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T-VR\Patienten-Daten\Woche1\19.10.2020\PAG 001\"/>
    </mc:Choice>
  </mc:AlternateContent>
  <xr:revisionPtr revIDLastSave="0" documentId="13_ncr:1_{ABBB1149-2FDE-4E1F-9A3F-6BFC71182E14}" xr6:coauthVersionLast="45" xr6:coauthVersionMax="45" xr10:uidLastSave="{00000000-0000-0000-0000-000000000000}"/>
  <bookViews>
    <workbookView xWindow="8868" yWindow="2304" windowWidth="14388" windowHeight="8964" firstSheet="4" activeTab="8" xr2:uid="{48DF1D70-4798-4A42-AA6D-E70327F8AF72}"/>
  </bookViews>
  <sheets>
    <sheet name="P-Training" sheetId="5" r:id="rId1"/>
    <sheet name="P-O" sheetId="2" r:id="rId2"/>
    <sheet name="P-GespC" sheetId="3" r:id="rId3"/>
    <sheet name="P-Stufe" sheetId="4" r:id="rId4"/>
    <sheet name="P-U" sheetId="6" r:id="rId5"/>
    <sheet name="P-V" sheetId="8" r:id="rId6"/>
    <sheet name="P-Deich" sheetId="9" r:id="rId7"/>
    <sheet name="P-ZickZack" sheetId="10" r:id="rId8"/>
    <sheet name="P-n" sheetId="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0" l="1"/>
  <c r="D30" i="10" s="1"/>
  <c r="C29" i="10"/>
  <c r="C31" i="10" s="1"/>
  <c r="C23" i="10" s="1"/>
  <c r="L28" i="10"/>
  <c r="M27" i="10"/>
  <c r="M31" i="10" s="1"/>
  <c r="L27" i="10"/>
  <c r="M26" i="10"/>
  <c r="L26" i="10"/>
  <c r="C20" i="10"/>
  <c r="M19" i="10"/>
  <c r="L19" i="10"/>
  <c r="C17" i="10"/>
  <c r="M16" i="10"/>
  <c r="L16" i="10"/>
  <c r="M15" i="10"/>
  <c r="L15" i="10"/>
  <c r="M12" i="10"/>
  <c r="L12" i="10"/>
  <c r="M11" i="10"/>
  <c r="L11" i="10"/>
  <c r="M8" i="10"/>
  <c r="L8" i="10"/>
  <c r="M7" i="10"/>
  <c r="L7" i="10"/>
  <c r="C30" i="9"/>
  <c r="D30" i="9" s="1"/>
  <c r="C29" i="9"/>
  <c r="C31" i="9" s="1"/>
  <c r="C23" i="9" s="1"/>
  <c r="M27" i="9"/>
  <c r="M31" i="9" s="1"/>
  <c r="L27" i="9"/>
  <c r="M26" i="9"/>
  <c r="M28" i="9" s="1"/>
  <c r="L26" i="9"/>
  <c r="C20" i="9"/>
  <c r="M19" i="9"/>
  <c r="L19" i="9"/>
  <c r="C17" i="9"/>
  <c r="M16" i="9"/>
  <c r="L16" i="9"/>
  <c r="M15" i="9"/>
  <c r="L15" i="9"/>
  <c r="M12" i="9"/>
  <c r="L12" i="9"/>
  <c r="M11" i="9"/>
  <c r="L11" i="9"/>
  <c r="M8" i="9"/>
  <c r="L8" i="9"/>
  <c r="M7" i="9"/>
  <c r="L7" i="9"/>
  <c r="C30" i="8"/>
  <c r="D30" i="8" s="1"/>
  <c r="C29" i="8"/>
  <c r="M27" i="8"/>
  <c r="M31" i="8" s="1"/>
  <c r="L27" i="8"/>
  <c r="L31" i="8" s="1"/>
  <c r="M26" i="8"/>
  <c r="M28" i="8" s="1"/>
  <c r="L26" i="8"/>
  <c r="C20" i="8"/>
  <c r="M19" i="8"/>
  <c r="L19" i="8"/>
  <c r="C17" i="8"/>
  <c r="M16" i="8"/>
  <c r="L16" i="8"/>
  <c r="M15" i="8"/>
  <c r="L15" i="8"/>
  <c r="M12" i="8"/>
  <c r="L12" i="8"/>
  <c r="M11" i="8"/>
  <c r="L11" i="8"/>
  <c r="M8" i="8"/>
  <c r="L8" i="8"/>
  <c r="M7" i="8"/>
  <c r="L7" i="8"/>
  <c r="C30" i="6"/>
  <c r="D30" i="6" s="1"/>
  <c r="C29" i="6"/>
  <c r="C31" i="6" s="1"/>
  <c r="C23" i="6" s="1"/>
  <c r="M27" i="6"/>
  <c r="M31" i="6" s="1"/>
  <c r="L27" i="6"/>
  <c r="M26" i="6"/>
  <c r="M28" i="6" s="1"/>
  <c r="L26" i="6"/>
  <c r="L28" i="6" s="1"/>
  <c r="C20" i="6"/>
  <c r="M19" i="6"/>
  <c r="L19" i="6"/>
  <c r="C17" i="6"/>
  <c r="M16" i="6"/>
  <c r="L16" i="6"/>
  <c r="M15" i="6"/>
  <c r="L15" i="6"/>
  <c r="M12" i="6"/>
  <c r="L12" i="6"/>
  <c r="M11" i="6"/>
  <c r="L11" i="6"/>
  <c r="M8" i="6"/>
  <c r="L8" i="6"/>
  <c r="M7" i="6"/>
  <c r="L7" i="6"/>
  <c r="C30" i="5"/>
  <c r="D30" i="5" s="1"/>
  <c r="C29" i="5"/>
  <c r="C31" i="5" s="1"/>
  <c r="C23" i="5" s="1"/>
  <c r="M27" i="5"/>
  <c r="M31" i="5" s="1"/>
  <c r="L27" i="5"/>
  <c r="L31" i="5" s="1"/>
  <c r="M26" i="5"/>
  <c r="L26" i="5"/>
  <c r="C20" i="5"/>
  <c r="M19" i="5"/>
  <c r="L19" i="5"/>
  <c r="C17" i="5"/>
  <c r="M16" i="5"/>
  <c r="L16" i="5"/>
  <c r="M15" i="5"/>
  <c r="L15" i="5"/>
  <c r="M12" i="5"/>
  <c r="L12" i="5"/>
  <c r="M11" i="5"/>
  <c r="L11" i="5"/>
  <c r="M8" i="5"/>
  <c r="L8" i="5"/>
  <c r="M7" i="5"/>
  <c r="L7" i="5"/>
  <c r="C30" i="4"/>
  <c r="D30" i="4" s="1"/>
  <c r="C29" i="4"/>
  <c r="D29" i="4" s="1"/>
  <c r="M27" i="4"/>
  <c r="M31" i="4" s="1"/>
  <c r="L27" i="4"/>
  <c r="M26" i="4"/>
  <c r="L26" i="4"/>
  <c r="C20" i="4"/>
  <c r="M19" i="4"/>
  <c r="L19" i="4"/>
  <c r="C17" i="4"/>
  <c r="M16" i="4"/>
  <c r="L16" i="4"/>
  <c r="M15" i="4"/>
  <c r="L15" i="4"/>
  <c r="M12" i="4"/>
  <c r="L12" i="4"/>
  <c r="M11" i="4"/>
  <c r="L11" i="4"/>
  <c r="M8" i="4"/>
  <c r="L8" i="4"/>
  <c r="M7" i="4"/>
  <c r="L7" i="4"/>
  <c r="C30" i="3"/>
  <c r="D30" i="3" s="1"/>
  <c r="C29" i="3"/>
  <c r="M27" i="3"/>
  <c r="M31" i="3" s="1"/>
  <c r="L27" i="3"/>
  <c r="L31" i="3" s="1"/>
  <c r="M26" i="3"/>
  <c r="M28" i="3" s="1"/>
  <c r="L26" i="3"/>
  <c r="C20" i="3"/>
  <c r="M20" i="3" s="1"/>
  <c r="M22" i="3" s="1"/>
  <c r="M19" i="3"/>
  <c r="L19" i="3"/>
  <c r="C17" i="3"/>
  <c r="M16" i="3"/>
  <c r="L16" i="3"/>
  <c r="M15" i="3"/>
  <c r="L15" i="3"/>
  <c r="M12" i="3"/>
  <c r="L12" i="3"/>
  <c r="M11" i="3"/>
  <c r="L11" i="3"/>
  <c r="M8" i="3"/>
  <c r="L8" i="3"/>
  <c r="M7" i="3"/>
  <c r="L7" i="3"/>
  <c r="C30" i="2"/>
  <c r="C29" i="2"/>
  <c r="D29" i="2" s="1"/>
  <c r="M27" i="2"/>
  <c r="M31" i="2" s="1"/>
  <c r="L27" i="2"/>
  <c r="M26" i="2"/>
  <c r="M28" i="2" s="1"/>
  <c r="L26" i="2"/>
  <c r="C20" i="2"/>
  <c r="M19" i="2"/>
  <c r="L19" i="2"/>
  <c r="C17" i="2"/>
  <c r="M16" i="2"/>
  <c r="L16" i="2"/>
  <c r="M15" i="2"/>
  <c r="L15" i="2"/>
  <c r="M12" i="2"/>
  <c r="L12" i="2"/>
  <c r="M11" i="2"/>
  <c r="L11" i="2"/>
  <c r="M8" i="2"/>
  <c r="L8" i="2"/>
  <c r="M7" i="2"/>
  <c r="L7" i="2"/>
  <c r="L20" i="10" l="1"/>
  <c r="L22" i="10" s="1"/>
  <c r="M20" i="10"/>
  <c r="M22" i="10" s="1"/>
  <c r="M28" i="10"/>
  <c r="L30" i="10" s="1"/>
  <c r="C31" i="8"/>
  <c r="C23" i="8" s="1"/>
  <c r="L28" i="8"/>
  <c r="L30" i="8" s="1"/>
  <c r="L20" i="8"/>
  <c r="L22" i="8" s="1"/>
  <c r="M20" i="8"/>
  <c r="M22" i="8" s="1"/>
  <c r="L30" i="6"/>
  <c r="L32" i="6" s="1"/>
  <c r="M20" i="6"/>
  <c r="M22" i="6" s="1"/>
  <c r="L20" i="6"/>
  <c r="L22" i="6" s="1"/>
  <c r="L23" i="6" s="1"/>
  <c r="M28" i="5"/>
  <c r="M20" i="5"/>
  <c r="M22" i="5" s="1"/>
  <c r="M28" i="4"/>
  <c r="C31" i="4"/>
  <c r="C23" i="4" s="1"/>
  <c r="L20" i="4"/>
  <c r="L22" i="4" s="1"/>
  <c r="L28" i="4"/>
  <c r="L30" i="4" s="1"/>
  <c r="M32" i="4" s="1"/>
  <c r="M20" i="2"/>
  <c r="M22" i="2" s="1"/>
  <c r="L20" i="2"/>
  <c r="L22" i="2" s="1"/>
  <c r="L23" i="2" s="1"/>
  <c r="L32" i="2"/>
  <c r="C31" i="2"/>
  <c r="C23" i="2" s="1"/>
  <c r="L31" i="2"/>
  <c r="L28" i="2"/>
  <c r="L30" i="2" s="1"/>
  <c r="C31" i="3"/>
  <c r="C23" i="3" s="1"/>
  <c r="L28" i="3"/>
  <c r="L30" i="3"/>
  <c r="M32" i="3" s="1"/>
  <c r="M20" i="9"/>
  <c r="M22" i="9" s="1"/>
  <c r="L28" i="9"/>
  <c r="L30" i="9" s="1"/>
  <c r="L32" i="9" s="1"/>
  <c r="D29" i="10"/>
  <c r="L31" i="10"/>
  <c r="L20" i="9"/>
  <c r="L22" i="9" s="1"/>
  <c r="D29" i="9"/>
  <c r="L31" i="9"/>
  <c r="D29" i="8"/>
  <c r="D29" i="6"/>
  <c r="L31" i="6"/>
  <c r="L28" i="5"/>
  <c r="L20" i="5"/>
  <c r="L22" i="5" s="1"/>
  <c r="D29" i="5"/>
  <c r="M20" i="4"/>
  <c r="M22" i="4" s="1"/>
  <c r="L31" i="4"/>
  <c r="L20" i="3"/>
  <c r="L22" i="3" s="1"/>
  <c r="L23" i="3" s="1"/>
  <c r="D29" i="3"/>
  <c r="M32" i="2"/>
  <c r="D30" i="2"/>
  <c r="M27" i="1"/>
  <c r="M31" i="1" s="1"/>
  <c r="M26" i="1"/>
  <c r="L27" i="1"/>
  <c r="L31" i="1" s="1"/>
  <c r="L26" i="1"/>
  <c r="M19" i="1"/>
  <c r="L19" i="1"/>
  <c r="M16" i="1"/>
  <c r="L16" i="1"/>
  <c r="M15" i="1"/>
  <c r="L15" i="1"/>
  <c r="M12" i="1"/>
  <c r="L12" i="1"/>
  <c r="M11" i="1"/>
  <c r="L11" i="1"/>
  <c r="M8" i="1"/>
  <c r="L8" i="1"/>
  <c r="M7" i="1"/>
  <c r="L7" i="1"/>
  <c r="M32" i="10" l="1"/>
  <c r="L32" i="10"/>
  <c r="L23" i="10"/>
  <c r="L32" i="8"/>
  <c r="M32" i="8"/>
  <c r="L23" i="8"/>
  <c r="M32" i="6"/>
  <c r="L23" i="5"/>
  <c r="L30" i="5"/>
  <c r="M32" i="5" s="1"/>
  <c r="L23" i="4"/>
  <c r="L32" i="4"/>
  <c r="L32" i="3"/>
  <c r="M32" i="9"/>
  <c r="L23" i="9"/>
  <c r="L32" i="5"/>
  <c r="L28" i="1"/>
  <c r="M28" i="1"/>
  <c r="C20" i="1"/>
  <c r="L30" i="1" l="1"/>
  <c r="L32" i="1" s="1"/>
  <c r="C30" i="1"/>
  <c r="D30" i="1" s="1"/>
  <c r="C29" i="1"/>
  <c r="D29" i="1" s="1"/>
  <c r="C17" i="1"/>
  <c r="M32" i="1" l="1"/>
  <c r="L20" i="1"/>
  <c r="L22" i="1" s="1"/>
  <c r="M20" i="1"/>
  <c r="M22" i="1" s="1"/>
  <c r="C31" i="1"/>
  <c r="C23" i="1" s="1"/>
  <c r="L23" i="1" l="1"/>
</calcChain>
</file>

<file path=xl/sharedStrings.xml><?xml version="1.0" encoding="utf-8"?>
<sst xmlns="http://schemas.openxmlformats.org/spreadsheetml/2006/main" count="261" uniqueCount="26">
  <si>
    <t>x</t>
  </si>
  <si>
    <t>y</t>
  </si>
  <si>
    <t>Punkt A</t>
  </si>
  <si>
    <t>Punkt B</t>
  </si>
  <si>
    <t>Punkt C</t>
  </si>
  <si>
    <t>Absolute Distanz zum Punkt A:</t>
  </si>
  <si>
    <t>m</t>
  </si>
  <si>
    <t>2. Fehler:</t>
  </si>
  <si>
    <t>Längen Differenz von E:</t>
  </si>
  <si>
    <t>1. Fehler:</t>
  </si>
  <si>
    <t xml:space="preserve"> 3. Fehler: </t>
  </si>
  <si>
    <t>Winkeldifferenz</t>
  </si>
  <si>
    <t>delta_phi(ges)</t>
  </si>
  <si>
    <t>°</t>
  </si>
  <si>
    <t>Ziel Koordinaten:</t>
  </si>
  <si>
    <t>Bestätigungskoordianten:</t>
  </si>
  <si>
    <t>Ground Truth</t>
  </si>
  <si>
    <t>Weg des Patienten</t>
  </si>
  <si>
    <t>Absoluter Fehler</t>
  </si>
  <si>
    <t>Längendifferenz</t>
  </si>
  <si>
    <t>phi(c_a) - Richtung d. wahren Wegs</t>
  </si>
  <si>
    <t>phi(c_e) - Richtung des Patienten</t>
  </si>
  <si>
    <t>Range</t>
  </si>
  <si>
    <t>Bedienung</t>
  </si>
  <si>
    <t>Koordinaten der drei Punkte A, B und C in dem Pfad in die grünen Felder (C7:D9) eintragen und die Koordinaten, an denen der Patient den Knopf gedrückt hat, in die orangenen Felder (G7:H7) eintragen. 
Die drei Fehler werden automatisch berechnet und können in den grau hinterlegten Feldern  (C17, C20 &amp; C23) abgelesen werden.
In der Grafik wird der Pfad mit den Positionen A, B, C blau dargestellt.
Der Weg des Patienten ist gelb dargestellt und der Weg, den er idealerweise hätte gehen sollen ist grün dargestellt.
Die absolute Distanz zwischen dem Punkt A und dem Endpunkt des Patienten (1. Fehler) und die Längendifferenz von dem idealen Weg und dem tatsächlichen Weg (2. Fehler) werden rot dargestellt</t>
  </si>
  <si>
    <t>Knopfdruck des Patienten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</si>
</sst>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2" fontId="3" fillId="2" borderId="5" xfId="0" applyNumberFormat="1" applyFont="1" applyFill="1" applyBorder="1"/>
    <xf numFmtId="0" fontId="3" fillId="0" borderId="6" xfId="0" applyFont="1" applyBorder="1"/>
    <xf numFmtId="0" fontId="3" fillId="0" borderId="3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4" xfId="0" applyBorder="1"/>
    <xf numFmtId="2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'P-Training'!$C$7:$C$9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'P-Training'!$D$7:$D$9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5-4E67-A79B-2463D43E4E21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'P-Training'!$L$7:$L$8</c:f>
              <c:numCache>
                <c:formatCode>0.00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'P-Training'!$M$7:$M$8</c:f>
              <c:numCache>
                <c:formatCode>0.00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5-4E67-A79B-2463D43E4E21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'P-Training'!$L$11:$L$12</c:f>
              <c:numCache>
                <c:formatCode>0.00</c:formatCode>
                <c:ptCount val="2"/>
                <c:pt idx="0">
                  <c:v>0</c:v>
                </c:pt>
                <c:pt idx="1">
                  <c:v>0.13595109999999999</c:v>
                </c:pt>
              </c:numCache>
            </c:numRef>
          </c:xVal>
          <c:yVal>
            <c:numRef>
              <c:f>'P-Training'!$M$11:$M$12</c:f>
              <c:numCache>
                <c:formatCode>0.00</c:formatCode>
                <c:ptCount val="2"/>
                <c:pt idx="0">
                  <c:v>8</c:v>
                </c:pt>
                <c:pt idx="1">
                  <c:v>7.6663399999999999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15-4E67-A79B-2463D43E4E21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'P-Training'!$L$15:$L$16</c:f>
              <c:numCache>
                <c:formatCode>0.00</c:formatCode>
                <c:ptCount val="2"/>
                <c:pt idx="0">
                  <c:v>8</c:v>
                </c:pt>
                <c:pt idx="1">
                  <c:v>0.13595109999999999</c:v>
                </c:pt>
              </c:numCache>
            </c:numRef>
          </c:xVal>
          <c:yVal>
            <c:numRef>
              <c:f>'P-Training'!$M$15:$M$16</c:f>
              <c:numCache>
                <c:formatCode>0.00</c:formatCode>
                <c:ptCount val="2"/>
                <c:pt idx="0">
                  <c:v>0</c:v>
                </c:pt>
                <c:pt idx="1">
                  <c:v>7.6663399999999999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15-4E67-A79B-2463D43E4E21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'P-Training'!$L$19:$L$20</c:f>
              <c:numCache>
                <c:formatCode>0.00</c:formatCode>
                <c:ptCount val="2"/>
                <c:pt idx="0">
                  <c:v>8</c:v>
                </c:pt>
                <c:pt idx="1">
                  <c:v>0.25476626267150237</c:v>
                </c:pt>
              </c:numCache>
            </c:numRef>
          </c:xVal>
          <c:yVal>
            <c:numRef>
              <c:f>'P-Training'!$M$19:$M$20</c:f>
              <c:numCache>
                <c:formatCode>0.00</c:formatCode>
                <c:ptCount val="2"/>
                <c:pt idx="0">
                  <c:v>0</c:v>
                </c:pt>
                <c:pt idx="1">
                  <c:v>7.7452337373284985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15-4E67-A79B-2463D43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'P-O'!$C$7:$C$9</c:f>
              <c:numCache>
                <c:formatCode>General</c:formatCode>
                <c:ptCount val="3"/>
                <c:pt idx="0">
                  <c:v>0</c:v>
                </c:pt>
                <c:pt idx="1">
                  <c:v>7.6238650000000003</c:v>
                </c:pt>
                <c:pt idx="2">
                  <c:v>5.013598</c:v>
                </c:pt>
              </c:numCache>
            </c:numRef>
          </c:xVal>
          <c:yVal>
            <c:numRef>
              <c:f>'P-O'!$D$7:$D$9</c:f>
              <c:numCache>
                <c:formatCode>General</c:formatCode>
                <c:ptCount val="3"/>
                <c:pt idx="0">
                  <c:v>0.22951469999999999</c:v>
                </c:pt>
                <c:pt idx="1">
                  <c:v>0</c:v>
                </c:pt>
                <c:pt idx="2">
                  <c:v>13.428660000000001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0-4631-ACFF-6284BC0DCDBA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'P-O'!$L$7:$L$8</c:f>
              <c:numCache>
                <c:formatCode>0.00</c:formatCode>
                <c:ptCount val="2"/>
                <c:pt idx="0">
                  <c:v>5.013598</c:v>
                </c:pt>
                <c:pt idx="1">
                  <c:v>0</c:v>
                </c:pt>
              </c:numCache>
            </c:numRef>
          </c:xVal>
          <c:yVal>
            <c:numRef>
              <c:f>'P-O'!$M$7:$M$8</c:f>
              <c:numCache>
                <c:formatCode>0.00</c:formatCode>
                <c:ptCount val="2"/>
                <c:pt idx="0">
                  <c:v>13.428660000000001</c:v>
                </c:pt>
                <c:pt idx="1">
                  <c:v>0.22951469999999999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0-4631-ACFF-6284BC0DCDBA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'P-O'!$L$11:$L$12</c:f>
              <c:numCache>
                <c:formatCode>0.00</c:formatCode>
                <c:ptCount val="2"/>
                <c:pt idx="0">
                  <c:v>5.013598</c:v>
                </c:pt>
                <c:pt idx="1">
                  <c:v>4.8351990000000002</c:v>
                </c:pt>
              </c:numCache>
            </c:numRef>
          </c:xVal>
          <c:yVal>
            <c:numRef>
              <c:f>'P-O'!$M$11:$M$12</c:f>
              <c:numCache>
                <c:formatCode>0.00</c:formatCode>
                <c:ptCount val="2"/>
                <c:pt idx="0">
                  <c:v>13.428660000000001</c:v>
                </c:pt>
                <c:pt idx="1">
                  <c:v>12.83447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0-4631-ACFF-6284BC0DCDBA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'P-O'!$L$15:$L$16</c:f>
              <c:numCache>
                <c:formatCode>0.00</c:formatCode>
                <c:ptCount val="2"/>
                <c:pt idx="0">
                  <c:v>0</c:v>
                </c:pt>
                <c:pt idx="1">
                  <c:v>4.8351990000000002</c:v>
                </c:pt>
              </c:numCache>
            </c:numRef>
          </c:xVal>
          <c:yVal>
            <c:numRef>
              <c:f>'P-O'!$M$15:$M$16</c:f>
              <c:numCache>
                <c:formatCode>0.00</c:formatCode>
                <c:ptCount val="2"/>
                <c:pt idx="0">
                  <c:v>0.22951469999999999</c:v>
                </c:pt>
                <c:pt idx="1">
                  <c:v>12.83447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0-4631-ACFF-6284BC0DCDBA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'P-O'!$L$19:$L$20</c:f>
              <c:numCache>
                <c:formatCode>0.00</c:formatCode>
                <c:ptCount val="2"/>
                <c:pt idx="0">
                  <c:v>0</c:v>
                </c:pt>
                <c:pt idx="1">
                  <c:v>4.7933030062205839</c:v>
                </c:pt>
              </c:numCache>
            </c:numRef>
          </c:xVal>
          <c:yVal>
            <c:numRef>
              <c:f>'P-O'!$M$19:$M$20</c:f>
              <c:numCache>
                <c:formatCode>0.00</c:formatCode>
                <c:ptCount val="2"/>
                <c:pt idx="0">
                  <c:v>0.22951469999999999</c:v>
                </c:pt>
                <c:pt idx="1">
                  <c:v>12.848696143353116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0-4631-ACFF-6284BC0DC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14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'P-GespC'!$C$7:$C$9</c:f>
              <c:numCache>
                <c:formatCode>General</c:formatCode>
                <c:ptCount val="3"/>
                <c:pt idx="0">
                  <c:v>0</c:v>
                </c:pt>
                <c:pt idx="1">
                  <c:v>2.25</c:v>
                </c:pt>
                <c:pt idx="2">
                  <c:v>6.75</c:v>
                </c:pt>
              </c:numCache>
            </c:numRef>
          </c:xVal>
          <c:yVal>
            <c:numRef>
              <c:f>'P-GespC'!$D$7:$D$9</c:f>
              <c:numCache>
                <c:formatCode>General</c:formatCode>
                <c:ptCount val="3"/>
                <c:pt idx="0">
                  <c:v>6.3</c:v>
                </c:pt>
                <c:pt idx="1">
                  <c:v>0.6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5-46E3-9A36-7639E26D3A51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'P-GespC'!$L$7:$L$8</c:f>
              <c:numCache>
                <c:formatCode>0.00</c:formatCode>
                <c:ptCount val="2"/>
                <c:pt idx="0">
                  <c:v>6.75</c:v>
                </c:pt>
                <c:pt idx="1">
                  <c:v>0</c:v>
                </c:pt>
              </c:numCache>
            </c:numRef>
          </c:xVal>
          <c:yVal>
            <c:numRef>
              <c:f>'P-GespC'!$M$7:$M$8</c:f>
              <c:numCache>
                <c:formatCode>0.00</c:formatCode>
                <c:ptCount val="2"/>
                <c:pt idx="0">
                  <c:v>0</c:v>
                </c:pt>
                <c:pt idx="1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5-46E3-9A36-7639E26D3A51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'P-GespC'!$L$11:$L$12</c:f>
              <c:numCache>
                <c:formatCode>0.00</c:formatCode>
                <c:ptCount val="2"/>
                <c:pt idx="0">
                  <c:v>6.75</c:v>
                </c:pt>
                <c:pt idx="1">
                  <c:v>6.6627090000000004</c:v>
                </c:pt>
              </c:numCache>
            </c:numRef>
          </c:xVal>
          <c:yVal>
            <c:numRef>
              <c:f>'P-GespC'!$M$11:$M$12</c:f>
              <c:numCache>
                <c:formatCode>0.00</c:formatCode>
                <c:ptCount val="2"/>
                <c:pt idx="0">
                  <c:v>0</c:v>
                </c:pt>
                <c:pt idx="1">
                  <c:v>0.76897939999999998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45-46E3-9A36-7639E26D3A51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'P-GespC'!$L$15:$L$16</c:f>
              <c:numCache>
                <c:formatCode>0.00</c:formatCode>
                <c:ptCount val="2"/>
                <c:pt idx="0">
                  <c:v>0</c:v>
                </c:pt>
                <c:pt idx="1">
                  <c:v>6.6627090000000004</c:v>
                </c:pt>
              </c:numCache>
            </c:numRef>
          </c:xVal>
          <c:yVal>
            <c:numRef>
              <c:f>'P-GespC'!$M$15:$M$16</c:f>
              <c:numCache>
                <c:formatCode>0.00</c:formatCode>
                <c:ptCount val="2"/>
                <c:pt idx="0">
                  <c:v>6.3</c:v>
                </c:pt>
                <c:pt idx="1">
                  <c:v>0.76897939999999998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45-46E3-9A36-7639E26D3A51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'P-GespC'!$L$19:$L$20</c:f>
              <c:numCache>
                <c:formatCode>0.00</c:formatCode>
                <c:ptCount val="2"/>
                <c:pt idx="0">
                  <c:v>0</c:v>
                </c:pt>
                <c:pt idx="1">
                  <c:v>6.1842231851682135</c:v>
                </c:pt>
              </c:numCache>
            </c:numRef>
          </c:xVal>
          <c:yVal>
            <c:numRef>
              <c:f>'P-GespC'!$M$19:$M$20</c:f>
              <c:numCache>
                <c:formatCode>0.00</c:formatCode>
                <c:ptCount val="2"/>
                <c:pt idx="0">
                  <c:v>6.3</c:v>
                </c:pt>
                <c:pt idx="1">
                  <c:v>0.52805836050966715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45-46E3-9A36-7639E26D3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1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'P-Stufe'!$C$7:$C$9</c:f>
              <c:numCache>
                <c:formatCode>General</c:formatCode>
                <c:ptCount val="3"/>
                <c:pt idx="0">
                  <c:v>0.91210060000000004</c:v>
                </c:pt>
                <c:pt idx="1">
                  <c:v>5.228453</c:v>
                </c:pt>
                <c:pt idx="2">
                  <c:v>0</c:v>
                </c:pt>
              </c:numCache>
            </c:numRef>
          </c:xVal>
          <c:yVal>
            <c:numRef>
              <c:f>'P-Stufe'!$D$7:$D$9</c:f>
              <c:numCache>
                <c:formatCode>General</c:formatCode>
                <c:ptCount val="3"/>
                <c:pt idx="0">
                  <c:v>10.42536</c:v>
                </c:pt>
                <c:pt idx="1">
                  <c:v>6.2147629999999996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8-482D-A74C-AAD39886539C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'P-Stufe'!$L$7:$L$8</c:f>
              <c:numCache>
                <c:formatCode>0.00</c:formatCode>
                <c:ptCount val="2"/>
                <c:pt idx="0">
                  <c:v>0</c:v>
                </c:pt>
                <c:pt idx="1">
                  <c:v>0.91210060000000004</c:v>
                </c:pt>
              </c:numCache>
            </c:numRef>
          </c:xVal>
          <c:yVal>
            <c:numRef>
              <c:f>'P-Stufe'!$M$7:$M$8</c:f>
              <c:numCache>
                <c:formatCode>0.00</c:formatCode>
                <c:ptCount val="2"/>
                <c:pt idx="0">
                  <c:v>0</c:v>
                </c:pt>
                <c:pt idx="1">
                  <c:v>10.42536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8-482D-A74C-AAD39886539C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'P-Stufe'!$L$11:$L$12</c:f>
              <c:numCache>
                <c:formatCode>0.00</c:formatCode>
                <c:ptCount val="2"/>
                <c:pt idx="0">
                  <c:v>0</c:v>
                </c:pt>
                <c:pt idx="1">
                  <c:v>0.61159920000000001</c:v>
                </c:pt>
              </c:numCache>
            </c:numRef>
          </c:xVal>
          <c:yVal>
            <c:numRef>
              <c:f>'P-Stufe'!$M$11:$M$12</c:f>
              <c:numCache>
                <c:formatCode>0.00</c:formatCode>
                <c:ptCount val="2"/>
                <c:pt idx="0">
                  <c:v>0</c:v>
                </c:pt>
                <c:pt idx="1">
                  <c:v>9.4103199999999998E-2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8-482D-A74C-AAD39886539C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'P-Stufe'!$L$15:$L$16</c:f>
              <c:numCache>
                <c:formatCode>0.00</c:formatCode>
                <c:ptCount val="2"/>
                <c:pt idx="0">
                  <c:v>0.91210060000000004</c:v>
                </c:pt>
                <c:pt idx="1">
                  <c:v>0.61159920000000001</c:v>
                </c:pt>
              </c:numCache>
            </c:numRef>
          </c:xVal>
          <c:yVal>
            <c:numRef>
              <c:f>'P-Stufe'!$M$15:$M$16</c:f>
              <c:numCache>
                <c:formatCode>0.00</c:formatCode>
                <c:ptCount val="2"/>
                <c:pt idx="0">
                  <c:v>10.42536</c:v>
                </c:pt>
                <c:pt idx="1">
                  <c:v>9.4103199999999998E-2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8-482D-A74C-AAD39886539C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'P-Stufe'!$L$19:$L$20</c:f>
              <c:numCache>
                <c:formatCode>0.00</c:formatCode>
                <c:ptCount val="2"/>
                <c:pt idx="0">
                  <c:v>0.91210060000000004</c:v>
                </c:pt>
                <c:pt idx="1">
                  <c:v>5.3931647978877062E-2</c:v>
                </c:pt>
              </c:numCache>
            </c:numRef>
          </c:xVal>
          <c:yVal>
            <c:numRef>
              <c:f>'P-Stufe'!$M$19:$M$20</c:f>
              <c:numCache>
                <c:formatCode>0.00</c:formatCode>
                <c:ptCount val="2"/>
                <c:pt idx="0">
                  <c:v>10.42536</c:v>
                </c:pt>
                <c:pt idx="1">
                  <c:v>0.61644170124770348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8-482D-A74C-AAD39886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1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'P-U'!$C$7:$C$9</c:f>
              <c:numCache>
                <c:formatCode>General</c:formatCode>
                <c:ptCount val="3"/>
                <c:pt idx="0">
                  <c:v>6.08</c:v>
                </c:pt>
                <c:pt idx="1">
                  <c:v>7.6</c:v>
                </c:pt>
                <c:pt idx="2">
                  <c:v>0.95</c:v>
                </c:pt>
              </c:numCache>
            </c:numRef>
          </c:xVal>
          <c:yVal>
            <c:numRef>
              <c:f>'P-U'!$D$7:$D$9</c:f>
              <c:numCache>
                <c:formatCode>General</c:formatCode>
                <c:ptCount val="3"/>
                <c:pt idx="0">
                  <c:v>7.22</c:v>
                </c:pt>
                <c:pt idx="1">
                  <c:v>4.37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F-403F-B669-F9688390712F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'P-U'!$L$7:$L$8</c:f>
              <c:numCache>
                <c:formatCode>0.00</c:formatCode>
                <c:ptCount val="2"/>
                <c:pt idx="0">
                  <c:v>0.95</c:v>
                </c:pt>
                <c:pt idx="1">
                  <c:v>6.08</c:v>
                </c:pt>
              </c:numCache>
            </c:numRef>
          </c:xVal>
          <c:yVal>
            <c:numRef>
              <c:f>'P-U'!$M$7:$M$8</c:f>
              <c:numCache>
                <c:formatCode>0.00</c:formatCode>
                <c:ptCount val="2"/>
                <c:pt idx="0">
                  <c:v>0</c:v>
                </c:pt>
                <c:pt idx="1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F-403F-B669-F9688390712F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'P-U'!$L$11:$L$12</c:f>
              <c:numCache>
                <c:formatCode>0.00</c:formatCode>
                <c:ptCount val="2"/>
                <c:pt idx="0">
                  <c:v>0.95</c:v>
                </c:pt>
                <c:pt idx="1">
                  <c:v>1.525282</c:v>
                </c:pt>
              </c:numCache>
            </c:numRef>
          </c:xVal>
          <c:yVal>
            <c:numRef>
              <c:f>'P-U'!$M$11:$M$12</c:f>
              <c:numCache>
                <c:formatCode>0.00</c:formatCode>
                <c:ptCount val="2"/>
                <c:pt idx="0">
                  <c:v>0</c:v>
                </c:pt>
                <c:pt idx="1">
                  <c:v>5.5190349999999999E-2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F-403F-B669-F9688390712F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'P-U'!$L$15:$L$16</c:f>
              <c:numCache>
                <c:formatCode>0.00</c:formatCode>
                <c:ptCount val="2"/>
                <c:pt idx="0">
                  <c:v>6.08</c:v>
                </c:pt>
                <c:pt idx="1">
                  <c:v>1.525282</c:v>
                </c:pt>
              </c:numCache>
            </c:numRef>
          </c:xVal>
          <c:yVal>
            <c:numRef>
              <c:f>'P-U'!$M$15:$M$16</c:f>
              <c:numCache>
                <c:formatCode>0.00</c:formatCode>
                <c:ptCount val="2"/>
                <c:pt idx="0">
                  <c:v>7.22</c:v>
                </c:pt>
                <c:pt idx="1">
                  <c:v>5.5190349999999999E-2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6F-403F-B669-F9688390712F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'P-U'!$L$19:$L$20</c:f>
              <c:numCache>
                <c:formatCode>0.00</c:formatCode>
                <c:ptCount val="2"/>
                <c:pt idx="0">
                  <c:v>6.08</c:v>
                </c:pt>
                <c:pt idx="1">
                  <c:v>1.284737304020509</c:v>
                </c:pt>
              </c:numCache>
            </c:numRef>
          </c:xVal>
          <c:yVal>
            <c:numRef>
              <c:f>'P-U'!$M$19:$M$20</c:f>
              <c:numCache>
                <c:formatCode>0.00</c:formatCode>
                <c:ptCount val="2"/>
                <c:pt idx="0">
                  <c:v>7.22</c:v>
                </c:pt>
                <c:pt idx="1">
                  <c:v>0.47111176121404963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F-403F-B669-F96883907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'P-V'!$C$7:$C$9</c:f>
              <c:numCache>
                <c:formatCode>General</c:formatCode>
                <c:ptCount val="3"/>
                <c:pt idx="0">
                  <c:v>0</c:v>
                </c:pt>
                <c:pt idx="1">
                  <c:v>7.4040480000000004</c:v>
                </c:pt>
                <c:pt idx="2">
                  <c:v>7.0396749999999999</c:v>
                </c:pt>
              </c:numCache>
            </c:numRef>
          </c:xVal>
          <c:yVal>
            <c:numRef>
              <c:f>'P-V'!$D$7:$D$9</c:f>
              <c:numCache>
                <c:formatCode>General</c:formatCode>
                <c:ptCount val="3"/>
                <c:pt idx="0">
                  <c:v>4.5575270000000003</c:v>
                </c:pt>
                <c:pt idx="1">
                  <c:v>10.249700000000001</c:v>
                </c:pt>
                <c:pt idx="2">
                  <c:v>14.38932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9-4071-9EC1-46B1840C2196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'P-V'!$L$7:$L$8</c:f>
              <c:numCache>
                <c:formatCode>0.00</c:formatCode>
                <c:ptCount val="2"/>
                <c:pt idx="0">
                  <c:v>7.0396749999999999</c:v>
                </c:pt>
                <c:pt idx="1">
                  <c:v>0</c:v>
                </c:pt>
              </c:numCache>
            </c:numRef>
          </c:xVal>
          <c:yVal>
            <c:numRef>
              <c:f>'P-V'!$M$7:$M$8</c:f>
              <c:numCache>
                <c:formatCode>0.00</c:formatCode>
                <c:ptCount val="2"/>
                <c:pt idx="0">
                  <c:v>14.38932</c:v>
                </c:pt>
                <c:pt idx="1">
                  <c:v>4.5575270000000003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9-4071-9EC1-46B1840C2196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'P-V'!$L$11:$L$12</c:f>
              <c:numCache>
                <c:formatCode>0.00</c:formatCode>
                <c:ptCount val="2"/>
                <c:pt idx="0">
                  <c:v>7.0396749999999999</c:v>
                </c:pt>
                <c:pt idx="1">
                  <c:v>6.7595770000000002</c:v>
                </c:pt>
              </c:numCache>
            </c:numRef>
          </c:xVal>
          <c:yVal>
            <c:numRef>
              <c:f>'P-V'!$M$11:$M$12</c:f>
              <c:numCache>
                <c:formatCode>0.00</c:formatCode>
                <c:ptCount val="2"/>
                <c:pt idx="0">
                  <c:v>14.38932</c:v>
                </c:pt>
                <c:pt idx="1">
                  <c:v>14.063190000000001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E9-4071-9EC1-46B1840C2196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'P-V'!$L$15:$L$16</c:f>
              <c:numCache>
                <c:formatCode>0.00</c:formatCode>
                <c:ptCount val="2"/>
                <c:pt idx="0">
                  <c:v>0</c:v>
                </c:pt>
                <c:pt idx="1">
                  <c:v>6.7595770000000002</c:v>
                </c:pt>
              </c:numCache>
            </c:numRef>
          </c:xVal>
          <c:yVal>
            <c:numRef>
              <c:f>'P-V'!$M$15:$M$16</c:f>
              <c:numCache>
                <c:formatCode>0.00</c:formatCode>
                <c:ptCount val="2"/>
                <c:pt idx="0">
                  <c:v>4.5575270000000003</c:v>
                </c:pt>
                <c:pt idx="1">
                  <c:v>14.063190000000001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E9-4071-9EC1-46B1840C2196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'P-V'!$L$19:$L$20</c:f>
              <c:numCache>
                <c:formatCode>0.00</c:formatCode>
                <c:ptCount val="2"/>
                <c:pt idx="0">
                  <c:v>0</c:v>
                </c:pt>
                <c:pt idx="1">
                  <c:v>6.7894003502639446</c:v>
                </c:pt>
              </c:numCache>
            </c:numRef>
          </c:xVal>
          <c:yVal>
            <c:numRef>
              <c:f>'P-V'!$M$19:$M$20</c:f>
              <c:numCache>
                <c:formatCode>0.00</c:formatCode>
                <c:ptCount val="2"/>
                <c:pt idx="0">
                  <c:v>4.5575270000000003</c:v>
                </c:pt>
                <c:pt idx="1">
                  <c:v>14.039779921892359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E9-4071-9EC1-46B1840C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1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'P-Deich'!$C$7:$C$9</c:f>
              <c:numCache>
                <c:formatCode>General</c:formatCode>
                <c:ptCount val="3"/>
                <c:pt idx="0">
                  <c:v>4.5202669999999996</c:v>
                </c:pt>
                <c:pt idx="1">
                  <c:v>0</c:v>
                </c:pt>
                <c:pt idx="2">
                  <c:v>1.738707</c:v>
                </c:pt>
              </c:numCache>
            </c:numRef>
          </c:xVal>
          <c:yVal>
            <c:numRef>
              <c:f>'P-Deich'!$D$7:$D$9</c:f>
              <c:numCache>
                <c:formatCode>General</c:formatCode>
                <c:ptCount val="3"/>
                <c:pt idx="0">
                  <c:v>7.689241</c:v>
                </c:pt>
                <c:pt idx="1">
                  <c:v>11.058450000000001</c:v>
                </c:pt>
                <c:pt idx="2">
                  <c:v>14.25665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4-4870-ADFE-BE0D45831C10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'P-Deich'!$L$7:$L$8</c:f>
              <c:numCache>
                <c:formatCode>0.00</c:formatCode>
                <c:ptCount val="2"/>
                <c:pt idx="0">
                  <c:v>1.738707</c:v>
                </c:pt>
                <c:pt idx="1">
                  <c:v>4.5202669999999996</c:v>
                </c:pt>
              </c:numCache>
            </c:numRef>
          </c:xVal>
          <c:yVal>
            <c:numRef>
              <c:f>'P-Deich'!$M$7:$M$8</c:f>
              <c:numCache>
                <c:formatCode>0.00</c:formatCode>
                <c:ptCount val="2"/>
                <c:pt idx="0">
                  <c:v>14.25665</c:v>
                </c:pt>
                <c:pt idx="1">
                  <c:v>7.689241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4-4870-ADFE-BE0D45831C10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'P-Deich'!$L$11:$L$12</c:f>
              <c:numCache>
                <c:formatCode>0.00</c:formatCode>
                <c:ptCount val="2"/>
                <c:pt idx="0">
                  <c:v>1.738707</c:v>
                </c:pt>
                <c:pt idx="1">
                  <c:v>1.5763039999999999</c:v>
                </c:pt>
              </c:numCache>
            </c:numRef>
          </c:xVal>
          <c:yVal>
            <c:numRef>
              <c:f>'P-Deich'!$M$11:$M$12</c:f>
              <c:numCache>
                <c:formatCode>0.00</c:formatCode>
                <c:ptCount val="2"/>
                <c:pt idx="0">
                  <c:v>14.25665</c:v>
                </c:pt>
                <c:pt idx="1">
                  <c:v>14.37067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4-4870-ADFE-BE0D45831C10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'P-Deich'!$L$15:$L$16</c:f>
              <c:numCache>
                <c:formatCode>0.00</c:formatCode>
                <c:ptCount val="2"/>
                <c:pt idx="0">
                  <c:v>4.5202669999999996</c:v>
                </c:pt>
                <c:pt idx="1">
                  <c:v>1.5763039999999999</c:v>
                </c:pt>
              </c:numCache>
            </c:numRef>
          </c:xVal>
          <c:yVal>
            <c:numRef>
              <c:f>'P-Deich'!$M$15:$M$16</c:f>
              <c:numCache>
                <c:formatCode>0.00</c:formatCode>
                <c:ptCount val="2"/>
                <c:pt idx="0">
                  <c:v>7.689241</c:v>
                </c:pt>
                <c:pt idx="1">
                  <c:v>14.37067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4-4870-ADFE-BE0D45831C10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'P-Deich'!$L$19:$L$20</c:f>
              <c:numCache>
                <c:formatCode>0.00</c:formatCode>
                <c:ptCount val="2"/>
                <c:pt idx="0">
                  <c:v>4.5202669999999996</c:v>
                </c:pt>
                <c:pt idx="1">
                  <c:v>1.8160958297074048</c:v>
                </c:pt>
              </c:numCache>
            </c:numRef>
          </c:xVal>
          <c:yVal>
            <c:numRef>
              <c:f>'P-Deich'!$M$19:$M$20</c:f>
              <c:numCache>
                <c:formatCode>0.00</c:formatCode>
                <c:ptCount val="2"/>
                <c:pt idx="0">
                  <c:v>7.689241</c:v>
                </c:pt>
                <c:pt idx="1">
                  <c:v>14.073930915486319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4-4870-ADFE-BE0D45831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9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16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'P-ZickZack'!$C$7:$C$9</c:f>
              <c:numCache>
                <c:formatCode>General</c:formatCode>
                <c:ptCount val="3"/>
                <c:pt idx="0">
                  <c:v>4.8427800000000003</c:v>
                </c:pt>
                <c:pt idx="1">
                  <c:v>1.3030740000000001</c:v>
                </c:pt>
                <c:pt idx="2">
                  <c:v>0.58978070000000005</c:v>
                </c:pt>
              </c:numCache>
            </c:numRef>
          </c:xVal>
          <c:yVal>
            <c:numRef>
              <c:f>'P-ZickZack'!$D$7:$D$9</c:f>
              <c:numCache>
                <c:formatCode>General</c:formatCode>
                <c:ptCount val="3"/>
                <c:pt idx="0">
                  <c:v>8.1799759999999999</c:v>
                </c:pt>
                <c:pt idx="1">
                  <c:v>6.4506750000000004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283-B870-8314C09B2AE6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'P-ZickZack'!$L$7:$L$8</c:f>
              <c:numCache>
                <c:formatCode>0.00</c:formatCode>
                <c:ptCount val="2"/>
                <c:pt idx="0">
                  <c:v>0.58978070000000005</c:v>
                </c:pt>
                <c:pt idx="1">
                  <c:v>4.8427800000000003</c:v>
                </c:pt>
              </c:numCache>
            </c:numRef>
          </c:xVal>
          <c:yVal>
            <c:numRef>
              <c:f>'P-ZickZack'!$M$7:$M$8</c:f>
              <c:numCache>
                <c:formatCode>0.00</c:formatCode>
                <c:ptCount val="2"/>
                <c:pt idx="0">
                  <c:v>0</c:v>
                </c:pt>
                <c:pt idx="1">
                  <c:v>8.1799759999999999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283-B870-8314C09B2AE6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'P-ZickZack'!$L$11:$L$12</c:f>
              <c:numCache>
                <c:formatCode>0.00</c:formatCode>
                <c:ptCount val="2"/>
                <c:pt idx="0">
                  <c:v>0.58978070000000005</c:v>
                </c:pt>
                <c:pt idx="1">
                  <c:v>0.82657959999999997</c:v>
                </c:pt>
              </c:numCache>
            </c:numRef>
          </c:xVal>
          <c:yVal>
            <c:numRef>
              <c:f>'P-ZickZack'!$M$11:$M$12</c:f>
              <c:numCache>
                <c:formatCode>0.00</c:formatCode>
                <c:ptCount val="2"/>
                <c:pt idx="0">
                  <c:v>0</c:v>
                </c:pt>
                <c:pt idx="1">
                  <c:v>0.4163173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283-B870-8314C09B2AE6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'P-ZickZack'!$L$15:$L$16</c:f>
              <c:numCache>
                <c:formatCode>0.00</c:formatCode>
                <c:ptCount val="2"/>
                <c:pt idx="0">
                  <c:v>4.8427800000000003</c:v>
                </c:pt>
                <c:pt idx="1">
                  <c:v>0.82657959999999997</c:v>
                </c:pt>
              </c:numCache>
            </c:numRef>
          </c:xVal>
          <c:yVal>
            <c:numRef>
              <c:f>'P-ZickZack'!$M$15:$M$16</c:f>
              <c:numCache>
                <c:formatCode>0.00</c:formatCode>
                <c:ptCount val="2"/>
                <c:pt idx="0">
                  <c:v>8.1799759999999999</c:v>
                </c:pt>
                <c:pt idx="1">
                  <c:v>0.4163173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C1-4283-B870-8314C09B2AE6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'P-ZickZack'!$L$19:$L$20</c:f>
              <c:numCache>
                <c:formatCode>0.00</c:formatCode>
                <c:ptCount val="2"/>
                <c:pt idx="0">
                  <c:v>4.8427800000000003</c:v>
                </c:pt>
                <c:pt idx="1">
                  <c:v>0.81072188158038827</c:v>
                </c:pt>
              </c:numCache>
            </c:numRef>
          </c:xVal>
          <c:yVal>
            <c:numRef>
              <c:f>'P-ZickZack'!$M$19:$M$20</c:f>
              <c:numCache>
                <c:formatCode>0.00</c:formatCode>
                <c:ptCount val="2"/>
                <c:pt idx="0">
                  <c:v>8.1799759999999999</c:v>
                </c:pt>
                <c:pt idx="1">
                  <c:v>0.42494565252790029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C1-4283-B870-8314C09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1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Positionen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Pfad</c:v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'P-n'!$C$7:$C$9</c:f>
              <c:numCache>
                <c:formatCode>General</c:formatCode>
                <c:ptCount val="3"/>
                <c:pt idx="0">
                  <c:v>3.5328409999999999</c:v>
                </c:pt>
                <c:pt idx="1">
                  <c:v>5.7373820000000002</c:v>
                </c:pt>
                <c:pt idx="2">
                  <c:v>1.385087</c:v>
                </c:pt>
              </c:numCache>
            </c:numRef>
          </c:xVal>
          <c:yVal>
            <c:numRef>
              <c:f>'P-n'!$D$7:$D$9</c:f>
              <c:numCache>
                <c:formatCode>General</c:formatCode>
                <c:ptCount val="3"/>
                <c:pt idx="0">
                  <c:v>14.880929999999999</c:v>
                </c:pt>
                <c:pt idx="1">
                  <c:v>5.7469229999999998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7-469A-9F88-3D3F9A98BF2B}"/>
            </c:ext>
          </c:extLst>
        </c:ser>
        <c:ser>
          <c:idx val="2"/>
          <c:order val="1"/>
          <c:tx>
            <c:v>Wahrer Weg</c:v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'P-n'!$L$7:$L$8</c:f>
              <c:numCache>
                <c:formatCode>0.00</c:formatCode>
                <c:ptCount val="2"/>
                <c:pt idx="0">
                  <c:v>1.385087</c:v>
                </c:pt>
                <c:pt idx="1">
                  <c:v>3.5328409999999999</c:v>
                </c:pt>
              </c:numCache>
            </c:numRef>
          </c:xVal>
          <c:yVal>
            <c:numRef>
              <c:f>'P-n'!$M$7:$M$8</c:f>
              <c:numCache>
                <c:formatCode>0.00</c:formatCode>
                <c:ptCount val="2"/>
                <c:pt idx="0">
                  <c:v>0</c:v>
                </c:pt>
                <c:pt idx="1">
                  <c:v>14.880929999999999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8-EC47-BE74-B00891C90082}"/>
            </c:ext>
          </c:extLst>
        </c:ser>
        <c:ser>
          <c:idx val="3"/>
          <c:order val="2"/>
          <c:tx>
            <c:v>Weg d. Patienten</c:v>
          </c:tx>
          <c:spPr>
            <a:ln w="381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'P-n'!$L$11:$L$12</c:f>
              <c:numCache>
                <c:formatCode>0.00</c:formatCode>
                <c:ptCount val="2"/>
                <c:pt idx="0">
                  <c:v>1.385087</c:v>
                </c:pt>
                <c:pt idx="1">
                  <c:v>1.880892</c:v>
                </c:pt>
              </c:numCache>
            </c:numRef>
          </c:xVal>
          <c:yVal>
            <c:numRef>
              <c:f>'P-n'!$M$11:$M$12</c:f>
              <c:numCache>
                <c:formatCode>0.00</c:formatCode>
                <c:ptCount val="2"/>
                <c:pt idx="0">
                  <c:v>0</c:v>
                </c:pt>
                <c:pt idx="1">
                  <c:v>0.39279930000000002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98-EC47-BE74-B00891C90082}"/>
            </c:ext>
          </c:extLst>
        </c:ser>
        <c:ser>
          <c:idx val="4"/>
          <c:order val="3"/>
          <c:tx>
            <c:v>Absolute Distanz</c:v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'P-n'!$L$15:$L$16</c:f>
              <c:numCache>
                <c:formatCode>0.00</c:formatCode>
                <c:ptCount val="2"/>
                <c:pt idx="0">
                  <c:v>3.5328409999999999</c:v>
                </c:pt>
                <c:pt idx="1">
                  <c:v>1.880892</c:v>
                </c:pt>
              </c:numCache>
            </c:numRef>
          </c:xVal>
          <c:yVal>
            <c:numRef>
              <c:f>'P-n'!$M$15:$M$16</c:f>
              <c:numCache>
                <c:formatCode>0.00</c:formatCode>
                <c:ptCount val="2"/>
                <c:pt idx="0">
                  <c:v>14.880929999999999</c:v>
                </c:pt>
                <c:pt idx="1">
                  <c:v>0.39279930000000002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98-EC47-BE74-B00891C90082}"/>
            </c:ext>
          </c:extLst>
        </c:ser>
        <c:ser>
          <c:idx val="1"/>
          <c:order val="4"/>
          <c:tx>
            <c:v>Längendifferenez</c:v>
          </c:tx>
          <c:spPr>
            <a:ln w="381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'P-n'!$L$19:$L$20</c:f>
              <c:numCache>
                <c:formatCode>0.00</c:formatCode>
                <c:ptCount val="2"/>
                <c:pt idx="0">
                  <c:v>3.5328409999999999</c:v>
                </c:pt>
                <c:pt idx="1">
                  <c:v>1.4754455728748384</c:v>
                </c:pt>
              </c:numCache>
            </c:numRef>
          </c:xVal>
          <c:yVal>
            <c:numRef>
              <c:f>'P-n'!$M$19:$M$20</c:f>
              <c:numCache>
                <c:formatCode>0.00</c:formatCode>
                <c:ptCount val="2"/>
                <c:pt idx="0">
                  <c:v>14.880929999999999</c:v>
                </c:pt>
                <c:pt idx="1">
                  <c:v>0.6260584768322488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98-EC47-BE74-B00891C9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05712"/>
        <c:axId val="1657118208"/>
      </c:scatterChart>
      <c:valAx>
        <c:axId val="1610505712"/>
        <c:scaling>
          <c:orientation val="minMax"/>
          <c:max val="6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57118208"/>
        <c:crosses val="autoZero"/>
        <c:crossBetween val="midCat"/>
        <c:majorUnit val="1"/>
      </c:valAx>
      <c:valAx>
        <c:axId val="1657118208"/>
        <c:scaling>
          <c:orientation val="minMax"/>
          <c:max val="1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0505712"/>
        <c:crosses val="autoZero"/>
        <c:crossBetween val="midCat"/>
        <c:majorUnit val="1"/>
      </c:valAx>
      <c:spPr>
        <a:noFill/>
        <a:ln>
          <a:solidFill>
            <a:schemeClr val="accent2">
              <a:alpha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B57A73-4DE0-45A0-9D33-9BC62F3C5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28AB82-C190-46FA-B1C7-253B2122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11FB52-7F96-4592-A22A-FB4083751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DFA3A7-F897-443F-942E-CFCFB2BE2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72967E-D12C-4073-81A4-82F25F6A8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6C6F4A-CA8C-48FA-805C-8E3BCBA92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C98874-A1DA-4510-AC6E-06C046BEB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610E45-AECF-4E12-9139-4EEBE3DBD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11</xdr:row>
      <xdr:rowOff>0</xdr:rowOff>
    </xdr:from>
    <xdr:to>
      <xdr:col>10</xdr:col>
      <xdr:colOff>330200</xdr:colOff>
      <xdr:row>38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D52EB5-5482-4819-8421-09DC41AA2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F4F6-480D-468F-81DF-9827A4C0DDF0}">
  <dimension ref="A1:M32"/>
  <sheetViews>
    <sheetView zoomScale="67" zoomScaleNormal="130" workbookViewId="0">
      <selection activeCell="H6" sqref="H6"/>
    </sheetView>
  </sheetViews>
  <sheetFormatPr baseColWidth="10" defaultRowHeight="14.4" x14ac:dyDescent="0.3"/>
  <cols>
    <col min="1" max="1" width="5.33203125" customWidth="1"/>
    <col min="2" max="2" width="27.6640625" bestFit="1" customWidth="1"/>
    <col min="6" max="6" width="23.44140625" bestFit="1" customWidth="1"/>
  </cols>
  <sheetData>
    <row r="1" spans="1:13" ht="18" customHeight="1" x14ac:dyDescent="0.4">
      <c r="A1" s="1"/>
      <c r="B1" s="19" t="s">
        <v>23</v>
      </c>
    </row>
    <row r="2" spans="1:13" x14ac:dyDescent="0.3">
      <c r="B2" s="20" t="s">
        <v>24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1:13" ht="112.05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6" spans="1:13" x14ac:dyDescent="0.3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2" t="s">
        <v>16</v>
      </c>
      <c r="M6" s="22"/>
    </row>
    <row r="7" spans="1:13" x14ac:dyDescent="0.3">
      <c r="B7" s="14" t="s">
        <v>2</v>
      </c>
      <c r="C7">
        <v>8</v>
      </c>
      <c r="D7">
        <v>0</v>
      </c>
      <c r="F7" s="16" t="s">
        <v>25</v>
      </c>
      <c r="G7">
        <v>0.13595109999999999</v>
      </c>
      <c r="H7">
        <v>7.6663399999999999</v>
      </c>
      <c r="L7" s="17">
        <f>C9</f>
        <v>0</v>
      </c>
      <c r="M7" s="17">
        <f>D9</f>
        <v>8</v>
      </c>
    </row>
    <row r="8" spans="1:13" x14ac:dyDescent="0.3">
      <c r="B8" s="14" t="s">
        <v>3</v>
      </c>
      <c r="C8">
        <v>0</v>
      </c>
      <c r="D8">
        <v>0</v>
      </c>
      <c r="L8" s="17">
        <f>C7</f>
        <v>8</v>
      </c>
      <c r="M8" s="17">
        <f>D7</f>
        <v>0</v>
      </c>
    </row>
    <row r="9" spans="1:13" x14ac:dyDescent="0.3">
      <c r="B9" s="15" t="s">
        <v>4</v>
      </c>
      <c r="C9">
        <v>0</v>
      </c>
      <c r="D9">
        <v>8</v>
      </c>
      <c r="L9" s="18"/>
      <c r="M9" s="18"/>
    </row>
    <row r="10" spans="1:13" x14ac:dyDescent="0.3">
      <c r="L10" s="22" t="s">
        <v>17</v>
      </c>
      <c r="M10" s="22"/>
    </row>
    <row r="11" spans="1:13" x14ac:dyDescent="0.3">
      <c r="L11" s="17">
        <f>C9</f>
        <v>0</v>
      </c>
      <c r="M11" s="17">
        <f>D9</f>
        <v>8</v>
      </c>
    </row>
    <row r="12" spans="1:13" x14ac:dyDescent="0.3">
      <c r="L12" s="17">
        <f>G7</f>
        <v>0.13595109999999999</v>
      </c>
      <c r="M12" s="17">
        <f>H7</f>
        <v>7.6663399999999999</v>
      </c>
    </row>
    <row r="13" spans="1:13" x14ac:dyDescent="0.3">
      <c r="L13" s="18"/>
      <c r="M13" s="18"/>
    </row>
    <row r="14" spans="1:13" x14ac:dyDescent="0.3">
      <c r="L14" s="22" t="s">
        <v>18</v>
      </c>
      <c r="M14" s="22"/>
    </row>
    <row r="15" spans="1:13" x14ac:dyDescent="0.3">
      <c r="L15" s="17">
        <f>C7</f>
        <v>8</v>
      </c>
      <c r="M15" s="17">
        <f>D7</f>
        <v>0</v>
      </c>
    </row>
    <row r="16" spans="1:13" x14ac:dyDescent="0.3">
      <c r="B16" s="4" t="s">
        <v>9</v>
      </c>
      <c r="C16" s="5"/>
      <c r="D16" s="6"/>
      <c r="L16" s="17">
        <f>G7</f>
        <v>0.13595109999999999</v>
      </c>
      <c r="M16" s="17">
        <f>H7</f>
        <v>7.6663399999999999</v>
      </c>
    </row>
    <row r="17" spans="2:13" x14ac:dyDescent="0.3">
      <c r="B17" s="7" t="s">
        <v>5</v>
      </c>
      <c r="C17" s="8">
        <f>SQRT((G7-C7)^2+(H7-D7)^2)</f>
        <v>10.982533136630693</v>
      </c>
      <c r="D17" s="9" t="s">
        <v>6</v>
      </c>
      <c r="L17" s="18"/>
      <c r="M17" s="18"/>
    </row>
    <row r="18" spans="2:13" x14ac:dyDescent="0.3">
      <c r="B18" s="3"/>
      <c r="D18" s="3"/>
      <c r="L18" s="22" t="s">
        <v>19</v>
      </c>
      <c r="M18" s="22"/>
    </row>
    <row r="19" spans="2:13" x14ac:dyDescent="0.3">
      <c r="B19" s="4" t="s">
        <v>7</v>
      </c>
      <c r="C19" s="5"/>
      <c r="D19" s="10"/>
      <c r="L19" s="17">
        <f>C7</f>
        <v>8</v>
      </c>
      <c r="M19" s="17">
        <f>D7</f>
        <v>0</v>
      </c>
    </row>
    <row r="20" spans="2:13" x14ac:dyDescent="0.3">
      <c r="B20" s="7" t="s">
        <v>8</v>
      </c>
      <c r="C20" s="8">
        <f>SQRT((C9-C7)^2+(D9-D7)^2)-SQRT((C9-G7)^2+(D9-H7)^2)</f>
        <v>10.953414595079616</v>
      </c>
      <c r="D20" s="9" t="s">
        <v>6</v>
      </c>
      <c r="L20" s="17">
        <f>L19+C20*COS(C29)</f>
        <v>0.25476626267150237</v>
      </c>
      <c r="M20" s="17">
        <f>M19+C20*SIN(C29)</f>
        <v>7.7452337373284985</v>
      </c>
    </row>
    <row r="21" spans="2:13" x14ac:dyDescent="0.3">
      <c r="B21" s="3"/>
      <c r="D21" s="3"/>
    </row>
    <row r="22" spans="2:13" x14ac:dyDescent="0.3">
      <c r="B22" s="4" t="s">
        <v>10</v>
      </c>
      <c r="C22" s="5"/>
      <c r="D22" s="10"/>
      <c r="L22" s="17">
        <f>L20-L19</f>
        <v>-7.7452337373284976</v>
      </c>
      <c r="M22" s="17">
        <f>M20-M19</f>
        <v>7.7452337373284985</v>
      </c>
    </row>
    <row r="23" spans="2:13" x14ac:dyDescent="0.3">
      <c r="B23" s="7" t="s">
        <v>11</v>
      </c>
      <c r="C23" s="8">
        <f>(C31*180)/PI()</f>
        <v>22.831364917364578</v>
      </c>
      <c r="D23" s="9" t="s">
        <v>13</v>
      </c>
      <c r="L23" s="18">
        <f>SQRT(L22*L22+M22*M22)</f>
        <v>10.953414595079616</v>
      </c>
    </row>
    <row r="25" spans="2:13" x14ac:dyDescent="0.3">
      <c r="L25" s="23" t="s">
        <v>22</v>
      </c>
      <c r="M25" s="23"/>
    </row>
    <row r="26" spans="2:13" x14ac:dyDescent="0.3">
      <c r="L26" s="17">
        <f>MAX(C7:C9,G7)</f>
        <v>8</v>
      </c>
      <c r="M26" s="17">
        <f>MAX(D7:D9,H7)</f>
        <v>8</v>
      </c>
    </row>
    <row r="27" spans="2:13" x14ac:dyDescent="0.3">
      <c r="L27" s="17">
        <f>MIN(C7:C9,G7)</f>
        <v>0</v>
      </c>
      <c r="M27" s="17">
        <f>MIN(D7:D9,H7)</f>
        <v>0</v>
      </c>
    </row>
    <row r="28" spans="2:13" x14ac:dyDescent="0.3">
      <c r="L28" s="17">
        <f>L26-L27</f>
        <v>8</v>
      </c>
      <c r="M28" s="17">
        <f>M26-M27</f>
        <v>8</v>
      </c>
    </row>
    <row r="29" spans="2:13" x14ac:dyDescent="0.3">
      <c r="B29" s="2" t="s">
        <v>20</v>
      </c>
      <c r="C29" s="2">
        <f>ATAN2((C9-C7),(D9-D7))</f>
        <v>2.3561944901923448</v>
      </c>
      <c r="D29" s="17">
        <f>C29*180/PI()</f>
        <v>135</v>
      </c>
      <c r="L29" s="18"/>
      <c r="M29" s="18"/>
    </row>
    <row r="30" spans="2:13" x14ac:dyDescent="0.3">
      <c r="B30" s="2" t="s">
        <v>21</v>
      </c>
      <c r="C30" s="2">
        <f>ATAN2((C9-G7),(D9-H7))</f>
        <v>1.9577119996600099</v>
      </c>
      <c r="D30" s="17">
        <f>C30*180/PI()</f>
        <v>112.16863508263542</v>
      </c>
      <c r="L30" s="17">
        <f>MAX(L28,M28)</f>
        <v>8</v>
      </c>
      <c r="M30" s="18"/>
    </row>
    <row r="31" spans="2:13" x14ac:dyDescent="0.3">
      <c r="B31" s="2" t="s">
        <v>12</v>
      </c>
      <c r="C31" s="2">
        <f>C29-C30</f>
        <v>0.39848249053233498</v>
      </c>
      <c r="L31" s="17">
        <f>L27</f>
        <v>0</v>
      </c>
      <c r="M31" s="17">
        <f>M27</f>
        <v>0</v>
      </c>
    </row>
    <row r="32" spans="2:13" x14ac:dyDescent="0.3">
      <c r="L32" s="17">
        <f>L27+L30</f>
        <v>8</v>
      </c>
      <c r="M32" s="17">
        <f>M31+L30</f>
        <v>8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B276-5D4A-42AD-887E-A1CD7A34ADC8}">
  <dimension ref="A1:M32"/>
  <sheetViews>
    <sheetView zoomScale="66" zoomScaleNormal="115" workbookViewId="0">
      <selection activeCell="L10" sqref="L10:M10"/>
    </sheetView>
  </sheetViews>
  <sheetFormatPr baseColWidth="10" defaultRowHeight="14.4" x14ac:dyDescent="0.3"/>
  <cols>
    <col min="1" max="1" width="5.33203125" customWidth="1"/>
    <col min="2" max="2" width="27.6640625" bestFit="1" customWidth="1"/>
    <col min="6" max="6" width="23.44140625" bestFit="1" customWidth="1"/>
  </cols>
  <sheetData>
    <row r="1" spans="1:13" ht="18" customHeight="1" x14ac:dyDescent="0.4">
      <c r="A1" s="1"/>
      <c r="B1" s="19" t="s">
        <v>23</v>
      </c>
    </row>
    <row r="2" spans="1:13" x14ac:dyDescent="0.3">
      <c r="B2" s="20" t="s">
        <v>24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1:13" ht="112.05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6" spans="1:13" x14ac:dyDescent="0.3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2" t="s">
        <v>16</v>
      </c>
      <c r="M6" s="22"/>
    </row>
    <row r="7" spans="1:13" x14ac:dyDescent="0.3">
      <c r="B7" s="14" t="s">
        <v>2</v>
      </c>
      <c r="C7">
        <v>0</v>
      </c>
      <c r="D7">
        <v>0.22951469999999999</v>
      </c>
      <c r="F7" s="16" t="s">
        <v>25</v>
      </c>
      <c r="G7">
        <v>4.8351990000000002</v>
      </c>
      <c r="H7">
        <v>12.83447</v>
      </c>
      <c r="L7" s="17">
        <f>C9</f>
        <v>5.013598</v>
      </c>
      <c r="M7" s="17">
        <f>D9</f>
        <v>13.428660000000001</v>
      </c>
    </row>
    <row r="8" spans="1:13" x14ac:dyDescent="0.3">
      <c r="B8" s="14" t="s">
        <v>3</v>
      </c>
      <c r="C8">
        <v>7.6238650000000003</v>
      </c>
      <c r="D8">
        <v>0</v>
      </c>
      <c r="L8" s="17">
        <f>C7</f>
        <v>0</v>
      </c>
      <c r="M8" s="17">
        <f>D7</f>
        <v>0.22951469999999999</v>
      </c>
    </row>
    <row r="9" spans="1:13" x14ac:dyDescent="0.3">
      <c r="B9" s="15" t="s">
        <v>4</v>
      </c>
      <c r="C9">
        <v>5.013598</v>
      </c>
      <c r="D9">
        <v>13.428660000000001</v>
      </c>
      <c r="L9" s="18"/>
      <c r="M9" s="18"/>
    </row>
    <row r="10" spans="1:13" x14ac:dyDescent="0.3">
      <c r="L10" s="22" t="s">
        <v>17</v>
      </c>
      <c r="M10" s="22"/>
    </row>
    <row r="11" spans="1:13" x14ac:dyDescent="0.3">
      <c r="L11" s="17">
        <f>C9</f>
        <v>5.013598</v>
      </c>
      <c r="M11" s="17">
        <f>D9</f>
        <v>13.428660000000001</v>
      </c>
    </row>
    <row r="12" spans="1:13" x14ac:dyDescent="0.3">
      <c r="L12" s="17">
        <f>G7</f>
        <v>4.8351990000000002</v>
      </c>
      <c r="M12" s="17">
        <f>H7</f>
        <v>12.83447</v>
      </c>
    </row>
    <row r="13" spans="1:13" x14ac:dyDescent="0.3">
      <c r="L13" s="18"/>
      <c r="M13" s="18"/>
    </row>
    <row r="14" spans="1:13" x14ac:dyDescent="0.3">
      <c r="L14" s="22" t="s">
        <v>18</v>
      </c>
      <c r="M14" s="22"/>
    </row>
    <row r="15" spans="1:13" x14ac:dyDescent="0.3">
      <c r="L15" s="17">
        <f>C7</f>
        <v>0</v>
      </c>
      <c r="M15" s="17">
        <f>D7</f>
        <v>0.22951469999999999</v>
      </c>
    </row>
    <row r="16" spans="1:13" x14ac:dyDescent="0.3">
      <c r="B16" s="4" t="s">
        <v>9</v>
      </c>
      <c r="C16" s="5"/>
      <c r="D16" s="6"/>
      <c r="L16" s="17">
        <f>G7</f>
        <v>4.8351990000000002</v>
      </c>
      <c r="M16" s="17">
        <f>H7</f>
        <v>12.83447</v>
      </c>
    </row>
    <row r="17" spans="2:13" x14ac:dyDescent="0.3">
      <c r="B17" s="7" t="s">
        <v>5</v>
      </c>
      <c r="C17" s="8">
        <f>SQRT((G7-C7)^2+(H7-D7)^2)</f>
        <v>13.500520267182265</v>
      </c>
      <c r="D17" s="9" t="s">
        <v>6</v>
      </c>
      <c r="L17" s="18"/>
      <c r="M17" s="18"/>
    </row>
    <row r="18" spans="2:13" x14ac:dyDescent="0.3">
      <c r="B18" s="3"/>
      <c r="D18" s="3"/>
      <c r="L18" s="22" t="s">
        <v>19</v>
      </c>
      <c r="M18" s="22"/>
    </row>
    <row r="19" spans="2:13" x14ac:dyDescent="0.3">
      <c r="B19" s="4" t="s">
        <v>7</v>
      </c>
      <c r="C19" s="5"/>
      <c r="D19" s="10"/>
      <c r="L19" s="17">
        <f>C7</f>
        <v>0</v>
      </c>
      <c r="M19" s="17">
        <f>D7</f>
        <v>0.22951469999999999</v>
      </c>
    </row>
    <row r="20" spans="2:13" x14ac:dyDescent="0.3">
      <c r="B20" s="7" t="s">
        <v>8</v>
      </c>
      <c r="C20" s="8">
        <f>SQRT((C9-C7)^2+(D9-D7)^2)-SQRT((C9-G7)^2+(D9-H7)^2)</f>
        <v>13.498870101223693</v>
      </c>
      <c r="D20" s="9" t="s">
        <v>6</v>
      </c>
      <c r="L20" s="17">
        <f>L19+C20*COS(C29)</f>
        <v>4.7933030062205839</v>
      </c>
      <c r="M20" s="17">
        <f>M19+C20*SIN(C29)</f>
        <v>12.848696143353116</v>
      </c>
    </row>
    <row r="21" spans="2:13" x14ac:dyDescent="0.3">
      <c r="B21" s="3"/>
      <c r="D21" s="3"/>
    </row>
    <row r="22" spans="2:13" x14ac:dyDescent="0.3">
      <c r="B22" s="4" t="s">
        <v>10</v>
      </c>
      <c r="C22" s="5"/>
      <c r="D22" s="10"/>
      <c r="L22" s="17">
        <f>L20-L19</f>
        <v>4.7933030062205839</v>
      </c>
      <c r="M22" s="17">
        <f>M20-M19</f>
        <v>12.619181443353117</v>
      </c>
    </row>
    <row r="23" spans="2:13" x14ac:dyDescent="0.3">
      <c r="B23" s="7" t="s">
        <v>11</v>
      </c>
      <c r="C23" s="8">
        <f>(C31*180)/PI()</f>
        <v>-4.0871060179044694</v>
      </c>
      <c r="D23" s="9" t="s">
        <v>13</v>
      </c>
      <c r="L23" s="18">
        <f>SQRT(L22*L22+M22*M22)</f>
        <v>13.498870101223693</v>
      </c>
    </row>
    <row r="25" spans="2:13" x14ac:dyDescent="0.3">
      <c r="L25" s="23" t="s">
        <v>22</v>
      </c>
      <c r="M25" s="23"/>
    </row>
    <row r="26" spans="2:13" x14ac:dyDescent="0.3">
      <c r="L26" s="17">
        <f>MAX(C7:C9,G7)</f>
        <v>7.6238650000000003</v>
      </c>
      <c r="M26" s="17">
        <f>MAX(D7:D9,H7)</f>
        <v>13.428660000000001</v>
      </c>
    </row>
    <row r="27" spans="2:13" x14ac:dyDescent="0.3">
      <c r="L27" s="17">
        <f>MIN(C7:C9,G7)</f>
        <v>0</v>
      </c>
      <c r="M27" s="17">
        <f>MIN(D7:D9,H7)</f>
        <v>0</v>
      </c>
    </row>
    <row r="28" spans="2:13" x14ac:dyDescent="0.3">
      <c r="L28" s="17">
        <f>L26-L27</f>
        <v>7.6238650000000003</v>
      </c>
      <c r="M28" s="17">
        <f>M26-M27</f>
        <v>13.428660000000001</v>
      </c>
    </row>
    <row r="29" spans="2:13" x14ac:dyDescent="0.3">
      <c r="B29" s="2" t="s">
        <v>20</v>
      </c>
      <c r="C29" s="2">
        <f>ATAN2((C9-C7),(D9-D7))</f>
        <v>1.2077868414120796</v>
      </c>
      <c r="D29" s="17">
        <f>C29*180/PI()</f>
        <v>69.201088564348638</v>
      </c>
      <c r="L29" s="18"/>
      <c r="M29" s="18"/>
    </row>
    <row r="30" spans="2:13" x14ac:dyDescent="0.3">
      <c r="B30" s="2" t="s">
        <v>21</v>
      </c>
      <c r="C30" s="2">
        <f>ATAN2((C9-G7),(D9-H7))</f>
        <v>1.2791202983025869</v>
      </c>
      <c r="D30" s="17">
        <f>C30*180/PI()</f>
        <v>73.288194582253112</v>
      </c>
      <c r="L30" s="17">
        <f>MAX(L28,M28)</f>
        <v>13.428660000000001</v>
      </c>
      <c r="M30" s="18"/>
    </row>
    <row r="31" spans="2:13" x14ac:dyDescent="0.3">
      <c r="B31" s="2" t="s">
        <v>12</v>
      </c>
      <c r="C31" s="2">
        <f>C29-C30</f>
        <v>-7.1333456890507296E-2</v>
      </c>
      <c r="L31" s="17">
        <f>L27</f>
        <v>0</v>
      </c>
      <c r="M31" s="17">
        <f>M27</f>
        <v>0</v>
      </c>
    </row>
    <row r="32" spans="2:13" x14ac:dyDescent="0.3">
      <c r="L32" s="17">
        <f>L27+L30</f>
        <v>13.428660000000001</v>
      </c>
      <c r="M32" s="17">
        <f>M31+L30</f>
        <v>13.428660000000001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64A2-05D9-452B-AB86-3345DC01BF50}">
  <dimension ref="A1:M32"/>
  <sheetViews>
    <sheetView zoomScale="64" zoomScaleNormal="130" workbookViewId="0">
      <selection activeCell="D36" sqref="D36"/>
    </sheetView>
  </sheetViews>
  <sheetFormatPr baseColWidth="10" defaultRowHeight="14.4" x14ac:dyDescent="0.3"/>
  <cols>
    <col min="1" max="1" width="5.33203125" customWidth="1"/>
    <col min="2" max="2" width="27.6640625" bestFit="1" customWidth="1"/>
    <col min="6" max="6" width="23.44140625" bestFit="1" customWidth="1"/>
  </cols>
  <sheetData>
    <row r="1" spans="1:13" ht="18" customHeight="1" x14ac:dyDescent="0.4">
      <c r="A1" s="1"/>
      <c r="B1" s="19" t="s">
        <v>23</v>
      </c>
    </row>
    <row r="2" spans="1:13" x14ac:dyDescent="0.3">
      <c r="B2" s="20" t="s">
        <v>24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1:13" ht="112.05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6" spans="1:13" x14ac:dyDescent="0.3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2" t="s">
        <v>16</v>
      </c>
      <c r="M6" s="22"/>
    </row>
    <row r="7" spans="1:13" x14ac:dyDescent="0.3">
      <c r="B7" s="14" t="s">
        <v>2</v>
      </c>
      <c r="C7">
        <v>0</v>
      </c>
      <c r="D7">
        <v>6.3</v>
      </c>
      <c r="F7" s="16" t="s">
        <v>25</v>
      </c>
      <c r="G7">
        <v>6.6627090000000004</v>
      </c>
      <c r="H7">
        <v>0.76897939999999998</v>
      </c>
      <c r="L7" s="17">
        <f>C9</f>
        <v>6.75</v>
      </c>
      <c r="M7" s="17">
        <f>D9</f>
        <v>0</v>
      </c>
    </row>
    <row r="8" spans="1:13" x14ac:dyDescent="0.3">
      <c r="B8" s="14" t="s">
        <v>3</v>
      </c>
      <c r="C8">
        <v>2.25</v>
      </c>
      <c r="D8">
        <v>0.6</v>
      </c>
      <c r="L8" s="17">
        <f>C7</f>
        <v>0</v>
      </c>
      <c r="M8" s="17">
        <f>D7</f>
        <v>6.3</v>
      </c>
    </row>
    <row r="9" spans="1:13" x14ac:dyDescent="0.3">
      <c r="B9" s="15" t="s">
        <v>4</v>
      </c>
      <c r="C9">
        <v>6.75</v>
      </c>
      <c r="D9">
        <v>0</v>
      </c>
      <c r="L9" s="18"/>
      <c r="M9" s="18"/>
    </row>
    <row r="10" spans="1:13" x14ac:dyDescent="0.3">
      <c r="L10" s="22" t="s">
        <v>17</v>
      </c>
      <c r="M10" s="22"/>
    </row>
    <row r="11" spans="1:13" x14ac:dyDescent="0.3">
      <c r="L11" s="17">
        <f>C9</f>
        <v>6.75</v>
      </c>
      <c r="M11" s="17">
        <f>D9</f>
        <v>0</v>
      </c>
    </row>
    <row r="12" spans="1:13" x14ac:dyDescent="0.3">
      <c r="L12" s="17">
        <f>G7</f>
        <v>6.6627090000000004</v>
      </c>
      <c r="M12" s="17">
        <f>H7</f>
        <v>0.76897939999999998</v>
      </c>
    </row>
    <row r="13" spans="1:13" x14ac:dyDescent="0.3">
      <c r="L13" s="18"/>
      <c r="M13" s="18"/>
    </row>
    <row r="14" spans="1:13" x14ac:dyDescent="0.3">
      <c r="L14" s="22" t="s">
        <v>18</v>
      </c>
      <c r="M14" s="22"/>
    </row>
    <row r="15" spans="1:13" x14ac:dyDescent="0.3">
      <c r="L15" s="17">
        <f>C7</f>
        <v>0</v>
      </c>
      <c r="M15" s="17">
        <f>D7</f>
        <v>6.3</v>
      </c>
    </row>
    <row r="16" spans="1:13" x14ac:dyDescent="0.3">
      <c r="B16" s="4" t="s">
        <v>9</v>
      </c>
      <c r="C16" s="5"/>
      <c r="D16" s="6"/>
      <c r="L16" s="17">
        <f>G7</f>
        <v>6.6627090000000004</v>
      </c>
      <c r="M16" s="17">
        <f>H7</f>
        <v>0.76897939999999998</v>
      </c>
    </row>
    <row r="17" spans="2:13" x14ac:dyDescent="0.3">
      <c r="B17" s="7" t="s">
        <v>5</v>
      </c>
      <c r="C17" s="8">
        <f>SQRT((G7-C7)^2+(H7-D7)^2)</f>
        <v>8.6593233047568656</v>
      </c>
      <c r="D17" s="9" t="s">
        <v>6</v>
      </c>
      <c r="L17" s="18"/>
      <c r="M17" s="18"/>
    </row>
    <row r="18" spans="2:13" x14ac:dyDescent="0.3">
      <c r="B18" s="3"/>
      <c r="D18" s="3"/>
      <c r="L18" s="22" t="s">
        <v>19</v>
      </c>
      <c r="M18" s="22"/>
    </row>
    <row r="19" spans="2:13" x14ac:dyDescent="0.3">
      <c r="B19" s="4" t="s">
        <v>7</v>
      </c>
      <c r="C19" s="5"/>
      <c r="D19" s="10"/>
      <c r="L19" s="17">
        <f>C7</f>
        <v>0</v>
      </c>
      <c r="M19" s="17">
        <f>D7</f>
        <v>6.3</v>
      </c>
    </row>
    <row r="20" spans="2:13" x14ac:dyDescent="0.3">
      <c r="B20" s="7" t="s">
        <v>8</v>
      </c>
      <c r="C20" s="8">
        <f>SQRT((C9-C7)^2+(D9-D7)^2)-SQRT((C9-G7)^2+(D9-H7)^2)</f>
        <v>8.4593100601440554</v>
      </c>
      <c r="D20" s="9" t="s">
        <v>6</v>
      </c>
      <c r="L20" s="17">
        <f>L19+C20*COS(C29)</f>
        <v>6.1842231851682135</v>
      </c>
      <c r="M20" s="17">
        <f>M19+C20*SIN(C29)</f>
        <v>0.52805836050966715</v>
      </c>
    </row>
    <row r="21" spans="2:13" x14ac:dyDescent="0.3">
      <c r="B21" s="3"/>
      <c r="D21" s="3"/>
    </row>
    <row r="22" spans="2:13" x14ac:dyDescent="0.3">
      <c r="B22" s="4" t="s">
        <v>10</v>
      </c>
      <c r="C22" s="5"/>
      <c r="D22" s="10"/>
      <c r="L22" s="17">
        <f>L20-L19</f>
        <v>6.1842231851682135</v>
      </c>
      <c r="M22" s="17">
        <f>M20-M19</f>
        <v>-5.7719416394903327</v>
      </c>
    </row>
    <row r="23" spans="2:13" x14ac:dyDescent="0.3">
      <c r="B23" s="7" t="s">
        <v>11</v>
      </c>
      <c r="C23" s="8">
        <f>(C31*180)/PI()</f>
        <v>40.498703067554366</v>
      </c>
      <c r="D23" s="9" t="s">
        <v>13</v>
      </c>
      <c r="L23" s="18">
        <f>SQRT(L22*L22+M22*M22)</f>
        <v>8.4593100601440554</v>
      </c>
    </row>
    <row r="25" spans="2:13" x14ac:dyDescent="0.3">
      <c r="L25" s="23" t="s">
        <v>22</v>
      </c>
      <c r="M25" s="23"/>
    </row>
    <row r="26" spans="2:13" x14ac:dyDescent="0.3">
      <c r="L26" s="17">
        <f>MAX(C7:C9,G7)</f>
        <v>6.75</v>
      </c>
      <c r="M26" s="17">
        <f>MAX(D7:D9,H7)</f>
        <v>6.3</v>
      </c>
    </row>
    <row r="27" spans="2:13" x14ac:dyDescent="0.3">
      <c r="L27" s="17">
        <f>MIN(C7:C9,G7)</f>
        <v>0</v>
      </c>
      <c r="M27" s="17">
        <f>MIN(D7:D9,H7)</f>
        <v>0</v>
      </c>
    </row>
    <row r="28" spans="2:13" x14ac:dyDescent="0.3">
      <c r="L28" s="17">
        <f>L26-L27</f>
        <v>6.75</v>
      </c>
      <c r="M28" s="17">
        <f>M26-M27</f>
        <v>6.3</v>
      </c>
    </row>
    <row r="29" spans="2:13" x14ac:dyDescent="0.3">
      <c r="B29" s="2" t="s">
        <v>20</v>
      </c>
      <c r="C29" s="2">
        <f>ATAN2((C9-C7),(D9-D7))</f>
        <v>-0.75092906239794033</v>
      </c>
      <c r="D29" s="17">
        <f>C29*180/PI()</f>
        <v>-43.025065989118033</v>
      </c>
      <c r="L29" s="18"/>
      <c r="M29" s="18"/>
    </row>
    <row r="30" spans="2:13" x14ac:dyDescent="0.3">
      <c r="B30" s="2" t="s">
        <v>21</v>
      </c>
      <c r="C30" s="2">
        <f>ATAN2((C9-G7),(D9-H7))</f>
        <v>-1.4577647737142916</v>
      </c>
      <c r="D30" s="17">
        <f>C30*180/PI()</f>
        <v>-83.523769056672407</v>
      </c>
      <c r="L30" s="17">
        <f>MAX(L28,M28)</f>
        <v>6.75</v>
      </c>
      <c r="M30" s="18"/>
    </row>
    <row r="31" spans="2:13" x14ac:dyDescent="0.3">
      <c r="B31" s="2" t="s">
        <v>12</v>
      </c>
      <c r="C31" s="2">
        <f>C29-C30</f>
        <v>0.70683571131635126</v>
      </c>
      <c r="L31" s="17">
        <f>L27</f>
        <v>0</v>
      </c>
      <c r="M31" s="17">
        <f>M27</f>
        <v>0</v>
      </c>
    </row>
    <row r="32" spans="2:13" x14ac:dyDescent="0.3">
      <c r="L32" s="17">
        <f>L27+L30</f>
        <v>6.75</v>
      </c>
      <c r="M32" s="17">
        <f>M31+L30</f>
        <v>6.75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C26-3E64-44D1-ABFA-FA115210471A}">
  <dimension ref="A1:M32"/>
  <sheetViews>
    <sheetView topLeftCell="B1" zoomScale="65" zoomScaleNormal="130" workbookViewId="0">
      <selection activeCell="K9" sqref="K9"/>
    </sheetView>
  </sheetViews>
  <sheetFormatPr baseColWidth="10" defaultRowHeight="14.4" x14ac:dyDescent="0.3"/>
  <cols>
    <col min="1" max="1" width="5.33203125" customWidth="1"/>
    <col min="2" max="2" width="27.6640625" bestFit="1" customWidth="1"/>
    <col min="6" max="6" width="23.44140625" bestFit="1" customWidth="1"/>
  </cols>
  <sheetData>
    <row r="1" spans="1:13" ht="18" customHeight="1" x14ac:dyDescent="0.4">
      <c r="A1" s="1"/>
      <c r="B1" s="19" t="s">
        <v>23</v>
      </c>
    </row>
    <row r="2" spans="1:13" x14ac:dyDescent="0.3">
      <c r="B2" s="20" t="s">
        <v>24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1:13" ht="112.05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6" spans="1:13" x14ac:dyDescent="0.3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2" t="s">
        <v>16</v>
      </c>
      <c r="M6" s="22"/>
    </row>
    <row r="7" spans="1:13" x14ac:dyDescent="0.3">
      <c r="B7" s="14" t="s">
        <v>2</v>
      </c>
      <c r="C7">
        <v>0.91210060000000004</v>
      </c>
      <c r="D7">
        <v>10.42536</v>
      </c>
      <c r="F7" s="16" t="s">
        <v>25</v>
      </c>
      <c r="G7">
        <v>0.61159920000000001</v>
      </c>
      <c r="H7">
        <v>9.4103199999999998E-2</v>
      </c>
      <c r="L7" s="17">
        <f>C9</f>
        <v>0</v>
      </c>
      <c r="M7" s="17">
        <f>D9</f>
        <v>0</v>
      </c>
    </row>
    <row r="8" spans="1:13" x14ac:dyDescent="0.3">
      <c r="B8" s="14" t="s">
        <v>3</v>
      </c>
      <c r="C8">
        <v>5.228453</v>
      </c>
      <c r="D8">
        <v>6.2147629999999996</v>
      </c>
      <c r="L8" s="17">
        <f>C7</f>
        <v>0.91210060000000004</v>
      </c>
      <c r="M8" s="17">
        <f>D7</f>
        <v>10.42536</v>
      </c>
    </row>
    <row r="9" spans="1:13" x14ac:dyDescent="0.3">
      <c r="B9" s="15" t="s">
        <v>4</v>
      </c>
      <c r="C9">
        <v>0</v>
      </c>
      <c r="D9">
        <v>0</v>
      </c>
      <c r="L9" s="18"/>
      <c r="M9" s="18"/>
    </row>
    <row r="10" spans="1:13" x14ac:dyDescent="0.3">
      <c r="L10" s="22" t="s">
        <v>17</v>
      </c>
      <c r="M10" s="22"/>
    </row>
    <row r="11" spans="1:13" x14ac:dyDescent="0.3">
      <c r="L11" s="17">
        <f>C9</f>
        <v>0</v>
      </c>
      <c r="M11" s="17">
        <f>D9</f>
        <v>0</v>
      </c>
    </row>
    <row r="12" spans="1:13" x14ac:dyDescent="0.3">
      <c r="L12" s="17">
        <f>G7</f>
        <v>0.61159920000000001</v>
      </c>
      <c r="M12" s="17">
        <f>H7</f>
        <v>9.4103199999999998E-2</v>
      </c>
    </row>
    <row r="13" spans="1:13" x14ac:dyDescent="0.3">
      <c r="L13" s="18"/>
      <c r="M13" s="18"/>
    </row>
    <row r="14" spans="1:13" x14ac:dyDescent="0.3">
      <c r="L14" s="22" t="s">
        <v>18</v>
      </c>
      <c r="M14" s="22"/>
    </row>
    <row r="15" spans="1:13" x14ac:dyDescent="0.3">
      <c r="L15" s="17">
        <f>C7</f>
        <v>0.91210060000000004</v>
      </c>
      <c r="M15" s="17">
        <f>D7</f>
        <v>10.42536</v>
      </c>
    </row>
    <row r="16" spans="1:13" x14ac:dyDescent="0.3">
      <c r="B16" s="4" t="s">
        <v>9</v>
      </c>
      <c r="C16" s="5"/>
      <c r="D16" s="6"/>
      <c r="L16" s="17">
        <f>G7</f>
        <v>0.61159920000000001</v>
      </c>
      <c r="M16" s="17">
        <f>H7</f>
        <v>9.4103199999999998E-2</v>
      </c>
    </row>
    <row r="17" spans="2:13" x14ac:dyDescent="0.3">
      <c r="B17" s="7" t="s">
        <v>5</v>
      </c>
      <c r="C17" s="8">
        <f>SQRT((G7-C7)^2+(H7-D7)^2)</f>
        <v>10.33562616191918</v>
      </c>
      <c r="D17" s="9" t="s">
        <v>6</v>
      </c>
      <c r="L17" s="18"/>
      <c r="M17" s="18"/>
    </row>
    <row r="18" spans="2:13" x14ac:dyDescent="0.3">
      <c r="B18" s="3"/>
      <c r="D18" s="3"/>
      <c r="L18" s="22" t="s">
        <v>19</v>
      </c>
      <c r="M18" s="22"/>
    </row>
    <row r="19" spans="2:13" x14ac:dyDescent="0.3">
      <c r="B19" s="4" t="s">
        <v>7</v>
      </c>
      <c r="C19" s="5"/>
      <c r="D19" s="10"/>
      <c r="L19" s="17">
        <f>C7</f>
        <v>0.91210060000000004</v>
      </c>
      <c r="M19" s="17">
        <f>D7</f>
        <v>10.42536</v>
      </c>
    </row>
    <row r="20" spans="2:13" x14ac:dyDescent="0.3">
      <c r="B20" s="7" t="s">
        <v>8</v>
      </c>
      <c r="C20" s="8">
        <f>SQRT((C9-C7)^2+(D9-D7)^2)-SQRT((C9-G7)^2+(D9-H7)^2)</f>
        <v>9.8463867556485241</v>
      </c>
      <c r="D20" s="9" t="s">
        <v>6</v>
      </c>
      <c r="L20" s="17">
        <f>L19+C20*COS(C29)</f>
        <v>5.3931647978877062E-2</v>
      </c>
      <c r="M20" s="17">
        <f>M19+C20*SIN(C29)</f>
        <v>0.61644170124770348</v>
      </c>
    </row>
    <row r="21" spans="2:13" x14ac:dyDescent="0.3">
      <c r="B21" s="3"/>
      <c r="D21" s="3"/>
    </row>
    <row r="22" spans="2:13" x14ac:dyDescent="0.3">
      <c r="B22" s="4" t="s">
        <v>10</v>
      </c>
      <c r="C22" s="5"/>
      <c r="D22" s="10"/>
      <c r="L22" s="17">
        <f>L20-L19</f>
        <v>-0.85816895202112298</v>
      </c>
      <c r="M22" s="17">
        <f>M20-M19</f>
        <v>-9.808918298752296</v>
      </c>
    </row>
    <row r="23" spans="2:13" x14ac:dyDescent="0.3">
      <c r="B23" s="7" t="s">
        <v>11</v>
      </c>
      <c r="C23" s="8">
        <f>(C31*180)/PI()</f>
        <v>76.252830820548596</v>
      </c>
      <c r="D23" s="9" t="s">
        <v>13</v>
      </c>
      <c r="L23" s="18">
        <f>SQRT(L22*L22+M22*M22)</f>
        <v>9.8463867556485241</v>
      </c>
    </row>
    <row r="25" spans="2:13" x14ac:dyDescent="0.3">
      <c r="L25" s="23" t="s">
        <v>22</v>
      </c>
      <c r="M25" s="23"/>
    </row>
    <row r="26" spans="2:13" x14ac:dyDescent="0.3">
      <c r="L26" s="17">
        <f>MAX(C7:C9,G7)</f>
        <v>5.228453</v>
      </c>
      <c r="M26" s="17">
        <f>MAX(D7:D9,H7)</f>
        <v>10.42536</v>
      </c>
    </row>
    <row r="27" spans="2:13" x14ac:dyDescent="0.3">
      <c r="L27" s="17">
        <f>MIN(C7:C9,G7)</f>
        <v>0</v>
      </c>
      <c r="M27" s="17">
        <f>MIN(D7:D9,H7)</f>
        <v>0</v>
      </c>
    </row>
    <row r="28" spans="2:13" x14ac:dyDescent="0.3">
      <c r="L28" s="17">
        <f>L26-L27</f>
        <v>5.228453</v>
      </c>
      <c r="M28" s="17">
        <f>M26-M27</f>
        <v>10.42536</v>
      </c>
    </row>
    <row r="29" spans="2:13" x14ac:dyDescent="0.3">
      <c r="B29" s="2" t="s">
        <v>20</v>
      </c>
      <c r="C29" s="2">
        <f>ATAN2((C9-C7),(D9-D7))</f>
        <v>-1.6580627691020464</v>
      </c>
      <c r="D29" s="17">
        <f>C29*180/PI()</f>
        <v>-94.999998837321584</v>
      </c>
      <c r="L29" s="18"/>
      <c r="M29" s="18"/>
    </row>
    <row r="30" spans="2:13" x14ac:dyDescent="0.3">
      <c r="B30" s="2" t="s">
        <v>21</v>
      </c>
      <c r="C30" s="2">
        <f>ATAN2((C9-G7),(D9-H7))</f>
        <v>-2.9889257308868289</v>
      </c>
      <c r="D30" s="17">
        <f>C30*180/PI()</f>
        <v>-171.25282965787019</v>
      </c>
      <c r="L30" s="17">
        <f>MAX(L28,M28)</f>
        <v>10.42536</v>
      </c>
      <c r="M30" s="18"/>
    </row>
    <row r="31" spans="2:13" x14ac:dyDescent="0.3">
      <c r="B31" s="2" t="s">
        <v>12</v>
      </c>
      <c r="C31" s="2">
        <f>C29-C30</f>
        <v>1.3308629617847825</v>
      </c>
      <c r="L31" s="17">
        <f>L27</f>
        <v>0</v>
      </c>
      <c r="M31" s="17">
        <f>M27</f>
        <v>0</v>
      </c>
    </row>
    <row r="32" spans="2:13" x14ac:dyDescent="0.3">
      <c r="L32" s="17">
        <f>L27+L30</f>
        <v>10.42536</v>
      </c>
      <c r="M32" s="17">
        <f>M31+L30</f>
        <v>10.42536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2044-39AE-4E00-BDAD-A22191F3447A}">
  <dimension ref="A1:M32"/>
  <sheetViews>
    <sheetView topLeftCell="C5" zoomScale="79" zoomScaleNormal="130" workbookViewId="0">
      <selection activeCell="E29" sqref="E29"/>
    </sheetView>
  </sheetViews>
  <sheetFormatPr baseColWidth="10" defaultRowHeight="14.4" x14ac:dyDescent="0.3"/>
  <cols>
    <col min="1" max="1" width="5.33203125" customWidth="1"/>
    <col min="2" max="2" width="27.6640625" bestFit="1" customWidth="1"/>
    <col min="6" max="6" width="23.44140625" bestFit="1" customWidth="1"/>
  </cols>
  <sheetData>
    <row r="1" spans="1:13" ht="18" customHeight="1" x14ac:dyDescent="0.4">
      <c r="A1" s="1"/>
      <c r="B1" s="19" t="s">
        <v>23</v>
      </c>
    </row>
    <row r="2" spans="1:13" x14ac:dyDescent="0.3">
      <c r="B2" s="20" t="s">
        <v>24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1:13" ht="112.05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6" spans="1:13" x14ac:dyDescent="0.3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2" t="s">
        <v>16</v>
      </c>
      <c r="M6" s="22"/>
    </row>
    <row r="7" spans="1:13" x14ac:dyDescent="0.3">
      <c r="B7" s="14" t="s">
        <v>2</v>
      </c>
      <c r="C7">
        <v>6.08</v>
      </c>
      <c r="D7">
        <v>7.22</v>
      </c>
      <c r="F7" s="16" t="s">
        <v>25</v>
      </c>
      <c r="G7">
        <v>1.525282</v>
      </c>
      <c r="H7">
        <v>5.5190349999999999E-2</v>
      </c>
      <c r="L7" s="17">
        <f>C9</f>
        <v>0.95</v>
      </c>
      <c r="M7" s="17">
        <f>D9</f>
        <v>0</v>
      </c>
    </row>
    <row r="8" spans="1:13" x14ac:dyDescent="0.3">
      <c r="B8" s="14" t="s">
        <v>3</v>
      </c>
      <c r="C8">
        <v>7.6</v>
      </c>
      <c r="D8">
        <v>4.37</v>
      </c>
      <c r="L8" s="17">
        <f>C7</f>
        <v>6.08</v>
      </c>
      <c r="M8" s="17">
        <f>D7</f>
        <v>7.22</v>
      </c>
    </row>
    <row r="9" spans="1:13" x14ac:dyDescent="0.3">
      <c r="B9" s="15" t="s">
        <v>4</v>
      </c>
      <c r="C9">
        <v>0.95</v>
      </c>
      <c r="D9">
        <v>0</v>
      </c>
      <c r="L9" s="18"/>
      <c r="M9" s="18"/>
    </row>
    <row r="10" spans="1:13" x14ac:dyDescent="0.3">
      <c r="L10" s="22" t="s">
        <v>17</v>
      </c>
      <c r="M10" s="22"/>
    </row>
    <row r="11" spans="1:13" x14ac:dyDescent="0.3">
      <c r="L11" s="17">
        <f>C9</f>
        <v>0.95</v>
      </c>
      <c r="M11" s="17">
        <f>D9</f>
        <v>0</v>
      </c>
    </row>
    <row r="12" spans="1:13" x14ac:dyDescent="0.3">
      <c r="L12" s="17">
        <f>G7</f>
        <v>1.525282</v>
      </c>
      <c r="M12" s="17">
        <f>H7</f>
        <v>5.5190349999999999E-2</v>
      </c>
    </row>
    <row r="13" spans="1:13" x14ac:dyDescent="0.3">
      <c r="L13" s="18"/>
      <c r="M13" s="18"/>
    </row>
    <row r="14" spans="1:13" x14ac:dyDescent="0.3">
      <c r="L14" s="22" t="s">
        <v>18</v>
      </c>
      <c r="M14" s="22"/>
    </row>
    <row r="15" spans="1:13" x14ac:dyDescent="0.3">
      <c r="L15" s="17">
        <f>C7</f>
        <v>6.08</v>
      </c>
      <c r="M15" s="17">
        <f>D7</f>
        <v>7.22</v>
      </c>
    </row>
    <row r="16" spans="1:13" x14ac:dyDescent="0.3">
      <c r="B16" s="4" t="s">
        <v>9</v>
      </c>
      <c r="C16" s="5"/>
      <c r="D16" s="6"/>
      <c r="L16" s="17">
        <f>G7</f>
        <v>1.525282</v>
      </c>
      <c r="M16" s="17">
        <f>H7</f>
        <v>5.5190349999999999E-2</v>
      </c>
    </row>
    <row r="17" spans="2:13" x14ac:dyDescent="0.3">
      <c r="B17" s="7" t="s">
        <v>5</v>
      </c>
      <c r="C17" s="8">
        <f>SQRT((G7-C7)^2+(H7-D7)^2)</f>
        <v>8.4899913651462047</v>
      </c>
      <c r="D17" s="9" t="s">
        <v>6</v>
      </c>
      <c r="L17" s="18"/>
      <c r="M17" s="18"/>
    </row>
    <row r="18" spans="2:13" x14ac:dyDescent="0.3">
      <c r="B18" s="3"/>
      <c r="D18" s="3"/>
      <c r="L18" s="22" t="s">
        <v>19</v>
      </c>
      <c r="M18" s="22"/>
    </row>
    <row r="19" spans="2:13" x14ac:dyDescent="0.3">
      <c r="B19" s="4" t="s">
        <v>7</v>
      </c>
      <c r="C19" s="5"/>
      <c r="D19" s="10"/>
      <c r="L19" s="17">
        <f>C7</f>
        <v>6.08</v>
      </c>
      <c r="M19" s="17">
        <f>D7</f>
        <v>7.22</v>
      </c>
    </row>
    <row r="20" spans="2:13" x14ac:dyDescent="0.3">
      <c r="B20" s="7" t="s">
        <v>8</v>
      </c>
      <c r="C20" s="8">
        <f>SQRT((C9-C7)^2+(D9-D7)^2)-SQRT((C9-G7)^2+(D9-H7)^2)</f>
        <v>8.2790118240690909</v>
      </c>
      <c r="D20" s="9" t="s">
        <v>6</v>
      </c>
      <c r="L20" s="17">
        <f>L19+C20*COS(C29)</f>
        <v>1.284737304020509</v>
      </c>
      <c r="M20" s="17">
        <f>M19+C20*SIN(C29)</f>
        <v>0.47111176121404963</v>
      </c>
    </row>
    <row r="21" spans="2:13" x14ac:dyDescent="0.3">
      <c r="B21" s="3"/>
      <c r="D21" s="3"/>
    </row>
    <row r="22" spans="2:13" x14ac:dyDescent="0.3">
      <c r="B22" s="4" t="s">
        <v>10</v>
      </c>
      <c r="C22" s="5"/>
      <c r="D22" s="10"/>
      <c r="L22" s="17">
        <f>L20-L19</f>
        <v>-4.7952626959794911</v>
      </c>
      <c r="M22" s="17">
        <f>M20-M19</f>
        <v>-6.7488882387859501</v>
      </c>
    </row>
    <row r="23" spans="2:13" x14ac:dyDescent="0.3">
      <c r="B23" s="7" t="s">
        <v>11</v>
      </c>
      <c r="C23" s="8">
        <f>(C31*180)/PI()</f>
        <v>49.125237697976509</v>
      </c>
      <c r="D23" s="9" t="s">
        <v>13</v>
      </c>
      <c r="L23" s="18">
        <f>SQRT(L22*L22+M22*M22)</f>
        <v>8.2790118240690909</v>
      </c>
    </row>
    <row r="25" spans="2:13" x14ac:dyDescent="0.3">
      <c r="L25" s="23" t="s">
        <v>22</v>
      </c>
      <c r="M25" s="23"/>
    </row>
    <row r="26" spans="2:13" x14ac:dyDescent="0.3">
      <c r="L26" s="17">
        <f>MAX(C7:C9,G7)</f>
        <v>7.6</v>
      </c>
      <c r="M26" s="17">
        <f>MAX(D7:D9,H7)</f>
        <v>7.22</v>
      </c>
    </row>
    <row r="27" spans="2:13" x14ac:dyDescent="0.3">
      <c r="L27" s="17">
        <f>MIN(C7:C9,G7)</f>
        <v>0.95</v>
      </c>
      <c r="M27" s="17">
        <f>MIN(D7:D9,H7)</f>
        <v>0</v>
      </c>
    </row>
    <row r="28" spans="2:13" x14ac:dyDescent="0.3">
      <c r="L28" s="17">
        <f>L26-L27</f>
        <v>6.6499999999999995</v>
      </c>
      <c r="M28" s="17">
        <f>M26-M27</f>
        <v>7.22</v>
      </c>
    </row>
    <row r="29" spans="2:13" x14ac:dyDescent="0.3">
      <c r="B29" s="2" t="s">
        <v>20</v>
      </c>
      <c r="C29" s="2">
        <f>ATAN2((C9-C7),(D9-D7))</f>
        <v>-2.1885520523611293</v>
      </c>
      <c r="D29" s="17">
        <f>C29*180/PI()</f>
        <v>-125.39479584498707</v>
      </c>
      <c r="L29" s="18"/>
      <c r="M29" s="18"/>
    </row>
    <row r="30" spans="2:13" x14ac:dyDescent="0.3">
      <c r="B30" s="2" t="s">
        <v>21</v>
      </c>
      <c r="C30" s="2">
        <f>ATAN2((C9-G7),(D9-H7))</f>
        <v>-3.0459491960156591</v>
      </c>
      <c r="D30" s="17">
        <f>C30*180/PI()</f>
        <v>-174.52003354296357</v>
      </c>
      <c r="L30" s="17">
        <f>MAX(L28,M28)</f>
        <v>7.22</v>
      </c>
      <c r="M30" s="18"/>
    </row>
    <row r="31" spans="2:13" x14ac:dyDescent="0.3">
      <c r="B31" s="2" t="s">
        <v>12</v>
      </c>
      <c r="C31" s="2">
        <f>C29-C30</f>
        <v>0.85739714365452979</v>
      </c>
      <c r="L31" s="17">
        <f>L27</f>
        <v>0.95</v>
      </c>
      <c r="M31" s="17">
        <f>M27</f>
        <v>0</v>
      </c>
    </row>
    <row r="32" spans="2:13" x14ac:dyDescent="0.3">
      <c r="L32" s="17">
        <f>L27+L30</f>
        <v>8.17</v>
      </c>
      <c r="M32" s="17">
        <f>M31+L30</f>
        <v>7.22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1188-08CB-4119-B05F-B1F153843A62}">
  <dimension ref="A1:M32"/>
  <sheetViews>
    <sheetView zoomScale="65" zoomScaleNormal="130" workbookViewId="0">
      <selection activeCell="J9" sqref="J9"/>
    </sheetView>
  </sheetViews>
  <sheetFormatPr baseColWidth="10" defaultRowHeight="14.4" x14ac:dyDescent="0.3"/>
  <cols>
    <col min="1" max="1" width="5.33203125" customWidth="1"/>
    <col min="2" max="2" width="27.6640625" bestFit="1" customWidth="1"/>
    <col min="6" max="6" width="23.44140625" bestFit="1" customWidth="1"/>
  </cols>
  <sheetData>
    <row r="1" spans="1:13" ht="18" customHeight="1" x14ac:dyDescent="0.4">
      <c r="A1" s="1"/>
      <c r="B1" s="19" t="s">
        <v>23</v>
      </c>
    </row>
    <row r="2" spans="1:13" x14ac:dyDescent="0.3">
      <c r="B2" s="20" t="s">
        <v>24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1:13" ht="112.05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6" spans="1:13" x14ac:dyDescent="0.3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2" t="s">
        <v>16</v>
      </c>
      <c r="M6" s="22"/>
    </row>
    <row r="7" spans="1:13" x14ac:dyDescent="0.3">
      <c r="B7" s="14" t="s">
        <v>2</v>
      </c>
      <c r="C7">
        <v>0</v>
      </c>
      <c r="D7">
        <v>4.5575270000000003</v>
      </c>
      <c r="F7" s="16" t="s">
        <v>25</v>
      </c>
      <c r="G7">
        <v>6.7595770000000002</v>
      </c>
      <c r="H7">
        <v>14.063190000000001</v>
      </c>
      <c r="L7" s="17">
        <f>C9</f>
        <v>7.0396749999999999</v>
      </c>
      <c r="M7" s="17">
        <f>D9</f>
        <v>14.38932</v>
      </c>
    </row>
    <row r="8" spans="1:13" x14ac:dyDescent="0.3">
      <c r="B8" s="14" t="s">
        <v>3</v>
      </c>
      <c r="C8">
        <v>7.4040480000000004</v>
      </c>
      <c r="D8">
        <v>10.249700000000001</v>
      </c>
      <c r="L8" s="17">
        <f>C7</f>
        <v>0</v>
      </c>
      <c r="M8" s="17">
        <f>D7</f>
        <v>4.5575270000000003</v>
      </c>
    </row>
    <row r="9" spans="1:13" x14ac:dyDescent="0.3">
      <c r="B9" s="15" t="s">
        <v>4</v>
      </c>
      <c r="C9">
        <v>7.0396749999999999</v>
      </c>
      <c r="D9">
        <v>14.38932</v>
      </c>
      <c r="L9" s="18"/>
      <c r="M9" s="18"/>
    </row>
    <row r="10" spans="1:13" x14ac:dyDescent="0.3">
      <c r="L10" s="22" t="s">
        <v>17</v>
      </c>
      <c r="M10" s="22"/>
    </row>
    <row r="11" spans="1:13" x14ac:dyDescent="0.3">
      <c r="L11" s="17">
        <f>C9</f>
        <v>7.0396749999999999</v>
      </c>
      <c r="M11" s="17">
        <f>D9</f>
        <v>14.38932</v>
      </c>
    </row>
    <row r="12" spans="1:13" x14ac:dyDescent="0.3">
      <c r="L12" s="17">
        <f>G7</f>
        <v>6.7595770000000002</v>
      </c>
      <c r="M12" s="17">
        <f>H7</f>
        <v>14.063190000000001</v>
      </c>
    </row>
    <row r="13" spans="1:13" x14ac:dyDescent="0.3">
      <c r="L13" s="18"/>
      <c r="M13" s="18"/>
    </row>
    <row r="14" spans="1:13" x14ac:dyDescent="0.3">
      <c r="L14" s="22" t="s">
        <v>18</v>
      </c>
      <c r="M14" s="22"/>
    </row>
    <row r="15" spans="1:13" x14ac:dyDescent="0.3">
      <c r="L15" s="17">
        <f>C7</f>
        <v>0</v>
      </c>
      <c r="M15" s="17">
        <f>D7</f>
        <v>4.5575270000000003</v>
      </c>
    </row>
    <row r="16" spans="1:13" x14ac:dyDescent="0.3">
      <c r="B16" s="4" t="s">
        <v>9</v>
      </c>
      <c r="C16" s="5"/>
      <c r="D16" s="6"/>
      <c r="L16" s="17">
        <f>G7</f>
        <v>6.7595770000000002</v>
      </c>
      <c r="M16" s="17">
        <f>H7</f>
        <v>14.063190000000001</v>
      </c>
    </row>
    <row r="17" spans="2:13" x14ac:dyDescent="0.3">
      <c r="B17" s="7" t="s">
        <v>5</v>
      </c>
      <c r="C17" s="8">
        <f>SQRT((G7-C7)^2+(H7-D7)^2)</f>
        <v>11.664026332639086</v>
      </c>
      <c r="D17" s="9" t="s">
        <v>6</v>
      </c>
      <c r="L17" s="18"/>
      <c r="M17" s="18"/>
    </row>
    <row r="18" spans="2:13" x14ac:dyDescent="0.3">
      <c r="B18" s="3"/>
      <c r="D18" s="3"/>
      <c r="L18" s="22" t="s">
        <v>19</v>
      </c>
      <c r="M18" s="22"/>
    </row>
    <row r="19" spans="2:13" x14ac:dyDescent="0.3">
      <c r="B19" s="4" t="s">
        <v>7</v>
      </c>
      <c r="C19" s="5"/>
      <c r="D19" s="10"/>
      <c r="L19" s="17">
        <f>C7</f>
        <v>0</v>
      </c>
      <c r="M19" s="17">
        <f>D7</f>
        <v>4.5575270000000003</v>
      </c>
    </row>
    <row r="20" spans="2:13" x14ac:dyDescent="0.3">
      <c r="B20" s="7" t="s">
        <v>8</v>
      </c>
      <c r="C20" s="8">
        <f>SQRT((C9-C7)^2+(D9-D7)^2)-SQRT((C9-G7)^2+(D9-H7)^2)</f>
        <v>11.662292981695339</v>
      </c>
      <c r="D20" s="9" t="s">
        <v>6</v>
      </c>
      <c r="L20" s="17">
        <f>L19+C20*COS(C29)</f>
        <v>6.7894003502639446</v>
      </c>
      <c r="M20" s="17">
        <f>M19+C20*SIN(C29)</f>
        <v>14.039779921892359</v>
      </c>
    </row>
    <row r="21" spans="2:13" x14ac:dyDescent="0.3">
      <c r="B21" s="3"/>
      <c r="D21" s="3"/>
    </row>
    <row r="22" spans="2:13" x14ac:dyDescent="0.3">
      <c r="B22" s="4" t="s">
        <v>10</v>
      </c>
      <c r="C22" s="5"/>
      <c r="D22" s="10"/>
      <c r="L22" s="17">
        <f>L20-L19</f>
        <v>6.7894003502639446</v>
      </c>
      <c r="M22" s="17">
        <f>M20-M19</f>
        <v>9.4822529218923588</v>
      </c>
    </row>
    <row r="23" spans="2:13" x14ac:dyDescent="0.3">
      <c r="B23" s="7" t="s">
        <v>11</v>
      </c>
      <c r="C23" s="8">
        <f>(C31*180)/PI()</f>
        <v>5.0546672487987792</v>
      </c>
      <c r="D23" s="9" t="s">
        <v>13</v>
      </c>
      <c r="L23" s="18">
        <f>SQRT(L22*L22+M22*M22)</f>
        <v>11.662292981695339</v>
      </c>
    </row>
    <row r="25" spans="2:13" x14ac:dyDescent="0.3">
      <c r="L25" s="23" t="s">
        <v>22</v>
      </c>
      <c r="M25" s="23"/>
    </row>
    <row r="26" spans="2:13" x14ac:dyDescent="0.3">
      <c r="L26" s="17">
        <f>MAX(C7:C9,G7)</f>
        <v>7.4040480000000004</v>
      </c>
      <c r="M26" s="17">
        <f>MAX(D7:D9,H7)</f>
        <v>14.38932</v>
      </c>
    </row>
    <row r="27" spans="2:13" x14ac:dyDescent="0.3">
      <c r="L27" s="17">
        <f>MIN(C7:C9,G7)</f>
        <v>0</v>
      </c>
      <c r="M27" s="17">
        <f>MIN(D7:D9,H7)</f>
        <v>4.5575270000000003</v>
      </c>
    </row>
    <row r="28" spans="2:13" x14ac:dyDescent="0.3">
      <c r="L28" s="17">
        <f>L26-L27</f>
        <v>7.4040480000000004</v>
      </c>
      <c r="M28" s="17">
        <f>M26-M27</f>
        <v>9.8317929999999993</v>
      </c>
    </row>
    <row r="29" spans="2:13" x14ac:dyDescent="0.3">
      <c r="B29" s="2" t="s">
        <v>20</v>
      </c>
      <c r="C29" s="2">
        <f>ATAN2((C9-C7),(D9-D7))</f>
        <v>0.94940514795308006</v>
      </c>
      <c r="D29" s="17">
        <f>C29*180/PI()</f>
        <v>54.396908025704981</v>
      </c>
      <c r="L29" s="18"/>
      <c r="M29" s="18"/>
    </row>
    <row r="30" spans="2:13" x14ac:dyDescent="0.3">
      <c r="B30" s="2" t="s">
        <v>21</v>
      </c>
      <c r="C30" s="2">
        <f>ATAN2((C9-G7),(D9-H7))</f>
        <v>0.86118456186881798</v>
      </c>
      <c r="D30" s="17">
        <f>C30*180/PI()</f>
        <v>49.342240776906202</v>
      </c>
      <c r="L30" s="17">
        <f>MAX(L28,M28)</f>
        <v>9.8317929999999993</v>
      </c>
      <c r="M30" s="18"/>
    </row>
    <row r="31" spans="2:13" x14ac:dyDescent="0.3">
      <c r="B31" s="2" t="s">
        <v>12</v>
      </c>
      <c r="C31" s="2">
        <f>C29-C30</f>
        <v>8.8220586084262087E-2</v>
      </c>
      <c r="L31" s="17">
        <f>L27</f>
        <v>0</v>
      </c>
      <c r="M31" s="17">
        <f>M27</f>
        <v>4.5575270000000003</v>
      </c>
    </row>
    <row r="32" spans="2:13" x14ac:dyDescent="0.3">
      <c r="L32" s="17">
        <f>L27+L30</f>
        <v>9.8317929999999993</v>
      </c>
      <c r="M32" s="17">
        <f>M31+L30</f>
        <v>14.38932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CCF4-0D55-4D91-A9C3-C7A897F5EFA0}">
  <dimension ref="A1:M32"/>
  <sheetViews>
    <sheetView zoomScale="60" zoomScaleNormal="130" workbookViewId="0">
      <selection activeCell="D42" sqref="D42"/>
    </sheetView>
  </sheetViews>
  <sheetFormatPr baseColWidth="10" defaultRowHeight="14.4" x14ac:dyDescent="0.3"/>
  <cols>
    <col min="1" max="1" width="5.33203125" customWidth="1"/>
    <col min="2" max="2" width="27.6640625" bestFit="1" customWidth="1"/>
    <col min="6" max="6" width="23.44140625" bestFit="1" customWidth="1"/>
  </cols>
  <sheetData>
    <row r="1" spans="1:13" ht="18" customHeight="1" x14ac:dyDescent="0.4">
      <c r="A1" s="1"/>
      <c r="B1" s="19" t="s">
        <v>23</v>
      </c>
    </row>
    <row r="2" spans="1:13" x14ac:dyDescent="0.3">
      <c r="B2" s="20" t="s">
        <v>24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1:13" ht="112.05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6" spans="1:13" x14ac:dyDescent="0.3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2" t="s">
        <v>16</v>
      </c>
      <c r="M6" s="22"/>
    </row>
    <row r="7" spans="1:13" x14ac:dyDescent="0.3">
      <c r="B7" s="14" t="s">
        <v>2</v>
      </c>
      <c r="C7">
        <v>4.5202669999999996</v>
      </c>
      <c r="D7">
        <v>7.689241</v>
      </c>
      <c r="F7" s="16" t="s">
        <v>25</v>
      </c>
      <c r="G7">
        <v>1.5763039999999999</v>
      </c>
      <c r="H7">
        <v>14.37067</v>
      </c>
      <c r="L7" s="17">
        <f>C9</f>
        <v>1.738707</v>
      </c>
      <c r="M7" s="17">
        <f>D9</f>
        <v>14.25665</v>
      </c>
    </row>
    <row r="8" spans="1:13" x14ac:dyDescent="0.3">
      <c r="B8" s="14" t="s">
        <v>3</v>
      </c>
      <c r="C8">
        <v>0</v>
      </c>
      <c r="D8">
        <v>11.058450000000001</v>
      </c>
      <c r="L8" s="17">
        <f>C7</f>
        <v>4.5202669999999996</v>
      </c>
      <c r="M8" s="17">
        <f>D7</f>
        <v>7.689241</v>
      </c>
    </row>
    <row r="9" spans="1:13" x14ac:dyDescent="0.3">
      <c r="B9" s="15" t="s">
        <v>4</v>
      </c>
      <c r="C9">
        <v>1.738707</v>
      </c>
      <c r="D9">
        <v>14.25665</v>
      </c>
      <c r="L9" s="18"/>
      <c r="M9" s="18"/>
    </row>
    <row r="10" spans="1:13" x14ac:dyDescent="0.3">
      <c r="L10" s="22" t="s">
        <v>17</v>
      </c>
      <c r="M10" s="22"/>
    </row>
    <row r="11" spans="1:13" x14ac:dyDescent="0.3">
      <c r="L11" s="17">
        <f>C9</f>
        <v>1.738707</v>
      </c>
      <c r="M11" s="17">
        <f>D9</f>
        <v>14.25665</v>
      </c>
    </row>
    <row r="12" spans="1:13" x14ac:dyDescent="0.3">
      <c r="L12" s="17">
        <f>G7</f>
        <v>1.5763039999999999</v>
      </c>
      <c r="M12" s="17">
        <f>H7</f>
        <v>14.37067</v>
      </c>
    </row>
    <row r="13" spans="1:13" x14ac:dyDescent="0.3">
      <c r="L13" s="18"/>
      <c r="M13" s="18"/>
    </row>
    <row r="14" spans="1:13" x14ac:dyDescent="0.3">
      <c r="L14" s="22" t="s">
        <v>18</v>
      </c>
      <c r="M14" s="22"/>
    </row>
    <row r="15" spans="1:13" x14ac:dyDescent="0.3">
      <c r="L15" s="17">
        <f>C7</f>
        <v>4.5202669999999996</v>
      </c>
      <c r="M15" s="17">
        <f>D7</f>
        <v>7.689241</v>
      </c>
    </row>
    <row r="16" spans="1:13" x14ac:dyDescent="0.3">
      <c r="B16" s="4" t="s">
        <v>9</v>
      </c>
      <c r="C16" s="5"/>
      <c r="D16" s="6"/>
      <c r="L16" s="17">
        <f>G7</f>
        <v>1.5763039999999999</v>
      </c>
      <c r="M16" s="17">
        <f>H7</f>
        <v>14.37067</v>
      </c>
    </row>
    <row r="17" spans="2:13" x14ac:dyDescent="0.3">
      <c r="B17" s="7" t="s">
        <v>5</v>
      </c>
      <c r="C17" s="8">
        <f>SQRT((G7-C7)^2+(H7-D7)^2)</f>
        <v>7.3012609614648074</v>
      </c>
      <c r="D17" s="9" t="s">
        <v>6</v>
      </c>
      <c r="L17" s="18"/>
      <c r="M17" s="18"/>
    </row>
    <row r="18" spans="2:13" x14ac:dyDescent="0.3">
      <c r="B18" s="3"/>
      <c r="D18" s="3"/>
      <c r="L18" s="22" t="s">
        <v>19</v>
      </c>
      <c r="M18" s="22"/>
    </row>
    <row r="19" spans="2:13" x14ac:dyDescent="0.3">
      <c r="B19" s="4" t="s">
        <v>7</v>
      </c>
      <c r="C19" s="5"/>
      <c r="D19" s="10"/>
      <c r="L19" s="17">
        <f>C7</f>
        <v>4.5202669999999996</v>
      </c>
      <c r="M19" s="17">
        <f>D7</f>
        <v>7.689241</v>
      </c>
    </row>
    <row r="20" spans="2:13" x14ac:dyDescent="0.3">
      <c r="B20" s="7" t="s">
        <v>8</v>
      </c>
      <c r="C20" s="8">
        <f>SQRT((C9-C7)^2+(D9-D7)^2)-SQRT((C9-G7)^2+(D9-H7)^2)</f>
        <v>6.9337440849193666</v>
      </c>
      <c r="D20" s="9" t="s">
        <v>6</v>
      </c>
      <c r="L20" s="17">
        <f>L19+C20*COS(C29)</f>
        <v>1.8160958297074048</v>
      </c>
      <c r="M20" s="17">
        <f>M19+C20*SIN(C29)</f>
        <v>14.073930915486319</v>
      </c>
    </row>
    <row r="21" spans="2:13" x14ac:dyDescent="0.3">
      <c r="B21" s="3"/>
      <c r="D21" s="3"/>
    </row>
    <row r="22" spans="2:13" x14ac:dyDescent="0.3">
      <c r="B22" s="4" t="s">
        <v>10</v>
      </c>
      <c r="C22" s="5"/>
      <c r="D22" s="10"/>
      <c r="L22" s="17">
        <f>L20-L19</f>
        <v>-2.7041711702925948</v>
      </c>
      <c r="M22" s="17">
        <f>M20-M19</f>
        <v>6.3846899154863186</v>
      </c>
    </row>
    <row r="23" spans="2:13" x14ac:dyDescent="0.3">
      <c r="B23" s="7" t="s">
        <v>11</v>
      </c>
      <c r="C23" s="8">
        <f>(C31*180)/PI()</f>
        <v>148.02654739215751</v>
      </c>
      <c r="D23" s="9" t="s">
        <v>13</v>
      </c>
      <c r="L23" s="18">
        <f>SQRT(L22*L22+M22*M22)</f>
        <v>6.9337440849193674</v>
      </c>
    </row>
    <row r="25" spans="2:13" x14ac:dyDescent="0.3">
      <c r="L25" s="23" t="s">
        <v>22</v>
      </c>
      <c r="M25" s="23"/>
    </row>
    <row r="26" spans="2:13" x14ac:dyDescent="0.3">
      <c r="L26" s="17">
        <f>MAX(C7:C9,G7)</f>
        <v>4.5202669999999996</v>
      </c>
      <c r="M26" s="17">
        <f>MAX(D7:D9,H7)</f>
        <v>14.37067</v>
      </c>
    </row>
    <row r="27" spans="2:13" x14ac:dyDescent="0.3">
      <c r="L27" s="17">
        <f>MIN(C7:C9,G7)</f>
        <v>0</v>
      </c>
      <c r="M27" s="17">
        <f>MIN(D7:D9,H7)</f>
        <v>7.689241</v>
      </c>
    </row>
    <row r="28" spans="2:13" x14ac:dyDescent="0.3">
      <c r="L28" s="17">
        <f>L26-L27</f>
        <v>4.5202669999999996</v>
      </c>
      <c r="M28" s="17">
        <f>M26-M27</f>
        <v>6.6814290000000005</v>
      </c>
    </row>
    <row r="29" spans="2:13" x14ac:dyDescent="0.3">
      <c r="B29" s="2" t="s">
        <v>20</v>
      </c>
      <c r="C29" s="2">
        <f>ATAN2((C9-C7),(D9-D7))</f>
        <v>1.9714296387919885</v>
      </c>
      <c r="D29" s="17">
        <f>C29*180/PI()</f>
        <v>112.9545979097813</v>
      </c>
      <c r="L29" s="18"/>
      <c r="M29" s="18"/>
    </row>
    <row r="30" spans="2:13" x14ac:dyDescent="0.3">
      <c r="B30" s="2" t="s">
        <v>21</v>
      </c>
      <c r="C30" s="2">
        <f>ATAN2((C9-G7),(D9-H7))</f>
        <v>-0.61212099356058591</v>
      </c>
      <c r="D30" s="17">
        <f>C30*180/PI()</f>
        <v>-35.071949482376212</v>
      </c>
      <c r="L30" s="17">
        <f>MAX(L28,M28)</f>
        <v>6.6814290000000005</v>
      </c>
      <c r="M30" s="18"/>
    </row>
    <row r="31" spans="2:13" x14ac:dyDescent="0.3">
      <c r="B31" s="2" t="s">
        <v>12</v>
      </c>
      <c r="C31" s="2">
        <f>C29-C30</f>
        <v>2.5835506323525745</v>
      </c>
      <c r="L31" s="17">
        <f>L27</f>
        <v>0</v>
      </c>
      <c r="M31" s="17">
        <f>M27</f>
        <v>7.689241</v>
      </c>
    </row>
    <row r="32" spans="2:13" x14ac:dyDescent="0.3">
      <c r="L32" s="17">
        <f>L27+L30</f>
        <v>6.6814290000000005</v>
      </c>
      <c r="M32" s="17">
        <f>M31+L30</f>
        <v>14.37067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9D0E-74D2-403A-A0BD-F61F32FB5226}">
  <dimension ref="A1:M32"/>
  <sheetViews>
    <sheetView zoomScale="52" zoomScaleNormal="130" workbookViewId="0">
      <selection activeCell="G7" sqref="G7:H7"/>
    </sheetView>
  </sheetViews>
  <sheetFormatPr baseColWidth="10" defaultRowHeight="14.4" x14ac:dyDescent="0.3"/>
  <cols>
    <col min="1" max="1" width="5.33203125" customWidth="1"/>
    <col min="2" max="2" width="27.6640625" bestFit="1" customWidth="1"/>
    <col min="6" max="6" width="23.44140625" bestFit="1" customWidth="1"/>
  </cols>
  <sheetData>
    <row r="1" spans="1:13" ht="18" customHeight="1" x14ac:dyDescent="0.4">
      <c r="A1" s="1"/>
      <c r="B1" s="19" t="s">
        <v>23</v>
      </c>
    </row>
    <row r="2" spans="1:13" x14ac:dyDescent="0.3">
      <c r="B2" s="20" t="s">
        <v>24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1:13" ht="112.05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6" spans="1:13" x14ac:dyDescent="0.3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2" t="s">
        <v>16</v>
      </c>
      <c r="M6" s="22"/>
    </row>
    <row r="7" spans="1:13" x14ac:dyDescent="0.3">
      <c r="B7" s="14" t="s">
        <v>2</v>
      </c>
      <c r="C7">
        <v>4.8427800000000003</v>
      </c>
      <c r="D7">
        <v>8.1799759999999999</v>
      </c>
      <c r="F7" s="16" t="s">
        <v>25</v>
      </c>
      <c r="G7">
        <v>0.82657959999999997</v>
      </c>
      <c r="H7">
        <v>0.4163173</v>
      </c>
      <c r="L7" s="17">
        <f>C9</f>
        <v>0.58978070000000005</v>
      </c>
      <c r="M7" s="17">
        <f>D9</f>
        <v>0</v>
      </c>
    </row>
    <row r="8" spans="1:13" x14ac:dyDescent="0.3">
      <c r="B8" s="14" t="s">
        <v>3</v>
      </c>
      <c r="C8">
        <v>1.3030740000000001</v>
      </c>
      <c r="D8">
        <v>6.4506750000000004</v>
      </c>
      <c r="L8" s="17">
        <f>C7</f>
        <v>4.8427800000000003</v>
      </c>
      <c r="M8" s="17">
        <f>D7</f>
        <v>8.1799759999999999</v>
      </c>
    </row>
    <row r="9" spans="1:13" x14ac:dyDescent="0.3">
      <c r="B9" s="15" t="s">
        <v>4</v>
      </c>
      <c r="C9">
        <v>0.58978070000000005</v>
      </c>
      <c r="D9">
        <v>0</v>
      </c>
      <c r="L9" s="18"/>
      <c r="M9" s="18"/>
    </row>
    <row r="10" spans="1:13" x14ac:dyDescent="0.3">
      <c r="L10" s="22" t="s">
        <v>17</v>
      </c>
      <c r="M10" s="22"/>
    </row>
    <row r="11" spans="1:13" x14ac:dyDescent="0.3">
      <c r="L11" s="17">
        <f>C9</f>
        <v>0.58978070000000005</v>
      </c>
      <c r="M11" s="17">
        <f>D9</f>
        <v>0</v>
      </c>
    </row>
    <row r="12" spans="1:13" x14ac:dyDescent="0.3">
      <c r="L12" s="17">
        <f>G7</f>
        <v>0.82657959999999997</v>
      </c>
      <c r="M12" s="17">
        <f>H7</f>
        <v>0.4163173</v>
      </c>
    </row>
    <row r="13" spans="1:13" x14ac:dyDescent="0.3">
      <c r="L13" s="18"/>
      <c r="M13" s="18"/>
    </row>
    <row r="14" spans="1:13" x14ac:dyDescent="0.3">
      <c r="L14" s="22" t="s">
        <v>18</v>
      </c>
      <c r="M14" s="22"/>
    </row>
    <row r="15" spans="1:13" x14ac:dyDescent="0.3">
      <c r="L15" s="17">
        <f>C7</f>
        <v>4.8427800000000003</v>
      </c>
      <c r="M15" s="17">
        <f>D7</f>
        <v>8.1799759999999999</v>
      </c>
    </row>
    <row r="16" spans="1:13" x14ac:dyDescent="0.3">
      <c r="B16" s="4" t="s">
        <v>9</v>
      </c>
      <c r="C16" s="5"/>
      <c r="D16" s="6"/>
      <c r="L16" s="17">
        <f>G7</f>
        <v>0.82657959999999997</v>
      </c>
      <c r="M16" s="17">
        <f>H7</f>
        <v>0.4163173</v>
      </c>
    </row>
    <row r="17" spans="2:13" x14ac:dyDescent="0.3">
      <c r="B17" s="7" t="s">
        <v>5</v>
      </c>
      <c r="C17" s="8">
        <f>SQRT((G7-C7)^2+(H7-D7)^2)</f>
        <v>8.7409531552940987</v>
      </c>
      <c r="D17" s="9" t="s">
        <v>6</v>
      </c>
      <c r="L17" s="18"/>
      <c r="M17" s="18"/>
    </row>
    <row r="18" spans="2:13" x14ac:dyDescent="0.3">
      <c r="B18" s="3"/>
      <c r="D18" s="3"/>
      <c r="L18" s="22" t="s">
        <v>19</v>
      </c>
      <c r="M18" s="22"/>
    </row>
    <row r="19" spans="2:13" x14ac:dyDescent="0.3">
      <c r="B19" s="4" t="s">
        <v>7</v>
      </c>
      <c r="C19" s="5"/>
      <c r="D19" s="10"/>
      <c r="L19" s="17">
        <f>C7</f>
        <v>4.8427800000000003</v>
      </c>
      <c r="M19" s="17">
        <f>D7</f>
        <v>8.1799759999999999</v>
      </c>
    </row>
    <row r="20" spans="2:13" x14ac:dyDescent="0.3">
      <c r="B20" s="7" t="s">
        <v>8</v>
      </c>
      <c r="C20" s="8">
        <f>SQRT((C9-C7)^2+(D9-D7)^2)-SQRT((C9-G7)^2+(D9-H7)^2)</f>
        <v>8.7405942795971683</v>
      </c>
      <c r="D20" s="9" t="s">
        <v>6</v>
      </c>
      <c r="L20" s="17">
        <f>L19+C20*COS(C29)</f>
        <v>0.81072188158038827</v>
      </c>
      <c r="M20" s="17">
        <f>M19+C20*SIN(C29)</f>
        <v>0.42494565252790029</v>
      </c>
    </row>
    <row r="21" spans="2:13" x14ac:dyDescent="0.3">
      <c r="B21" s="3"/>
      <c r="D21" s="3"/>
    </row>
    <row r="22" spans="2:13" x14ac:dyDescent="0.3">
      <c r="B22" s="4" t="s">
        <v>10</v>
      </c>
      <c r="C22" s="5"/>
      <c r="D22" s="10"/>
      <c r="L22" s="17">
        <f>L20-L19</f>
        <v>-4.032058118419612</v>
      </c>
      <c r="M22" s="17">
        <f>M20-M19</f>
        <v>-7.7550303474720996</v>
      </c>
    </row>
    <row r="23" spans="2:13" x14ac:dyDescent="0.3">
      <c r="B23" s="7" t="s">
        <v>11</v>
      </c>
      <c r="C23" s="8">
        <f>(C31*180)/PI()</f>
        <v>2.1597830893232066</v>
      </c>
      <c r="D23" s="9" t="s">
        <v>13</v>
      </c>
      <c r="L23" s="18">
        <f>SQRT(L22*L22+M22*M22)</f>
        <v>8.7405942795971683</v>
      </c>
    </row>
    <row r="25" spans="2:13" x14ac:dyDescent="0.3">
      <c r="L25" s="23" t="s">
        <v>22</v>
      </c>
      <c r="M25" s="23"/>
    </row>
    <row r="26" spans="2:13" x14ac:dyDescent="0.3">
      <c r="L26" s="17">
        <f>MAX(C7:C9,G7)</f>
        <v>4.8427800000000003</v>
      </c>
      <c r="M26" s="17">
        <f>MAX(D7:D9,H7)</f>
        <v>8.1799759999999999</v>
      </c>
    </row>
    <row r="27" spans="2:13" x14ac:dyDescent="0.3">
      <c r="L27" s="17">
        <f>MIN(C7:C9,G7)</f>
        <v>0.58978070000000005</v>
      </c>
      <c r="M27" s="17">
        <f>MIN(D7:D9,H7)</f>
        <v>0</v>
      </c>
    </row>
    <row r="28" spans="2:13" x14ac:dyDescent="0.3">
      <c r="L28" s="17">
        <f>L26-L27</f>
        <v>4.2529992999999999</v>
      </c>
      <c r="M28" s="17">
        <f>M26-M27</f>
        <v>8.1799759999999999</v>
      </c>
    </row>
    <row r="29" spans="2:13" x14ac:dyDescent="0.3">
      <c r="B29" s="2" t="s">
        <v>20</v>
      </c>
      <c r="C29" s="2">
        <f>ATAN2((C9-C7),(D9-D7))</f>
        <v>-2.0502590131018676</v>
      </c>
      <c r="D29" s="17">
        <f>C29*180/PI()</f>
        <v>-117.47118835939436</v>
      </c>
      <c r="L29" s="18"/>
      <c r="M29" s="18"/>
    </row>
    <row r="30" spans="2:13" x14ac:dyDescent="0.3">
      <c r="B30" s="2" t="s">
        <v>21</v>
      </c>
      <c r="C30" s="2">
        <f>ATAN2((C9-G7),(D9-H7))</f>
        <v>-2.0879543391394524</v>
      </c>
      <c r="D30" s="17">
        <f>C30*180/PI()</f>
        <v>-119.63097144871757</v>
      </c>
      <c r="L30" s="17">
        <f>MAX(L28,M28)</f>
        <v>8.1799759999999999</v>
      </c>
      <c r="M30" s="18"/>
    </row>
    <row r="31" spans="2:13" x14ac:dyDescent="0.3">
      <c r="B31" s="2" t="s">
        <v>12</v>
      </c>
      <c r="C31" s="2">
        <f>C29-C30</f>
        <v>3.7695326037584742E-2</v>
      </c>
      <c r="L31" s="17">
        <f>L27</f>
        <v>0.58978070000000005</v>
      </c>
      <c r="M31" s="17">
        <f>M27</f>
        <v>0</v>
      </c>
    </row>
    <row r="32" spans="2:13" x14ac:dyDescent="0.3">
      <c r="L32" s="17">
        <f>L27+L30</f>
        <v>8.7697567000000003</v>
      </c>
      <c r="M32" s="17">
        <f>M31+L30</f>
        <v>8.1799759999999999</v>
      </c>
    </row>
  </sheetData>
  <mergeCells count="6">
    <mergeCell ref="L25:M25"/>
    <mergeCell ref="B2:J4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9CAB-28AD-4FEA-A879-8BEC6413507B}">
  <dimension ref="A1:M32"/>
  <sheetViews>
    <sheetView tabSelected="1" zoomScale="60" zoomScaleNormal="130" workbookViewId="0">
      <selection activeCell="D33" sqref="D33"/>
    </sheetView>
  </sheetViews>
  <sheetFormatPr baseColWidth="10" defaultRowHeight="14.4" x14ac:dyDescent="0.3"/>
  <cols>
    <col min="1" max="1" width="5.33203125" customWidth="1"/>
    <col min="2" max="2" width="27.6640625" bestFit="1" customWidth="1"/>
    <col min="6" max="6" width="23.44140625" bestFit="1" customWidth="1"/>
  </cols>
  <sheetData>
    <row r="1" spans="1:13" ht="18" customHeight="1" x14ac:dyDescent="0.4">
      <c r="A1" s="1"/>
      <c r="B1" s="19" t="s">
        <v>23</v>
      </c>
    </row>
    <row r="2" spans="1:13" x14ac:dyDescent="0.3">
      <c r="B2" s="20" t="s">
        <v>24</v>
      </c>
      <c r="C2" s="21"/>
      <c r="D2" s="21"/>
      <c r="E2" s="21"/>
      <c r="F2" s="21"/>
      <c r="G2" s="21"/>
      <c r="H2" s="21"/>
      <c r="I2" s="21"/>
      <c r="J2" s="21"/>
    </row>
    <row r="3" spans="1:13" x14ac:dyDescent="0.3">
      <c r="B3" s="21"/>
      <c r="C3" s="21"/>
      <c r="D3" s="21"/>
      <c r="E3" s="21"/>
      <c r="F3" s="21"/>
      <c r="G3" s="21"/>
      <c r="H3" s="21"/>
      <c r="I3" s="21"/>
      <c r="J3" s="21"/>
    </row>
    <row r="4" spans="1:13" ht="112.05" customHeight="1" x14ac:dyDescent="0.3">
      <c r="B4" s="21"/>
      <c r="C4" s="21"/>
      <c r="D4" s="21"/>
      <c r="E4" s="21"/>
      <c r="F4" s="21"/>
      <c r="G4" s="21"/>
      <c r="H4" s="21"/>
      <c r="I4" s="21"/>
      <c r="J4" s="21"/>
    </row>
    <row r="6" spans="1:13" x14ac:dyDescent="0.3">
      <c r="B6" s="11" t="s">
        <v>14</v>
      </c>
      <c r="C6" s="12" t="s">
        <v>0</v>
      </c>
      <c r="D6" s="13" t="s">
        <v>1</v>
      </c>
      <c r="F6" s="11" t="s">
        <v>15</v>
      </c>
      <c r="G6" s="12" t="s">
        <v>0</v>
      </c>
      <c r="H6" s="13" t="s">
        <v>1</v>
      </c>
      <c r="L6" s="22" t="s">
        <v>16</v>
      </c>
      <c r="M6" s="22"/>
    </row>
    <row r="7" spans="1:13" x14ac:dyDescent="0.3">
      <c r="B7" s="14" t="s">
        <v>2</v>
      </c>
      <c r="C7">
        <v>3.5328409999999999</v>
      </c>
      <c r="D7">
        <v>14.880929999999999</v>
      </c>
      <c r="F7" s="16" t="s">
        <v>25</v>
      </c>
      <c r="G7">
        <v>1.880892</v>
      </c>
      <c r="H7">
        <v>0.39279930000000002</v>
      </c>
      <c r="L7" s="17">
        <f>C9</f>
        <v>1.385087</v>
      </c>
      <c r="M7" s="17">
        <f>D9</f>
        <v>0</v>
      </c>
    </row>
    <row r="8" spans="1:13" x14ac:dyDescent="0.3">
      <c r="B8" s="14" t="s">
        <v>3</v>
      </c>
      <c r="C8">
        <v>5.7373820000000002</v>
      </c>
      <c r="D8">
        <v>5.7469229999999998</v>
      </c>
      <c r="L8" s="17">
        <f>C7</f>
        <v>3.5328409999999999</v>
      </c>
      <c r="M8" s="17">
        <f>D7</f>
        <v>14.880929999999999</v>
      </c>
    </row>
    <row r="9" spans="1:13" x14ac:dyDescent="0.3">
      <c r="B9" s="15" t="s">
        <v>4</v>
      </c>
      <c r="C9">
        <v>1.385087</v>
      </c>
      <c r="D9">
        <v>0</v>
      </c>
      <c r="L9" s="18"/>
      <c r="M9" s="18"/>
    </row>
    <row r="10" spans="1:13" x14ac:dyDescent="0.3">
      <c r="L10" s="22" t="s">
        <v>17</v>
      </c>
      <c r="M10" s="22"/>
    </row>
    <row r="11" spans="1:13" x14ac:dyDescent="0.3">
      <c r="L11" s="17">
        <f>C9</f>
        <v>1.385087</v>
      </c>
      <c r="M11" s="17">
        <f>D9</f>
        <v>0</v>
      </c>
    </row>
    <row r="12" spans="1:13" x14ac:dyDescent="0.3">
      <c r="L12" s="17">
        <f>G7</f>
        <v>1.880892</v>
      </c>
      <c r="M12" s="17">
        <f>H7</f>
        <v>0.39279930000000002</v>
      </c>
    </row>
    <row r="13" spans="1:13" x14ac:dyDescent="0.3">
      <c r="L13" s="18"/>
      <c r="M13" s="18"/>
    </row>
    <row r="14" spans="1:13" x14ac:dyDescent="0.3">
      <c r="L14" s="22" t="s">
        <v>18</v>
      </c>
      <c r="M14" s="22"/>
    </row>
    <row r="15" spans="1:13" x14ac:dyDescent="0.3">
      <c r="L15" s="17">
        <f>C7</f>
        <v>3.5328409999999999</v>
      </c>
      <c r="M15" s="17">
        <f>D7</f>
        <v>14.880929999999999</v>
      </c>
    </row>
    <row r="16" spans="1:13" x14ac:dyDescent="0.3">
      <c r="B16" s="4" t="s">
        <v>9</v>
      </c>
      <c r="C16" s="5"/>
      <c r="D16" s="6"/>
      <c r="L16" s="17">
        <f>G7</f>
        <v>1.880892</v>
      </c>
      <c r="M16" s="17">
        <f>H7</f>
        <v>0.39279930000000002</v>
      </c>
    </row>
    <row r="17" spans="2:13" x14ac:dyDescent="0.3">
      <c r="B17" s="7" t="s">
        <v>5</v>
      </c>
      <c r="C17" s="8">
        <f>SQRT((G7-C7)^2+(H7-D7)^2)</f>
        <v>14.582004892293908</v>
      </c>
      <c r="D17" s="9" t="s">
        <v>6</v>
      </c>
      <c r="L17" s="18"/>
      <c r="M17" s="18"/>
    </row>
    <row r="18" spans="2:13" x14ac:dyDescent="0.3">
      <c r="B18" s="3"/>
      <c r="D18" s="3"/>
      <c r="L18" s="22" t="s">
        <v>19</v>
      </c>
      <c r="M18" s="22"/>
    </row>
    <row r="19" spans="2:13" x14ac:dyDescent="0.3">
      <c r="B19" s="4" t="s">
        <v>7</v>
      </c>
      <c r="C19" s="5"/>
      <c r="D19" s="10"/>
      <c r="L19" s="17">
        <f>C7</f>
        <v>3.5328409999999999</v>
      </c>
      <c r="M19" s="17">
        <f>D7</f>
        <v>14.880929999999999</v>
      </c>
    </row>
    <row r="20" spans="2:13" x14ac:dyDescent="0.3">
      <c r="B20" s="7" t="s">
        <v>8</v>
      </c>
      <c r="C20" s="8">
        <f>SQRT((C9-C7)^2+(D9-D7)^2)-SQRT((C9-G7)^2+(D9-H7)^2)</f>
        <v>14.402577480630834</v>
      </c>
      <c r="D20" s="9" t="s">
        <v>6</v>
      </c>
      <c r="L20" s="17">
        <f>L19+C20*COS(C29)</f>
        <v>1.4754455728748384</v>
      </c>
      <c r="M20" s="17">
        <f>M19+C20*SIN(C29)</f>
        <v>0.6260584768322488</v>
      </c>
    </row>
    <row r="21" spans="2:13" x14ac:dyDescent="0.3">
      <c r="B21" s="3"/>
      <c r="D21" s="3"/>
    </row>
    <row r="22" spans="2:13" x14ac:dyDescent="0.3">
      <c r="B22" s="4" t="s">
        <v>10</v>
      </c>
      <c r="C22" s="5"/>
      <c r="D22" s="10"/>
      <c r="L22" s="17">
        <f>L20-L19</f>
        <v>-2.0573954271251615</v>
      </c>
      <c r="M22" s="17">
        <f>M20-M19</f>
        <v>-14.254871523167751</v>
      </c>
    </row>
    <row r="23" spans="2:13" x14ac:dyDescent="0.3">
      <c r="B23" s="7" t="s">
        <v>11</v>
      </c>
      <c r="C23" s="8">
        <f>(C31*180)/PI()</f>
        <v>43.399385783319694</v>
      </c>
      <c r="D23" s="9" t="s">
        <v>13</v>
      </c>
      <c r="L23" s="18">
        <f>SQRT(L22*L22+M22*M22)</f>
        <v>14.402577480630832</v>
      </c>
    </row>
    <row r="25" spans="2:13" x14ac:dyDescent="0.3">
      <c r="L25" s="23" t="s">
        <v>22</v>
      </c>
      <c r="M25" s="23"/>
    </row>
    <row r="26" spans="2:13" x14ac:dyDescent="0.3">
      <c r="L26" s="17">
        <f>MAX(C7:C9,G7)</f>
        <v>5.7373820000000002</v>
      </c>
      <c r="M26" s="17">
        <f>MAX(D7:D9,H7)</f>
        <v>14.880929999999999</v>
      </c>
    </row>
    <row r="27" spans="2:13" x14ac:dyDescent="0.3">
      <c r="L27" s="17">
        <f>MIN(C7:C9,G7)</f>
        <v>1.385087</v>
      </c>
      <c r="M27" s="17">
        <f>MIN(D7:D9,H7)</f>
        <v>0</v>
      </c>
    </row>
    <row r="28" spans="2:13" x14ac:dyDescent="0.3">
      <c r="L28" s="17">
        <f>L26-L27</f>
        <v>4.3522949999999998</v>
      </c>
      <c r="M28" s="17">
        <f>M26-M27</f>
        <v>14.880929999999999</v>
      </c>
    </row>
    <row r="29" spans="2:13" x14ac:dyDescent="0.3">
      <c r="B29" s="2" t="s">
        <v>20</v>
      </c>
      <c r="C29" s="2">
        <f>ATAN2((C9-C7),(D9-D7))</f>
        <v>-1.7141357832732997</v>
      </c>
      <c r="D29" s="17">
        <f>C29*180/PI()</f>
        <v>-98.212745893911645</v>
      </c>
      <c r="L29" s="18"/>
      <c r="M29" s="18"/>
    </row>
    <row r="30" spans="2:13" x14ac:dyDescent="0.3">
      <c r="B30" s="2" t="s">
        <v>21</v>
      </c>
      <c r="C30" s="2">
        <f>ATAN2((C9-G7),(D9-H7))</f>
        <v>-2.4715979585354466</v>
      </c>
      <c r="D30" s="17">
        <f>C30*180/PI()</f>
        <v>-141.61213167723133</v>
      </c>
      <c r="L30" s="17">
        <f>MAX(L28,M28)</f>
        <v>14.880929999999999</v>
      </c>
      <c r="M30" s="18"/>
    </row>
    <row r="31" spans="2:13" x14ac:dyDescent="0.3">
      <c r="B31" s="2" t="s">
        <v>12</v>
      </c>
      <c r="C31" s="2">
        <f>C29-C30</f>
        <v>0.75746217526214688</v>
      </c>
      <c r="L31" s="17">
        <f>L27</f>
        <v>1.385087</v>
      </c>
      <c r="M31" s="17">
        <f>M27</f>
        <v>0</v>
      </c>
    </row>
    <row r="32" spans="2:13" x14ac:dyDescent="0.3">
      <c r="L32" s="17">
        <f>L27+L30</f>
        <v>16.266016999999998</v>
      </c>
      <c r="M32" s="17">
        <f>M31+L30</f>
        <v>14.880929999999999</v>
      </c>
    </row>
  </sheetData>
  <mergeCells count="6">
    <mergeCell ref="B2:J4"/>
    <mergeCell ref="L25:M25"/>
    <mergeCell ref="L6:M6"/>
    <mergeCell ref="L10:M10"/>
    <mergeCell ref="L14:M14"/>
    <mergeCell ref="L18:M18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P-Training</vt:lpstr>
      <vt:lpstr>P-O</vt:lpstr>
      <vt:lpstr>P-GespC</vt:lpstr>
      <vt:lpstr>P-Stufe</vt:lpstr>
      <vt:lpstr>P-U</vt:lpstr>
      <vt:lpstr>P-V</vt:lpstr>
      <vt:lpstr>P-Deich</vt:lpstr>
      <vt:lpstr>P-ZickZack</vt:lpstr>
      <vt:lpstr>P-n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Hahn</dc:creator>
  <cp:lastModifiedBy>Dell-VR-1</cp:lastModifiedBy>
  <dcterms:created xsi:type="dcterms:W3CDTF">2020-01-22T15:16:02Z</dcterms:created>
  <dcterms:modified xsi:type="dcterms:W3CDTF">2020-10-29T13:43:37Z</dcterms:modified>
</cp:coreProperties>
</file>