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LENOVO\OneDrive\Documenti\CampusBiomedico\Erasmus\completesite\"/>
    </mc:Choice>
  </mc:AlternateContent>
  <xr:revisionPtr revIDLastSave="0" documentId="13_ncr:1_{BE796A08-5438-4D68-949A-01C1D9B5A852}" xr6:coauthVersionLast="47" xr6:coauthVersionMax="47" xr10:uidLastSave="{00000000-0000-0000-0000-000000000000}"/>
  <bookViews>
    <workbookView xWindow="-108" yWindow="-108" windowWidth="23256" windowHeight="12456" xr2:uid="{00000000-000D-0000-FFFF-FFFF0000000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 l="1"/>
  <c r="J7" i="1"/>
  <c r="I7" i="1"/>
  <c r="G7" i="1"/>
  <c r="K5" i="1"/>
  <c r="J5" i="1"/>
  <c r="I5" i="1"/>
  <c r="G5" i="1"/>
  <c r="K4" i="1"/>
  <c r="J4" i="1"/>
  <c r="I4" i="1"/>
  <c r="G4" i="1"/>
</calcChain>
</file>

<file path=xl/sharedStrings.xml><?xml version="1.0" encoding="utf-8"?>
<sst xmlns="http://schemas.openxmlformats.org/spreadsheetml/2006/main" count="42" uniqueCount="26">
  <si>
    <t>inf</t>
  </si>
  <si>
    <t>Photovoltaics</t>
  </si>
  <si>
    <t>Coal plant</t>
  </si>
  <si>
    <t>Gas plant</t>
  </si>
  <si>
    <t>Slack powerplant</t>
  </si>
  <si>
    <t>Biomass plant</t>
  </si>
  <si>
    <t>Feed-in</t>
  </si>
  <si>
    <t>Purchase</t>
  </si>
  <si>
    <t>Site</t>
  </si>
  <si>
    <t>Process</t>
  </si>
  <si>
    <t>inst-cap</t>
  </si>
  <si>
    <t>cap-lo</t>
  </si>
  <si>
    <t>cap-up</t>
  </si>
  <si>
    <t>max-grad</t>
  </si>
  <si>
    <t>min-fraction</t>
  </si>
  <si>
    <t>inv-cost</t>
  </si>
  <si>
    <t>fix-cost</t>
  </si>
  <si>
    <t>var-cost</t>
  </si>
  <si>
    <t>wacc</t>
  </si>
  <si>
    <t>depreciation</t>
  </si>
  <si>
    <t>area-per-cap</t>
  </si>
  <si>
    <t>Mid</t>
  </si>
  <si>
    <t>Hydro plant</t>
  </si>
  <si>
    <t>Wind park</t>
  </si>
  <si>
    <t>support_timeframe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</si>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</sst>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1"/>
      <color theme="1"/>
      <name val="Calibri"/>
      <family val="2"/>
      <scheme val="minor"/>
    </font>
    <font>
      <sz val="11"/>
      <color theme="0" tint="-0.249977111117893"/>
      <name val="Calibri"/>
      <family val="2"/>
      <scheme val="minor"/>
    </font>
    <font>
      <u/>
      <sz val="11"/>
      <color theme="1"/>
      <name val="Calibri"/>
      <family val="2"/>
      <scheme val="minor"/>
    </font>
    <font>
      <sz val="11"/>
      <color rgb="FF000000"/>
      <name val="Calibri"/>
      <family val="2"/>
      <scheme val="minor"/>
    </font>
    <font>
      <sz val="11"/>
      <color rgb="FFBFBFBF"/>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D8E4BC"/>
        <bgColor rgb="FF000000"/>
      </patternFill>
    </fill>
    <fill>
      <patternFill patternType="solid">
        <fgColor rgb="FFDCE6F1"/>
        <bgColor rgb="FF000000"/>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applyAlignment="1">
      <alignment horizontal="left"/>
    </xf>
    <xf numFmtId="3" fontId="0" fillId="3" borderId="0" xfId="0" applyNumberFormat="1" applyFill="1" applyAlignment="1">
      <alignment horizontal="right" indent="2"/>
    </xf>
    <xf numFmtId="4" fontId="0" fillId="3" borderId="0" xfId="0" applyNumberFormat="1" applyFill="1" applyAlignment="1">
      <alignment horizontal="right" indent="2"/>
    </xf>
    <xf numFmtId="0" fontId="0" fillId="3" borderId="0" xfId="0" applyFill="1" applyAlignment="1">
      <alignment horizontal="right" indent="2"/>
    </xf>
    <xf numFmtId="164" fontId="0" fillId="3" borderId="0" xfId="0" applyNumberFormat="1" applyFill="1" applyAlignment="1">
      <alignment horizontal="right" indent="2"/>
    </xf>
    <xf numFmtId="3" fontId="1" fillId="3" borderId="0" xfId="0" applyNumberFormat="1" applyFont="1" applyFill="1" applyAlignment="1">
      <alignment horizontal="right"/>
    </xf>
    <xf numFmtId="165" fontId="0" fillId="3" borderId="0" xfId="0" applyNumberFormat="1" applyFill="1" applyAlignment="1">
      <alignment horizontal="right" indent="2"/>
    </xf>
    <xf numFmtId="0" fontId="2" fillId="0" borderId="0" xfId="0" applyFont="1"/>
    <xf numFmtId="3" fontId="2" fillId="4" borderId="0" xfId="0" applyNumberFormat="1" applyFont="1" applyFill="1" applyAlignment="1">
      <alignment horizontal="right" indent="2"/>
    </xf>
    <xf numFmtId="0" fontId="2" fillId="4" borderId="0" xfId="0" applyFont="1" applyFill="1" applyAlignment="1">
      <alignment horizontal="center"/>
    </xf>
    <xf numFmtId="164" fontId="2" fillId="4" borderId="0" xfId="0" applyNumberFormat="1" applyFont="1" applyFill="1" applyAlignment="1">
      <alignment horizontal="right" indent="2"/>
    </xf>
    <xf numFmtId="0" fontId="2" fillId="4" borderId="0" xfId="0" applyFont="1" applyFill="1" applyAlignment="1">
      <alignment horizontal="right" indent="2"/>
    </xf>
    <xf numFmtId="0" fontId="0" fillId="0" borderId="0" xfId="0" applyAlignment="1">
      <alignment horizontal="left"/>
    </xf>
    <xf numFmtId="0" fontId="3" fillId="5" borderId="0" xfId="0" applyFont="1" applyFill="1" applyAlignment="1">
      <alignment horizontal="left"/>
    </xf>
    <xf numFmtId="3" fontId="3" fillId="6" borderId="0" xfId="0" applyNumberFormat="1" applyFont="1" applyFill="1" applyAlignment="1">
      <alignment horizontal="right" indent="2"/>
    </xf>
    <xf numFmtId="0" fontId="3" fillId="6" borderId="0" xfId="0" applyFont="1" applyFill="1" applyAlignment="1">
      <alignment horizontal="right" indent="2"/>
    </xf>
    <xf numFmtId="0" fontId="4" fillId="6" borderId="0" xfId="0" applyFont="1" applyFill="1" applyAlignment="1">
      <alignment horizontal="right"/>
    </xf>
  </cellXfs>
  <cellStyles count="1">
    <cellStyle name="Normale" xfId="0" builtinId="0"/>
  </cellStyles>
  <dxfs count="2">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zoomScale="85" zoomScaleNormal="85" workbookViewId="0">
      <selection activeCell="A11" sqref="A11:M11"/>
    </sheetView>
  </sheetViews>
  <sheetFormatPr defaultRowHeight="14.4" x14ac:dyDescent="0.3"/>
  <cols>
    <col min="3" max="4" width="9.21875" bestFit="1" customWidth="1"/>
    <col min="5" max="5" width="10.6640625" bestFit="1" customWidth="1"/>
    <col min="6" max="6" width="11.44140625" bestFit="1" customWidth="1"/>
    <col min="7" max="7" width="9.109375" bestFit="1" customWidth="1"/>
    <col min="8" max="8" width="13.21875" bestFit="1" customWidth="1"/>
    <col min="9" max="9" width="11.77734375" bestFit="1" customWidth="1"/>
    <col min="10" max="10" width="9.33203125" bestFit="1" customWidth="1"/>
    <col min="11" max="13" width="9.109375" bestFit="1" customWidth="1"/>
  </cols>
  <sheetData>
    <row r="1" spans="1:14" s="8" customFormat="1" x14ac:dyDescent="0.3">
      <c r="A1" s="8" t="s">
        <v>8</v>
      </c>
      <c r="B1" s="8" t="s">
        <v>9</v>
      </c>
      <c r="C1" s="9" t="s">
        <v>10</v>
      </c>
      <c r="D1" s="9" t="s">
        <v>11</v>
      </c>
      <c r="E1" s="9" t="s">
        <v>12</v>
      </c>
      <c r="F1" s="9" t="s">
        <v>13</v>
      </c>
      <c r="G1" s="10" t="s">
        <v>14</v>
      </c>
      <c r="H1" s="9" t="s">
        <v>15</v>
      </c>
      <c r="I1" s="9" t="s">
        <v>16</v>
      </c>
      <c r="J1" s="11" t="s">
        <v>17</v>
      </c>
      <c r="K1" s="12" t="s">
        <v>18</v>
      </c>
      <c r="L1" s="12" t="s">
        <v>19</v>
      </c>
      <c r="M1" s="12" t="s">
        <v>20</v>
      </c>
      <c r="N1" s="12" t="s">
        <v>24</v>
      </c>
    </row>
    <row r="2" spans="1:14" s="13" customFormat="1" x14ac:dyDescent="0.3">
      <c r="A2" s="1" t="s">
        <v>21</v>
      </c>
      <c r="B2" s="1" t="s">
        <v>22</v>
      </c>
      <c r="C2" s="2">
        <v>0</v>
      </c>
      <c r="D2" s="2">
        <v>0</v>
      </c>
      <c r="E2" s="2">
        <v>1400</v>
      </c>
      <c r="F2" s="3" t="s">
        <v>0</v>
      </c>
      <c r="G2" s="4">
        <v>0</v>
      </c>
      <c r="H2" s="2">
        <v>1600000</v>
      </c>
      <c r="I2" s="2">
        <v>20000</v>
      </c>
      <c r="J2" s="5">
        <v>0</v>
      </c>
      <c r="K2" s="4">
        <v>7.0000000000000007E-2</v>
      </c>
      <c r="L2" s="4">
        <v>50</v>
      </c>
      <c r="M2" s="6" t="e">
        <v>#N/A</v>
      </c>
      <c r="N2" s="13">
        <v>2020</v>
      </c>
    </row>
    <row r="3" spans="1:14" s="13" customFormat="1" x14ac:dyDescent="0.3">
      <c r="A3" s="1" t="s">
        <v>21</v>
      </c>
      <c r="B3" s="1" t="s">
        <v>1</v>
      </c>
      <c r="C3" s="2">
        <v>0</v>
      </c>
      <c r="D3" s="2">
        <v>15000</v>
      </c>
      <c r="E3" s="2">
        <v>160000</v>
      </c>
      <c r="F3" s="3" t="s">
        <v>0</v>
      </c>
      <c r="G3" s="4">
        <v>0</v>
      </c>
      <c r="H3" s="2">
        <v>600000</v>
      </c>
      <c r="I3" s="2">
        <v>12000</v>
      </c>
      <c r="J3" s="5">
        <v>0</v>
      </c>
      <c r="K3" s="4">
        <v>7.0000000000000007E-2</v>
      </c>
      <c r="L3" s="4">
        <v>25</v>
      </c>
      <c r="M3" s="4">
        <v>14000</v>
      </c>
      <c r="N3" s="13">
        <v>2020</v>
      </c>
    </row>
    <row r="4" spans="1:14" x14ac:dyDescent="0.3">
      <c r="A4" s="1" t="s">
        <v>21</v>
      </c>
      <c r="B4" s="1" t="s">
        <v>2</v>
      </c>
      <c r="C4" s="2">
        <v>0</v>
      </c>
      <c r="D4" s="2">
        <v>0</v>
      </c>
      <c r="E4" s="2">
        <v>0</v>
      </c>
      <c r="F4" s="2">
        <v>100000</v>
      </c>
      <c r="G4" s="3">
        <f>1/100*60</f>
        <v>0.6</v>
      </c>
      <c r="H4" s="4">
        <v>0.5</v>
      </c>
      <c r="I4" s="2">
        <f>0.4*1500000</f>
        <v>600000</v>
      </c>
      <c r="J4" s="2">
        <f>0.4*45000</f>
        <v>18000</v>
      </c>
      <c r="K4" s="5">
        <f>0.4*1.5</f>
        <v>0.60000000000000009</v>
      </c>
      <c r="L4" s="2">
        <v>0</v>
      </c>
      <c r="M4" s="4">
        <v>7.0000000000000007E-2</v>
      </c>
      <c r="N4">
        <v>2020</v>
      </c>
    </row>
    <row r="5" spans="1:14" x14ac:dyDescent="0.3">
      <c r="A5" s="1" t="s">
        <v>21</v>
      </c>
      <c r="B5" s="1" t="s">
        <v>3</v>
      </c>
      <c r="C5" s="2">
        <v>0</v>
      </c>
      <c r="D5" s="2">
        <v>0</v>
      </c>
      <c r="E5" s="2">
        <v>0</v>
      </c>
      <c r="F5" s="2">
        <v>100000</v>
      </c>
      <c r="G5" s="3">
        <f>8/100*60</f>
        <v>4.8</v>
      </c>
      <c r="H5" s="4">
        <v>0.25</v>
      </c>
      <c r="I5" s="2">
        <f>0.6*750000</f>
        <v>450000</v>
      </c>
      <c r="J5" s="2">
        <f>0.6*10000</f>
        <v>6000</v>
      </c>
      <c r="K5" s="5">
        <f>0.6*2.7</f>
        <v>1.62</v>
      </c>
      <c r="L5" s="2">
        <v>0</v>
      </c>
      <c r="M5" s="4">
        <v>7.0000000000000007E-2</v>
      </c>
      <c r="N5">
        <v>2020</v>
      </c>
    </row>
    <row r="6" spans="1:14" x14ac:dyDescent="0.3">
      <c r="A6" s="1" t="s">
        <v>21</v>
      </c>
      <c r="B6" s="1" t="s">
        <v>4</v>
      </c>
      <c r="C6" s="2">
        <v>0</v>
      </c>
      <c r="D6" s="2">
        <v>0</v>
      </c>
      <c r="E6" s="2">
        <v>0</v>
      </c>
      <c r="F6" s="2">
        <v>0</v>
      </c>
      <c r="G6" s="3" t="s">
        <v>0</v>
      </c>
      <c r="H6" s="4">
        <v>0</v>
      </c>
      <c r="I6" s="2">
        <v>0</v>
      </c>
      <c r="J6" s="2">
        <v>99999</v>
      </c>
      <c r="K6" s="5">
        <v>0</v>
      </c>
      <c r="L6" s="2">
        <v>99999</v>
      </c>
      <c r="M6" s="4">
        <v>7.0000000000000007E-2</v>
      </c>
      <c r="N6">
        <v>2020</v>
      </c>
    </row>
    <row r="7" spans="1:14" x14ac:dyDescent="0.3">
      <c r="A7" s="1" t="s">
        <v>21</v>
      </c>
      <c r="B7" s="1" t="s">
        <v>5</v>
      </c>
      <c r="C7" s="2">
        <v>0</v>
      </c>
      <c r="D7" s="2">
        <v>0</v>
      </c>
      <c r="E7" s="2">
        <v>0</v>
      </c>
      <c r="F7" s="2">
        <v>6000</v>
      </c>
      <c r="G7" s="3">
        <f>2/100*60</f>
        <v>1.2</v>
      </c>
      <c r="H7" s="4">
        <v>0</v>
      </c>
      <c r="I7" s="2">
        <f>0.35*2500000</f>
        <v>875000</v>
      </c>
      <c r="J7" s="2">
        <f>0.35*80000</f>
        <v>28000</v>
      </c>
      <c r="K7" s="5">
        <f>0.35*4</f>
        <v>1.4</v>
      </c>
      <c r="L7" s="2">
        <v>0</v>
      </c>
      <c r="M7" s="4">
        <v>7.0000000000000007E-2</v>
      </c>
      <c r="N7">
        <v>2020</v>
      </c>
    </row>
    <row r="8" spans="1:14" x14ac:dyDescent="0.3">
      <c r="A8" s="1" t="s">
        <v>21</v>
      </c>
      <c r="B8" s="1" t="s">
        <v>6</v>
      </c>
      <c r="C8" s="2">
        <v>0</v>
      </c>
      <c r="D8" s="2">
        <v>0</v>
      </c>
      <c r="E8" s="2">
        <v>0</v>
      </c>
      <c r="F8" s="2">
        <v>2500</v>
      </c>
      <c r="G8" s="3" t="s">
        <v>0</v>
      </c>
      <c r="H8" s="4">
        <v>0</v>
      </c>
      <c r="I8" s="2">
        <v>0</v>
      </c>
      <c r="J8" s="2">
        <v>0</v>
      </c>
      <c r="K8" s="7">
        <v>0</v>
      </c>
      <c r="L8" s="2">
        <v>0</v>
      </c>
      <c r="M8" s="4">
        <v>7.0000000000000007E-2</v>
      </c>
      <c r="N8">
        <v>2020</v>
      </c>
    </row>
    <row r="9" spans="1:14" x14ac:dyDescent="0.3">
      <c r="A9" s="1" t="s">
        <v>21</v>
      </c>
      <c r="B9" s="1" t="s">
        <v>7</v>
      </c>
      <c r="C9" s="2">
        <v>0</v>
      </c>
      <c r="D9" s="2">
        <v>0</v>
      </c>
      <c r="E9" s="2">
        <v>0</v>
      </c>
      <c r="F9" s="2">
        <v>2500</v>
      </c>
      <c r="G9" s="3" t="s">
        <v>0</v>
      </c>
      <c r="H9" s="4">
        <v>0</v>
      </c>
      <c r="I9" s="2">
        <v>0</v>
      </c>
      <c r="J9" s="2">
        <v>80</v>
      </c>
      <c r="K9" s="7">
        <v>0</v>
      </c>
      <c r="L9" s="2">
        <v>0</v>
      </c>
      <c r="M9" s="4">
        <v>7.0000000000000007E-2</v>
      </c>
      <c r="N9">
        <v>2020</v>
      </c>
    </row>
    <row r="10" spans="1:14" s="13" customFormat="1" x14ac:dyDescent="0.3">
      <c r="A10" s="1" t="s">
        <v>21</v>
      </c>
      <c r="B10" s="1" t="s">
        <v>23</v>
      </c>
      <c r="C10" s="2">
        <v>0</v>
      </c>
      <c r="D10" s="2">
        <v>0</v>
      </c>
      <c r="E10" s="2">
        <v>13000</v>
      </c>
      <c r="F10" s="3" t="s">
        <v>0</v>
      </c>
      <c r="G10" s="4">
        <v>0</v>
      </c>
      <c r="H10" s="2">
        <v>1500000</v>
      </c>
      <c r="I10" s="2">
        <v>30000</v>
      </c>
      <c r="J10" s="5">
        <v>0</v>
      </c>
      <c r="K10" s="4">
        <v>7.0000000000000007E-2</v>
      </c>
      <c r="L10" s="4">
        <v>25</v>
      </c>
      <c r="M10" s="6" t="e">
        <v>#N/A</v>
      </c>
      <c r="N10" s="13">
        <v>2020</v>
      </c>
    </row>
    <row r="11" spans="1:14" s="13" customFormat="1" x14ac:dyDescent="0.3">
      <c r="A11" s="14" t="s">
        <v>21</v>
      </c>
      <c r="B11" s="14" t="s">
        <v>4</v>
      </c>
      <c r="C11" s="15">
        <v>999999</v>
      </c>
      <c r="D11" s="15">
        <v>999999</v>
      </c>
      <c r="E11" s="15">
        <v>999999</v>
      </c>
      <c r="F11" s="16" t="s">
        <v>0</v>
      </c>
      <c r="G11" s="16">
        <v>0</v>
      </c>
      <c r="H11" s="16">
        <v>0</v>
      </c>
      <c r="I11" s="16">
        <v>0</v>
      </c>
      <c r="J11" s="16">
        <v>100</v>
      </c>
      <c r="K11" s="16">
        <v>7.0000000000000007E-2</v>
      </c>
      <c r="L11" s="16">
        <v>1</v>
      </c>
      <c r="M11" s="17" t="s">
        <v>25</v>
      </c>
      <c r="N11" s="13">
        <v>2020</v>
      </c>
    </row>
    <row r="17" spans="6:6" x14ac:dyDescent="0.3">
      <c r="F17" s="8"/>
    </row>
  </sheetData>
  <conditionalFormatting sqref="A4:M9 A10:XFD10 N11:XFD11">
    <cfRule type="expression" dxfId="1" priority="18">
      <formula>NOT(EXACT(INDIRECT("Z"&amp;ROW()-1&amp;"S1",FALSE()), INDIRECT("Z"&amp;ROW()&amp;"S1",FALSE())))</formula>
    </cfRule>
  </conditionalFormatting>
  <conditionalFormatting sqref="A1:XFD3">
    <cfRule type="expression" dxfId="0" priority="1">
      <formula>NOT(EXACT(INDIRECT("Z"&amp;ROW()-1&amp;"S1",FALSE()), INDIRECT("Z"&amp;ROW()&amp;"S1",FALSE())))</formula>
    </cfRule>
  </conditionalFormatting>
  <dataValidations count="11">
    <dataValidation allowBlank="1" showInputMessage="1" showErrorMessage="1" promptTitle="Weighted average cost of capital" prompt="Percentage (%) of costs for capital after taxes. Used to calculate annuity factor for investment costs." sqref="K1" xr:uid="{969D0CEB-B601-472F-A47E-6203DAA9B04A}"/>
    <dataValidation allowBlank="1" showInputMessage="1" showErrorMessage="1" promptTitle="Area use per capacity (m^2/MW) " prompt="If a process requires area set value here. If no area use is to be considered set NV(). " sqref="M1:N1" xr:uid="{E6023370-8898-4D33-B1E2-1BF8AEEC77DD}"/>
    <dataValidation allowBlank="1" showInputMessage="1" showErrorMessage="1" promptTitle="Minimum load fraction" prompt="This value sets the minimum possible fraction of the process capacity which the process can run at." sqref="G1" xr:uid="{9207EF36-D02B-4D89-BBF2-283A428A504F}"/>
    <dataValidation allowBlank="1" showInputMessage="1" showErrorMessage="1" promptTitle="Maximal power gradient (1/h)" prompt="Maximum allowed power gradient relative to power throughput capacity. Set value to inf or greater than 1/dt to disable it." sqref="F1" xr:uid="{CD5016C8-2B8C-4DB2-B05A-2F72B094F15F}"/>
    <dataValidation allowBlank="1" showInputMessage="1" showErrorMessage="1" promptTitle="Depreciation period (a)" prompt="Economic lifetime (more conservative than technical lifetime) of a process investment in years (a). Used to calculate annuity factor for investment costs." sqref="L1" xr:uid="{3A58ED42-6493-4324-B461-E2D4DC48E4A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1D665D4-F91F-49EA-91F2-0BF616F05491}"/>
    <dataValidation allowBlank="1" showInputMessage="1" showErrorMessage="1" promptTitle="Annual fix cost (€/MW/a)" prompt="Operation independent costs for existing and new capacities per MW throughput power." sqref="I1" xr:uid="{08CDEAB1-BAD1-4444-A4B9-FB84712D5A3D}"/>
    <dataValidation allowBlank="1" showInputMessage="1" showErrorMessage="1" promptTitle="Investment cost (€/MW)" prompt="Total investement cost for adding capacity. Is annualized in the model using the annuity factor derived from 'wacc' and 'depreciation'." sqref="H1" xr:uid="{905DB031-4AF5-4378-BABB-964C6A9C5400}"/>
    <dataValidation allowBlank="1" showInputMessage="1" showErrorMessage="1" promptTitle="Maximum capacity (MW)" prompt="Maximum allowed power throughput capacity per process. Must be bigger than or equal to max('cap-lo', 'inst-cap')." sqref="E1" xr:uid="{5BDCE47D-A0C1-4565-97D0-2202E1A3F5D6}"/>
    <dataValidation allowBlank="1" showInputMessage="1" showErrorMessage="1" promptTitle="Minimum capacity (MW)" prompt="Minimum required power throughput capacity that is allowed per process. Must be smaller or equal to 'cap-up', but can be bigger than 'inst-cap' to force investment." sqref="D1" xr:uid="{5706292E-83DE-42C1-B254-C90F176AE5C8}"/>
    <dataValidation allowBlank="1" showInputMessage="1" showErrorMessage="1" promptTitle="Installed capacity (MW)" prompt="Existing power throughput capacity per process." sqref="C1" xr:uid="{46EBF012-2682-422C-AE9F-394595EC4962}"/>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Angelo Stefanini</cp:lastModifiedBy>
  <dcterms:created xsi:type="dcterms:W3CDTF">2015-06-05T18:19:34Z</dcterms:created>
  <dcterms:modified xsi:type="dcterms:W3CDTF">2024-07-18T14:29:35Z</dcterms:modified>
</cp:coreProperties>
</file>