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ne\Desktop\"/>
    </mc:Choice>
  </mc:AlternateContent>
  <xr:revisionPtr revIDLastSave="0" documentId="13_ncr:1_{B63CCA95-03A5-41BD-8B9B-76828B7914AA}" xr6:coauthVersionLast="45" xr6:coauthVersionMax="45" xr10:uidLastSave="{00000000-0000-0000-0000-000000000000}"/>
  <bookViews>
    <workbookView xWindow="-120" yWindow="-120" windowWidth="38640" windowHeight="21240" xr2:uid="{0162C442-4943-4600-973C-125E8A074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H33" i="1" s="1"/>
  <c r="G32" i="1"/>
  <c r="H32" i="1" s="1"/>
  <c r="G31" i="1"/>
  <c r="H31" i="1" s="1"/>
  <c r="G30" i="1"/>
  <c r="H30" i="1" s="1"/>
  <c r="G29" i="1"/>
  <c r="G28" i="1"/>
  <c r="H28" i="1" s="1"/>
  <c r="G27" i="1"/>
  <c r="G26" i="1"/>
  <c r="H26" i="1" s="1"/>
  <c r="G25" i="1"/>
  <c r="H25" i="1" s="1"/>
  <c r="G24" i="1"/>
  <c r="H24" i="1" s="1"/>
  <c r="G23" i="1"/>
  <c r="G22" i="1"/>
  <c r="H22" i="1" s="1"/>
  <c r="F22" i="1"/>
  <c r="G21" i="1"/>
  <c r="H21" i="1" s="1"/>
  <c r="G20" i="1"/>
  <c r="H20" i="1" s="1"/>
  <c r="G19" i="1"/>
  <c r="H19" i="1" s="1"/>
  <c r="F19" i="1"/>
  <c r="H18" i="1"/>
  <c r="H23" i="1"/>
  <c r="H27" i="1"/>
  <c r="H29" i="1"/>
  <c r="G17" i="1" l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F10" i="1"/>
  <c r="G9" i="1"/>
  <c r="H9" i="1" s="1"/>
  <c r="G8" i="1"/>
  <c r="H8" i="1" s="1"/>
  <c r="G7" i="1"/>
  <c r="H7" i="1" s="1"/>
  <c r="G6" i="1"/>
  <c r="H6" i="1" s="1"/>
  <c r="G5" i="1"/>
  <c r="H5" i="1"/>
  <c r="G4" i="1"/>
  <c r="H4" i="1" s="1"/>
  <c r="F4" i="1"/>
  <c r="G3" i="1"/>
  <c r="H3" i="1"/>
  <c r="H17" i="1"/>
  <c r="G2" i="1"/>
  <c r="H2" i="1" s="1"/>
  <c r="H10" i="1" l="1"/>
</calcChain>
</file>

<file path=xl/sharedStrings.xml><?xml version="1.0" encoding="utf-8"?>
<sst xmlns="http://schemas.openxmlformats.org/spreadsheetml/2006/main" count="176" uniqueCount="91">
  <si>
    <t>ID</t>
  </si>
  <si>
    <t>species</t>
  </si>
  <si>
    <t>interactor</t>
  </si>
  <si>
    <t>pamillia</t>
  </si>
  <si>
    <t>order</t>
  </si>
  <si>
    <t>gland_deployed</t>
  </si>
  <si>
    <t>date</t>
  </si>
  <si>
    <t>5_locc</t>
  </si>
  <si>
    <t>5_locc_glued</t>
  </si>
  <si>
    <t>alone</t>
  </si>
  <si>
    <t>SPME_file</t>
  </si>
  <si>
    <t>video_file</t>
  </si>
  <si>
    <t>/volume1/Parker_lab/julian/20191107_pamillia_spme/pamillia_1_cam_1_date_2019_11_07_time_16_06_37_v001.fmf</t>
  </si>
  <si>
    <t>/volume1/Parker_lab/julian/20191107_pamillia_spme/pamillia_1_round2_cam_1_date_2019_11_07_time_17_21_04_v001.fmf</t>
  </si>
  <si>
    <t>/volume1/Parker_lab/julian/20191107_pamillia_spme/pamillia_2_cam_1_date_2019_11_07_time_22_37_02_v001.fmf</t>
  </si>
  <si>
    <t>/volume1/Parker_lab/julian/20191107_pamillia_spme/pamillia_2_round2_cam_1_date_2019_11_07_time_23_27_08_v001.fmf</t>
  </si>
  <si>
    <t>/volume1/Parker_lab/julian/GCMS_data/Julian_Wagner/20191107/pamillia_1_w_5_ants_10_mins.qgd</t>
  </si>
  <si>
    <t>/volume1/Parker_lab/julian/GCMS_data/Julian_Wagner/20191107/pamillia_1_round2_w_5_ants_10_mins.qgd</t>
  </si>
  <si>
    <t>/volume1/Parker_lab/julian/GCMS_data/Julian_Wagner/20191107/pamillia_2_w_5_ants_30_mins.qgd</t>
  </si>
  <si>
    <t>/volume1/Parker_lab/julian/GCMS_data/Julian_Wagner/20191107/pamillia_2_round_2_5_ants_30_mins.qgd</t>
  </si>
  <si>
    <t>/volume1/Parker_lab/julian/GCMS_data/Julian_Wagner/20191112/pamillia_3_round_1_5_ants_30_mins.qgd</t>
  </si>
  <si>
    <t>/volume1/Parker_lab/julian/GCMS_data/Julian_Wagner/20191112/pamillia_3_round_2_5_ants_30_mins.qgd</t>
  </si>
  <si>
    <t>/volume1/Parker_lab/julian/GCMS_data/Julian_Wagner/20191112/pamillia_4_round_1_5_ants_30_mins.qgd</t>
  </si>
  <si>
    <t>/volume1/Parker_lab/julian/GCMS_data/Julian_Wagner/20191112/pamillia_4_round_2_5_ants_10_mins.qgd</t>
  </si>
  <si>
    <t>/volume1/Parker_lab/julian/GCMS_data/Julian_Wagner/20191112/pamillia_4_round_3_5_ants_30_mins_glued.qgd</t>
  </si>
  <si>
    <t>/volume1/Parker_lab/julian/GCMS_data/Julian_Wagner/20191122_pamillia_spme/20191122_pamillia_5_alone_spme.qgd</t>
  </si>
  <si>
    <t>/volume1/Parker_lab/julian/GCMS_data/Julian_Wagner/20191122_pamillia_spme/20191122_pamillia_5_glued_ant_spme.qgd</t>
  </si>
  <si>
    <t>/volume1/Parker_lab/julian/GCMS_data/Julian_Wagner/20191122_pamillia_spme/20191122_pamillia_5_alone_after_spme.qgd</t>
  </si>
  <si>
    <t>/volume1/Parker_lab/julian/GCMS_data/Julian_Wagner/20191122_pamillia_spme/20191122_pamillia_6_alone_spme.qgd</t>
  </si>
  <si>
    <t>/volume1/Parker_lab/julian/GCMS_data/Julian_Wagner/20191122_pamillia_spme/20191122_pamillia_6_w_5_glued_ants_spme.qgd</t>
  </si>
  <si>
    <t>/volume1/Parker_lab/julian/GCMS_data/Julian_Wagner/20191122_pamillia_spme/20191122_pamillia_6_alone_after_spme.qgd</t>
  </si>
  <si>
    <t>/volume1/Parker_lab/julian/GCMS_data/Julian_Wagner/20191122_pamillia_spme/20191122_pamillia_6_w_5_ants_not_glued_spme.qgd</t>
  </si>
  <si>
    <t>/volume1/Parker_lab/julian/20191112_pamillia_spme/pamillia_3_round1_cam_1_date_2019_11_12_time_13_01_45_v001.fmf</t>
  </si>
  <si>
    <t>/volume1/Parker_lab/julian/20191112_pamillia_spme/pamillia_3_round2_cam_1_date_2019_11_12_time_14_02_34_v001.fmf</t>
  </si>
  <si>
    <t>/volume1/Parker_lab/julian/20191112_pamillia_spme/pamillia_4_round1_cam_1_date_2019_11_12_time_14_56_08_v001.fmf</t>
  </si>
  <si>
    <t>/volume1/Parker_lab/julian/20191112_pamillia_spme/pamillia_4_round2_cam_1_date_2019_11_12_time_16_11_35_v001.fmf</t>
  </si>
  <si>
    <t>/volume1/Parker_lab/julian/20191112_pamillia_spme/pamillia_4_round3_glued_ants_cam_1_date_2019_11_12_time_17_10_40_v001.fmf</t>
  </si>
  <si>
    <t>/volume1/Parker_lab/julian/20191122_pamillia_spme/20191122_pamillia_5_alone_spme_cam_0_date_2019_11_22_time_12_27_38_v001.fmf</t>
  </si>
  <si>
    <t>/volume1/Parker_lab/julian/20191122_pamillia_spme/20191122_pamillia_5_glued_ants_spme_cam_0_date_2019_11_22_time_13_32_18_v001.fmf</t>
  </si>
  <si>
    <t>/volume1/Parker_lab/julian/20191122_pamillia_spme/20191122_pamillia_6_alone_spme_cam_0_date_2019_11_22_time_16_12_01_v001.fmf</t>
  </si>
  <si>
    <t>/volume1/Parker_lab/julian/20191122_pamillia_spme/20191122_pamillia_6_glued_ant_spme_cam_0_date_2019_11_22_time_17_11_13_v001.fmf</t>
  </si>
  <si>
    <t>/volume1/Parker_lab/julian/20191122_pamillia_spme/20191122_pamillia_6_alone_after_spme_cam_0_date_2019_11_22_time_17_11_13_v001_cam_0_date_2019_11_22_time_18_08_43_v001.fmf</t>
  </si>
  <si>
    <t>/volume1/Parker_lab/julian/20191122_pamillia_spme/20191122_pamillia_6_5_ant_not_glued_spme_cam_0_date_2019_11_22_time_21_32_50_v001.fmf</t>
  </si>
  <si>
    <t>/volume1/Parker_lab/julian/20191122_pamillia_spme/20191122_pamillia_5_alone_after_spme_cam_0_date_2019_11_22_time_14_46_45_v001.fmf; /volume1/Parker_lab/julian/20191122_pamillia_spme/20191122_pamillia_5_alone_after_spme_cam_0_date_2019_11_22_time_15_14_01_v001.fmf</t>
  </si>
  <si>
    <t>SPME_start_time</t>
  </si>
  <si>
    <t>SPME_stop_time</t>
  </si>
  <si>
    <t>SPME_total_time</t>
  </si>
  <si>
    <t>heptan-2-one</t>
  </si>
  <si>
    <t>heptyl acetate</t>
  </si>
  <si>
    <t xml:space="preserve">2-ethyl-1-4-benzoquinone </t>
  </si>
  <si>
    <t xml:space="preserve">2-ethyl-1-4-hydroquinone </t>
  </si>
  <si>
    <t>yes</t>
  </si>
  <si>
    <t>no</t>
  </si>
  <si>
    <t>maybe, the peaks are there, but very small</t>
  </si>
  <si>
    <t>yes, but the trace looks weird</t>
  </si>
  <si>
    <t>/volume1/Parker_lab/julian/20201122_pamillia_spme/20201122_pamillia_spme_1_alone_cam_1_date_2020_11_22_time_09_12_56_v001.fmf; /volume1/Parker_lab/julian/20201122_pamillia_spme/20201122_pamillia_spme_1_alone_cam_1_date_2020_11_22_time_09_35_50_v001.fmf</t>
  </si>
  <si>
    <t>/volume1/Parker_lab/julian/20201122_pamillia_spme/20201122_pamillia_spme_1_glued_locc_cam_1_date_2020_11_22_time_10_39_07_v001.fmf</t>
  </si>
  <si>
    <t>/volume1/Parker_lab/julian/20201122_pamillia_spme/20201122_pamillia_spme_1_alone2_cam_1_date_2020_11_22_time_11_43_47_v001.fmf</t>
  </si>
  <si>
    <t>/volume1/Parker_lab/julian/20201122_pamillia_spme/20201122_pamillia_spme_1_5_locc_cam_1_date_2020_11_22_time_12_42_56_v001.fmf</t>
  </si>
  <si>
    <t>/volume1/Parker_lab/julian/20201123_pamillia_spme/20201123_pamillia_spme_2_alone1_cam_1_date_2020_11_23_time_05_28_46_v001.fmf</t>
  </si>
  <si>
    <t>/volume1/Parker_lab/julian/20201123_pamillia_spme/20201123_pamillia_spme_2_glued_locc_cam_1_date_2020_11_23_time_06_25_43_v001.fmf</t>
  </si>
  <si>
    <t>/volume1/Parker_lab/julian/20201123_pamillia_spme/20201123_pamillia_spme_2_alone2_cam_1_date_2020_11_23_time_07_53_41_v001.fmf</t>
  </si>
  <si>
    <t>/volume1/Parker_lab/julian/20201123_pamillia_spme/20201123_pamillia_spme_2_5locc_cam_1_date_2020_11_23_time_08_42_25_v001.fmf</t>
  </si>
  <si>
    <t>/volume1/Parker_lab/julian/20201124_pamillia_spme/20201124_pamillia_spme_3_alone1_cam_1_date_2020_11_24_time_06_02_34_v001.fmf</t>
  </si>
  <si>
    <t>/volume1/Parker_lab/julian/20201124_pamillia_spme/20201124_pamillia_spme_3_5glued_cam_1_date_2020_11_24_time_06_54_18_v001.fmf</t>
  </si>
  <si>
    <t>/volume1/Parker_lab/julian/20201124_pamillia_spme/20201124_pamillia_spme_3_alone2_cam_1_date_2020_11_24_time_08_06_12_v001.fmf</t>
  </si>
  <si>
    <t>/volume1/Parker_lab/julian/20201124_pamillia_spme/20201124_pamillia_spme_3_5locc_cam_1_date_2020_11_24_time_09_16_11_v001.fmf</t>
  </si>
  <si>
    <t>/volume1/Parker_lab/julian/20201125_pamillia_spme/20201125_pamillia_4_alone1_cam_1_date_2020_11_25_time_05_51_43_v001.fmf</t>
  </si>
  <si>
    <t>/volume1/Parker_lab/julian/20201125_pamillia_spme/20201125_pamillia_4_5glued_cam_1_date_2020_11_25_time_06_46_41_v001.fmf</t>
  </si>
  <si>
    <t>/volume1/Parker_lab/julian/20201125_pamillia_spme/20201125_pamillia_4_alone2_cam_1_date_2020_11_25_time_07_54_12_v001.fmf</t>
  </si>
  <si>
    <t>/volume1/Parker_lab/julian/20201125_pamillia_spme/20201125_pamillia_4_5locc_cam_1_date_2020_11_25_time_09_19_34_v001.fmf</t>
  </si>
  <si>
    <t>/volume1/Parker_lab/julian/GCMS_data/Julian_Wagner/20201122_pamillia_spme/20201122_pamillia_spme_alone1.qgd</t>
  </si>
  <si>
    <t>/volume1/Parker_lab/julian/GCMS_data/Julian_Wagner/20201122_pamillia_spme/20201122_pamillia_spme_glued_locc_1.qgd</t>
  </si>
  <si>
    <t>/volume1/Parker_lab/julian/GCMS_data/Julian_Wagner/20201122_pamillia_spme/20201122_pamillia_spme_alone2.qgd</t>
  </si>
  <si>
    <t>/volume1/Parker_lab/julian/GCMS_data/Julian_Wagner/20201122_pamillia_spme/20201122_pamillia_spme_5_locc.qgd</t>
  </si>
  <si>
    <t>/volume1/Parker_lab/julian/GCMS_data/Julian_Wagner/20201123_pamillia_spme/20201123_pamillia_spme_2_alone1.qgd</t>
  </si>
  <si>
    <t>/volume1/Parker_lab/julian/GCMS_data/Julian_Wagner/20201123_pamillia_spme/20201123_pamillia_spme_2_glued_locc.qgd</t>
  </si>
  <si>
    <t>/volume1/Parker_lab/julian/GCMS_data/Julian_Wagner/20201123_pamillia_spme/20201123_pamillia_spme_2_alone2.qgd</t>
  </si>
  <si>
    <t>/volume1/Parker_lab/julian/GCMS_data/Julian_Wagner/20201123_pamillia_spme/20201123_pamillia_spme_2_5locc.qgd</t>
  </si>
  <si>
    <t>/volume1/Parker_lab/julian/GCMS_data/Julian_Wagner/20201124_pamillia_spme/pamillia_3_alone1.qgd</t>
  </si>
  <si>
    <t>/volume1/Parker_lab/julian/GCMS_data/Julian_Wagner/20201124_pamillia_spme/pamillia_3_5glued.qgd</t>
  </si>
  <si>
    <t>/volume1/Parker_lab/julian/GCMS_data/Julian_Wagner/20201124_pamillia_spme/pamillia_3_alone2.qgd</t>
  </si>
  <si>
    <t>/volume1/Parker_lab/julian/GCMS_data/Julian_Wagner/20201124_pamillia_spme/pamillia_3_5locc.qgd</t>
  </si>
  <si>
    <t>/volume1/Parker_lab/julian/GCMS_data/Julian_Wagner/20201125_pamillia_spme/pamillia_4_alone1.qgd</t>
  </si>
  <si>
    <t>/volume1/Parker_lab/julian/GCMS_data/Julian_Wagner/20201125_pamillia_spme/pamillia_4_5glued.qgd</t>
  </si>
  <si>
    <t>/volume1/Parker_lab/julian/GCMS_data/Julian_Wagner/20201125_pamillia_spme/pamillia_4_alone2.qgd</t>
  </si>
  <si>
    <t>/volume1/Parker_lab/julian/GCMS_data/Julian_Wagner/20201125_pamillia_spme/pamillia_4_5locc.qgd</t>
  </si>
  <si>
    <t>hell yes - so much!</t>
  </si>
  <si>
    <t>yes - but not much</t>
  </si>
  <si>
    <t xml:space="preserve">no - but this samples was kind of dirty </t>
  </si>
  <si>
    <t>deployed_bool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</si>
</sst>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38E1-AC20-41D4-91C2-5BE2ABB08856}">
  <dimension ref="A1:P33"/>
  <sheetViews>
    <sheetView tabSelected="1" topLeftCell="E1" zoomScale="80" zoomScaleNormal="80" workbookViewId="0">
      <selection activeCell="P34" sqref="P34"/>
    </sheetView>
  </sheetViews>
  <sheetFormatPr defaultRowHeight="15" x14ac:dyDescent="0.25"/>
  <cols>
    <col min="1" max="1" width="18.28515625" customWidth="1"/>
    <col min="3" max="3" width="16.42578125" customWidth="1"/>
    <col min="4" max="4" width="22.7109375" customWidth="1"/>
    <col min="5" max="5" width="118.85546875" customWidth="1"/>
    <col min="6" max="6" width="16.85546875" customWidth="1"/>
    <col min="7" max="7" width="17.5703125" customWidth="1"/>
    <col min="8" max="8" width="16.85546875" customWidth="1"/>
    <col min="9" max="9" width="13.28515625" customWidth="1"/>
    <col min="11" max="11" width="16" customWidth="1"/>
    <col min="12" max="12" width="16.28515625" customWidth="1"/>
    <col min="13" max="13" width="28" customWidth="1"/>
    <col min="14" max="14" width="25.85546875" customWidth="1"/>
    <col min="15" max="15" width="19.28515625" customWidth="1"/>
  </cols>
  <sheetData>
    <row r="1" spans="1:16" x14ac:dyDescent="0.25">
      <c r="A1" t="s">
        <v>1</v>
      </c>
      <c r="B1" t="s">
        <v>0</v>
      </c>
      <c r="C1" t="s">
        <v>6</v>
      </c>
      <c r="D1" t="s">
        <v>11</v>
      </c>
      <c r="E1" t="s">
        <v>10</v>
      </c>
      <c r="F1" t="s">
        <v>44</v>
      </c>
      <c r="G1" t="s">
        <v>45</v>
      </c>
      <c r="H1" t="s">
        <v>46</v>
      </c>
      <c r="I1" t="s">
        <v>2</v>
      </c>
      <c r="J1" t="s">
        <v>4</v>
      </c>
      <c r="K1" t="s">
        <v>47</v>
      </c>
      <c r="L1" t="s">
        <v>48</v>
      </c>
      <c r="M1" t="s">
        <v>49</v>
      </c>
      <c r="N1" t="s">
        <v>50</v>
      </c>
      <c r="O1" t="s">
        <v>5</v>
      </c>
      <c r="P1" t="s">
        <v>90</v>
      </c>
    </row>
    <row r="2" spans="1:16" x14ac:dyDescent="0.25">
      <c r="A2" t="s">
        <v>3</v>
      </c>
      <c r="B2">
        <v>1</v>
      </c>
      <c r="C2">
        <v>20191107</v>
      </c>
      <c r="D2" t="s">
        <v>12</v>
      </c>
      <c r="E2" t="s">
        <v>16</v>
      </c>
      <c r="F2">
        <v>59</v>
      </c>
      <c r="G2">
        <f>20+10*60</f>
        <v>620</v>
      </c>
      <c r="H2">
        <f>G2-F2</f>
        <v>561</v>
      </c>
      <c r="I2" t="s">
        <v>7</v>
      </c>
      <c r="J2">
        <v>1</v>
      </c>
      <c r="K2">
        <v>12138</v>
      </c>
      <c r="L2">
        <v>484</v>
      </c>
      <c r="M2">
        <v>10548</v>
      </c>
      <c r="N2">
        <v>5249</v>
      </c>
      <c r="O2" t="s">
        <v>52</v>
      </c>
      <c r="P2">
        <v>0</v>
      </c>
    </row>
    <row r="3" spans="1:16" x14ac:dyDescent="0.25">
      <c r="A3" t="s">
        <v>3</v>
      </c>
      <c r="B3">
        <v>1</v>
      </c>
      <c r="C3">
        <v>20191107</v>
      </c>
      <c r="D3" t="s">
        <v>13</v>
      </c>
      <c r="E3" t="s">
        <v>17</v>
      </c>
      <c r="F3">
        <v>56</v>
      </c>
      <c r="G3">
        <f>13+30*60</f>
        <v>1813</v>
      </c>
      <c r="H3">
        <f t="shared" ref="H3:H33" si="0">G3-F3</f>
        <v>1757</v>
      </c>
      <c r="I3" t="s">
        <v>7</v>
      </c>
      <c r="J3">
        <v>2</v>
      </c>
      <c r="K3">
        <v>714989962</v>
      </c>
      <c r="L3">
        <v>2887643</v>
      </c>
      <c r="M3">
        <v>115947543</v>
      </c>
      <c r="N3">
        <v>171544</v>
      </c>
      <c r="O3" t="s">
        <v>51</v>
      </c>
      <c r="P3">
        <v>1</v>
      </c>
    </row>
    <row r="4" spans="1:16" x14ac:dyDescent="0.25">
      <c r="A4" t="s">
        <v>3</v>
      </c>
      <c r="B4">
        <v>2</v>
      </c>
      <c r="C4">
        <v>20191107</v>
      </c>
      <c r="D4" t="s">
        <v>14</v>
      </c>
      <c r="E4" t="s">
        <v>18</v>
      </c>
      <c r="F4">
        <f>1*60+9</f>
        <v>69</v>
      </c>
      <c r="G4">
        <f>31*60+54</f>
        <v>1914</v>
      </c>
      <c r="H4">
        <f t="shared" si="0"/>
        <v>1845</v>
      </c>
      <c r="I4" t="s">
        <v>7</v>
      </c>
      <c r="J4">
        <v>1</v>
      </c>
      <c r="K4">
        <v>46007517</v>
      </c>
      <c r="L4">
        <v>485025</v>
      </c>
      <c r="M4">
        <v>1917440</v>
      </c>
      <c r="N4">
        <v>628632</v>
      </c>
      <c r="O4" t="s">
        <v>51</v>
      </c>
      <c r="P4">
        <v>1</v>
      </c>
    </row>
    <row r="5" spans="1:16" x14ac:dyDescent="0.25">
      <c r="A5" t="s">
        <v>3</v>
      </c>
      <c r="B5">
        <v>2</v>
      </c>
      <c r="C5">
        <v>20191107</v>
      </c>
      <c r="D5" t="s">
        <v>15</v>
      </c>
      <c r="E5" t="s">
        <v>19</v>
      </c>
      <c r="F5">
        <v>37</v>
      </c>
      <c r="G5">
        <f>21+32*60</f>
        <v>1941</v>
      </c>
      <c r="H5">
        <f t="shared" si="0"/>
        <v>1904</v>
      </c>
      <c r="I5" t="s">
        <v>7</v>
      </c>
      <c r="J5">
        <v>2</v>
      </c>
      <c r="K5">
        <v>1358301</v>
      </c>
      <c r="L5">
        <v>197711</v>
      </c>
      <c r="M5">
        <v>216459</v>
      </c>
      <c r="N5">
        <v>83717</v>
      </c>
      <c r="O5" t="s">
        <v>53</v>
      </c>
      <c r="P5">
        <v>1</v>
      </c>
    </row>
    <row r="6" spans="1:16" x14ac:dyDescent="0.25">
      <c r="A6" t="s">
        <v>3</v>
      </c>
      <c r="B6">
        <v>3</v>
      </c>
      <c r="C6">
        <v>20191112</v>
      </c>
      <c r="D6" t="s">
        <v>32</v>
      </c>
      <c r="E6" t="s">
        <v>20</v>
      </c>
      <c r="F6">
        <v>46</v>
      </c>
      <c r="G6">
        <f>17+30*60</f>
        <v>1817</v>
      </c>
      <c r="H6">
        <f t="shared" si="0"/>
        <v>1771</v>
      </c>
      <c r="I6" t="s">
        <v>7</v>
      </c>
      <c r="J6">
        <v>1</v>
      </c>
      <c r="K6">
        <v>48541</v>
      </c>
      <c r="L6">
        <v>79062</v>
      </c>
      <c r="M6">
        <v>85775</v>
      </c>
      <c r="N6">
        <v>87096</v>
      </c>
      <c r="O6" t="s">
        <v>52</v>
      </c>
      <c r="P6">
        <v>0</v>
      </c>
    </row>
    <row r="7" spans="1:16" x14ac:dyDescent="0.25">
      <c r="A7" t="s">
        <v>3</v>
      </c>
      <c r="B7">
        <v>3</v>
      </c>
      <c r="C7">
        <v>20191112</v>
      </c>
      <c r="D7" t="s">
        <v>33</v>
      </c>
      <c r="E7" t="s">
        <v>21</v>
      </c>
      <c r="F7">
        <v>50</v>
      </c>
      <c r="G7">
        <f>20*60</f>
        <v>1200</v>
      </c>
      <c r="H7">
        <f t="shared" si="0"/>
        <v>1150</v>
      </c>
      <c r="I7" t="s">
        <v>7</v>
      </c>
      <c r="J7">
        <v>2</v>
      </c>
      <c r="K7">
        <v>105608392</v>
      </c>
      <c r="L7">
        <v>5434257</v>
      </c>
      <c r="M7">
        <v>1129777</v>
      </c>
      <c r="N7">
        <v>940088</v>
      </c>
      <c r="O7" t="s">
        <v>51</v>
      </c>
      <c r="P7">
        <v>1</v>
      </c>
    </row>
    <row r="8" spans="1:16" x14ac:dyDescent="0.25">
      <c r="A8" t="s">
        <v>3</v>
      </c>
      <c r="B8">
        <v>4</v>
      </c>
      <c r="C8">
        <v>20191112</v>
      </c>
      <c r="D8" t="s">
        <v>34</v>
      </c>
      <c r="E8" t="s">
        <v>22</v>
      </c>
      <c r="F8">
        <v>37</v>
      </c>
      <c r="G8">
        <f>28+29*60</f>
        <v>1768</v>
      </c>
      <c r="H8">
        <f t="shared" si="0"/>
        <v>1731</v>
      </c>
      <c r="I8" t="s">
        <v>7</v>
      </c>
      <c r="J8">
        <v>1</v>
      </c>
      <c r="K8">
        <v>32219379</v>
      </c>
      <c r="L8">
        <v>803154</v>
      </c>
      <c r="M8">
        <v>1828588</v>
      </c>
      <c r="N8">
        <v>252432</v>
      </c>
      <c r="O8" t="s">
        <v>51</v>
      </c>
      <c r="P8">
        <v>1</v>
      </c>
    </row>
    <row r="9" spans="1:16" x14ac:dyDescent="0.25">
      <c r="A9" t="s">
        <v>3</v>
      </c>
      <c r="B9">
        <v>4</v>
      </c>
      <c r="C9">
        <v>20191112</v>
      </c>
      <c r="D9" t="s">
        <v>35</v>
      </c>
      <c r="E9" t="s">
        <v>23</v>
      </c>
      <c r="F9">
        <v>33</v>
      </c>
      <c r="G9">
        <f>17+10*60</f>
        <v>617</v>
      </c>
      <c r="H9">
        <f t="shared" si="0"/>
        <v>584</v>
      </c>
      <c r="I9" t="s">
        <v>7</v>
      </c>
      <c r="J9">
        <v>2</v>
      </c>
      <c r="K9">
        <v>355903356</v>
      </c>
      <c r="L9">
        <v>13448880</v>
      </c>
      <c r="M9">
        <v>11685398</v>
      </c>
      <c r="N9">
        <v>571885</v>
      </c>
      <c r="O9" t="s">
        <v>51</v>
      </c>
      <c r="P9">
        <v>1</v>
      </c>
    </row>
    <row r="10" spans="1:16" x14ac:dyDescent="0.25">
      <c r="A10" t="s">
        <v>3</v>
      </c>
      <c r="B10">
        <v>4</v>
      </c>
      <c r="C10">
        <v>20191112</v>
      </c>
      <c r="D10" t="s">
        <v>36</v>
      </c>
      <c r="E10" t="s">
        <v>24</v>
      </c>
      <c r="F10">
        <f>28+60</f>
        <v>88</v>
      </c>
      <c r="G10">
        <f>29*60+33</f>
        <v>1773</v>
      </c>
      <c r="H10">
        <f t="shared" si="0"/>
        <v>1685</v>
      </c>
      <c r="I10" t="s">
        <v>8</v>
      </c>
      <c r="J10">
        <v>3</v>
      </c>
      <c r="K10">
        <v>219388451</v>
      </c>
      <c r="L10">
        <v>7765371</v>
      </c>
      <c r="M10">
        <v>12296218</v>
      </c>
      <c r="N10">
        <v>5485602</v>
      </c>
      <c r="O10" t="s">
        <v>54</v>
      </c>
      <c r="P10">
        <v>1</v>
      </c>
    </row>
    <row r="11" spans="1:16" x14ac:dyDescent="0.25">
      <c r="A11" t="s">
        <v>3</v>
      </c>
      <c r="B11">
        <v>5</v>
      </c>
      <c r="C11">
        <v>20191122</v>
      </c>
      <c r="D11" t="s">
        <v>37</v>
      </c>
      <c r="E11" t="s">
        <v>25</v>
      </c>
      <c r="F11">
        <v>55</v>
      </c>
      <c r="G11">
        <f>40+30*60</f>
        <v>1840</v>
      </c>
      <c r="H11">
        <f t="shared" si="0"/>
        <v>1785</v>
      </c>
      <c r="I11" t="s">
        <v>9</v>
      </c>
      <c r="J11">
        <v>1</v>
      </c>
      <c r="K11">
        <v>46635</v>
      </c>
      <c r="L11">
        <v>8920</v>
      </c>
      <c r="M11">
        <v>31100</v>
      </c>
      <c r="N11">
        <v>14037</v>
      </c>
      <c r="O11" t="s">
        <v>52</v>
      </c>
      <c r="P11">
        <v>0</v>
      </c>
    </row>
    <row r="12" spans="1:16" x14ac:dyDescent="0.25">
      <c r="A12" t="s">
        <v>3</v>
      </c>
      <c r="B12">
        <v>5</v>
      </c>
      <c r="C12">
        <v>20191122</v>
      </c>
      <c r="D12" t="s">
        <v>38</v>
      </c>
      <c r="E12" t="s">
        <v>26</v>
      </c>
      <c r="F12">
        <v>40</v>
      </c>
      <c r="G12">
        <f>11+30*60</f>
        <v>1811</v>
      </c>
      <c r="H12">
        <f t="shared" si="0"/>
        <v>1771</v>
      </c>
      <c r="I12" t="s">
        <v>8</v>
      </c>
      <c r="J12">
        <v>2</v>
      </c>
      <c r="K12">
        <v>109385705</v>
      </c>
      <c r="L12">
        <v>1256627</v>
      </c>
      <c r="M12">
        <v>2480843</v>
      </c>
      <c r="N12">
        <v>393289</v>
      </c>
      <c r="O12" t="s">
        <v>51</v>
      </c>
      <c r="P12">
        <v>1</v>
      </c>
    </row>
    <row r="13" spans="1:16" x14ac:dyDescent="0.25">
      <c r="A13" t="s">
        <v>3</v>
      </c>
      <c r="B13">
        <v>5</v>
      </c>
      <c r="C13">
        <v>20191122</v>
      </c>
      <c r="D13" t="s">
        <v>43</v>
      </c>
      <c r="E13" t="s">
        <v>27</v>
      </c>
      <c r="F13">
        <v>38</v>
      </c>
      <c r="G13">
        <f>24*60+53+53+3*60</f>
        <v>1726</v>
      </c>
      <c r="H13">
        <f t="shared" si="0"/>
        <v>1688</v>
      </c>
      <c r="I13" t="s">
        <v>9</v>
      </c>
      <c r="J13">
        <v>3</v>
      </c>
      <c r="K13">
        <v>1033</v>
      </c>
      <c r="L13">
        <v>75</v>
      </c>
      <c r="M13">
        <v>16653</v>
      </c>
      <c r="N13">
        <v>3693</v>
      </c>
      <c r="O13" t="s">
        <v>52</v>
      </c>
      <c r="P13">
        <v>0</v>
      </c>
    </row>
    <row r="14" spans="1:16" x14ac:dyDescent="0.25">
      <c r="A14" t="s">
        <v>3</v>
      </c>
      <c r="B14">
        <v>6</v>
      </c>
      <c r="C14">
        <v>20191122</v>
      </c>
      <c r="D14" t="s">
        <v>39</v>
      </c>
      <c r="E14" t="s">
        <v>28</v>
      </c>
      <c r="F14">
        <v>24</v>
      </c>
      <c r="G14">
        <f>9+30*60</f>
        <v>1809</v>
      </c>
      <c r="H14">
        <f t="shared" si="0"/>
        <v>1785</v>
      </c>
      <c r="I14" t="s">
        <v>9</v>
      </c>
      <c r="J14">
        <v>1</v>
      </c>
      <c r="K14">
        <v>13387</v>
      </c>
      <c r="L14">
        <v>38559</v>
      </c>
      <c r="M14">
        <v>9805</v>
      </c>
      <c r="N14">
        <v>38145</v>
      </c>
      <c r="O14" t="s">
        <v>52</v>
      </c>
      <c r="P14">
        <v>0</v>
      </c>
    </row>
    <row r="15" spans="1:16" x14ac:dyDescent="0.25">
      <c r="A15" t="s">
        <v>3</v>
      </c>
      <c r="B15">
        <v>6</v>
      </c>
      <c r="C15">
        <v>20191122</v>
      </c>
      <c r="D15" t="s">
        <v>40</v>
      </c>
      <c r="E15" t="s">
        <v>29</v>
      </c>
      <c r="F15">
        <v>40</v>
      </c>
      <c r="G15">
        <f>7+30*60</f>
        <v>1807</v>
      </c>
      <c r="H15">
        <f t="shared" si="0"/>
        <v>1767</v>
      </c>
      <c r="I15" t="s">
        <v>8</v>
      </c>
      <c r="J15">
        <v>2</v>
      </c>
      <c r="K15">
        <v>22494</v>
      </c>
      <c r="L15">
        <v>34105</v>
      </c>
      <c r="M15">
        <v>23880</v>
      </c>
      <c r="N15">
        <v>48431</v>
      </c>
      <c r="O15" t="s">
        <v>52</v>
      </c>
      <c r="P15">
        <v>0</v>
      </c>
    </row>
    <row r="16" spans="1:16" x14ac:dyDescent="0.25">
      <c r="A16" t="s">
        <v>3</v>
      </c>
      <c r="B16">
        <v>6</v>
      </c>
      <c r="C16">
        <v>20191122</v>
      </c>
      <c r="D16" t="s">
        <v>41</v>
      </c>
      <c r="E16" t="s">
        <v>30</v>
      </c>
      <c r="F16">
        <v>36</v>
      </c>
      <c r="G16">
        <f>43+31*60</f>
        <v>1903</v>
      </c>
      <c r="H16">
        <f t="shared" si="0"/>
        <v>1867</v>
      </c>
      <c r="I16" t="s">
        <v>9</v>
      </c>
      <c r="J16">
        <v>3</v>
      </c>
      <c r="K16">
        <v>13093</v>
      </c>
      <c r="L16">
        <v>11160</v>
      </c>
      <c r="M16">
        <v>19305</v>
      </c>
      <c r="N16">
        <v>8498</v>
      </c>
      <c r="O16" t="s">
        <v>52</v>
      </c>
      <c r="P16">
        <v>0</v>
      </c>
    </row>
    <row r="17" spans="1:16" x14ac:dyDescent="0.25">
      <c r="A17" t="s">
        <v>3</v>
      </c>
      <c r="B17">
        <v>6</v>
      </c>
      <c r="C17">
        <v>20191122</v>
      </c>
      <c r="D17" t="s">
        <v>42</v>
      </c>
      <c r="E17" t="s">
        <v>31</v>
      </c>
      <c r="F17">
        <v>14</v>
      </c>
      <c r="G17">
        <f>54+29*60</f>
        <v>1794</v>
      </c>
      <c r="H17">
        <f t="shared" si="0"/>
        <v>1780</v>
      </c>
      <c r="I17" t="s">
        <v>7</v>
      </c>
      <c r="J17">
        <v>4</v>
      </c>
      <c r="K17">
        <v>57076563</v>
      </c>
      <c r="L17">
        <v>870909</v>
      </c>
      <c r="M17">
        <v>1321323</v>
      </c>
      <c r="N17">
        <v>569520</v>
      </c>
      <c r="O17" t="s">
        <v>51</v>
      </c>
      <c r="P17">
        <v>1</v>
      </c>
    </row>
    <row r="18" spans="1:16" x14ac:dyDescent="0.25">
      <c r="A18" t="s">
        <v>3</v>
      </c>
      <c r="B18">
        <v>7</v>
      </c>
      <c r="C18">
        <v>20201122</v>
      </c>
      <c r="D18" t="s">
        <v>55</v>
      </c>
      <c r="E18" t="s">
        <v>71</v>
      </c>
      <c r="F18">
        <v>129</v>
      </c>
      <c r="G18">
        <v>2018</v>
      </c>
      <c r="H18">
        <f t="shared" si="0"/>
        <v>1889</v>
      </c>
      <c r="I18" t="s">
        <v>9</v>
      </c>
      <c r="J18">
        <v>1</v>
      </c>
      <c r="K18">
        <v>1958</v>
      </c>
      <c r="L18">
        <v>3497</v>
      </c>
      <c r="M18">
        <v>8702</v>
      </c>
      <c r="N18">
        <v>1606</v>
      </c>
      <c r="O18" t="s">
        <v>52</v>
      </c>
      <c r="P18">
        <v>0</v>
      </c>
    </row>
    <row r="19" spans="1:16" x14ac:dyDescent="0.25">
      <c r="A19" t="s">
        <v>3</v>
      </c>
      <c r="B19">
        <v>7</v>
      </c>
      <c r="C19">
        <v>20201122</v>
      </c>
      <c r="D19" t="s">
        <v>56</v>
      </c>
      <c r="E19" t="s">
        <v>72</v>
      </c>
      <c r="F19">
        <f>3*60+14</f>
        <v>194</v>
      </c>
      <c r="G19">
        <f>34*60+14</f>
        <v>2054</v>
      </c>
      <c r="H19">
        <f t="shared" si="0"/>
        <v>1860</v>
      </c>
      <c r="I19" t="s">
        <v>8</v>
      </c>
      <c r="J19">
        <v>2</v>
      </c>
      <c r="K19">
        <v>22879766</v>
      </c>
      <c r="L19">
        <v>159210</v>
      </c>
      <c r="M19">
        <v>888768</v>
      </c>
      <c r="N19">
        <v>48450</v>
      </c>
      <c r="O19" t="s">
        <v>88</v>
      </c>
      <c r="P19">
        <v>1</v>
      </c>
    </row>
    <row r="20" spans="1:16" x14ac:dyDescent="0.25">
      <c r="A20" t="s">
        <v>3</v>
      </c>
      <c r="B20">
        <v>7</v>
      </c>
      <c r="C20">
        <v>20201122</v>
      </c>
      <c r="D20" t="s">
        <v>57</v>
      </c>
      <c r="E20" t="s">
        <v>73</v>
      </c>
      <c r="F20">
        <v>101</v>
      </c>
      <c r="G20">
        <f>32*60+22</f>
        <v>1942</v>
      </c>
      <c r="H20">
        <f t="shared" si="0"/>
        <v>1841</v>
      </c>
      <c r="I20" t="s">
        <v>9</v>
      </c>
      <c r="J20">
        <v>3</v>
      </c>
      <c r="K20">
        <v>2289</v>
      </c>
      <c r="L20">
        <v>6324</v>
      </c>
      <c r="M20">
        <v>1745</v>
      </c>
      <c r="N20">
        <v>559</v>
      </c>
      <c r="O20" t="s">
        <v>52</v>
      </c>
      <c r="P20">
        <v>0</v>
      </c>
    </row>
    <row r="21" spans="1:16" x14ac:dyDescent="0.25">
      <c r="A21" t="s">
        <v>3</v>
      </c>
      <c r="B21">
        <v>7</v>
      </c>
      <c r="C21">
        <v>20201122</v>
      </c>
      <c r="D21" t="s">
        <v>58</v>
      </c>
      <c r="E21" t="s">
        <v>74</v>
      </c>
      <c r="F21">
        <v>50</v>
      </c>
      <c r="G21">
        <f>33*60+13</f>
        <v>1993</v>
      </c>
      <c r="H21">
        <f t="shared" si="0"/>
        <v>1943</v>
      </c>
      <c r="I21" t="s">
        <v>7</v>
      </c>
      <c r="J21">
        <v>4</v>
      </c>
      <c r="K21">
        <v>208296523</v>
      </c>
      <c r="L21">
        <v>23101612</v>
      </c>
      <c r="M21">
        <v>75840334</v>
      </c>
      <c r="N21">
        <v>845269</v>
      </c>
      <c r="O21" t="s">
        <v>87</v>
      </c>
      <c r="P21">
        <v>1</v>
      </c>
    </row>
    <row r="22" spans="1:16" x14ac:dyDescent="0.25">
      <c r="A22" t="s">
        <v>3</v>
      </c>
      <c r="B22">
        <v>8</v>
      </c>
      <c r="C22">
        <v>20201123</v>
      </c>
      <c r="D22" t="s">
        <v>59</v>
      </c>
      <c r="E22" t="s">
        <v>75</v>
      </c>
      <c r="F22">
        <f>60+55</f>
        <v>115</v>
      </c>
      <c r="G22">
        <f>31*60+44</f>
        <v>1904</v>
      </c>
      <c r="H22">
        <f t="shared" si="0"/>
        <v>1789</v>
      </c>
      <c r="I22" t="s">
        <v>9</v>
      </c>
      <c r="J22">
        <v>1</v>
      </c>
      <c r="K22">
        <v>23856377</v>
      </c>
      <c r="L22">
        <v>11650</v>
      </c>
      <c r="M22">
        <v>215370</v>
      </c>
      <c r="N22">
        <v>19443</v>
      </c>
      <c r="O22" t="s">
        <v>88</v>
      </c>
      <c r="P22">
        <v>1</v>
      </c>
    </row>
    <row r="23" spans="1:16" x14ac:dyDescent="0.25">
      <c r="A23" t="s">
        <v>3</v>
      </c>
      <c r="B23">
        <v>8</v>
      </c>
      <c r="C23">
        <v>20201123</v>
      </c>
      <c r="D23" t="s">
        <v>60</v>
      </c>
      <c r="E23" t="s">
        <v>76</v>
      </c>
      <c r="F23">
        <v>62</v>
      </c>
      <c r="G23">
        <f>31*60+33</f>
        <v>1893</v>
      </c>
      <c r="H23">
        <f t="shared" si="0"/>
        <v>1831</v>
      </c>
      <c r="I23" t="s">
        <v>8</v>
      </c>
      <c r="J23">
        <v>2</v>
      </c>
      <c r="K23">
        <v>310853625</v>
      </c>
      <c r="L23">
        <v>32010083</v>
      </c>
      <c r="M23">
        <v>128217215</v>
      </c>
      <c r="N23">
        <v>1582339</v>
      </c>
      <c r="O23" t="s">
        <v>51</v>
      </c>
      <c r="P23">
        <v>1</v>
      </c>
    </row>
    <row r="24" spans="1:16" x14ac:dyDescent="0.25">
      <c r="A24" t="s">
        <v>3</v>
      </c>
      <c r="B24">
        <v>8</v>
      </c>
      <c r="C24">
        <v>20201123</v>
      </c>
      <c r="D24" t="s">
        <v>61</v>
      </c>
      <c r="E24" t="s">
        <v>77</v>
      </c>
      <c r="F24">
        <v>68</v>
      </c>
      <c r="G24">
        <f>31*60+12</f>
        <v>1872</v>
      </c>
      <c r="H24">
        <f t="shared" si="0"/>
        <v>1804</v>
      </c>
      <c r="I24" t="s">
        <v>9</v>
      </c>
      <c r="J24">
        <v>3</v>
      </c>
      <c r="K24">
        <v>4766424</v>
      </c>
      <c r="L24">
        <v>4811</v>
      </c>
      <c r="M24">
        <v>633556</v>
      </c>
      <c r="N24">
        <v>25559</v>
      </c>
      <c r="O24" t="s">
        <v>88</v>
      </c>
      <c r="P24">
        <v>1</v>
      </c>
    </row>
    <row r="25" spans="1:16" x14ac:dyDescent="0.25">
      <c r="A25" t="s">
        <v>3</v>
      </c>
      <c r="B25">
        <v>8</v>
      </c>
      <c r="C25">
        <v>20201123</v>
      </c>
      <c r="D25" t="s">
        <v>62</v>
      </c>
      <c r="E25" t="s">
        <v>78</v>
      </c>
      <c r="F25">
        <v>56</v>
      </c>
      <c r="G25">
        <f>34*60+28</f>
        <v>2068</v>
      </c>
      <c r="H25">
        <f t="shared" si="0"/>
        <v>2012</v>
      </c>
      <c r="I25" t="s">
        <v>7</v>
      </c>
      <c r="J25">
        <v>4</v>
      </c>
      <c r="K25">
        <v>523881522</v>
      </c>
      <c r="L25">
        <v>34383480</v>
      </c>
      <c r="M25">
        <v>149384257</v>
      </c>
      <c r="N25">
        <v>2443331</v>
      </c>
      <c r="O25" t="s">
        <v>51</v>
      </c>
      <c r="P25">
        <v>1</v>
      </c>
    </row>
    <row r="26" spans="1:16" x14ac:dyDescent="0.25">
      <c r="A26" t="s">
        <v>3</v>
      </c>
      <c r="B26">
        <v>9</v>
      </c>
      <c r="C26">
        <v>20201124</v>
      </c>
      <c r="D26" t="s">
        <v>63</v>
      </c>
      <c r="E26" t="s">
        <v>79</v>
      </c>
      <c r="F26">
        <v>0</v>
      </c>
      <c r="G26">
        <f>30*60+5</f>
        <v>1805</v>
      </c>
      <c r="H26">
        <f t="shared" si="0"/>
        <v>1805</v>
      </c>
      <c r="I26" t="s">
        <v>9</v>
      </c>
      <c r="J26">
        <v>1</v>
      </c>
      <c r="K26">
        <v>723</v>
      </c>
      <c r="L26">
        <v>3074</v>
      </c>
      <c r="M26">
        <v>2154</v>
      </c>
      <c r="N26">
        <v>4917</v>
      </c>
      <c r="O26" t="s">
        <v>52</v>
      </c>
      <c r="P26">
        <v>0</v>
      </c>
    </row>
    <row r="27" spans="1:16" x14ac:dyDescent="0.25">
      <c r="A27" t="s">
        <v>3</v>
      </c>
      <c r="B27">
        <v>9</v>
      </c>
      <c r="C27">
        <v>20201124</v>
      </c>
      <c r="D27" t="s">
        <v>64</v>
      </c>
      <c r="E27" t="s">
        <v>80</v>
      </c>
      <c r="F27">
        <v>58</v>
      </c>
      <c r="G27">
        <f>31*60+50</f>
        <v>1910</v>
      </c>
      <c r="H27">
        <f t="shared" si="0"/>
        <v>1852</v>
      </c>
      <c r="I27" t="s">
        <v>8</v>
      </c>
      <c r="J27">
        <v>2</v>
      </c>
      <c r="K27">
        <v>137546914</v>
      </c>
      <c r="L27">
        <v>29692806</v>
      </c>
      <c r="M27">
        <v>16249060</v>
      </c>
      <c r="N27">
        <v>1405577</v>
      </c>
      <c r="O27" t="s">
        <v>51</v>
      </c>
      <c r="P27">
        <v>1</v>
      </c>
    </row>
    <row r="28" spans="1:16" x14ac:dyDescent="0.25">
      <c r="A28" t="s">
        <v>3</v>
      </c>
      <c r="B28">
        <v>9</v>
      </c>
      <c r="C28">
        <v>20201124</v>
      </c>
      <c r="D28" t="s">
        <v>65</v>
      </c>
      <c r="E28" t="s">
        <v>81</v>
      </c>
      <c r="F28">
        <v>47</v>
      </c>
      <c r="G28">
        <f>30*60+48</f>
        <v>1848</v>
      </c>
      <c r="H28">
        <f t="shared" si="0"/>
        <v>1801</v>
      </c>
      <c r="I28" t="s">
        <v>9</v>
      </c>
      <c r="J28">
        <v>3</v>
      </c>
      <c r="K28">
        <v>1251356</v>
      </c>
      <c r="L28">
        <v>4034</v>
      </c>
      <c r="M28">
        <v>107691</v>
      </c>
      <c r="N28">
        <v>13245</v>
      </c>
      <c r="O28" t="s">
        <v>88</v>
      </c>
      <c r="P28">
        <v>1</v>
      </c>
    </row>
    <row r="29" spans="1:16" x14ac:dyDescent="0.25">
      <c r="A29" t="s">
        <v>3</v>
      </c>
      <c r="B29">
        <v>9</v>
      </c>
      <c r="C29">
        <v>20201124</v>
      </c>
      <c r="D29" t="s">
        <v>66</v>
      </c>
      <c r="E29" t="s">
        <v>82</v>
      </c>
      <c r="F29">
        <v>28</v>
      </c>
      <c r="G29">
        <f>30*60+42</f>
        <v>1842</v>
      </c>
      <c r="H29">
        <f t="shared" si="0"/>
        <v>1814</v>
      </c>
      <c r="I29" t="s">
        <v>7</v>
      </c>
      <c r="J29">
        <v>4</v>
      </c>
      <c r="K29">
        <v>141560040</v>
      </c>
      <c r="L29">
        <v>16475355</v>
      </c>
      <c r="M29">
        <v>3545474</v>
      </c>
      <c r="N29">
        <v>1043698</v>
      </c>
      <c r="O29" t="s">
        <v>51</v>
      </c>
      <c r="P29">
        <v>1</v>
      </c>
    </row>
    <row r="30" spans="1:16" x14ac:dyDescent="0.25">
      <c r="A30" t="s">
        <v>3</v>
      </c>
      <c r="B30">
        <v>10</v>
      </c>
      <c r="C30">
        <v>20201125</v>
      </c>
      <c r="D30" t="s">
        <v>67</v>
      </c>
      <c r="E30" t="s">
        <v>83</v>
      </c>
      <c r="F30">
        <v>35</v>
      </c>
      <c r="G30">
        <f>30*60+48</f>
        <v>1848</v>
      </c>
      <c r="H30">
        <f t="shared" si="0"/>
        <v>1813</v>
      </c>
      <c r="I30" t="s">
        <v>9</v>
      </c>
      <c r="J30">
        <v>1</v>
      </c>
      <c r="K30">
        <v>89183</v>
      </c>
      <c r="L30">
        <v>25203</v>
      </c>
      <c r="M30">
        <v>41141</v>
      </c>
      <c r="N30">
        <v>19326</v>
      </c>
      <c r="O30" t="s">
        <v>89</v>
      </c>
      <c r="P30">
        <v>0</v>
      </c>
    </row>
    <row r="31" spans="1:16" x14ac:dyDescent="0.25">
      <c r="A31" t="s">
        <v>3</v>
      </c>
      <c r="B31">
        <v>10</v>
      </c>
      <c r="C31">
        <v>20201125</v>
      </c>
      <c r="D31" t="s">
        <v>68</v>
      </c>
      <c r="E31" t="s">
        <v>84</v>
      </c>
      <c r="F31">
        <v>83</v>
      </c>
      <c r="G31">
        <f>31*60+45</f>
        <v>1905</v>
      </c>
      <c r="H31">
        <f t="shared" si="0"/>
        <v>1822</v>
      </c>
      <c r="I31" t="s">
        <v>8</v>
      </c>
      <c r="J31">
        <v>2</v>
      </c>
      <c r="K31">
        <v>31564</v>
      </c>
      <c r="L31">
        <v>50388</v>
      </c>
      <c r="M31">
        <v>59433</v>
      </c>
      <c r="N31">
        <v>71917</v>
      </c>
      <c r="O31" t="s">
        <v>89</v>
      </c>
      <c r="P31">
        <v>0</v>
      </c>
    </row>
    <row r="32" spans="1:16" x14ac:dyDescent="0.25">
      <c r="A32" t="s">
        <v>3</v>
      </c>
      <c r="B32">
        <v>10</v>
      </c>
      <c r="C32">
        <v>20201125</v>
      </c>
      <c r="D32" t="s">
        <v>69</v>
      </c>
      <c r="E32" t="s">
        <v>85</v>
      </c>
      <c r="F32">
        <v>27</v>
      </c>
      <c r="G32">
        <f>30*60+42</f>
        <v>1842</v>
      </c>
      <c r="H32">
        <f t="shared" si="0"/>
        <v>1815</v>
      </c>
      <c r="I32" t="s">
        <v>9</v>
      </c>
      <c r="J32">
        <v>3</v>
      </c>
      <c r="K32">
        <v>97270</v>
      </c>
      <c r="L32">
        <v>20408</v>
      </c>
      <c r="M32">
        <v>71065</v>
      </c>
      <c r="N32">
        <v>23026</v>
      </c>
      <c r="O32" t="s">
        <v>89</v>
      </c>
      <c r="P32">
        <v>0</v>
      </c>
    </row>
    <row r="33" spans="1:16" x14ac:dyDescent="0.25">
      <c r="A33" t="s">
        <v>3</v>
      </c>
      <c r="B33">
        <v>10</v>
      </c>
      <c r="C33">
        <v>20201125</v>
      </c>
      <c r="D33" t="s">
        <v>70</v>
      </c>
      <c r="E33" t="s">
        <v>86</v>
      </c>
      <c r="F33">
        <v>34</v>
      </c>
      <c r="G33">
        <f>30*60+35</f>
        <v>1835</v>
      </c>
      <c r="H33">
        <f t="shared" si="0"/>
        <v>1801</v>
      </c>
      <c r="I33" t="s">
        <v>7</v>
      </c>
      <c r="J33">
        <v>4</v>
      </c>
      <c r="K33">
        <v>88497</v>
      </c>
      <c r="L33">
        <v>31498</v>
      </c>
      <c r="M33">
        <v>30046</v>
      </c>
      <c r="N33">
        <v>73538</v>
      </c>
      <c r="O33" t="s">
        <v>89</v>
      </c>
      <c r="P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jwagne</dc:creator>
  <cp:lastModifiedBy>jwagne</cp:lastModifiedBy>
  <dcterms:created xsi:type="dcterms:W3CDTF">2020-07-14T19:21:41Z</dcterms:created>
  <dcterms:modified xsi:type="dcterms:W3CDTF">2020-12-03T06:30:08Z</dcterms:modified>
</cp:coreProperties>
</file>