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312EDAEA-1F4A-4398-8053-FF05ED25C3BA}" xr6:coauthVersionLast="47" xr6:coauthVersionMax="47" xr10:uidLastSave="{00000000-0000-0000-0000-000000000000}"/>
  <bookViews>
    <workbookView xWindow="-108" yWindow="-108" windowWidth="23256" windowHeight="12576" tabRatio="778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Parent Category" sheetId="2" r:id="rId4"/>
    <sheet name="Subcategory Statistics" sheetId="3" r:id="rId5"/>
    <sheet name="Outcomes based on launch date" sheetId="5" r:id="rId6"/>
    <sheet name="Successful US Kickstarters" sheetId="7" r:id="rId7"/>
    <sheet name="Failed US Kickstarters" sheetId="8" r:id="rId8"/>
    <sheet name="Descriptive Statistics" sheetId="9" r:id="rId9"/>
    <sheet name="Edinburgh Research" sheetId="6" r:id="rId10"/>
    <sheet name="Checking for Outliers" sheetId="10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" i="12" l="1"/>
  <c r="G10" i="12"/>
  <c r="F10" i="12"/>
  <c r="E10" i="12"/>
  <c r="D10" i="12"/>
  <c r="C10" i="12"/>
  <c r="B10" i="12"/>
  <c r="C5" i="12"/>
  <c r="B5" i="12"/>
  <c r="B4" i="12"/>
  <c r="B3" i="12"/>
  <c r="C13" i="12"/>
  <c r="C12" i="12"/>
  <c r="C11" i="12"/>
  <c r="C9" i="12"/>
  <c r="C8" i="12"/>
  <c r="C7" i="12"/>
  <c r="C6" i="12"/>
  <c r="C4" i="12"/>
  <c r="C3" i="12"/>
  <c r="B12" i="12"/>
  <c r="B11" i="12"/>
  <c r="B9" i="12"/>
  <c r="B8" i="12"/>
  <c r="B7" i="12"/>
  <c r="B6" i="12"/>
  <c r="D13" i="12"/>
  <c r="D12" i="12"/>
  <c r="D11" i="12"/>
  <c r="D9" i="12"/>
  <c r="D8" i="12"/>
  <c r="D7" i="12"/>
  <c r="D6" i="12"/>
  <c r="D5" i="12"/>
  <c r="D4" i="12"/>
  <c r="D3" i="12"/>
  <c r="D2" i="12"/>
  <c r="C2" i="12"/>
  <c r="B13" i="12"/>
  <c r="B2" i="12"/>
  <c r="C14" i="9"/>
  <c r="C13" i="9"/>
  <c r="C12" i="9"/>
  <c r="C11" i="9"/>
  <c r="B14" i="9"/>
  <c r="B13" i="9"/>
  <c r="B12" i="9"/>
  <c r="B11" i="9"/>
  <c r="C6" i="9"/>
  <c r="C5" i="9"/>
  <c r="C7" i="9" s="1"/>
  <c r="C4" i="9"/>
  <c r="B6" i="9"/>
  <c r="B5" i="9"/>
  <c r="B7" i="9" s="1"/>
  <c r="B4" i="9"/>
  <c r="C9" i="9"/>
  <c r="C10" i="9"/>
  <c r="B10" i="9"/>
  <c r="B9" i="9"/>
  <c r="C3" i="9"/>
  <c r="B3" i="9"/>
  <c r="C2" i="9"/>
  <c r="B2" i="9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Q52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1" i="12" l="1"/>
  <c r="E3" i="12"/>
  <c r="E11" i="12"/>
  <c r="F11" i="12" s="1"/>
  <c r="E2" i="12"/>
  <c r="G2" i="12" s="1"/>
  <c r="E12" i="12"/>
  <c r="G12" i="12" s="1"/>
  <c r="E4" i="12"/>
  <c r="G4" i="12" s="1"/>
  <c r="E7" i="12"/>
  <c r="G7" i="12" s="1"/>
  <c r="E13" i="12"/>
  <c r="G13" i="12" s="1"/>
  <c r="E6" i="12"/>
  <c r="H6" i="12" s="1"/>
  <c r="E8" i="12"/>
  <c r="G8" i="12" s="1"/>
  <c r="E9" i="12"/>
  <c r="F9" i="12" s="1"/>
  <c r="E5" i="12"/>
  <c r="G9" i="12" l="1"/>
  <c r="F2" i="12"/>
  <c r="F12" i="12"/>
  <c r="F7" i="12"/>
  <c r="F6" i="12"/>
  <c r="F8" i="12"/>
  <c r="F13" i="12"/>
  <c r="G6" i="12"/>
  <c r="H5" i="12"/>
  <c r="G5" i="12"/>
  <c r="F5" i="12"/>
  <c r="F4" i="12"/>
  <c r="H3" i="12"/>
  <c r="G3" i="12"/>
  <c r="F3" i="12"/>
  <c r="H11" i="12"/>
  <c r="H12" i="12"/>
  <c r="H2" i="12"/>
  <c r="H4" i="12"/>
  <c r="H7" i="12"/>
  <c r="H13" i="12"/>
  <c r="H9" i="12"/>
  <c r="H8" i="12"/>
</calcChain>
</file>

<file path=xl/sharedStrings.xml><?xml version="1.0" encoding="utf-8"?>
<sst xmlns="http://schemas.openxmlformats.org/spreadsheetml/2006/main" count="33644" uniqueCount="8375">
  <si>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</si>
  <si>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</si>
  <si>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</si>
  <si>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</si>
  <si>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</si>
  <si>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</si>
  <si>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</si>
  <si>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</si>
  <si>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</si>
  <si>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</si>
  <si>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</si>
  <si>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</si>
  <si>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</si>
  <si>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</si>
  <si>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</si>
  <si>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</si>
  <si>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</si>
  <si>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</si>
  <si>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</si>
  <si>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</si>
  <si>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</si>
  <si>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</si>
  <si>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</si>
  <si>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</si>
  <si>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</si>
  <si>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</si>
  <si>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</si>
  <si>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</si>
  <si>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</si>
  <si>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</si>
  <si>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</si>
  <si>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</si>
  <si>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</si>
  <si>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</si>
  <si>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</si>
  <si>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</si>
  <si>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</si>
  <si>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</si>
  <si>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</si>
  <si>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</si>
  <si>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</si>
  <si>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</si>
  <si>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</si>
  <si>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</si>
  <si>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</si>
  <si>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</si>
  <si>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</si>
  <si>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</si>
  <si>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</si>
  <si>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</si>
  <si>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</si>
  <si>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</si>
  <si>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</si>
  <si>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</si>
  <si>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</si>
  <si>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</si>
  <si>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</si>
  <si>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</si>
  <si>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</si>
  <si>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</si>
  <si>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</si>
  <si>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</si>
  <si>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</si>
  <si>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</si>
  <si>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</si>
  <si>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</si>
  <si>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</si>
  <si>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</si>
  <si>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</si>
  <si>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</si>
  <si>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</si>
  <si>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</si>
  <si>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</si>
  <si>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</si>
  <si>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</si>
  <si>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</si>
  <si>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</si>
  <si>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</si>
  <si>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</si>
  <si>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</si>
  <si>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</si>
  <si>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</si>
  <si>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</si>
  <si>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</si>
  <si>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</si>
  <si>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</si>
  <si>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</si>
  <si>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</si>
  <si>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</si>
  <si>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</si>
  <si>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</si>
  <si>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</si>
  <si>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</si>
  <si>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</si>
  <si>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</si>
  <si>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</si>
  <si>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</si>
  <si>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</si>
  <si>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</si>
  <si>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</si>
  <si>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</si>
  <si>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</si>
  <si>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</si>
  <si>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</si>
  <si>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</si>
  <si>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</si>
  <si>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</si>
  <si>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</si>
  <si>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</si>
  <si>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</si>
  <si>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</si>
  <si>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</si>
  <si>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</si>
  <si>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</si>
  <si>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</si>
  <si>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</si>
  <si>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</si>
  <si>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</si>
  <si>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</si>
  <si>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</si>
  <si>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</si>
  <si>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</si>
  <si>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</si>
  <si>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</si>
  <si>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</si>
  <si>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</si>
  <si>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</si>
  <si>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</si>
  <si>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</si>
  <si>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</si>
  <si>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</si>
  <si>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</si>
  <si>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</si>
  <si>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</si>
  <si>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</si>
  <si>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</si>
  <si>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</si>
  <si>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</si>
  <si>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</si>
  <si>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</si>
  <si>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</si>
  <si>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</si>
  <si>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</si>
  <si>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</si>
  <si>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</si>
  <si>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</si>
  <si>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</si>
  <si>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</si>
  <si>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</si>
  <si>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</si>
  <si>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</si>
  <si>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</si>
  <si>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</si>
  <si>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</si>
  <si>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</si>
  <si>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</si>
  <si>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</si>
  <si>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</si>
  <si>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</si>
  <si>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</si>
  <si>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</si>
  <si>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</si>
  <si>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</si>
  <si>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</si>
  <si>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</si>
  <si>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</si>
  <si>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</si>
  <si>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</si>
  <si>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</si>
  <si>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</si>
  <si>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</si>
  <si>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</si>
  <si>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</si>
  <si>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</si>
  <si>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</si>
  <si>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</si>
  <si>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</si>
  <si>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</si>
  <si>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</si>
  <si>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</si>
  <si>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</si>
  <si>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</si>
  <si>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</si>
  <si>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</si>
  <si>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</si>
  <si>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</si>
  <si>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</si>
  <si>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</si>
  <si>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</si>
  <si>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</si>
  <si>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</si>
  <si>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</si>
  <si>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</si>
  <si>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</si>
  <si>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</si>
  <si>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</si>
  <si>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</si>
  <si>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</si>
  <si>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</si>
  <si>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</si>
  <si>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</si>
  <si>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</si>
  <si>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</si>
  <si>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</si>
  <si>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</si>
  <si>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</si>
  <si>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</si>
  <si>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</si>
  <si>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</si>
  <si>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</si>
  <si>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</si>
  <si>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</si>
  <si>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</si>
  <si>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</si>
  <si>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</si>
  <si>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</si>
  <si>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</si>
  <si>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</si>
  <si>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</si>
  <si>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</si>
  <si>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</si>
  <si>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</si>
  <si>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</si>
  <si>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</si>
  <si>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</si>
  <si>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</si>
  <si>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</si>
  <si>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</si>
  <si>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</si>
  <si>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</si>
  <si>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</si>
  <si>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</si>
  <si>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</si>
  <si>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</si>
  <si>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</si>
  <si>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</si>
  <si>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</si>
  <si>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</si>
  <si>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</si>
  <si>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</si>
  <si>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</si>
  <si>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</si>
  <si>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</si>
  <si>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</si>
  <si>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</si>
  <si>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</si>
  <si>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</si>
  <si>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</si>
  <si>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</si>
  <si>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</si>
  <si>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</si>
  <si>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</si>
  <si>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</si>
  <si>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</si>
  <si>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</si>
  <si>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</si>
  <si>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</si>
  <si>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</si>
  <si>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</si>
  <si>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</si>
  <si>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</si>
  <si>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</si>
  <si>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</si>
  <si>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</si>
  <si>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</si>
  <si>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</si>
  <si>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</si>
  <si>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</si>
  <si>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</si>
  <si>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</si>
  <si>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</si>
  <si>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</si>
  <si>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</si>
  <si>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</si>
  <si>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</si>
  <si>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</si>
  <si>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</si>
  <si>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</si>
  <si>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</si>
  <si>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</si>
  <si>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</si>
  <si>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</si>
  <si>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</si>
  <si>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</si>
  <si>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</si>
  <si>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</si>
  <si>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</si>
  <si>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</si>
  <si>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</si>
  <si>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</si>
  <si>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</si>
  <si>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</si>
  <si>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</si>
  <si>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</si>
  <si>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</si>
  <si>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</si>
  <si>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</si>
  <si>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</si>
  <si>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</si>
  <si>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</si>
  <si>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</si>
  <si>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</si>
  <si>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</si>
  <si>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</si>
  <si>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</si>
  <si>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</si>
  <si>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</si>
  <si>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</si>
  <si>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</si>
  <si>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</si>
  <si>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</si>
  <si>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</si>
  <si>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</si>
  <si>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</si>
  <si>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</si>
  <si>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</si>
  <si>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</si>
  <si>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</si>
  <si>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</si>
  <si>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</si>
  <si>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</si>
  <si>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</si>
  <si>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</si>
  <si>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</si>
  <si>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</si>
  <si>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</si>
  <si>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</si>
  <si>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</si>
  <si>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</si>
  <si>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</si>
  <si>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</si>
  <si>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</si>
  <si>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</si>
  <si>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</si>
  <si>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</si>
  <si>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</si>
  <si>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</si>
  <si>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</si>
  <si>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</si>
  <si>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</si>
  <si>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</si>
  <si>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</si>
  <si>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</si>
  <si>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</si>
  <si>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</si>
  <si>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</si>
  <si>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</si>
  <si>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</si>
  <si>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</si>
  <si>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</si>
  <si>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</si>
  <si>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</si>
  <si>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</si>
  <si>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</si>
  <si>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</si>
  <si>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</si>
  <si>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</si>
  <si>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</si>
  <si>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</si>
  <si>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</si>
  <si>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</si>
  <si>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</si>
  <si>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</si>
  <si>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</si>
  <si>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</si>
  <si>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</si>
  <si>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</si>
  <si>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</si>
  <si>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</si>
  <si>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</si>
  <si>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</si>
  <si>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</si>
  <si>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</si>
  <si>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</si>
  <si>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</si>
  <si>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</si>
  <si>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</si>
  <si>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</si>
  <si>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</si>
  <si>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</si>
  <si>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</si>
  <si>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</si>
  <si>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</si>
  <si>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</si>
  <si>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</si>
  <si>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</si>
  <si>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</si>
  <si>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</si>
  <si>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</si>
  <si>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</si>
  <si>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</si>
  <si>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</si>
  <si>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</si>
  <si>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</si>
  <si>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</si>
  <si>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</si>
  <si>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</si>
  <si>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</si>
  <si>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</si>
  <si>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</si>
  <si>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</si>
  <si>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</si>
  <si>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</si>
  <si>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</si>
  <si>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</si>
  <si>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</si>
  <si>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</si>
  <si>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</si>
  <si>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</si>
  <si>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</si>
  <si>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</si>
  <si>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</si>
  <si>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</si>
  <si>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</si>
  <si>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</si>
  <si>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</si>
  <si>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</si>
  <si>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</si>
  <si>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</si>
  <si>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</si>
  <si>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</si>
  <si>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</si>
  <si>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</si>
  <si>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</si>
  <si>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</si>
  <si>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</si>
  <si>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</si>
  <si>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</si>
  <si>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</si>
  <si>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</si>
  <si>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</si>
  <si>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</si>
  <si>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</si>
  <si>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</si>
  <si>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</si>
  <si>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</si>
  <si>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</si>
  <si>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</si>
  <si>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</si>
  <si>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</si>
  <si>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</si>
  <si>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</si>
  <si>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</si>
  <si>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</si>
  <si>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</si>
  <si>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</si>
  <si>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</si>
  <si>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</si>
  <si>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</si>
  <si>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</si>
  <si>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</si>
  <si>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</si>
  <si>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</si>
  <si>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</si>
  <si>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</si>
  <si>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</si>
  <si>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</si>
  <si>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</si>
  <si>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</si>
  <si>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</si>
  <si>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</si>
  <si>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</si>
  <si>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</si>
  <si>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</si>
  <si>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</si>
  <si>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</si>
  <si>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</si>
  <si>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</si>
  <si>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</si>
  <si>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</si>
  <si>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</si>
  <si>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</si>
  <si>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</si>
  <si>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</si>
  <si>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</si>
  <si>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</si>
  <si>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</si>
  <si>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</si>
  <si>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</si>
  <si>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</si>
  <si>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</si>
  <si>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</si>
  <si>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</si>
  <si>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</si>
  <si>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</si>
  <si>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</si>
  <si>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</si>
  <si>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</si>
  <si>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</si>
  <si>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</si>
  <si>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</si>
  <si>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</si>
  <si>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</si>
  <si>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</si>
  <si>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</si>
  <si>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</si>
  <si>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</si>
  <si>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</si>
  <si>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</si>
  <si>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</si>
  <si>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</si>
  <si>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</si>
  <si>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</si>
  <si>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</si>
  <si>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</si>
  <si>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</si>
  <si>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</si>
  <si>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</si>
  <si>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</si>
  <si>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</si>
  <si>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</si>
  <si>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</si>
  <si>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</si>
  <si>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</si>
  <si>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</si>
  <si>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</si>
  <si>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</si>
  <si>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</si>
  <si>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</si>
  <si>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</si>
  <si>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</si>
  <si>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</si>
  <si>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</si>
  <si>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</si>
  <si>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</si>
  <si>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</si>
  <si>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</si>
  <si>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</si>
  <si>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</si>
  <si>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</si>
  <si>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</si>
  <si>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</si>
  <si>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</si>
  <si>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</si>
  <si>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</si>
  <si>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</si>
  <si>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</si>
  <si>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</si>
  <si>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</si>
  <si>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</si>
  <si>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</si>
  <si>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</si>
  <si>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</si>
  <si>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</si>
  <si>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</si>
  <si>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</si>
  <si>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</si>
  <si>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</si>
  <si>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</si>
  <si>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</si>
  <si>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</si>
  <si>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</si>
  <si>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</si>
  <si>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</si>
  <si>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</si>
  <si>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</si>
  <si>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</si>
  <si>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</si>
  <si>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</si>
  <si>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</si>
  <si>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</si>
  <si>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</si>
  <si>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</si>
  <si>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</si>
  <si>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</si>
  <si>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</si>
  <si>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</si>
  <si>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</si>
  <si>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</si>
  <si>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</si>
  <si>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</si>
  <si>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</si>
  <si>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</si>
  <si>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</si>
  <si>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</si>
  <si>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</si>
  <si>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</si>
  <si>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</si>
  <si>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</si>
  <si>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</si>
  <si>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</si>
  <si>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</si>
  <si>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</si>
  <si>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</si>
  <si>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</si>
  <si>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</si>
  <si>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</si>
  <si>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</si>
  <si>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</si>
  <si>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</si>
  <si>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</si>
  <si>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</si>
  <si>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</si>
  <si>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</si>
  <si>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</si>
  <si>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</si>
  <si>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</si>
  <si>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</si>
  <si>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</si>
  <si>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</si>
  <si>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</si>
  <si>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</si>
  <si>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</si>
  <si>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</si>
  <si>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</si>
  <si>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</si>
  <si>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</si>
  <si>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</si>
  <si>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</si>
  <si>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</si>
  <si>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</si>
  <si>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</si>
  <si>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</si>
  <si>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</si>
  <si>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</si>
  <si>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</si>
  <si>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</si>
  <si>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</si>
  <si>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</si>
  <si>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</si>
  <si>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</si>
  <si>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</si>
  <si>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</si>
  <si>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</si>
  <si>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</si>
  <si>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</si>
  <si>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</si>
  <si>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</si>
  <si>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</si>
  <si>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</si>
  <si>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</si>
  <si>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</si>
  <si>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</si>
  <si>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</si>
  <si>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</si>
  <si>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</si>
  <si>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</si>
  <si>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</si>
  <si>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</si>
  <si>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</si>
  <si>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</si>
  <si>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</si>
  <si>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</si>
  <si>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</si>
  <si>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</si>
  <si>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</si>
  <si>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</si>
  <si>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</si>
  <si>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</si>
  <si>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</si>
  <si>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</si>
  <si>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</si>
  <si>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</si>
  <si>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</si>
  <si>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</si>
  <si>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</si>
  <si>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</si>
  <si>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</si>
  <si>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</si>
  <si>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</si>
  <si>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</si>
  <si>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</si>
  <si>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</si>
  <si>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</si>
  <si>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</si>
  <si>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</si>
  <si>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</si>
  <si>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</si>
  <si>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</si>
  <si>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</si>
  <si>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</si>
  <si>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</si>
  <si>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</si>
  <si>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</si>
  <si>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</si>
  <si>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</si>
  <si>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</si>
  <si>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</si>
  <si>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</si>
  <si>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</si>
  <si>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</si>
  <si>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</si>
  <si>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</si>
  <si>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</si>
  <si>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</si>
  <si>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</si>
  <si>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</si>
  <si>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</si>
  <si>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</si>
  <si>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</si>
  <si>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</si>
  <si>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</si>
  <si>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</si>
  <si>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</si>
  <si>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</si>
  <si>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</si>
  <si>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</si>
  <si>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</si>
  <si>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</si>
  <si>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</si>
  <si>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</si>
  <si>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</si>
  <si>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</si>
  <si>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</si>
  <si>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</si>
  <si>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</si>
  <si>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</si>
  <si>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</si>
  <si>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</si>
  <si>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</si>
  <si>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</si>
  <si>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</si>
  <si>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</si>
  <si>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</si>
  <si>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</si>
  <si>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</si>
  <si>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</si>
  <si>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</si>
  <si>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</si>
  <si>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</si>
  <si>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</si>
  <si>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</si>
  <si>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</si>
  <si>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</si>
  <si>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</si>
  <si>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</si>
  <si>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</si>
  <si>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</si>
  <si>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</si>
  <si>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</si>
  <si>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</si>
  <si>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</si>
  <si>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</si>
  <si>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</si>
  <si>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</si>
  <si>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</si>
  <si>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</si>
  <si>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</si>
  <si>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</si>
  <si>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</si>
  <si>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</si>
  <si>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</si>
  <si>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</si>
  <si>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</si>
  <si>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</si>
  <si>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</si>
  <si>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</si>
  <si>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</si>
  <si>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</si>
  <si>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</si>
  <si>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</si>
  <si>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</si>
  <si>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</si>
  <si>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</si>
  <si>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</si>
  <si>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</si>
  <si>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</si>
  <si>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</si>
  <si>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</si>
  <si>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</si>
  <si>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</si>
  <si>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</si>
  <si>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</si>
  <si>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</si>
  <si>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</si>
  <si>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</si>
  <si>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</si>
  <si>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</si>
  <si>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</si>
  <si>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</si>
  <si>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</si>
  <si>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</si>
  <si>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</si>
  <si>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</si>
  <si>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</si>
  <si>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</si>
  <si>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</si>
  <si>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</si>
  <si>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</si>
  <si>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</si>
  <si>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</si>
  <si>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</si>
  <si>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</si>
  <si>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</si>
  <si>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</si>
  <si>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</si>
  <si>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</si>
  <si>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</si>
  <si>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</si>
  <si>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</si>
  <si>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</si>
  <si>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</si>
  <si>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</si>
  <si>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</si>
  <si>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</si>
  <si>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</si>
  <si>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</si>
  <si>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</si>
  <si>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</si>
  <si>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</si>
  <si>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</si>
  <si>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</si>
  <si>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</si>
  <si>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</si>
  <si>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</si>
  <si>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</si>
  <si>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</si>
  <si>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</si>
  <si>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</si>
  <si>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</si>
  <si>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</si>
  <si>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</si>
  <si>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</si>
  <si>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</si>
  <si>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</si>
  <si>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</si>
  <si>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</si>
  <si>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</si>
  <si>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</si>
  <si>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</si>
  <si>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</si>
  <si>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</si>
  <si>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</si>
  <si>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</si>
  <si>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</si>
  <si>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</si>
  <si>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</si>
  <si>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</si>
  <si>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</si>
  <si>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</si>
  <si>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</si>
  <si>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</si>
  <si>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</si>
  <si>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</si>
  <si>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</si>
  <si>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</si>
  <si>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</si>
  <si>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</si>
  <si>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</si>
  <si>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</si>
  <si>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</si>
  <si>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</si>
  <si>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</si>
  <si>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</si>
  <si>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</si>
  <si>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</si>
  <si>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</si>
  <si>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</si>
  <si>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</si>
  <si>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</si>
  <si>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</si>
  <si>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</si>
  <si>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</si>
  <si>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</si>
  <si>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</si>
  <si>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</si>
  <si>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</si>
  <si>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</si>
  <si>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</si>
  <si>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</si>
  <si>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</si>
  <si>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</si>
  <si>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</si>
  <si>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</si>
  <si>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</si>
  <si>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</si>
  <si>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</si>
  <si>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</si>
  <si>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</si>
  <si>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</si>
  <si>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</si>
  <si>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</si>
  <si>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</si>
  <si>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</si>
  <si>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</si>
  <si>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</si>
  <si>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</si>
  <si>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</si>
  <si>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</si>
  <si>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</si>
  <si>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</si>
  <si>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</si>
  <si>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</si>
  <si>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</si>
  <si>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</si>
  <si>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</si>
  <si>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</si>
  <si>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</si>
  <si>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</si>
  <si>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</si>
  <si>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</si>
  <si>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</si>
  <si>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</si>
  <si>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</si>
  <si>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</si>
  <si>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</si>
  <si>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</si>
  <si>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</si>
  <si>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</si>
  <si>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</si>
  <si>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</si>
  <si>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</si>
  <si>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</si>
  <si>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</si>
  <si>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</si>
  <si>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</si>
  <si>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</si>
  <si>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</si>
  <si>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</si>
  <si>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</si>
  <si>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</si>
  <si>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</si>
  <si>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</si>
  <si>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</si>
  <si>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</si>
  <si>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</si>
  <si>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</si>
  <si>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</si>
  <si>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</si>
  <si>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</si>
  <si>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</si>
  <si>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</si>
  <si>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</si>
  <si>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</si>
  <si>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</si>
  <si>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</si>
  <si>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</si>
  <si>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</si>
  <si>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</si>
  <si>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</si>
  <si>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</si>
  <si>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</si>
  <si>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</si>
  <si>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</si>
  <si>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</si>
  <si>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</si>
  <si>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</si>
  <si>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</si>
  <si>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</si>
  <si>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</si>
  <si>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</si>
  <si>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</si>
  <si>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</si>
  <si>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</si>
  <si>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</si>
  <si>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</si>
  <si>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</si>
  <si>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</si>
  <si>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</si>
  <si>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</si>
  <si>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</si>
  <si>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</si>
  <si>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</si>
  <si>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</si>
  <si>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</si>
  <si>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</si>
  <si>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</si>
  <si>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</si>
  <si>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</si>
  <si>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</si>
  <si>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</si>
  <si>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</si>
  <si>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</si>
  <si>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</si>
  <si>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</si>
  <si>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</si>
  <si>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</si>
  <si>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</si>
  <si>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</si>
  <si>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</si>
  <si>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</si>
  <si>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</si>
  <si>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</si>
  <si>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</si>
  <si>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</si>
  <si>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</si>
  <si>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</si>
  <si>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</si>
  <si>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</si>
  <si>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</si>
  <si>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</si>
  <si>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</si>
  <si>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</si>
  <si>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</si>
  <si>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</si>
  <si>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</si>
  <si>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</si>
  <si>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</si>
  <si>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</si>
  <si>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</si>
  <si>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</si>
  <si>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</si>
  <si>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</si>
  <si>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</si>
  <si>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</si>
  <si>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</si>
  <si>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</si>
  <si>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</si>
  <si>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</si>
  <si>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</si>
  <si>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</si>
  <si>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</si>
  <si>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</si>
  <si>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</si>
  <si>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</si>
  <si>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</si>
  <si>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</si>
  <si>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</si>
  <si>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</si>
  <si>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</si>
  <si>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</si>
  <si>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</si>
  <si>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</si>
  <si>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</si>
  <si>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</si>
  <si>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</si>
  <si>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</si>
  <si>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</si>
  <si>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</si>
  <si>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</si>
  <si>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</si>
  <si>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</si>
  <si>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</si>
  <si>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</si>
  <si>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</si>
  <si>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</si>
  <si>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</si>
  <si>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</si>
  <si>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</si>
  <si>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</si>
  <si>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</si>
  <si>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</si>
  <si>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</si>
  <si>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</si>
  <si>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</si>
  <si>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</si>
  <si>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</si>
  <si>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</si>
  <si>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</si>
  <si>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</si>
  <si>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</si>
  <si>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</si>
  <si>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</si>
  <si>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</si>
  <si>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</si>
  <si>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</si>
  <si>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</si>
  <si>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</si>
  <si>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</si>
  <si>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</si>
  <si>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</si>
  <si>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</si>
  <si>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</si>
  <si>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</si>
  <si>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</si>
  <si>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</si>
  <si>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</si>
  <si>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</si>
  <si>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</si>
  <si>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</si>
  <si>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</si>
  <si>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</si>
  <si>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</si>
  <si>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</si>
  <si>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</si>
  <si>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</si>
  <si>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</si>
  <si>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</si>
  <si>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</si>
  <si>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</si>
  <si>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</si>
  <si>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</si>
  <si>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</si>
  <si>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</si>
  <si>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</si>
  <si>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</si>
  <si>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</si>
  <si>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</si>
  <si>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</si>
  <si>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</si>
  <si>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</si>
  <si>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</si>
  <si>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</si>
  <si>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</si>
  <si>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</si>
  <si>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</si>
  <si>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</si>
  <si>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</si>
  <si>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</si>
  <si>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</si>
  <si>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</si>
  <si>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</si>
  <si>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</si>
  <si>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</si>
  <si>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</si>
  <si>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</si>
  <si>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</si>
  <si>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</si>
  <si>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</si>
  <si>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</si>
  <si>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</si>
  <si>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</si>
  <si>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</si>
  <si>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</si>
  <si>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</si>
  <si>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</si>
  <si>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</si>
  <si>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</si>
  <si>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</si>
  <si>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</si>
  <si>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</si>
  <si>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</si>
  <si>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</si>
  <si>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</si>
  <si>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</si>
  <si>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</si>
  <si>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</si>
  <si>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</si>
  <si>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</si>
  <si>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</si>
  <si>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</si>
  <si>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</si>
  <si>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</si>
  <si>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</si>
  <si>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</si>
  <si>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</si>
  <si>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</si>
  <si>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</si>
  <si>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</si>
  <si>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</si>
  <si>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</si>
  <si>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</si>
  <si>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</si>
  <si>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</si>
  <si>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</si>
  <si>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</si>
  <si>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</si>
  <si>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</si>
  <si>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</si>
  <si>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</si>
  <si>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</si>
  <si>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</si>
  <si>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</si>
  <si>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</si>
  <si>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</si>
  <si>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</si>
  <si>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</si>
  <si>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</si>
  <si>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</si>
  <si>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</si>
  <si>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</si>
  <si>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</si>
  <si>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</si>
  <si>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</si>
  <si>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</si>
  <si>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</si>
  <si>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</si>
  <si>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</si>
  <si>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</si>
  <si>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</si>
  <si>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</si>
  <si>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</si>
  <si>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</si>
  <si>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</si>
  <si>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</si>
  <si>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</si>
  <si>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</si>
  <si>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</si>
  <si>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</si>
  <si>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</si>
  <si>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</si>
  <si>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</si>
  <si>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</si>
  <si>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</si>
  <si>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</si>
  <si>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</si>
  <si>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</si>
  <si>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</si>
  <si>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</si>
  <si>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</si>
  <si>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</si>
  <si>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</si>
  <si>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</si>
  <si>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</si>
  <si>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</si>
  <si>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</si>
  <si>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</si>
  <si>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</si>
  <si>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</si>
  <si>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</si>
  <si>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</si>
  <si>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</si>
  <si>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</si>
  <si>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</si>
  <si>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</si>
  <si>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</si>
  <si>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</si>
  <si>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</si>
  <si>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</si>
  <si>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</si>
  <si>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</si>
  <si>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</si>
  <si>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</si>
  <si>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</si>
  <si>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</si>
  <si>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</si>
  <si>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</si>
  <si>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</si>
  <si>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</si>
  <si>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</si>
  <si>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</si>
  <si>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</si>
  <si>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</si>
  <si>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</si>
  <si>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</si>
  <si>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</si>
  <si>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</si>
  <si>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</si>
  <si>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</si>
  <si>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</si>
  <si>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</si>
  <si>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</si>
  <si>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</si>
  <si>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</si>
  <si>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</si>
  <si>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</si>
  <si>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</si>
  <si>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</si>
  <si>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</si>
  <si>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</si>
  <si>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</si>
  <si>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</si>
  <si>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</si>
  <si>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</si>
  <si>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</si>
  <si>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</si>
  <si>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</si>
  <si>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</si>
  <si>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</si>
  <si>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</si>
  <si>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</si>
  <si>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</si>
  <si>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</si>
  <si>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</si>
  <si>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</si>
  <si>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</si>
  <si>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</si>
  <si>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</si>
  <si>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</si>
  <si>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</si>
  <si>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</si>
  <si>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</si>
  <si>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</si>
  <si>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</si>
  <si>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</si>
  <si>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</si>
  <si>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</si>
  <si>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</si>
  <si>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</si>
  <si>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</si>
  <si>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</si>
  <si>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</si>
  <si>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</si>
  <si>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</si>
  <si>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</si>
  <si>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</si>
  <si>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</si>
  <si>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</si>
  <si>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</si>
  <si>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</si>
  <si>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</si>
  <si>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</si>
  <si>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</si>
  <si>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</si>
  <si>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</si>
  <si>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</si>
  <si>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</si>
  <si>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</si>
  <si>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</si>
  <si>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</si>
  <si>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</si>
  <si>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</si>
  <si>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</si>
  <si>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</si>
  <si>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</si>
  <si>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</si>
  <si>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</si>
  <si>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</si>
  <si>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</si>
  <si>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</si>
  <si>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</si>
  <si>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</si>
  <si>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</si>
  <si>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</si>
  <si>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</si>
  <si>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</si>
  <si>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</si>
  <si>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</si>
  <si>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</si>
  <si>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</si>
  <si>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</si>
  <si>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</si>
  <si>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</si>
  <si>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</si>
  <si>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</si>
  <si>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</si>
  <si>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</si>
  <si>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</si>
  <si>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</si>
  <si>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</si>
  <si>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</si>
  <si>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</si>
  <si>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</si>
  <si>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</si>
  <si>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</si>
  <si>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</si>
  <si>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</si>
  <si>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</si>
  <si>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</si>
  <si>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</si>
  <si>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</si>
  <si>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</si>
  <si>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</si>
  <si>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</si>
  <si>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</si>
  <si>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</si>
  <si>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</si>
  <si>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</si>
  <si>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</si>
  <si>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</si>
  <si>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</si>
  <si>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</si>
  <si>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</si>
  <si>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</si>
  <si>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</si>
  <si>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</si>
  <si>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</si>
  <si>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</si>
  <si>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</si>
  <si>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</si>
  <si>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</si>
  <si>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</si>
  <si>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</si>
  <si>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</si>
  <si>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</si>
  <si>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</si>
  <si>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</si>
  <si>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</si>
  <si>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</si>
  <si>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</si>
  <si>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</si>
  <si>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</si>
  <si>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</si>
  <si>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</si>
  <si>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</si>
  <si>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</si>
  <si>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</si>
  <si>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</si>
  <si>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</si>
  <si>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</si>
  <si>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</si>
  <si>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</si>
  <si>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</si>
  <si>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</si>
  <si>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</si>
  <si>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</si>
  <si>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</si>
  <si>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</si>
  <si>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</si>
  <si>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</si>
  <si>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</si>
  <si>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</si>
  <si>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</si>
  <si>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</si>
  <si>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</si>
  <si>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</si>
  <si>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</si>
  <si>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</si>
  <si>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</si>
  <si>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</si>
  <si>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</si>
  <si>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</si>
  <si>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</si>
  <si>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</si>
  <si>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</si>
  <si>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</si>
  <si>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</si>
  <si>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</si>
  <si>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</si>
  <si>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</si>
  <si>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</si>
  <si>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</si>
  <si>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</si>
  <si>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</si>
  <si>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</si>
  <si>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</si>
  <si>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</si>
  <si>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</si>
  <si>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</si>
  <si>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</si>
  <si>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</si>
  <si>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</si>
  <si>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</si>
  <si>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</si>
  <si>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</si>
  <si>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</si>
  <si>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</si>
  <si>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</si>
  <si>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</si>
  <si>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</si>
  <si>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</si>
  <si>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</si>
  <si>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</si>
  <si>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</si>
  <si>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</si>
  <si>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</si>
  <si>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</si>
  <si>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</si>
  <si>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</si>
  <si>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</si>
  <si>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</si>
  <si>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</si>
  <si>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</si>
  <si>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</si>
  <si>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</si>
  <si>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</si>
  <si>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</si>
  <si>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</si>
  <si>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</si>
  <si>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</si>
  <si>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</si>
  <si>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</si>
  <si>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</si>
  <si>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</si>
  <si>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</si>
  <si>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</si>
  <si>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</si>
  <si>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</si>
  <si>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</si>
  <si>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</si>
  <si>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</si>
  <si>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</si>
  <si>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</si>
  <si>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</si>
  <si>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</si>
  <si>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</si>
  <si>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</si>
  <si>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</si>
  <si>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</si>
  <si>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</si>
  <si>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</si>
  <si>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</si>
  <si>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</si>
  <si>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</si>
  <si>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</si>
  <si>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</si>
  <si>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</si>
  <si>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</si>
  <si>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</si>
  <si>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</si>
  <si>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</si>
  <si>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</si>
  <si>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</si>
  <si>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</si>
  <si>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</si>
  <si>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</si>
  <si>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</si>
  <si>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</si>
  <si>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</si>
  <si>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</si>
  <si>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</si>
  <si>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</si>
  <si>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</si>
  <si>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</si>
  <si>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</si>
  <si>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</si>
  <si>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</si>
  <si>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</si>
  <si>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</si>
  <si>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</si>
  <si>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</si>
  <si>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</si>
  <si>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</si>
  <si>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</si>
  <si>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</si>
  <si>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</si>
  <si>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</si>
  <si>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</si>
  <si>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</si>
  <si>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</si>
  <si>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</si>
  <si>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</si>
  <si>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</si>
  <si>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</si>
  <si>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</si>
  <si>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</si>
  <si>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</si>
  <si>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</si>
  <si>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</si>
  <si>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</si>
  <si>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</si>
  <si>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</si>
  <si>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</si>
  <si>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</si>
  <si>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</si>
  <si>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</si>
  <si>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</si>
  <si>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</si>
  <si>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</si>
  <si>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</si>
  <si>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</si>
  <si>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</si>
  <si>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</si>
  <si>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</si>
  <si>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</si>
  <si>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</si>
  <si>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</si>
  <si>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</si>
  <si>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</si>
  <si>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</si>
  <si>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</si>
  <si>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</si>
  <si>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</si>
  <si>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</si>
  <si>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</si>
  <si>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</si>
  <si>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</si>
  <si>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</si>
  <si>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</si>
  <si>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</si>
  <si>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</si>
  <si>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</si>
  <si>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</si>
  <si>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</si>
  <si>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</si>
  <si>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</si>
  <si>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</si>
  <si>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</si>
  <si>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</si>
  <si>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</si>
  <si>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</si>
  <si>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</si>
  <si>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</si>
  <si>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</si>
  <si>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</si>
  <si>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</si>
  <si>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</si>
  <si>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</si>
  <si>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</si>
  <si>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</si>
  <si>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</si>
  <si>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</si>
  <si>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</si>
  <si>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</si>
  <si>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</si>
  <si>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</si>
  <si>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</si>
  <si>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</si>
  <si>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</si>
  <si>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</si>
  <si>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</si>
  <si>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</si>
  <si>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</si>
  <si>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</si>
  <si>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</si>
  <si>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</si>
  <si>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</si>
  <si>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</si>
  <si>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</si>
  <si>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</si>
  <si>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</si>
  <si>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</si>
  <si>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</si>
  <si>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</si>
  <si>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</si>
  <si>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</si>
  <si>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</si>
  <si>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</si>
  <si>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</si>
  <si>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</si>
  <si>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</si>
  <si>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</si>
  <si>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</si>
  <si>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</si>
  <si>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</si>
  <si>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</si>
  <si>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</si>
  <si>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</si>
  <si>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</si>
  <si>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</si>
  <si>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</si>
  <si>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</si>
  <si>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</si>
  <si>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</si>
  <si>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</si>
  <si>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</si>
  <si>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</si>
  <si>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</si>
  <si>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</si>
  <si>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</si>
  <si>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</si>
  <si>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</si>
  <si>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</si>
  <si>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</si>
  <si>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</si>
  <si>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</si>
  <si>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</si>
  <si>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</si>
  <si>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</si>
  <si>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</si>
  <si>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</si>
  <si>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</si>
  <si>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</si>
  <si>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</si>
  <si>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</si>
  <si>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</si>
  <si>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</si>
  <si>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</si>
  <si>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</si>
  <si>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</si>
  <si>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</si>
  <si>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</si>
  <si>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</si>
  <si>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</si>
  <si>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</si>
  <si>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</si>
  <si>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</si>
  <si>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</si>
  <si>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</si>
  <si>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</si>
  <si>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</si>
  <si>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</si>
  <si>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</si>
  <si>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</si>
  <si>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</si>
  <si>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</si>
  <si>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</si>
  <si>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</si>
  <si>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</si>
  <si>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</si>
  <si>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</si>
  <si>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</si>
  <si>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</si>
  <si>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</si>
  <si>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</si>
  <si>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</si>
  <si>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</si>
  <si>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</si>
  <si>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</si>
  <si>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</si>
  <si>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</si>
  <si>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</si>
  <si>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</si>
  <si>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</si>
  <si>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</si>
  <si>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</si>
  <si>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</si>
  <si>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</si>
  <si>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</si>
  <si>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</si>
  <si>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</si>
  <si>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</si>
  <si>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</si>
  <si>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</si>
  <si>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</si>
  <si>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</si>
  <si>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</si>
  <si>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</si>
  <si>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</si>
  <si>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</si>
  <si>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</si>
  <si>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</si>
  <si>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</si>
  <si>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</si>
  <si>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</si>
  <si>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</si>
  <si>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</si>
  <si>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</si>
  <si>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</si>
  <si>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</si>
  <si>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</si>
  <si>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</si>
  <si>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</si>
  <si>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</si>
  <si>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</si>
  <si>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</si>
  <si>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</si>
  <si>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</si>
  <si>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</si>
  <si>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</si>
  <si>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</si>
  <si>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</si>
  <si>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</si>
  <si>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</si>
  <si>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</si>
  <si>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</si>
  <si>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</si>
  <si>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</si>
  <si>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</si>
  <si>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</si>
  <si>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</si>
  <si>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</si>
  <si>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</si>
  <si>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</si>
  <si>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</si>
  <si>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</si>
  <si>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</si>
  <si>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</si>
  <si>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</si>
  <si>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</si>
  <si>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</si>
  <si>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</si>
  <si>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</si>
  <si>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</si>
  <si>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</si>
  <si>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</si>
  <si>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</si>
  <si>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</si>
  <si>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</si>
  <si>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</si>
  <si>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</si>
  <si>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</si>
  <si>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</si>
  <si>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</si>
  <si>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</si>
  <si>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</si>
  <si>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</si>
  <si>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</si>
  <si>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</si>
  <si>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</si>
  <si>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</si>
  <si>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</si>
  <si>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</si>
  <si>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</si>
  <si>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</si>
  <si>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</si>
  <si>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</si>
  <si>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</si>
  <si>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</si>
  <si>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</si>
  <si>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</si>
  <si>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</si>
  <si>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</si>
  <si>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</si>
  <si>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</si>
  <si>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</si>
  <si>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</si>
  <si>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</si>
  <si>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</si>
  <si>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</si>
  <si>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</si>
  <si>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</si>
  <si>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</si>
  <si>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</si>
  <si>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</si>
  <si>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</si>
  <si>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</si>
  <si>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</si>
  <si>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</si>
  <si>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</si>
  <si>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</si>
  <si>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</si>
  <si>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</si>
  <si>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</si>
  <si>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</si>
  <si>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</si>
  <si>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</si>
  <si>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</si>
  <si>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</si>
  <si>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</si>
  <si>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</si>
  <si>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</si>
  <si>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</si>
  <si>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</si>
  <si>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</si>
  <si>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</si>
  <si>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</si>
  <si>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</si>
  <si>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</si>
  <si>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</si>
  <si>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</si>
  <si>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</si>
  <si>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</si>
  <si>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</si>
  <si>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</si>
  <si>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</si>
  <si>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</si>
  <si>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</si>
  <si>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</si>
  <si>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</si>
  <si>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</si>
  <si>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</si>
  <si>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</si>
  <si>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</si>
  <si>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</si>
  <si>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</si>
  <si>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</si>
  <si>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</si>
  <si>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</si>
  <si>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</si>
  <si>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</si>
  <si>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</si>
  <si>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</si>
  <si>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</si>
  <si>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</si>
  <si>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</si>
  <si>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</si>
  <si>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</si>
  <si>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</si>
  <si>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</si>
  <si>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</si>
  <si>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</si>
  <si>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</si>
  <si>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</si>
  <si>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</si>
  <si>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</si>
  <si>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</si>
  <si>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</si>
  <si>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</si>
  <si>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</si>
  <si>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</si>
  <si>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</si>
  <si>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</si>
  <si>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</si>
  <si>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</si>
  <si>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</si>
  <si>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</si>
  <si>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</si>
  <si>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</si>
  <si>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</si>
  <si>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</si>
  <si>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</si>
  <si>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</si>
  <si>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</si>
  <si>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</si>
  <si>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</si>
  <si>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</si>
  <si>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</si>
  <si>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</si>
  <si>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</si>
  <si>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</si>
  <si>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</si>
  <si>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</si>
  <si>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</si>
  <si>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</si>
  <si>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</si>
  <si>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</si>
  <si>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</si>
  <si>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</si>
  <si>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</si>
  <si>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</si>
  <si>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</si>
  <si>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</si>
  <si>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</si>
  <si>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</si>
  <si>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</si>
  <si>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</si>
  <si>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</si>
  <si>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</si>
  <si>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</si>
  <si>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</si>
  <si>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</si>
  <si>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</si>
  <si>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</si>
  <si>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</si>
  <si>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</si>
  <si>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</si>
  <si>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</si>
  <si>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</si>
  <si>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</si>
  <si>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</si>
  <si>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</si>
  <si>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</si>
  <si>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</si>
  <si>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</si>
  <si>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</si>
  <si>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</si>
  <si>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</si>
  <si>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</si>
  <si>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</si>
  <si>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</si>
  <si>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</si>
  <si>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</si>
  <si>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</si>
  <si>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</si>
  <si>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</si>
  <si>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</si>
  <si>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</si>
  <si>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</si>
  <si>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</si>
  <si>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</si>
  <si>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</si>
  <si>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</si>
  <si>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</si>
  <si>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</si>
  <si>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</si>
  <si>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</si>
  <si>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</si>
  <si>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</si>
  <si>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</si>
  <si>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</si>
  <si>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</si>
  <si>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</si>
  <si>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</si>
  <si>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</si>
  <si>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</si>
  <si>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</si>
  <si>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</si>
  <si>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</si>
  <si>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</si>
  <si>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</si>
  <si>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</si>
  <si>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</si>
  <si>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</si>
  <si>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</si>
  <si>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</si>
  <si>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</si>
  <si>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</si>
  <si>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</si>
  <si>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</si>
  <si>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</si>
  <si>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</si>
  <si>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</si>
  <si>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</si>
  <si>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</si>
  <si>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</si>
  <si>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</si>
  <si>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</si>
  <si>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</si>
  <si>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</si>
  <si>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</si>
  <si>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</si>
  <si>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</si>
  <si>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</si>
  <si>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</si>
  <si>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</si>
  <si>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</si>
  <si>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</si>
  <si>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</si>
  <si>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</si>
  <si>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</si>
  <si>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</si>
  <si>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</si>
  <si>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</si>
  <si>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</si>
  <si>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</si>
  <si>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</si>
  <si>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</si>
  <si>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</si>
  <si>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</si>
  <si>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</si>
  <si>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</si>
  <si>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</si>
  <si>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</si>
  <si>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</si>
  <si>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</si>
  <si>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</si>
  <si>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</si>
  <si>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</si>
  <si>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</si>
  <si>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</si>
  <si>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</si>
  <si>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</si>
  <si>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</si>
  <si>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</si>
  <si>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</si>
  <si>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</si>
  <si>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</si>
  <si>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</si>
  <si>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</si>
  <si>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</si>
  <si>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</si>
  <si>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</si>
  <si>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</si>
  <si>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</si>
  <si>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</si>
  <si>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</si>
  <si>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</si>
  <si>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</si>
  <si>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</si>
  <si>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</si>
  <si>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</si>
  <si>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</si>
  <si>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</si>
  <si>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</si>
  <si>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</si>
  <si>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</si>
  <si>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</si>
  <si>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</si>
  <si>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</si>
  <si>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</si>
  <si>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</si>
  <si>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</si>
  <si>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</si>
  <si>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</si>
  <si>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</si>
  <si>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</si>
  <si>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</si>
  <si>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</si>
  <si>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</si>
  <si>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</si>
  <si>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</si>
  <si>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</si>
  <si>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</si>
  <si>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</si>
  <si>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</si>
  <si>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</si>
  <si>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</si>
  <si>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</si>
  <si>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</si>
  <si>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</si>
  <si>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</si>
  <si>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</si>
  <si>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</si>
  <si>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</si>
  <si>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</si>
  <si>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</si>
  <si>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</si>
  <si>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</si>
  <si>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</si>
  <si>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</si>
  <si>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</si>
  <si>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</si>
  <si>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</si>
  <si>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</si>
  <si>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</si>
  <si>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</si>
  <si>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</si>
  <si>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</si>
  <si>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</si>
  <si>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</si>
  <si>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</si>
  <si>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</si>
  <si>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</si>
  <si>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</si>
  <si>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</si>
  <si>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</si>
  <si>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</si>
  <si>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</si>
  <si>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</si>
  <si>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</si>
  <si>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</si>
  <si>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</si>
  <si>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</si>
  <si>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</si>
  <si>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</si>
  <si>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</si>
  <si>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</si>
  <si>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</si>
  <si>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</si>
  <si>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</si>
  <si>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</si>
  <si>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</si>
  <si>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</si>
  <si>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</si>
  <si>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</si>
  <si>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</si>
  <si>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</si>
  <si>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</si>
  <si>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</si>
  <si>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</si>
  <si>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</si>
  <si>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</si>
  <si>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</si>
  <si>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</si>
  <si>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</si>
  <si>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</si>
  <si>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</si>
  <si>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</si>
  <si>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</si>
  <si>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</si>
  <si>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</si>
  <si>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</si>
  <si>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</si>
  <si>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</si>
  <si>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</si>
  <si>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</si>
  <si>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</si>
  <si>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</si>
  <si>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</si>
  <si>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</si>
  <si>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</si>
  <si>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</si>
  <si>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</si>
  <si>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</si>
  <si>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</si>
  <si>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</si>
  <si>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</si>
  <si>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</si>
  <si>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</si>
  <si>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</si>
  <si>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</si>
  <si>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</si>
  <si>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</si>
  <si>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</si>
  <si>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</si>
  <si>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</si>
  <si>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</si>
  <si>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</si>
  <si>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</si>
  <si>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</si>
  <si>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</si>
  <si>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</si>
  <si>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</si>
  <si>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</si>
  <si>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</si>
  <si>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</si>
  <si>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</si>
  <si>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</si>
  <si>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</si>
  <si>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</si>
  <si>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</si>
  <si>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</si>
  <si>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</si>
  <si>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</si>
  <si>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</si>
  <si>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</si>
  <si>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</si>
  <si>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</si>
  <si>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</si>
  <si>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</si>
  <si>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</si>
  <si>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</si>
  <si>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</si>
  <si>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</si>
  <si>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</si>
  <si>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</si>
  <si>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</si>
  <si>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</si>
  <si>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</si>
  <si>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</si>
  <si>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</si>
  <si>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</si>
  <si>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</si>
  <si>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</si>
  <si>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</si>
  <si>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</si>
  <si>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</si>
  <si>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</si>
  <si>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</si>
  <si>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</si>
  <si>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</si>
  <si>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</si>
  <si>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</si>
  <si>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</si>
  <si>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</si>
  <si>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</si>
  <si>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</si>
  <si>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</si>
  <si>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</si>
  <si>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</si>
  <si>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</si>
  <si>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</si>
  <si>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</si>
  <si>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</si>
  <si>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</si>
  <si>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</si>
  <si>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</si>
  <si>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</si>
  <si>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</si>
  <si>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</si>
  <si>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</si>
  <si>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</si>
  <si>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</si>
  <si>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</si>
  <si>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</si>
  <si>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</si>
  <si>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</si>
  <si>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</si>
  <si>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</si>
  <si>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</si>
  <si>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</si>
  <si>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</si>
  <si>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</si>
  <si>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</si>
  <si>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</si>
  <si>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</si>
  <si>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</si>
  <si>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</si>
  <si>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</si>
  <si>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</si>
  <si>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</si>
  <si>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</si>
  <si>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</si>
  <si>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</si>
  <si>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</si>
  <si>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</si>
  <si>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</si>
  <si>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</si>
  <si>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</si>
  <si>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</si>
  <si>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</si>
  <si>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</si>
  <si>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</si>
  <si>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</si>
  <si>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</si>
  <si>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</si>
  <si>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</si>
  <si>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</si>
  <si>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</si>
  <si>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</si>
  <si>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</si>
  <si>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</si>
  <si>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</si>
  <si>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</si>
  <si>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</si>
  <si>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</si>
  <si>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</si>
  <si>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</si>
  <si>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</si>
  <si>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</si>
  <si>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</si>
  <si>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</si>
  <si>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</si>
  <si>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</si>
  <si>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</si>
  <si>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</si>
  <si>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</si>
  <si>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</si>
  <si>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</si>
  <si>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</si>
  <si>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</si>
  <si>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</si>
  <si>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</si>
  <si>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</si>
  <si>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</si>
  <si>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</si>
  <si>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</si>
  <si>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</si>
  <si>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</si>
  <si>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</si>
  <si>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</si>
  <si>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</si>
  <si>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</si>
  <si>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</si>
  <si>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</si>
  <si>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</si>
  <si>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</si>
  <si>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</si>
  <si>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</si>
  <si>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</si>
  <si>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</si>
  <si>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</si>
  <si>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</si>
  <si>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</si>
  <si>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</si>
  <si>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</si>
  <si>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</si>
  <si>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</si>
  <si>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</si>
  <si>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</si>
  <si>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</si>
  <si>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</si>
  <si>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</si>
  <si>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</si>
  <si>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</si>
  <si>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</si>
  <si>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</si>
  <si>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</si>
  <si>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</si>
  <si>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</si>
  <si>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</si>
  <si>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</si>
  <si>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</si>
  <si>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</si>
  <si>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</si>
  <si>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</si>
  <si>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</si>
  <si>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</si>
  <si>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</si>
  <si>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</si>
  <si>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</si>
  <si>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</si>
  <si>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</si>
  <si>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</si>
  <si>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</si>
  <si>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</si>
  <si>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</si>
  <si>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</si>
  <si>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</si>
  <si>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</si>
  <si>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</si>
  <si>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</si>
  <si>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</si>
  <si>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</si>
  <si>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</si>
  <si>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</si>
  <si>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</si>
  <si>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</si>
  <si>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</si>
  <si>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</si>
  <si>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</si>
  <si>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</si>
  <si>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</si>
  <si>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</si>
  <si>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</si>
  <si>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</si>
  <si>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</si>
  <si>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</si>
  <si>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</si>
  <si>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</si>
  <si>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</si>
  <si>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</si>
  <si>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</si>
  <si>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</si>
  <si>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</si>
  <si>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</si>
  <si>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</si>
  <si>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</si>
  <si>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</si>
  <si>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</si>
  <si>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</si>
  <si>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</si>
  <si>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</si>
  <si>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</si>
  <si>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</si>
  <si>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</si>
  <si>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</si>
  <si>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</si>
  <si>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</si>
  <si>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</si>
  <si>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</si>
  <si>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</si>
  <si>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</si>
  <si>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</si>
  <si>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</si>
  <si>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</si>
  <si>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</si>
  <si>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</si>
  <si>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</si>
  <si>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</si>
  <si>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</si>
  <si>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</si>
  <si>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</si>
  <si>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</si>
  <si>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</si>
  <si>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</si>
  <si>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</si>
  <si>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</si>
  <si>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</si>
  <si>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</si>
  <si>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</si>
  <si>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</si>
  <si>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</si>
  <si>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</si>
  <si>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</si>
  <si>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</si>
  <si>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</si>
  <si>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</si>
  <si>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</si>
  <si>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</si>
  <si>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</si>
  <si>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</si>
  <si>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</si>
  <si>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</si>
  <si>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</si>
  <si>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</si>
  <si>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</si>
  <si>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</si>
  <si>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</si>
  <si>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</si>
  <si>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</si>
  <si>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</si>
  <si>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</si>
  <si>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</si>
  <si>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</si>
  <si>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</si>
  <si>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</si>
  <si>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</si>
  <si>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</si>
  <si>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</si>
  <si>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</si>
  <si>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</si>
  <si>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</si>
  <si>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</si>
  <si>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</si>
  <si>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</si>
  <si>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</si>
  <si>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</si>
  <si>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</si>
  <si>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</si>
  <si>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</si>
  <si>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</si>
  <si>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</si>
  <si>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</si>
  <si>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</si>
  <si>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</si>
  <si>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</si>
  <si>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</si>
  <si>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</si>
  <si>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</si>
  <si>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</si>
  <si>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</si>
  <si>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</si>
  <si>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</si>
  <si>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</si>
  <si>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</si>
  <si>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</si>
  <si>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</si>
  <si>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</si>
  <si>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</si>
  <si>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</si>
  <si>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</si>
  <si>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</si>
  <si>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</si>
  <si>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</si>
  <si>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</si>
  <si>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</si>
  <si>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</si>
  <si>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</si>
  <si>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</si>
  <si>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</si>
  <si>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</si>
  <si>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</si>
  <si>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</si>
  <si>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</si>
  <si>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</si>
  <si>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</si>
  <si>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</si>
  <si>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</si>
  <si>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</si>
  <si>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</si>
  <si>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</si>
  <si>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</si>
  <si>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</si>
  <si>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</si>
  <si>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</si>
  <si>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</si>
  <si>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</si>
  <si>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</si>
  <si>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</si>
  <si>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</si>
  <si>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</si>
  <si>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</si>
  <si>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</si>
  <si>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</si>
  <si>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</si>
  <si>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</si>
  <si>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</si>
  <si>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</si>
  <si>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</si>
  <si>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</si>
  <si>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</si>
  <si>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</si>
  <si>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</si>
  <si>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</si>
  <si>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</si>
  <si>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</si>
  <si>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</si>
  <si>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</si>
  <si>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</si>
  <si>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</si>
  <si>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</si>
  <si>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</si>
  <si>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</si>
  <si>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</si>
  <si>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</si>
  <si>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</si>
  <si>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</si>
  <si>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</si>
  <si>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</si>
  <si>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</si>
  <si>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</si>
  <si>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</si>
  <si>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</si>
  <si>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</si>
  <si>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</si>
  <si>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</si>
  <si>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</si>
  <si>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</si>
  <si>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</si>
  <si>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</si>
  <si>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</si>
  <si>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</si>
  <si>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</si>
  <si>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</si>
  <si>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</si>
  <si>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</si>
  <si>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</si>
  <si>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</si>
  <si>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</si>
  <si>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</si>
  <si>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</si>
  <si>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</si>
  <si>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</si>
  <si>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</si>
  <si>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</si>
  <si>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</si>
  <si>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</si>
  <si>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</si>
  <si>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</si>
  <si>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</si>
  <si>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</si>
  <si>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</si>
  <si>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</si>
  <si>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</si>
  <si>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</si>
  <si>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</si>
  <si>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</si>
  <si>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</si>
  <si>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</si>
  <si>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</si>
  <si>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</si>
  <si>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</si>
  <si>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</si>
  <si>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</si>
  <si>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</si>
  <si>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</si>
  <si>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</si>
  <si>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</si>
  <si>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</si>
  <si>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</si>
  <si>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</si>
  <si>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</si>
  <si>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</si>
  <si>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</si>
  <si>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</si>
  <si>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</si>
  <si>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</si>
  <si>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</si>
  <si>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</si>
  <si>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</si>
  <si>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</si>
  <si>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</si>
  <si>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</si>
  <si>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</si>
  <si>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</si>
  <si>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</si>
  <si>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</si>
  <si>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</si>
  <si>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</si>
  <si>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</si>
  <si>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</si>
  <si>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</si>
  <si>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</si>
  <si>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</si>
  <si>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</si>
  <si>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</si>
  <si>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</si>
  <si>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</si>
  <si>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</si>
  <si>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</si>
  <si>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</si>
  <si>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</si>
  <si>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</si>
  <si>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</si>
  <si>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</si>
  <si>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</si>
  <si>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</si>
  <si>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</si>
  <si>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</si>
  <si>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</si>
  <si>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</si>
  <si>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</si>
  <si>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</si>
  <si>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</si>
  <si>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</si>
  <si>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</si>
  <si>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</si>
  <si>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</si>
  <si>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</si>
  <si>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</si>
  <si>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</si>
  <si>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</si>
  <si>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</si>
  <si>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</si>
  <si>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</si>
  <si>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</si>
  <si>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</si>
  <si>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</si>
  <si>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</si>
  <si>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</si>
  <si>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</si>
  <si>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</si>
  <si>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</si>
  <si>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</si>
  <si>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</si>
  <si>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</si>
  <si>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</si>
  <si>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</si>
  <si>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</si>
  <si>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</si>
  <si>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</si>
  <si>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</si>
  <si>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</si>
  <si>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</si>
  <si>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</si>
  <si>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</si>
  <si>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</si>
  <si>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</si>
  <si>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</si>
  <si>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</si>
  <si>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</si>
  <si>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</si>
  <si>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</si>
  <si>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</si>
  <si>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</si>
  <si>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</si>
  <si>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</si>
  <si>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</si>
  <si>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</si>
  <si>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</si>
  <si>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</si>
  <si>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</si>
  <si>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</si>
  <si>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</si>
  <si>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</si>
  <si>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</si>
  <si>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</si>
  <si>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</si>
  <si>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</si>
  <si>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</si>
  <si>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</si>
  <si>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</si>
  <si>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</si>
  <si>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</si>
  <si>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</si>
  <si>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</si>
  <si>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</si>
  <si>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</si>
  <si>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</si>
  <si>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</si>
  <si>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</si>
  <si>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</si>
  <si>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</si>
  <si>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</si>
  <si>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</si>
  <si>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</si>
  <si>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</si>
  <si>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</si>
  <si>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</si>
  <si>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</si>
  <si>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</si>
  <si>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</si>
  <si>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</si>
  <si>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</si>
  <si>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</si>
  <si>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</si>
  <si>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</si>
  <si>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</si>
  <si>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</si>
  <si>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</si>
  <si>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</si>
  <si>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</si>
  <si>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</si>
  <si>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</si>
  <si>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</si>
  <si>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</si>
  <si>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</si>
  <si>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</si>
  <si>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</si>
  <si>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</si>
  <si>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</si>
  <si>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</si>
  <si>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</si>
  <si>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</si>
  <si>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</si>
  <si>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</si>
  <si>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</si>
  <si>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</si>
  <si>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</si>
  <si>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</si>
  <si>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</si>
  <si>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</si>
  <si>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</si>
  <si>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</si>
  <si>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</si>
  <si>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</si>
  <si>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</si>
  <si>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</si>
  <si>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</si>
  <si>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</si>
  <si>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</si>
  <si>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</si>
  <si>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</si>
  <si>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</si>
  <si>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</si>
  <si>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</si>
  <si>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</si>
  <si>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</si>
  <si>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</si>
  <si>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</si>
  <si>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</si>
  <si>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</si>
  <si>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</si>
  <si>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</si>
  <si>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</si>
  <si>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</si>
  <si>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</si>
  <si>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</si>
  <si>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</si>
  <si>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</si>
  <si>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</si>
  <si>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</si>
  <si>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</si>
  <si>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</si>
  <si>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</si>
  <si>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</si>
  <si>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</si>
  <si>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</si>
  <si>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</si>
  <si>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</si>
  <si>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</si>
  <si>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</si>
  <si>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</si>
  <si>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</si>
  <si>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</si>
  <si>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</si>
  <si>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</si>
  <si>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</si>
  <si>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</si>
  <si>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</si>
  <si>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</si>
  <si>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</si>
  <si>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</si>
  <si>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</si>
  <si>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</si>
  <si>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</si>
  <si>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</si>
  <si>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</si>
  <si>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</si>
  <si>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</si>
  <si>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</si>
  <si>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</si>
  <si>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</si>
  <si>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</si>
  <si>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</si>
  <si>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</si>
  <si>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</si>
  <si>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</si>
  <si>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</si>
  <si>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</si>
  <si>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</si>
  <si>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</si>
  <si>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</si>
  <si>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</si>
  <si>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</si>
  <si>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</si>
  <si>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</si>
  <si>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</si>
  <si>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</si>
  <si>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</si>
  <si>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</si>
  <si>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</si>
  <si>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</si>
  <si>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</si>
  <si>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</si>
  <si>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</si>
  <si>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</si>
  <si>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</si>
  <si>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</si>
  <si>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</si>
  <si>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</si>
  <si>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</si>
  <si>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</si>
  <si>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</si>
  <si>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</si>
  <si>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</si>
  <si>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</si>
  <si>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</si>
  <si>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</si>
  <si>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</si>
  <si>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</si>
  <si>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</si>
  <si>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</si>
  <si>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</si>
  <si>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</si>
  <si>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</si>
  <si>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</si>
  <si>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</si>
  <si>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</si>
  <si>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</si>
  <si>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</si>
  <si>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</si>
  <si>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</si>
  <si>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</si>
  <si>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</si>
  <si>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</si>
  <si>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</si>
  <si>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</si>
  <si>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</si>
  <si>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</si>
  <si>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</si>
  <si>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</si>
  <si>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</si>
  <si>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</si>
  <si>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</si>
  <si>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</si>
  <si>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</si>
  <si>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</si>
  <si>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</si>
  <si>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</si>
  <si>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</si>
  <si>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</si>
  <si>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</si>
  <si>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</si>
  <si>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</si>
  <si>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</si>
  <si>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</si>
  <si>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</si>
  <si>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</si>
  <si>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</si>
  <si>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</si>
  <si>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</si>
  <si>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</si>
  <si>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</si>
  <si>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</si>
  <si>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</si>
  <si>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</si>
  <si>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</si>
  <si>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</si>
  <si>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</si>
  <si>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</si>
  <si>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</si>
  <si>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</si>
  <si>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</si>
  <si>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</si>
  <si>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</si>
  <si>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</si>
  <si>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</si>
  <si>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</si>
  <si>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</si>
  <si>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</si>
  <si>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</si>
  <si>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</si>
  <si>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</si>
  <si>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</si>
  <si>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</si>
  <si>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</si>
  <si>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</si>
  <si>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</si>
  <si>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</si>
  <si>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</si>
  <si>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</si>
  <si>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</si>
  <si>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</si>
  <si>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</si>
  <si>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</si>
  <si>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</si>
  <si>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</si>
  <si>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</si>
  <si>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</si>
  <si>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</si>
  <si>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</si>
  <si>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</si>
  <si>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</si>
  <si>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</si>
  <si>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</si>
  <si>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</si>
  <si>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</si>
  <si>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</si>
  <si>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</si>
  <si>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</si>
  <si>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</si>
  <si>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</si>
  <si>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</si>
  <si>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</si>
  <si>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</si>
  <si>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</si>
  <si>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</si>
  <si>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</si>
  <si>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</si>
  <si>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</si>
  <si>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</si>
  <si>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</si>
  <si>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</si>
  <si>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</si>
  <si>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</si>
  <si>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</si>
  <si>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</si>
  <si>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</si>
  <si>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</si>
  <si>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</si>
  <si>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</si>
  <si>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</si>
  <si>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</si>
  <si>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</si>
  <si>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</si>
  <si>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</si>
  <si>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</si>
  <si>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</si>
  <si>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</si>
  <si>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</si>
  <si>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</si>
  <si>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</si>
  <si>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</si>
  <si>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</si>
  <si>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</si>
  <si>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</si>
  <si>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</si>
  <si>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</si>
  <si>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</si>
  <si>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</si>
  <si>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</si>
  <si>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</si>
  <si>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</si>
  <si>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</si>
  <si>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</si>
  <si>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</si>
  <si>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</si>
  <si>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</si>
  <si>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</si>
  <si>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</si>
  <si>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</si>
  <si>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</si>
  <si>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</si>
  <si>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</si>
  <si>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</si>
  <si>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</si>
  <si>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</si>
  <si>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</si>
  <si>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</si>
  <si>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</si>
  <si>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</si>
  <si>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</si>
  <si>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</si>
  <si>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</si>
  <si>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</si>
  <si>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</si>
  <si>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</si>
  <si>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</si>
  <si>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</si>
  <si>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</si>
  <si>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</si>
  <si>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</si>
  <si>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</si>
  <si>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</si>
  <si>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</si>
  <si>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</si>
  <si>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</si>
  <si>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</si>
  <si>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</si>
  <si>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</si>
  <si>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</si>
  <si>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</si>
  <si>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</si>
  <si>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</si>
  <si>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</si>
  <si>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</si>
  <si>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</si>
  <si>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</si>
  <si>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</si>
  <si>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</si>
  <si>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</si>
  <si>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</si>
  <si>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</si>
  <si>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</si>
  <si>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</si>
  <si>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</si>
  <si>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</si>
  <si>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</si>
  <si>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</si>
  <si>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</si>
  <si>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</si>
  <si>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</si>
  <si>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</si>
  <si>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</si>
  <si>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</si>
  <si>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</si>
  <si>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</si>
  <si>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</si>
  <si>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</si>
  <si>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</si>
  <si>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</si>
  <si>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</si>
  <si>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</si>
  <si>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</si>
  <si>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</si>
  <si>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</si>
  <si>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</si>
  <si>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</si>
  <si>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</si>
  <si>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</si>
  <si>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</si>
  <si>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</si>
  <si>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</si>
  <si>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</si>
  <si>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</si>
  <si>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</si>
  <si>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</si>
  <si>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</si>
  <si>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</si>
  <si>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</si>
  <si>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</si>
  <si>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</si>
  <si>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</si>
  <si>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</si>
  <si>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</si>
  <si>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</si>
  <si>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</si>
  <si>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</si>
  <si>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</si>
  <si>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</si>
  <si>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</si>
  <si>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</si>
  <si>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</si>
  <si>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</si>
  <si>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</si>
  <si>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</si>
  <si>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</si>
  <si>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</si>
  <si>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</si>
  <si>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</si>
  <si>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</si>
  <si>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</si>
  <si>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</si>
  <si>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</si>
  <si>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</si>
  <si>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</si>
  <si>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</si>
  <si>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</si>
  <si>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</si>
  <si>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</si>
  <si>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</si>
  <si>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</si>
  <si>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</si>
  <si>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</si>
  <si>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</si>
  <si>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</si>
  <si>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</si>
  <si>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</si>
  <si>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</si>
  <si>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</si>
  <si>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</si>
  <si>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</si>
  <si>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</si>
  <si>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</si>
  <si>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</si>
  <si>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</si>
  <si>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</si>
  <si>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</si>
  <si>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</si>
  <si>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</si>
  <si>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</si>
  <si>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</si>
  <si>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</si>
  <si>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</si>
  <si>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</si>
  <si>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</si>
  <si>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</si>
  <si>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</si>
  <si>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</si>
  <si>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</si>
  <si>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</si>
  <si>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</si>
  <si>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</si>
  <si>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</si>
  <si>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</si>
  <si>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</si>
  <si>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</si>
  <si>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</si>
  <si>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</si>
  <si>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</si>
  <si>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</si>
  <si>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</si>
  <si>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</si>
  <si>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</si>
  <si>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</si>
  <si>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</si>
  <si>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</si>
  <si>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</si>
  <si>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</si>
  <si>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</si>
  <si>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</si>
  <si>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</si>
  <si>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</si>
  <si>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</si>
  <si>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</si>
  <si>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</si>
  <si>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</si>
  <si>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</si>
  <si>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</si>
  <si>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</si>
  <si>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</si>
  <si>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</si>
  <si>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</si>
  <si>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</si>
  <si>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</si>
  <si>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</si>
  <si>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</si>
  <si>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</si>
  <si>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</si>
  <si>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</si>
  <si>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</si>
  <si>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</si>
  <si>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</si>
  <si>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</si>
  <si>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</si>
  <si>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</si>
  <si>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</si>
  <si>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</si>
  <si>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</si>
  <si>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</si>
  <si>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</si>
  <si>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</si>
  <si>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</si>
  <si>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</si>
  <si>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</si>
  <si>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</si>
  <si>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</si>
  <si>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</si>
  <si>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</si>
  <si>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</si>
  <si>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</si>
  <si>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</si>
  <si>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</si>
  <si>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</si>
  <si>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</si>
  <si>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</si>
  <si>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</si>
  <si>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</si>
  <si>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</si>
  <si>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</si>
  <si>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</si>
  <si>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</si>
  <si>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</si>
  <si>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</si>
  <si>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</si>
  <si>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</si>
  <si>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</si>
  <si>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</si>
  <si>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</si>
  <si>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</si>
  <si>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</si>
  <si>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</si>
  <si>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</si>
  <si>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</si>
  <si>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</si>
  <si>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</si>
  <si>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</si>
  <si>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</si>
  <si>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</si>
  <si>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</si>
  <si>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</si>
  <si>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</si>
  <si>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</si>
  <si>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</si>
  <si>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</si>
  <si>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</si>
  <si>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</si>
  <si>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</si>
  <si>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</si>
  <si>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</si>
  <si>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</si>
  <si>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</si>
  <si>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</si>
  <si>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</si>
  <si>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</si>
  <si>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</si>
  <si>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</si>
  <si>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</si>
  <si>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</si>
  <si>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</si>
  <si>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</si>
  <si>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</si>
  <si>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</si>
  <si>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</si>
  <si>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</si>
  <si>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</si>
  <si>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</si>
  <si>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</si>
  <si>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</si>
  <si>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</si>
  <si>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</si>
  <si>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</si>
  <si>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</si>
  <si>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</si>
  <si>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</si>
  <si>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</si>
  <si>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</si>
  <si>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</si>
  <si>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</si>
  <si>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</si>
  <si>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</si>
  <si>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</si>
  <si>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</si>
  <si>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</si>
  <si>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</si>
  <si>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</si>
  <si>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</si>
  <si>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</si>
  <si>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</si>
  <si>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</si>
  <si>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</si>
  <si>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</si>
  <si>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</si>
  <si>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</si>
  <si>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</si>
  <si>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</si>
  <si>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</si>
  <si>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</si>
  <si>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</si>
  <si>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</si>
  <si>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</si>
  <si>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</si>
  <si>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</si>
  <si>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</si>
  <si>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</si>
  <si>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</si>
  <si>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</si>
  <si>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</si>
  <si>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</si>
  <si>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</si>
  <si>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</si>
  <si>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</si>
  <si>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</si>
  <si>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</si>
  <si>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</si>
  <si>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</si>
  <si>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</si>
  <si>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</si>
  <si>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</si>
  <si>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</si>
  <si>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</si>
  <si>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</si>
  <si>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</si>
  <si>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</si>
  <si>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</si>
  <si>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</si>
  <si>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</si>
  <si>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</si>
  <si>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</si>
  <si>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</si>
  <si>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</si>
  <si>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</si>
  <si>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</si>
  <si>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</si>
  <si>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</si>
  <si>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</si>
  <si>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</si>
  <si>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</si>
  <si>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</si>
  <si>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</si>
  <si>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</si>
  <si>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</si>
  <si>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</si>
  <si>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</si>
  <si>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</si>
  <si>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</si>
  <si>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</si>
  <si>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</si>
  <si>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</si>
  <si>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</si>
  <si>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</si>
  <si>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</si>
  <si>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</si>
  <si>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</si>
  <si>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</si>
  <si>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</si>
  <si>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</si>
  <si>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</si>
  <si>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</si>
  <si>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</si>
  <si>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</si>
  <si>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</si>
  <si>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</si>
  <si>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</si>
  <si>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</si>
  <si>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</si>
  <si>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</si>
  <si>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</si>
  <si>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</si>
  <si>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</si>
  <si>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</si>
  <si>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</si>
  <si>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</si>
  <si>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</si>
  <si>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</si>
  <si>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</si>
  <si>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</si>
  <si>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</si>
  <si>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</si>
  <si>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</si>
  <si>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</si>
  <si>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</si>
  <si>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</si>
  <si>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</si>
  <si>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</si>
  <si>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</si>
  <si>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</si>
  <si>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</si>
  <si>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</si>
  <si>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</si>
  <si>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</si>
  <si>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</si>
  <si>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</si>
  <si>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</si>
  <si>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</si>
  <si>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</si>
  <si>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</si>
  <si>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</si>
  <si>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</si>
  <si>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</si>
  <si>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</si>
  <si>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</si>
  <si>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</si>
  <si>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</si>
  <si>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</si>
  <si>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</si>
  <si>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</si>
  <si>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</si>
  <si>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</si>
  <si>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</si>
  <si>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</si>
  <si>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</si>
  <si>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</si>
  <si>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</si>
  <si>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</si>
  <si>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</si>
  <si>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</si>
  <si>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</si>
  <si>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</si>
  <si>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</si>
  <si>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</si>
  <si>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</si>
  <si>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</si>
  <si>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</si>
  <si>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</si>
  <si>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</si>
  <si>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</si>
  <si>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</si>
  <si>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</si>
  <si>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</si>
  <si>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</si>
  <si>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</si>
  <si>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</si>
  <si>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</si>
  <si>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</si>
  <si>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</si>
  <si>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</si>
  <si>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</si>
  <si>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</si>
  <si>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</si>
  <si>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</si>
  <si>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</si>
  <si>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</si>
  <si>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</si>
  <si>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</si>
  <si>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</si>
  <si>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</si>
  <si>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</si>
  <si>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</si>
  <si>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</si>
  <si>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</si>
  <si>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</si>
  <si>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</si>
  <si>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</si>
  <si>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</si>
  <si>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</si>
  <si>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</si>
  <si>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</si>
  <si>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</si>
  <si>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</si>
  <si>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</si>
  <si>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</si>
  <si>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</si>
  <si>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</si>
  <si>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</si>
  <si>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</si>
  <si>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</si>
  <si>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</si>
  <si>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</si>
  <si>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</si>
  <si>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</si>
  <si>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</si>
  <si>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</si>
  <si>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</si>
  <si>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</si>
  <si>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</si>
  <si>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</si>
  <si>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</si>
  <si>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</si>
  <si>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</si>
  <si>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</si>
  <si>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</si>
  <si>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</si>
  <si>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</si>
  <si>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</si>
  <si>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</si>
  <si>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</si>
  <si>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</si>
  <si>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</si>
  <si>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</si>
  <si>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</si>
  <si>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</si>
  <si>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</si>
  <si>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</si>
  <si>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</si>
  <si>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</si>
  <si>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</si>
  <si>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</si>
  <si>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</si>
  <si>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</si>
  <si>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</si>
  <si>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</si>
  <si>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</si>
  <si>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</si>
  <si>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</si>
  <si>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</si>
  <si>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</si>
  <si>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</si>
  <si>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</si>
  <si>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</si>
  <si>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</si>
  <si>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</si>
  <si>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</si>
  <si>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</si>
  <si>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</si>
  <si>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</si>
  <si>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</si>
  <si>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</si>
  <si>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</si>
  <si>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</si>
  <si>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</si>
  <si>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</si>
  <si>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</si>
  <si>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</si>
  <si>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</si>
  <si>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</si>
  <si>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</si>
  <si>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</si>
  <si>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</si>
  <si>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</si>
  <si>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</si>
  <si>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</si>
  <si>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</si>
  <si>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</si>
  <si>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</si>
  <si>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</si>
  <si>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</si>
  <si>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</si>
  <si>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</si>
  <si>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</si>
  <si>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</si>
  <si>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</si>
  <si>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</si>
  <si>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</si>
  <si>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</si>
  <si>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</si>
  <si>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</si>
  <si>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</si>
  <si>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</si>
  <si>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</si>
  <si>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</si>
  <si>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</si>
  <si>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</si>
  <si>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</si>
  <si>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</si>
  <si>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</si>
  <si>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</si>
  <si>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</si>
  <si>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</si>
  <si>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</si>
  <si>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</si>
  <si>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</si>
  <si>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</si>
  <si>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</si>
  <si>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</si>
  <si>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</si>
  <si>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</si>
  <si>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</si>
  <si>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</si>
  <si>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</si>
  <si>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</si>
  <si>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</si>
  <si>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</si>
  <si>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</si>
  <si>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</si>
  <si>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</si>
  <si>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</si>
  <si>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</si>
  <si>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</si>
  <si>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</si>
  <si>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</si>
  <si>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</si>
  <si>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</si>
  <si>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</si>
  <si>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</si>
  <si>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</si>
  <si>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</si>
  <si>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</si>
  <si>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</si>
  <si>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</si>
  <si>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</si>
  <si>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</si>
  <si>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</si>
  <si>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</si>
  <si>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</si>
  <si>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</si>
  <si>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</si>
  <si>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</si>
  <si>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</si>
  <si>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</si>
  <si>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</si>
  <si>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</si>
  <si>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</si>
  <si>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</si>
  <si>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</si>
  <si>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</si>
  <si>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</si>
  <si>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</si>
  <si>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</si>
  <si>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</si>
  <si>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</si>
  <si>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</si>
  <si>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</si>
  <si>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</si>
  <si>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</si>
  <si>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</si>
  <si>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</si>
  <si>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</si>
  <si>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</si>
  <si>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</si>
  <si>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</si>
  <si>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</si>
  <si>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</si>
  <si>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</si>
  <si>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</si>
  <si>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</si>
  <si>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</si>
  <si>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</si>
  <si>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</si>
  <si>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</si>
  <si>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</si>
  <si>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</si>
  <si>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</si>
  <si>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</si>
  <si>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</si>
  <si>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</si>
  <si>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</si>
  <si>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</si>
  <si>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</si>
  <si>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</si>
  <si>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</si>
  <si>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</si>
  <si>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</si>
  <si>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</si>
  <si>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</si>
  <si>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</si>
  <si>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</si>
  <si>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</si>
  <si>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</si>
  <si>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</si>
  <si>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</si>
  <si>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</si>
  <si>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</si>
  <si>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</si>
  <si>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</si>
  <si>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</si>
  <si>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</si>
  <si>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</si>
  <si>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</si>
  <si>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</si>
  <si>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</si>
  <si>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</si>
  <si>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</si>
  <si>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</si>
  <si>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</si>
  <si>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</si>
  <si>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</si>
  <si>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</si>
  <si>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</si>
  <si>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</si>
  <si>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</si>
  <si>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</si>
  <si>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</si>
  <si>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</si>
  <si>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</si>
  <si>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</si>
  <si>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</si>
  <si>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</si>
  <si>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</si>
  <si>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</si>
  <si>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</si>
  <si>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</si>
  <si>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</si>
  <si>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</si>
  <si>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</si>
  <si>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</si>
  <si>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</si>
  <si>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</si>
  <si>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</si>
  <si>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</si>
  <si>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</si>
  <si>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</si>
  <si>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</si>
  <si>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</si>
  <si>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</si>
  <si>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</si>
  <si>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</si>
  <si>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</si>
  <si>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</si>
  <si>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</si>
  <si>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</si>
  <si>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</si>
  <si>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</si>
  <si>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</si>
  <si>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</si>
  <si>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</si>
  <si>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</si>
  <si>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</si>
  <si>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</si>
  <si>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</si>
  <si>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</si>
  <si>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</si>
  <si>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</si>
  <si>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</si>
  <si>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</si>
  <si>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</si>
  <si>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</si>
  <si>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</si>
  <si>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</si>
  <si>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</si>
  <si>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</si>
  <si>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</si>
  <si>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</si>
  <si>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</si>
  <si>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</si>
  <si>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</si>
  <si>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</si>
  <si>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</si>
  <si>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</si>
  <si>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</si>
  <si>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</si>
  <si>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</si>
  <si>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</si>
  <si>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</si>
  <si>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</si>
  <si>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</si>
  <si>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</si>
  <si>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</si>
  <si>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</si>
  <si>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</si>
  <si>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</si>
  <si>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</si>
  <si>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</si>
  <si>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</si>
  <si>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</si>
  <si>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</si>
  <si>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</si>
  <si>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</si>
  <si>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</si>
  <si>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</si>
  <si>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</si>
  <si>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</si>
  <si>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</si>
  <si>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</si>
  <si>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</si>
  <si>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</si>
  <si>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</si>
  <si>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</si>
  <si>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</si>
  <si>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</si>
  <si>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</si>
  <si>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</si>
  <si>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</si>
  <si>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</si>
  <si>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</si>
  <si>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</si>
  <si>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</si>
  <si>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</si>
  <si>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</si>
  <si>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</si>
  <si>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</si>
  <si>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</si>
  <si>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</si>
  <si>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</si>
  <si>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</si>
  <si>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</si>
  <si>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</si>
  <si>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</si>
  <si>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</si>
  <si>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</si>
  <si>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</si>
  <si>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</si>
  <si>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</si>
  <si>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</si>
  <si>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</si>
  <si>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</si>
  <si>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</si>
  <si>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</si>
  <si>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</si>
  <si>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</si>
  <si>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</si>
  <si>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</si>
  <si>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</si>
  <si>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</si>
  <si>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</si>
  <si>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</si>
  <si>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</si>
  <si>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</si>
  <si>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</si>
  <si>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</si>
  <si>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</si>
  <si>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</si>
  <si>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</si>
  <si>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</si>
  <si>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</si>
  <si>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</si>
  <si>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</si>
  <si>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</si>
  <si>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</si>
  <si>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</si>
  <si>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</si>
  <si>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</si>
  <si>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</si>
  <si>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</si>
  <si>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</si>
  <si>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</si>
  <si>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</si>
  <si>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</si>
  <si>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</si>
  <si>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</si>
  <si>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</si>
  <si>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</si>
  <si>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</si>
  <si>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</si>
  <si>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</si>
  <si>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</si>
  <si>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</si>
  <si>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</si>
  <si>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</si>
  <si>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</si>
  <si>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</si>
  <si>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</si>
  <si>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</si>
  <si>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</si>
  <si>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</si>
  <si>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</si>
  <si>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</si>
  <si>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</si>
  <si>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</si>
  <si>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</si>
  <si>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</si>
  <si>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</si>
  <si>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</si>
  <si>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</si>
  <si>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</si>
  <si>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</si>
  <si>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</si>
  <si>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</si>
  <si>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</si>
  <si>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</si>
  <si>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</si>
  <si>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</si>
  <si>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</si>
  <si>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</si>
  <si>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</si>
  <si>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</si>
  <si>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</si>
  <si>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</si>
  <si>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</si>
  <si>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</si>
  <si>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</si>
  <si>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</si>
  <si>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</si>
  <si>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</si>
  <si>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</si>
  <si>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</si>
  <si>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</si>
  <si>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</si>
  <si>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</si>
  <si>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</si>
  <si>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</si>
  <si>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</si>
  <si>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</si>
  <si>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</si>
  <si>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</si>
  <si>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</si>
  <si>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</si>
  <si>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</si>
  <si>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</si>
  <si>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</si>
  <si>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</si>
  <si>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</si>
  <si>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</si>
  <si>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</si>
  <si>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</si>
  <si>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</si>
  <si>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</si>
  <si>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</si>
  <si>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</si>
  <si>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</si>
  <si>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</si>
  <si>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</si>
  <si>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</si>
  <si>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</si>
  <si>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</si>
  <si>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</si>
  <si>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</si>
  <si>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</si>
  <si>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</si>
  <si>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</si>
  <si>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</si>
  <si>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</si>
  <si>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</si>
  <si>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</si>
  <si>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</si>
  <si>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</si>
  <si>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</si>
  <si>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</si>
  <si>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</si>
  <si>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</si>
  <si>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</si>
  <si>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</si>
  <si>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</si>
  <si>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</si>
  <si>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</si>
  <si>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</si>
  <si>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</si>
  <si>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</si>
  <si>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</si>
  <si>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</si>
  <si>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</si>
  <si>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</si>
  <si>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</si>
  <si>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</si>
  <si>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</si>
  <si>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</si>
  <si>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</si>
  <si>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</si>
  <si>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</si>
  <si>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</si>
  <si>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</si>
  <si>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</si>
  <si>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</si>
  <si>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</si>
  <si>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</si>
  <si>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</si>
  <si>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</si>
  <si>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</si>
  <si>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</si>
  <si>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</si>
  <si>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</si>
  <si>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</si>
  <si>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</si>
  <si>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</si>
  <si>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</si>
  <si>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</si>
  <si>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</si>
  <si>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</si>
  <si>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</si>
  <si>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</si>
  <si>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</si>
  <si>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</si>
  <si>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</si>
  <si>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</si>
  <si>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</si>
  <si>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</si>
  <si>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</si>
  <si>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</si>
  <si>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</si>
  <si>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</si>
  <si>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</si>
  <si>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</si>
  <si>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</si>
  <si>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</si>
  <si>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</si>
  <si>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</si>
  <si>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</si>
  <si>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</si>
  <si>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</si>
  <si>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</si>
  <si>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</si>
  <si>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</si>
  <si>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</si>
  <si>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</si>
  <si>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</si>
  <si>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</si>
  <si>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</si>
  <si>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</si>
  <si>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</si>
  <si>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</si>
  <si>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</si>
  <si>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</si>
  <si>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</si>
  <si>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</si>
  <si>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</si>
  <si>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</si>
  <si>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</si>
  <si>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</si>
  <si>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</si>
  <si>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</si>
  <si>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</si>
  <si>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</si>
  <si>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</si>
  <si>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</si>
  <si>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</si>
  <si>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</si>
  <si>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</si>
  <si>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</si>
  <si>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</si>
  <si>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</si>
  <si>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</si>
  <si>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</si>
  <si>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</si>
  <si>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</si>
  <si>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</si>
  <si>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</si>
  <si>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</si>
  <si>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</si>
  <si>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</si>
  <si>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</si>
  <si>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</si>
  <si>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</si>
  <si>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</si>
  <si>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</si>
  <si>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</si>
  <si>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</si>
  <si>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</si>
  <si>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</si>
  <si>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</si>
  <si>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</si>
  <si>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</si>
  <si>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</si>
  <si>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</si>
  <si>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</si>
  <si>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</si>
  <si>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</si>
  <si>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</si>
  <si>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</si>
  <si>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</si>
  <si>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</si>
  <si>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</si>
  <si>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</si>
  <si>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</si>
  <si>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</si>
  <si>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</si>
  <si>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</si>
  <si>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</si>
  <si>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</si>
  <si>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</si>
  <si>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</si>
  <si>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</si>
  <si>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</si>
  <si>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</si>
  <si>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</si>
  <si>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</si>
  <si>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</si>
  <si>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</si>
  <si>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</si>
  <si>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</si>
  <si>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</si>
  <si>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</si>
  <si>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</si>
  <si>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</si>
  <si>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</si>
  <si>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</si>
  <si>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</si>
  <si>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</si>
  <si>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</si>
  <si>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</si>
  <si>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</si>
  <si>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</si>
  <si>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</si>
  <si>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</si>
  <si>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</si>
  <si>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</si>
  <si>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</si>
  <si>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</si>
  <si>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</si>
  <si>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</si>
  <si>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</si>
  <si>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</si>
  <si>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</si>
  <si>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</si>
  <si>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</si>
  <si>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</si>
  <si>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</si>
  <si>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</si>
  <si>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</si>
  <si>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</si>
  <si>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</si>
  <si>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</si>
  <si>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</si>
  <si>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</si>
  <si>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</si>
  <si>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</si>
  <si>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</si>
  <si>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</si>
  <si>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</si>
  <si>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</si>
  <si>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</si>
  <si>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</si>
  <si>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</si>
  <si>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</si>
  <si>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</si>
  <si>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</si>
  <si>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</si>
  <si>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</si>
  <si>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</si>
  <si>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</si>
  <si>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</si>
  <si>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</si>
  <si>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</si>
  <si>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</si>
  <si>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</si>
  <si>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</si>
  <si>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</si>
  <si>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</si>
  <si>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</si>
  <si>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</si>
  <si>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</si>
  <si>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</si>
  <si>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</si>
  <si>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</si>
  <si>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</si>
  <si>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</si>
  <si>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</si>
  <si>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</si>
  <si>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</si>
  <si>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</si>
  <si>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</si>
  <si>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</si>
  <si>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</si>
  <si>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</si>
  <si>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</si>
  <si>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</si>
  <si>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</si>
  <si>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</si>
  <si>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</si>
  <si>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</si>
  <si>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</si>
  <si>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</si>
  <si>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</si>
  <si>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</si>
  <si>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</si>
  <si>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</si>
  <si>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</si>
  <si>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</si>
  <si>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</si>
  <si>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</si>
  <si>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</si>
  <si>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</si>
  <si>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</si>
  <si>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</si>
  <si>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</si>
  <si>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</si>
  <si>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</si>
  <si>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</si>
  <si>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</si>
  <si>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</si>
  <si>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</si>
  <si>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</si>
  <si>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</si>
  <si>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</si>
  <si>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</si>
  <si>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</si>
  <si>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</si>
  <si>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</si>
  <si>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</si>
  <si>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</si>
  <si>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</si>
  <si>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</si>
  <si>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</si>
  <si>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</si>
  <si>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</si>
  <si>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</si>
  <si>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</si>
  <si>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</si>
  <si>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</si>
  <si>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</si>
  <si>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</si>
  <si>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</si>
  <si>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</si>
  <si>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</si>
  <si>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</si>
  <si>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</si>
  <si>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</si>
  <si>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</si>
  <si>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</si>
  <si>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</si>
  <si>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</si>
  <si>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</si>
  <si>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</si>
  <si>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</si>
  <si>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</si>
  <si>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</si>
  <si>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</si>
  <si>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</si>
  <si>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</si>
  <si>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</si>
  <si>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</si>
  <si>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</si>
  <si>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</si>
  <si>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</si>
  <si>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</si>
  <si>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</si>
  <si>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</si>
  <si>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</si>
  <si>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</si>
  <si>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</si>
  <si>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</si>
  <si>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</si>
  <si>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</si>
  <si>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</si>
  <si>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</si>
  <si>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</si>
  <si>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</si>
  <si>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</si>
  <si>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</si>
  <si>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</si>
  <si>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</si>
  <si>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</si>
  <si>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</si>
  <si>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</si>
  <si>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</si>
  <si>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</si>
  <si>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</si>
  <si>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</si>
  <si>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</si>
  <si>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</si>
  <si>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</si>
  <si>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</si>
  <si>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</si>
  <si>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</si>
  <si>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</si>
  <si>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</si>
  <si>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</si>
  <si>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</si>
  <si>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</si>
  <si>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</si>
  <si>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</si>
  <si>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</si>
  <si>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</si>
  <si>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</si>
  <si>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</si>
  <si>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</si>
  <si>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</si>
  <si>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</si>
  <si>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</si>
  <si>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</si>
  <si>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</si>
  <si>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</si>
  <si>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</si>
  <si>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</si>
  <si>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</si>
  <si>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</si>
  <si>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</si>
  <si>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</si>
  <si>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</si>
  <si>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</si>
  <si>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</si>
  <si>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</si>
  <si>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</si>
  <si>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</si>
  <si>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</si>
  <si>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</si>
  <si>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</si>
  <si>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</si>
  <si>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</si>
  <si>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</si>
  <si>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</si>
  <si>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</si>
  <si>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</si>
  <si>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</si>
  <si>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</si>
  <si>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</si>
  <si>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</si>
  <si>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</si>
  <si>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</si>
  <si>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</si>
  <si>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</si>
  <si>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</si>
  <si>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</si>
  <si>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</si>
  <si>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</si>
  <si>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</si>
  <si>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</si>
  <si>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</si>
  <si>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</si>
  <si>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</si>
  <si>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</si>
  <si>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</si>
  <si>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</si>
  <si>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</si>
  <si>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</si>
  <si>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</si>
  <si>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</si>
  <si>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</si>
  <si>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</si>
  <si>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</si>
  <si>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</si>
  <si>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</si>
  <si>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</si>
  <si>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</si>
  <si>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</si>
  <si>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</si>
  <si>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</si>
  <si>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</si>
  <si>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</si>
  <si>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</si>
  <si>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</si>
  <si>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</si>
  <si>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</si>
  <si>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</si>
  <si>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</si>
  <si>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</si>
  <si>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</si>
  <si>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</si>
  <si>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</si>
  <si>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</si>
  <si>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</si>
  <si>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</si>
  <si>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</si>
  <si>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</si>
  <si>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</si>
  <si>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</si>
  <si>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</si>
  <si>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</si>
  <si>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</si>
  <si>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</si>
  <si>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</si>
  <si>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</si>
  <si>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</si>
  <si>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</si>
  <si>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</si>
  <si>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</si>
  <si>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</si>
  <si>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</si>
  <si>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</si>
  <si>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</si>
  <si>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</si>
  <si>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</si>
  <si>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</si>
  <si>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</si>
  <si>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</si>
  <si>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</si>
  <si>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</si>
  <si>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</si>
  <si>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</si>
  <si>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</si>
  <si>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</si>
  <si>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</si>
  <si>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</si>
  <si>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</si>
  <si>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</si>
  <si>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</si>
  <si>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</si>
  <si>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</si>
  <si>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</si>
  <si>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</si>
  <si>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</si>
  <si>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</si>
  <si>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</si>
  <si>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</si>
  <si>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</si>
  <si>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</si>
  <si>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</si>
  <si>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</si>
  <si>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</si>
  <si>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</si>
  <si>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</si>
  <si>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</si>
  <si>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</si>
  <si>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</si>
  <si>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</si>
  <si>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</si>
  <si>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</si>
  <si>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</si>
  <si>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</si>
  <si>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</si>
  <si>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</si>
  <si>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</si>
  <si>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</si>
  <si>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</si>
  <si>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</si>
  <si>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</si>
  <si>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</si>
  <si>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</si>
  <si>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</si>
  <si>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</si>
  <si>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</si>
  <si>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</si>
  <si>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</si>
  <si>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</si>
  <si>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</si>
  <si>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</si>
  <si>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</si>
  <si>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</si>
  <si>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</si>
  <si>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</si>
  <si>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</si>
  <si>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</si>
  <si>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</si>
  <si>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</si>
  <si>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</si>
  <si>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</si>
  <si>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</si>
  <si>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</si>
  <si>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</si>
  <si>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</si>
  <si>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</si>
  <si>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</si>
  <si>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</si>
  <si>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</si>
  <si>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</si>
  <si>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</si>
  <si>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</si>
  <si>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</si>
  <si>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</si>
  <si>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</si>
  <si>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</si>
  <si>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</si>
  <si>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</si>
  <si>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</si>
  <si>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</si>
  <si>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</si>
  <si>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</si>
  <si>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</si>
  <si>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</si>
  <si>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</si>
  <si>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</si>
  <si>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</si>
  <si>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</si>
  <si>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</si>
  <si>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</si>
  <si>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</si>
  <si>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</si>
  <si>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</si>
  <si>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</si>
  <si>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</si>
  <si>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</si>
  <si>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</si>
  <si>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</si>
  <si>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</si>
  <si>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</si>
  <si>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</si>
  <si>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</si>
  <si>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</si>
  <si>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</si>
  <si>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</si>
  <si>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</si>
  <si>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</si>
  <si>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</si>
  <si>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</si>
  <si>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</si>
  <si>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</si>
  <si>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</si>
  <si>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</si>
  <si>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</si>
  <si>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</si>
  <si>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</si>
  <si>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</si>
  <si>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</si>
  <si>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</si>
  <si>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</si>
  <si>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</si>
  <si>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</si>
  <si>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</si>
  <si>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</si>
  <si>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</si>
  <si>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</si>
  <si>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</si>
  <si>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</si>
  <si>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</si>
  <si>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</si>
  <si>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</si>
  <si>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</si>
  <si>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</si>
  <si>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</si>
  <si>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</si>
  <si>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</si>
  <si>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</si>
  <si>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</si>
  <si>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</si>
  <si>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</si>
  <si>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</si>
  <si>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</si>
  <si>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</si>
  <si>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</si>
  <si>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</si>
  <si>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</si>
  <si>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</si>
  <si>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</si>
  <si>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</si>
  <si>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</si>
  <si>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</si>
  <si>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</si>
  <si>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</si>
  <si>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</si>
  <si>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</si>
  <si>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</si>
  <si>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</si>
  <si>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</si>
  <si>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</si>
  <si>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</si>
  <si>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</si>
  <si>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</si>
  <si>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</si>
  <si>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</si>
  <si>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</si>
  <si>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</si>
  <si>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</si>
  <si>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</si>
  <si>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</si>
  <si>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</si>
  <si>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</si>
  <si>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</si>
  <si>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</si>
  <si>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</si>
  <si>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</si>
  <si>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</si>
  <si>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</si>
  <si>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</si>
  <si>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</si>
  <si>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</si>
  <si>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</si>
  <si>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</si>
  <si>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</si>
  <si>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</si>
  <si>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</si>
  <si>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</si>
  <si>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</si>
  <si>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</si>
  <si>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</si>
  <si>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</si>
  <si>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</si>
  <si>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</si>
  <si>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</si>
  <si>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</si>
  <si>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</si>
  <si>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</si>
  <si>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</si>
  <si>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</si>
  <si>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</si>
  <si>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</si>
  <si>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</si>
  <si>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</si>
  <si>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</si>
  <si>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</si>
  <si>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</si>
  <si>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</si>
  <si>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</si>
  <si>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</si>
  <si>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</si>
  <si>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</si>
  <si>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</si>
  <si>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</si>
  <si>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</si>
  <si>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</si>
  <si>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</si>
  <si>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</si>
  <si>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</si>
  <si>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</si>
  <si>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</si>
  <si>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</si>
  <si>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</si>
  <si>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</si>
  <si>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</si>
  <si>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</si>
  <si>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</si>
  <si>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</si>
  <si>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</si>
  <si>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</si>
  <si>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</si>
  <si>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</si>
  <si>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</si>
  <si>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</si>
  <si>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</si>
  <si>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</si>
  <si>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</si>
  <si>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</si>
  <si>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</si>
  <si>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</si>
  <si>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</si>
  <si>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</si>
  <si>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</si>
  <si>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</si>
  <si>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</si>
  <si>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</si>
  <si>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</si>
  <si>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</si>
  <si>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</si>
  <si>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</si>
  <si>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</si>
  <si>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</si>
  <si>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</si>
  <si>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</si>
  <si>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</si>
  <si>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</si>
  <si>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</si>
  <si>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</si>
  <si>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</si>
  <si>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</si>
  <si>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</si>
  <si>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</si>
  <si>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</si>
  <si>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</si>
  <si>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</si>
  <si>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</si>
  <si>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</si>
  <si>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</si>
  <si>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</si>
  <si>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</si>
  <si>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</si>
  <si>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</si>
  <si>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</si>
  <si>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</si>
  <si>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</si>
  <si>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</si>
  <si>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</si>
  <si>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</si>
  <si>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</si>
  <si>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</si>
  <si>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</si>
  <si>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</si>
  <si>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</si>
  <si>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</si>
  <si>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</si>
  <si>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</si>
  <si>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</si>
  <si>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</si>
  <si>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</si>
  <si>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</si>
  <si>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</si>
  <si>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</si>
  <si>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</si>
  <si>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</si>
  <si>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</si>
  <si>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</si>
  <si>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</si>
  <si>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</si>
  <si>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</si>
  <si>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</si>
  <si>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</si>
  <si>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</si>
  <si>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</si>
  <si>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</si>
  <si>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</si>
  <si>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</si>
  <si>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</si>
  <si>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</si>
  <si>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</si>
  <si>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</si>
  <si>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</si>
  <si>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</si>
  <si>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</si>
  <si>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</si>
  <si>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</si>
  <si>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</si>
  <si>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</si>
  <si>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</si>
  <si>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</si>
  <si>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</si>
  <si>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</si>
  <si>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</si>
  <si>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</si>
  <si>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</si>
  <si>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</si>
  <si>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</si>
  <si>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</si>
  <si>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</si>
  <si>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</si>
  <si>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</si>
  <si>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</si>
  <si>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</si>
  <si>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</si>
  <si>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</si>
  <si>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</si>
  <si>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</si>
  <si>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</si>
  <si>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</si>
  <si>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</si>
  <si>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</si>
  <si>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</si>
  <si>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</si>
  <si>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</si>
  <si>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</si>
  <si>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</si>
  <si>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</si>
  <si>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</si>
  <si>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</si>
  <si>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</si>
  <si>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</si>
  <si>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</si>
  <si>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</si>
  <si>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</si>
  <si>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</si>
  <si>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</si>
  <si>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</si>
  <si>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</si>
  <si>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</si>
  <si>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</si>
  <si>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</si>
  <si>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</si>
  <si>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</si>
  <si>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</si>
  <si>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</si>
  <si>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</si>
  <si>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</si>
  <si>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</si>
  <si>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</si>
  <si>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</si>
  <si>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</si>
  <si>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</si>
  <si>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</si>
  <si>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</si>
  <si>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</si>
  <si>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</si>
  <si>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</si>
  <si>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</si>
  <si>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</si>
  <si>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</si>
  <si>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</si>
  <si>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</si>
  <si>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</si>
  <si>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</si>
  <si>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</si>
  <si>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</si>
  <si>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</si>
  <si>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</si>
  <si>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</si>
  <si>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</si>
  <si>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</si>
  <si>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</si>
  <si>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</si>
  <si>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</si>
  <si>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</si>
  <si>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</si>
  <si>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</si>
  <si>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</si>
  <si>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</si>
  <si>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</si>
  <si>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</si>
  <si>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</si>
  <si>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</si>
  <si>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</si>
  <si>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</si>
  <si>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</si>
  <si>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</si>
  <si>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</si>
  <si>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</si>
  <si>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</si>
  <si>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</si>
  <si>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</si>
  <si>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</si>
  <si>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</si>
  <si>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</si>
  <si>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</si>
  <si>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</si>
  <si>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</si>
  <si>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</si>
  <si>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</si>
  <si>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</si>
  <si>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</si>
  <si>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</si>
  <si>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</si>
  <si>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</si>
  <si>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</si>
  <si>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</si>
  <si>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</si>
  <si>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</si>
  <si>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</si>
  <si>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</si>
  <si>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</si>
  <si>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</si>
  <si>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</si>
  <si>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</si>
  <si>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</si>
  <si>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</si>
  <si>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</si>
  <si>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</si>
  <si>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</si>
  <si>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</si>
  <si>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</si>
  <si>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</si>
  <si>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</si>
  <si>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</si>
  <si>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</si>
  <si>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</si>
  <si>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</si>
  <si>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</si>
  <si>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</si>
  <si>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</si>
  <si>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</si>
  <si>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</si>
  <si>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</si>
  <si>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</si>
  <si>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</si>
  <si>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</si>
  <si>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</si>
  <si>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</si>
  <si>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</si>
  <si>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</si>
  <si>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</si>
  <si>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</si>
  <si>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</si>
  <si>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</si>
  <si>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</si>
  <si>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</si>
  <si>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</si>
  <si>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</si>
  <si>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</si>
  <si>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</si>
  <si>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</si>
  <si>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</si>
  <si>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</si>
  <si>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</si>
  <si>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</si>
  <si>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</si>
  <si>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</si>
  <si>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</si>
  <si>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</si>
  <si>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</si>
  <si>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</si>
  <si>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</si>
  <si>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</si>
  <si>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</si>
  <si>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</si>
  <si>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</si>
  <si>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</si>
  <si>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</si>
  <si>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</si>
  <si>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</si>
  <si>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</si>
  <si>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</si>
  <si>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</si>
  <si>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</si>
  <si>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</si>
  <si>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</si>
  <si>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</si>
  <si>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</si>
  <si>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</si>
  <si>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</si>
  <si>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</si>
  <si>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</si>
  <si>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</si>
  <si>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</si>
  <si>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</si>
  <si>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</si>
  <si>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</si>
  <si>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</si>
  <si>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</si>
  <si>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</si>
  <si>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</si>
  <si>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</si>
  <si>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</si>
  <si>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</si>
  <si>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</si>
  <si>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</si>
  <si>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</si>
  <si>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</si>
  <si>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</si>
  <si>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</si>
  <si>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</si>
  <si>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</si>
  <si>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</si>
  <si>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</si>
  <si>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</si>
  <si>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</si>
  <si>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</si>
  <si>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</si>
  <si>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</si>
  <si>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</si>
  <si>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</si>
  <si>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</si>
  <si>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</si>
  <si>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</si>
  <si>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</si>
  <si>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</si>
  <si>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</si>
  <si>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</si>
  <si>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</si>
  <si>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</si>
  <si>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</si>
  <si>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</si>
  <si>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</si>
  <si>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</si>
  <si>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</si>
  <si>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</si>
  <si>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</si>
  <si>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</si>
  <si>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</si>
  <si>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</si>
  <si>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</si>
  <si>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</si>
  <si>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</si>
  <si>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</si>
  <si>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</si>
  <si>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</si>
  <si>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</si>
  <si>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</si>
  <si>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</si>
  <si>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</si>
  <si>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</si>
  <si>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</si>
  <si>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</si>
  <si>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</si>
  <si>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</si>
  <si>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</si>
  <si>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</si>
  <si>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</si>
  <si>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</si>
  <si>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</si>
  <si>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</si>
  <si>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</si>
  <si>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</si>
  <si>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</si>
  <si>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</si>
  <si>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</si>
  <si>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</si>
  <si>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</si>
  <si>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</si>
  <si>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</si>
  <si>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</si>
  <si>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</si>
  <si>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</si>
  <si>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</si>
  <si>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</si>
  <si>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</si>
  <si>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</si>
  <si>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</si>
  <si>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</si>
  <si>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</si>
  <si>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</si>
  <si>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</si>
  <si>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</si>
  <si>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</si>
  <si>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</si>
  <si>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</si>
  <si>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</si>
  <si>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</si>
  <si>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</si>
  <si>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</si>
  <si>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</si>
  <si>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</si>
  <si>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</si>
  <si>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</si>
  <si>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</si>
  <si>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</si>
  <si>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</si>
  <si>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</si>
  <si>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</si>
  <si>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</si>
  <si>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</si>
  <si>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</si>
  <si>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</si>
  <si>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</si>
  <si>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</si>
  <si>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</si>
  <si>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</si>
  <si>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</si>
  <si>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</si>
  <si>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</si>
  <si>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</si>
  <si>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</si>
  <si>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</si>
  <si>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</si>
  <si>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</si>
  <si>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</si>
  <si>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</si>
  <si>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</si>
  <si>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</si>
  <si>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</si>
  <si>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</si>
  <si>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</si>
  <si>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</si>
  <si>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</si>
  <si>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</si>
  <si>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</si>
  <si>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</si>
  <si>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</si>
  <si>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</si>
  <si>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</si>
  <si>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</si>
  <si>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</si>
  <si>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</si>
  <si>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</si>
  <si>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</si>
  <si>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</si>
  <si>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</si>
  <si>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</si>
  <si>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</si>
  <si>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</si>
  <si>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</si>
  <si>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</si>
  <si>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</si>
  <si>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</si>
  <si>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</si>
  <si>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</si>
  <si>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</si>
  <si>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</si>
  <si>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</si>
  <si>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</si>
  <si>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</si>
  <si>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</si>
  <si>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</si>
  <si>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</si>
  <si>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</si>
  <si>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</si>
  <si>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</si>
  <si>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</si>
  <si>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</si>
  <si>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</si>
  <si>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</si>
  <si>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</si>
  <si>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</si>
  <si>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</si>
  <si>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</si>
  <si>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</si>
  <si>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</si>
  <si>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</si>
  <si>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</si>
  <si>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</si>
  <si>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</si>
  <si>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</si>
  <si>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</si>
  <si>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</si>
  <si>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</si>
  <si>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</si>
  <si>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</si>
  <si>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</si>
  <si>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</si>
  <si>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</si>
  <si>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</si>
  <si>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</si>
  <si>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</si>
  <si>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</si>
  <si>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</si>
  <si>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</si>
  <si>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</si>
  <si>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</si>
  <si>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</si>
  <si>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</si>
  <si>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</si>
  <si>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</si>
  <si>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</si>
  <si>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</si>
  <si>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</si>
  <si>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</si>
  <si>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</si>
  <si>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</si>
  <si>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</si>
  <si>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</si>
  <si>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</si>
  <si>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</si>
  <si>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</si>
  <si>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</si>
  <si>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</si>
  <si>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</si>
  <si>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</si>
  <si>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</si>
  <si>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</si>
  <si>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</si>
  <si>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</si>
  <si>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</si>
  <si>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</si>
  <si>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</si>
  <si>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</si>
  <si>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</si>
  <si>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</si>
  <si>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</si>
  <si>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</si>
  <si>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</si>
  <si>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</si>
  <si>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</si>
  <si>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</si>
  <si>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</si>
  <si>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</si>
  <si>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</si>
  <si>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</si>
  <si>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</si>
  <si>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</si>
  <si>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</si>
  <si>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</si>
  <si>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</si>
  <si>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</si>
  <si>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</si>
  <si>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</si>
  <si>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</si>
  <si>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</si>
  <si>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</si>
  <si>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</si>
  <si>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</si>
  <si>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</si>
  <si>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</si>
  <si>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</si>
  <si>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</si>
  <si>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</si>
  <si>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</si>
  <si>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</si>
  <si>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</si>
  <si>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</si>
  <si>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</si>
  <si>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</si>
  <si>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</si>
  <si>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</si>
  <si>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</si>
  <si>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</si>
  <si>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</si>
  <si>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</si>
  <si>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</si>
  <si>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</si>
  <si>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</si>
  <si>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</si>
  <si>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</si>
  <si>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</si>
  <si>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</si>
  <si>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</si>
  <si>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</si>
  <si>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</si>
  <si>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</si>
  <si>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</si>
  <si>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</si>
  <si>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</si>
  <si>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</si>
  <si>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</si>
  <si>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</si>
  <si>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</si>
  <si>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</si>
  <si>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</si>
  <si>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</si>
  <si>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</si>
  <si>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</si>
  <si>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</si>
  <si>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</si>
  <si>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</si>
  <si>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</si>
  <si>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</si>
  <si>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</si>
  <si>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</si>
  <si>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</si>
  <si>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</si>
  <si>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</si>
  <si>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</si>
  <si>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</si>
  <si>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</si>
  <si>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</si>
  <si>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</si>
  <si>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</si>
  <si>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</si>
  <si>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</si>
  <si>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</si>
  <si>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</si>
  <si>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</si>
  <si>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</si>
  <si>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</si>
  <si>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</si>
  <si>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</si>
  <si>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</si>
  <si>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</si>
  <si>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</si>
  <si>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</si>
  <si>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</si>
  <si>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</si>
  <si>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</si>
  <si>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</si>
  <si>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</si>
  <si>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</si>
  <si>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</si>
  <si>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</si>
  <si>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</si>
  <si>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</si>
  <si>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</si>
  <si>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</si>
  <si>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</si>
  <si>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</si>
  <si>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</si>
  <si>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</si>
  <si>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</si>
  <si>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</si>
  <si>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</si>
  <si>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</si>
  <si>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</si>
  <si>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</si>
  <si>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</si>
  <si>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</si>
  <si>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</si>
  <si>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</si>
  <si>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</si>
  <si>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</si>
  <si>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</si>
  <si>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</si>
  <si>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</si>
  <si>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</si>
  <si>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</si>
  <si>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</si>
  <si>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</si>
  <si>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</si>
  <si>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</si>
  <si>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</si>
  <si>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</si>
  <si>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</si>
  <si>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</si>
  <si>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</si>
  <si>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</si>
  <si>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</si>
  <si>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</si>
  <si>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</si>
  <si>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</si>
  <si>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</si>
  <si>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</si>
  <si>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</si>
  <si>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</si>
  <si>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</si>
  <si>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</si>
  <si>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</si>
  <si>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</si>
  <si>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</si>
  <si>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</si>
  <si>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</si>
  <si>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</si>
  <si>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</si>
  <si>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</si>
  <si>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</si>
  <si>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</si>
  <si>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</si>
  <si>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</si>
  <si>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</si>
  <si>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</si>
  <si>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</si>
  <si>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</si>
  <si>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</si>
  <si>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</si>
  <si>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</si>
  <si>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</si>
  <si>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</si>
  <si>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</si>
  <si>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</si>
  <si>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</si>
  <si>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</si>
  <si>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</si>
  <si>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</si>
  <si>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</si>
  <si>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</si>
  <si>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</si>
  <si>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</si>
  <si>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</si>
  <si>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</si>
  <si>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</si>
  <si>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</si>
  <si>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</si>
  <si>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</si>
  <si>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</si>
  <si>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</si>
  <si>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</si>
  <si>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</si>
  <si>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</si>
  <si>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</si>
  <si>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</si>
  <si>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</si>
  <si>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</si>
  <si>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</si>
  <si>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</si>
  <si>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</si>
  <si>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</si>
  <si>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</si>
  <si>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</si>
  <si>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</si>
  <si>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</si>
  <si>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</si>
  <si>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</si>
  <si>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</si>
  <si>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</si>
  <si>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</si>
  <si>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</si>
  <si>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</si>
  <si>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</si>
  <si>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</si>
  <si>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</si>
  <si>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</si>
  <si>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</si>
  <si>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</si>
  <si>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</si>
  <si>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</si>
  <si>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</si>
  <si>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</si>
  <si>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</si>
  <si>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</si>
  <si>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</si>
  <si>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</si>
  <si>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</si>
  <si>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</si>
  <si>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</si>
  <si>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</si>
  <si>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</si>
  <si>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</si>
  <si>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</si>
  <si>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</si>
  <si>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</si>
  <si>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</si>
  <si>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</si>
  <si>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</si>
  <si>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</si>
  <si>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</si>
  <si>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</si>
  <si>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</si>
  <si>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</si>
  <si>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</si>
  <si>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</si>
  <si>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</si>
  <si>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</si>
  <si>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</si>
  <si>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</si>
  <si>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</si>
  <si>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</si>
  <si>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</si>
  <si>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</si>
  <si>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</si>
  <si>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</si>
  <si>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</si>
  <si>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</si>
  <si>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</si>
  <si>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</si>
  <si>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</si>
  <si>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</si>
  <si>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</si>
  <si>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</si>
  <si>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</si>
  <si>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</si>
  <si>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</si>
  <si>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</si>
  <si>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</si>
  <si>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</si>
  <si>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</si>
  <si>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</si>
  <si>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</si>
  <si>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</si>
  <si>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</si>
  <si>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</si>
  <si>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</si>
  <si>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</si>
  <si>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</si>
  <si>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</si>
  <si>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</si>
  <si>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</si>
  <si>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</si>
  <si>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</si>
  <si>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</si>
  <si>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</si>
  <si>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</si>
  <si>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</si>
  <si>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</si>
  <si>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</si>
  <si>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</si>
  <si>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</si>
  <si>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</si>
  <si>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</si>
  <si>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</si>
  <si>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</si>
  <si>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</si>
  <si>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</si>
  <si>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</si>
  <si>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</si>
  <si>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</si>
  <si>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</si>
  <si>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</si>
  <si>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</si>
  <si>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</si>
  <si>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</si>
  <si>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</si>
  <si>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</si>
  <si>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</si>
  <si>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</si>
  <si>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</si>
  <si>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</si>
  <si>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</si>
  <si>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</si>
  <si>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</si>
  <si>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</si>
  <si>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</si>
  <si>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</si>
  <si>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</si>
  <si>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</si>
  <si>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</si>
  <si>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</si>
  <si>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</si>
  <si>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</si>
  <si>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</si>
  <si>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</si>
  <si>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</si>
  <si>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</si>
  <si>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</si>
  <si>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</si>
  <si>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</si>
  <si>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</si>
  <si>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</si>
  <si>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</si>
  <si>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</si>
  <si>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</si>
  <si>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</si>
  <si>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</si>
  <si>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</si>
  <si>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</si>
  <si>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</si>
  <si>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</si>
  <si>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</si>
  <si>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</si>
  <si>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</si>
  <si>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</si>
  <si>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</si>
  <si>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</si>
  <si>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</si>
  <si>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</si>
  <si>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</si>
  <si>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</si>
  <si>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</si>
  <si>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</si>
  <si>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</si>
  <si>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</si>
  <si>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</si>
  <si>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</si>
  <si>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</si>
  <si>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</si>
  <si>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</si>
  <si>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</si>
  <si>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</si>
  <si>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</si>
  <si>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</si>
  <si>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</si>
  <si>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</si>
  <si>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</si>
  <si>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</si>
  <si>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</si>
  <si>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</si>
  <si>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</si>
  <si>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</si>
  <si>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</si>
  <si>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</si>
  <si>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</si>
  <si>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</si>
  <si>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</si>
  <si>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</si>
  <si>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</si>
  <si>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</si>
  <si>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</si>
  <si>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</si>
  <si>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</si>
  <si>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</si>
  <si>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</si>
  <si>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</si>
  <si>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</si>
  <si>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</si>
  <si>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</si>
  <si>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</si>
  <si>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</si>
  <si>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</si>
  <si>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</si>
  <si>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</si>
  <si>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</si>
  <si>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</si>
  <si>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</si>
  <si>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</si>
  <si>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</si>
  <si>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</si>
  <si>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</si>
  <si>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</si>
  <si>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</si>
  <si>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</si>
  <si>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</si>
  <si>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</si>
  <si>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</si>
  <si>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</si>
  <si>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</si>
  <si>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</si>
  <si>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</si>
  <si>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</si>
  <si>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</si>
  <si>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</si>
  <si>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</si>
  <si>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</si>
  <si>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</si>
  <si>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</si>
  <si>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</si>
  <si>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</si>
  <si>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</si>
  <si>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</si>
  <si>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</si>
  <si>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</si>
  <si>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</si>
  <si>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</si>
  <si>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</si>
  <si>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</si>
  <si>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</si>
  <si>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</si>
  <si>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</si>
  <si>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</si>
  <si>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</si>
  <si>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</si>
  <si>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</si>
  <si>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</si>
  <si>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</si>
  <si>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</si>
  <si>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</si>
  <si>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</si>
  <si>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</si>
  <si>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</si>
  <si>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</si>
  <si>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</si>
  <si>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</si>
  <si>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</si>
  <si>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</si>
  <si>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</si>
  <si>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</si>
  <si>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</si>
  <si>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</si>
  <si>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</si>
  <si>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</si>
  <si>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</si>
  <si>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</si>
  <si>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</si>
  <si>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</si>
  <si>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</si>
  <si>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</si>
  <si>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</si>
  <si>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</si>
  <si>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</si>
  <si>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</si>
  <si>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</si>
  <si>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</si>
  <si>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</si>
  <si>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</si>
  <si>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</si>
  <si>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</si>
  <si>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</si>
  <si>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</si>
  <si>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</si>
  <si>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</si>
  <si>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</si>
  <si>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</si>
  <si>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</si>
  <si>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</si>
  <si>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</si>
  <si>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</si>
  <si>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</si>
  <si>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</si>
  <si>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</si>
  <si>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</si>
  <si>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</si>
  <si>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</si>
  <si>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</si>
  <si>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</si>
  <si>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</si>
  <si>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</si>
  <si>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</si>
  <si>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</si>
  <si>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</si>
  <si>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</si>
  <si>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</si>
  <si>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</si>
  <si>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</si>
  <si>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</si>
  <si>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</si>
  <si>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</si>
  <si>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</si>
  <si>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</si>
  <si>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</si>
  <si>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</si>
  <si>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</si>
  <si>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</si>
  <si>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</si>
  <si>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</si>
  <si>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</si>
  <si>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</si>
  <si>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</si>
  <si>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</si>
  <si>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</si>
  <si>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</si>
  <si>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</si>
  <si>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</si>
  <si>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</si>
  <si>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</si>
  <si>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</si>
  <si>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</si>
  <si>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</si>
  <si>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</si>
  <si>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</si>
  <si>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</si>
  <si>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</si>
  <si>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</si>
  <si>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</si>
  <si>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</si>
  <si>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</si>
  <si>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</si>
  <si>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</si>
  <si>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</si>
  <si>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</si>
  <si>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</si>
  <si>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</si>
  <si>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</si>
  <si>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</si>
  <si>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</si>
  <si>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</si>
  <si>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</si>
  <si>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</si>
  <si>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</si>
  <si>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</si>
  <si>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</si>
  <si>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</si>
  <si>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</si>
  <si>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</si>
  <si>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</si>
  <si>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</si>
  <si>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</si>
  <si>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</si>
  <si>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</si>
  <si>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</si>
  <si>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</si>
  <si>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</si>
  <si>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</si>
  <si>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</si>
  <si>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</si>
  <si>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</si>
  <si>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</si>
  <si>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</si>
  <si>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</si>
  <si>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</si>
  <si>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</si>
  <si>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</si>
  <si>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</si>
  <si>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</si>
  <si>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</si>
  <si>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</si>
  <si>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</si>
  <si>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</si>
  <si>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</si>
  <si>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</si>
  <si>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</si>
  <si>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</si>
  <si>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</si>
  <si>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</si>
  <si>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</si>
  <si>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</si>
  <si>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</si>
  <si>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</si>
  <si>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</si>
  <si>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</si>
  <si>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</si>
  <si>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</si>
  <si>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</si>
  <si>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</si>
  <si>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</si>
  <si>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</si>
  <si>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</si>
  <si>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</si>
  <si>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</si>
  <si>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</si>
  <si>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</si>
  <si>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</si>
  <si>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</si>
  <si>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</si>
  <si>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</si>
  <si>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</si>
  <si>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</si>
  <si>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</si>
  <si>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</si>
  <si>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</si>
  <si>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</si>
  <si>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</si>
  <si>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</si>
  <si>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</si>
  <si>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</si>
  <si>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</si>
  <si>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</si>
  <si>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</si>
  <si>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</si>
  <si>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</si>
  <si>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</si>
  <si>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</si>
  <si>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</si>
  <si>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</si>
  <si>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</si>
  <si>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</si>
  <si>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</si>
  <si>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</si>
  <si>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</si>
  <si>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</si>
  <si>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</si>
  <si>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</si>
  <si>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</si>
  <si>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</si>
  <si>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</si>
  <si>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</si>
  <si>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</si>
  <si>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</si>
  <si>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</si>
  <si>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</si>
  <si>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</si>
  <si>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</si>
  <si>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</si>
  <si>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</si>
  <si>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</si>
  <si>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</si>
  <si>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</si>
  <si>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</si>
  <si>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</si>
  <si>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</si>
  <si>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</si>
  <si>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</si>
  <si>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</si>
  <si>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</si>
  <si>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</si>
  <si>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</si>
  <si>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</si>
  <si>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</si>
  <si>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</si>
  <si>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</si>
  <si>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</si>
  <si>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</si>
  <si>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</si>
  <si>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</si>
  <si>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</si>
  <si>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</si>
  <si>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</si>
  <si>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</si>
  <si>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</si>
  <si>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</si>
  <si>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</si>
  <si>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</si>
  <si>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</si>
  <si>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</si>
  <si>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</si>
  <si>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</si>
  <si>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</si>
  <si>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</si>
  <si>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</si>
  <si>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</si>
  <si>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</si>
  <si>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</si>
  <si>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</si>
  <si>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</si>
  <si>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</si>
  <si>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</si>
  <si>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</si>
  <si>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</si>
  <si>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</si>
  <si>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</si>
  <si>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</si>
  <si>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</si>
  <si>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</si>
  <si>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</si>
  <si>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</si>
  <si>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</si>
  <si>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</si>
  <si>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</si>
  <si>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</si>
  <si>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</si>
  <si>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</si>
  <si>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</si>
  <si>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</si>
  <si>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</si>
  <si>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</si>
  <si>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</si>
  <si>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</si>
  <si>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</si>
  <si>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</si>
  <si>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</si>
  <si>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</si>
  <si>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</si>
  <si>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</si>
  <si>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</si>
  <si>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</si>
  <si>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</si>
  <si>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</si>
  <si>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</si>
  <si>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</si>
  <si>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</si>
  <si>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</si>
  <si>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</si>
  <si>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</si>
  <si>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</si>
  <si>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</si>
  <si>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</si>
  <si>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</si>
  <si>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</si>
  <si>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</si>
  <si>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</si>
  <si>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</si>
  <si>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</si>
  <si>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</si>
  <si>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</si>
  <si>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</si>
  <si>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</si>
  <si>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</si>
  <si>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</si>
  <si>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</si>
  <si>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</si>
  <si>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</si>
  <si>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</si>
  <si>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</si>
  <si>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</si>
  <si>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</si>
  <si>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</si>
  <si>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</si>
  <si>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</si>
  <si>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</si>
  <si>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</si>
  <si>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</si>
  <si>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</si>
  <si>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</si>
  <si>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</si>
  <si>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</si>
  <si>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</si>
  <si>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</si>
  <si>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</si>
  <si>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</si>
  <si>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</si>
  <si>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</si>
  <si>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</si>
  <si>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</si>
  <si>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</si>
  <si>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</si>
  <si>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</si>
  <si>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</si>
  <si>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</si>
  <si>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</si>
  <si>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</si>
  <si>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</si>
  <si>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</si>
  <si>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</si>
  <si>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</si>
  <si>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</si>
  <si>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</si>
  <si>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</si>
  <si>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</si>
  <si>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</si>
  <si>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</si>
  <si>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</si>
  <si>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</si>
  <si>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</si>
  <si>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</si>
  <si>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</si>
  <si>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</si>
  <si>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</si>
  <si>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</si>
  <si>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</si>
  <si>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</si>
  <si>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</si>
  <si>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</si>
  <si>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</si>
  <si>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</si>
  <si>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</si>
  <si>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</si>
  <si>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</si>
  <si>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</si>
  <si>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</si>
  <si>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</si>
  <si>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</si>
  <si>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</si>
  <si>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</si>
  <si>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</si>
  <si>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</si>
  <si>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</si>
  <si>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</si>
  <si>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</si>
  <si>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</si>
  <si>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</si>
  <si>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</si>
  <si>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</si>
  <si>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</si>
  <si>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</si>
  <si>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</si>
  <si>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</si>
  <si>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</si>
  <si>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</si>
  <si>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</si>
  <si>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</si>
  <si>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</si>
  <si>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</si>
  <si>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</si>
  <si>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</si>
  <si>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</si>
  <si>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</si>
  <si>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</si>
  <si>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</si>
  <si>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</si>
  <si>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</si>
  <si>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</si>
  <si>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</si>
  <si>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</si>
  <si>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</si>
  <si>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</si>
  <si>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</si>
  <si>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</si>
  <si>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</si>
  <si>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</si>
  <si>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</si>
  <si>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</si>
  <si>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</si>
  <si>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</si>
  <si>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</si>
  <si>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</si>
  <si>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</si>
  <si>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</si>
  <si>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</si>
  <si>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</si>
  <si>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</si>
  <si>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</si>
  <si>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</si>
  <si>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</si>
  <si>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</si>
  <si>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</si>
  <si>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</si>
  <si>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</si>
  <si>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</si>
  <si>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</si>
  <si>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</si>
  <si>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</si>
  <si>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</si>
  <si>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</si>
  <si>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</si>
  <si>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</si>
  <si>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</si>
  <si>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</si>
  <si>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</si>
  <si>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</si>
  <si>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</si>
  <si>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</si>
  <si>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</si>
  <si>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</si>
  <si>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</si>
  <si>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</si>
  <si>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</si>
  <si>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</si>
  <si>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</si>
  <si>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</si>
  <si>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</si>
  <si>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</si>
  <si>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</si>
  <si>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</si>
  <si>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</si>
  <si>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</si>
  <si>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</si>
  <si>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</si>
  <si>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</si>
  <si>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</si>
  <si>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</si>
  <si>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</si>
  <si>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</si>
  <si>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</si>
  <si>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</si>
  <si>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</si>
  <si>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</si>
  <si>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</si>
  <si>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</si>
  <si>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</si>
  <si>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</si>
  <si>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</si>
  <si>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</si>
  <si>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</si>
  <si>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</si>
  <si>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</si>
  <si>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</si>
  <si>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</si>
  <si>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</si>
  <si>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</si>
  <si>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</si>
  <si>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</si>
  <si>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</si>
  <si>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</si>
  <si>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</si>
  <si>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</si>
  <si>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</si>
  <si>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</si>
  <si>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</si>
  <si>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</si>
  <si>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</si>
  <si>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</si>
  <si>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</si>
  <si>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</si>
  <si>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</si>
  <si>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</si>
  <si>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</si>
  <si>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</si>
  <si>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</si>
  <si>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</si>
  <si>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</si>
  <si>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</si>
  <si>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</si>
  <si>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</si>
  <si>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</si>
  <si>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</si>
  <si>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</si>
  <si>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</si>
  <si>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</si>
  <si>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</si>
  <si>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</si>
  <si>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</si>
  <si>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</si>
  <si>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</si>
  <si>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</si>
  <si>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</si>
  <si>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</si>
  <si>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</si>
  <si>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</si>
  <si>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</si>
  <si>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</si>
  <si>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</si>
  <si>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</si>
  <si>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</si>
  <si>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</si>
  <si>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</si>
  <si>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</si>
  <si>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</si>
  <si>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</si>
  <si>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</si>
  <si>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</si>
  <si>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</si>
  <si>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</si>
  <si>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</si>
  <si>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</si>
  <si>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</si>
  <si>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</si>
  <si>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</si>
  <si>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</si>
  <si>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</si>
  <si>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</si>
  <si>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</si>
  <si>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</si>
  <si>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</si>
  <si>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</si>
  <si>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</si>
  <si>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</si>
  <si>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</si>
  <si>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</si>
  <si>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</si>
  <si>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</si>
  <si>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</si>
  <si>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</si>
  <si>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</si>
  <si>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</si>
  <si>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</si>
  <si>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</si>
  <si>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</si>
  <si>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</si>
  <si>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</si>
  <si>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</si>
  <si>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</si>
  <si>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</si>
  <si>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</si>
  <si>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</si>
  <si>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</si>
  <si>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</si>
  <si>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</si>
  <si>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</si>
  <si>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</si>
  <si>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</si>
  <si>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</si>
  <si>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</si>
  <si>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</si>
  <si>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</si>
  <si>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</si>
  <si>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</si>
  <si>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</si>
  <si>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</si>
  <si>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</si>
  <si>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</si>
  <si>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</si>
  <si>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</si>
  <si>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</si>
  <si>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</si>
  <si>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</si>
  <si>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</si>
  <si>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</si>
  <si>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</si>
  <si>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</si>
  <si>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</si>
  <si>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</si>
  <si>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</si>
  <si>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</si>
  <si>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</si>
  <si>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</si>
  <si>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</si>
  <si>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</si>
  <si>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</si>
  <si>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</si>
  <si>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</si>
  <si>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</si>
  <si>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</si>
  <si>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</si>
  <si>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</si>
  <si>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</si>
  <si>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</si>
  <si>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</si>
  <si>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</si>
  <si>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</si>
  <si>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</si>
  <si>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</si>
  <si>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</si>
  <si>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</si>
  <si>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</si>
  <si>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</si>
  <si>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</si>
  <si>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</si>
  <si>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</si>
  <si>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</si>
  <si>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</si>
  <si>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</si>
  <si>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</si>
  <si>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</si>
  <si>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</si>
  <si>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</si>
  <si>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</si>
  <si>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</si>
  <si>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</si>
  <si>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</si>
  <si>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</si>
  <si>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</si>
  <si>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</si>
  <si>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</si>
  <si>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</si>
  <si>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</si>
  <si>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</si>
  <si>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</si>
  <si>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</si>
  <si>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</si>
  <si>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</si>
  <si>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</si>
  <si>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</si>
  <si>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</si>
  <si>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</si>
  <si>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</si>
  <si>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</si>
  <si>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</si>
  <si>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</si>
  <si>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</si>
  <si>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</si>
  <si>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</si>
  <si>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</si>
  <si>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</si>
  <si>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</si>
  <si>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</si>
  <si>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</si>
  <si>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</si>
  <si>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</si>
  <si>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</si>
  <si>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</si>
  <si>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</si>
  <si>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</si>
  <si>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</si>
  <si>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</si>
  <si>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</si>
  <si>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</si>
  <si>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</si>
  <si>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</si>
  <si>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</si>
  <si>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</si>
  <si>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</si>
  <si>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</si>
  <si>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</si>
  <si>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</si>
  <si>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</si>
  <si>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</si>
  <si>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</si>
  <si>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</si>
  <si>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</si>
  <si>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</si>
  <si>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</si>
  <si>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</si>
  <si>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</si>
  <si>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</si>
  <si>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</si>
  <si>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</si>
  <si>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</si>
  <si>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</si>
  <si>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</si>
  <si>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</si>
  <si>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</si>
  <si>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</si>
  <si>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</si>
  <si>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</si>
  <si>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</si>
  <si>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</si>
  <si>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</si>
  <si>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</si>
  <si>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</si>
  <si>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</si>
  <si>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</si>
  <si>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</si>
  <si>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</si>
  <si>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</si>
  <si>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</si>
  <si>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</si>
  <si>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</si>
  <si>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</si>
  <si>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</si>
  <si>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</si>
  <si>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</si>
  <si>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</si>
  <si>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</si>
  <si>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</si>
  <si>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</si>
  <si>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</si>
  <si>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</si>
  <si>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</si>
  <si>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</si>
  <si>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</si>
  <si>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</si>
  <si>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</si>
  <si>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</si>
  <si>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</si>
  <si>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</si>
  <si>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</si>
  <si>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</si>
  <si>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</si>
  <si>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</si>
  <si>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</si>
  <si>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</si>
  <si>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</si>
  <si>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</si>
  <si>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</si>
  <si>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</si>
  <si>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</si>
  <si>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</si>
  <si>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</si>
  <si>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</si>
  <si>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</si>
  <si>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</si>
  <si>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</si>
  <si>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</si>
  <si>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</si>
  <si>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</si>
  <si>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</si>
  <si>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</si>
  <si>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</si>
  <si>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</si>
  <si>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</si>
  <si>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</si>
  <si>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</si>
  <si>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</si>
  <si>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</si>
  <si>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</si>
  <si>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</si>
  <si>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</si>
  <si>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</si>
  <si>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</si>
  <si>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</si>
  <si>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</si>
  <si>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</si>
  <si>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</si>
  <si>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</si>
  <si>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</si>
  <si>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</si>
  <si>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</si>
  <si>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</si>
  <si>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</si>
  <si>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</si>
  <si>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</si>
  <si>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</si>
  <si>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</si>
  <si>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</si>
  <si>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</si>
  <si>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</si>
  <si>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</si>
  <si>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</si>
  <si>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</si>
  <si>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</si>
  <si>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</si>
  <si>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</si>
  <si>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</si>
  <si>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</si>
  <si>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</si>
  <si>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</si>
  <si>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</si>
  <si>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</si>
  <si>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</si>
  <si>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</si>
  <si>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</si>
  <si>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</si>
  <si>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</si>
  <si>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</si>
  <si>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</si>
  <si>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</si>
  <si>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</si>
  <si>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</si>
  <si>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</si>
  <si>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</si>
  <si>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</si>
  <si>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</si>
  <si>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</si>
  <si>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</si>
  <si>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</si>
  <si>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</si>
  <si>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</si>
  <si>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</si>
  <si>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</si>
  <si>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</si>
  <si>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</si>
  <si>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</si>
  <si>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</si>
  <si>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</si>
  <si>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</si>
  <si>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</si>
  <si>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</si>
  <si>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</si>
  <si>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</si>
  <si>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</si>
  <si>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</si>
  <si>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</si>
  <si>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</si>
  <si>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</si>
  <si>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</si>
  <si>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</si>
  <si>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</si>
  <si>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</si>
  <si>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</si>
  <si>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</si>
  <si>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</si>
  <si>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</si>
  <si>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</si>
  <si>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</si>
  <si>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</si>
  <si>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</si>
  <si>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</si>
  <si>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</si>
  <si>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</si>
  <si>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</si>
  <si>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</si>
  <si>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</si>
  <si>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</si>
  <si>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</si>
  <si>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</si>
  <si>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</si>
  <si>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</si>
  <si>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</si>
  <si>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</si>
  <si>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</si>
  <si>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</si>
  <si>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</si>
  <si>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</si>
  <si>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</si>
  <si>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</si>
  <si>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</si>
  <si>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</si>
  <si>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</si>
  <si>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</si>
  <si>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</si>
  <si>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</si>
  <si>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</si>
  <si>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</si>
  <si>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</si>
  <si>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</si>
  <si>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</si>
  <si>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</si>
  <si>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</si>
  <si>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</si>
  <si>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</si>
  <si>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</si>
  <si>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</si>
  <si>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</si>
  <si>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</si>
  <si>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</si>
  <si>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</si>
  <si>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</si>
  <si>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</si>
  <si>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</si>
  <si>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</si>
  <si>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</si>
  <si>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</si>
  <si>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</si>
  <si>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</si>
  <si>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</si>
  <si>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</si>
  <si>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</si>
  <si>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</si>
  <si>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</si>
  <si>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</si>
  <si>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</si>
  <si>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</si>
  <si>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</si>
  <si>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</si>
  <si>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</si>
  <si>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</si>
  <si>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</si>
  <si>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</si>
  <si>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</si>
  <si>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</si>
  <si>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</si>
  <si>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</si>
  <si>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</si>
  <si>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</si>
  <si>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</si>
  <si>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</si>
  <si>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</si>
  <si>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</si>
  <si>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</si>
  <si>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</si>
  <si>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</si>
  <si>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</si>
  <si>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</si>
  <si>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</si>
  <si>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</si>
  <si>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</si>
  <si>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</si>
  <si>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</si>
  <si>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</si>
  <si>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</si>
  <si>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</si>
  <si>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</si>
  <si>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</si>
  <si>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</si>
  <si>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</si>
  <si>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</si>
  <si>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</si>
  <si>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</si>
  <si>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</si>
  <si>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</si>
  <si>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</si>
  <si>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</si>
  <si>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</si>
  <si>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</si>
  <si>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</si>
  <si>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</si>
  <si>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</si>
  <si>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</si>
  <si>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</si>
  <si>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</si>
  <si>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</si>
  <si>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</si>
  <si>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</si>
  <si>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</si>
  <si>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</si>
  <si>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</si>
  <si>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</si>
  <si>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</si>
  <si>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</si>
  <si>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</si>
  <si>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</si>
  <si>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</si>
  <si>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</si>
  <si>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</si>
  <si>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</si>
  <si>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</si>
  <si>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</si>
  <si>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</si>
  <si>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</si>
  <si>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</si>
  <si>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</si>
  <si>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</si>
  <si>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</si>
  <si>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</si>
  <si>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</si>
  <si>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</si>
  <si>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</si>
  <si>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</si>
  <si>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</si>
  <si>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</si>
  <si>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</si>
  <si>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</si>
  <si>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</si>
  <si>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</si>
  <si>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</si>
  <si>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</si>
  <si>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</si>
  <si>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</si>
  <si>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</si>
  <si>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</si>
  <si>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</si>
  <si>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</si>
  <si>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</si>
  <si>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</si>
  <si>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</si>
  <si>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</si>
  <si>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</si>
  <si>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</si>
  <si>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</si>
  <si>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</si>
  <si>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</si>
  <si>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</si>
  <si>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</si>
  <si>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</si>
  <si>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</si>
  <si>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</si>
  <si>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</si>
  <si>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</si>
  <si>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</si>
  <si>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</si>
  <si>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</si>
  <si>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</si>
  <si>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</si>
  <si>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</si>
  <si>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</si>
  <si>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</si>
  <si>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</si>
  <si>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</si>
  <si>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</si>
  <si>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</si>
  <si>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</si>
  <si>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</si>
  <si>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</si>
  <si>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</si>
  <si>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</si>
  <si>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</si>
  <si>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</si>
  <si>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</si>
  <si>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</si>
  <si>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</si>
  <si>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</si>
  <si>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</si>
  <si>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</si>
  <si>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</si>
  <si>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</si>
  <si>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</si>
  <si>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</si>
  <si>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</si>
  <si>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</si>
  <si>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</si>
  <si>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</si>
  <si>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</si>
  <si>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</si>
  <si>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</si>
  <si>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</si>
  <si>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</si>
  <si>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</si>
  <si>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</si>
  <si>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</si>
  <si>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</si>
  <si>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</si>
  <si>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</si>
  <si>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</si>
  <si>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</si>
  <si>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</si>
  <si>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</si>
  <si>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</si>
  <si>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</si>
  <si>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</si>
  <si>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</si>
  <si>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</si>
  <si>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</si>
  <si>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</si>
  <si>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</si>
  <si>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</si>
  <si>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</si>
  <si>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</si>
  <si>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</si>
  <si>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</si>
  <si>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</si>
  <si>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</si>
  <si>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</si>
  <si>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</si>
  <si>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</si>
  <si>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</si>
  <si>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</si>
  <si>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</si>
  <si>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</si>
  <si>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</si>
  <si>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</si>
  <si>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</si>
  <si>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</si>
  <si>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</si>
  <si>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</si>
  <si>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</si>
  <si>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</si>
  <si>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</si>
  <si>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</si>
  <si>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</si>
  <si>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</si>
  <si>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</si>
  <si>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</si>
  <si>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</si>
  <si>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</si>
  <si>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</si>
  <si>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</si>
  <si>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</si>
  <si>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</si>
  <si>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</si>
  <si>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</si>
  <si>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</si>
  <si>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</si>
  <si>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</si>
  <si>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</si>
  <si>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</si>
  <si>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</si>
  <si>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</si>
  <si>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</si>
  <si>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</si>
  <si>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</si>
  <si>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</si>
  <si>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</si>
  <si>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</si>
  <si>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</si>
  <si>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</si>
  <si>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</si>
  <si>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</si>
  <si>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</si>
  <si>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</si>
  <si>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</si>
  <si>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</si>
  <si>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</si>
  <si>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</si>
  <si>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</si>
  <si>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</si>
  <si>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</si>
  <si>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</si>
  <si>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</si>
  <si>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</si>
  <si>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</si>
  <si>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</si>
  <si>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</si>
  <si>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</si>
  <si>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</si>
  <si>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</si>
  <si>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</si>
  <si>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</si>
  <si>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</si>
  <si>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</si>
  <si>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</si>
  <si>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</si>
  <si>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</si>
  <si>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</si>
  <si>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</si>
  <si>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</si>
  <si>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</si>
  <si>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</si>
  <si>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</si>
  <si>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</si>
  <si>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</si>
  <si>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</si>
  <si>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</si>
  <si>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</si>
  <si>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</si>
  <si>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</si>
  <si>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</si>
  <si>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</si>
  <si>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</si>
  <si>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</si>
  <si>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</si>
  <si>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</si>
  <si>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</si>
  <si>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</si>
  <si>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</si>
  <si>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</si>
  <si>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</si>
  <si>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</si>
  <si>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</si>
  <si>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</si>
  <si>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</si>
  <si>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</si>
  <si>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</si>
  <si>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</si>
  <si>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</si>
  <si>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</si>
  <si>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</si>
  <si>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</si>
  <si>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</si>
  <si>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</si>
  <si>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</si>
  <si>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</si>
  <si>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</si>
  <si>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</si>
  <si>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</si>
  <si>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</si>
  <si>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</si>
  <si>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</si>
  <si>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</si>
  <si>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</si>
  <si>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</si>
  <si>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</si>
  <si>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</si>
  <si>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</si>
  <si>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</si>
  <si>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</si>
  <si>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</si>
  <si>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</si>
  <si>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</si>
  <si>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</si>
  <si>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</si>
  <si>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</si>
  <si>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</si>
  <si>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</si>
  <si>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</si>
  <si>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</si>
  <si>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</si>
  <si>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</si>
  <si>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</si>
  <si>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</si>
  <si>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</si>
  <si>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</si>
  <si>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</si>
  <si>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</si>
  <si>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</si>
  <si>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</si>
  <si>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</si>
  <si>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</si>
  <si>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</si>
  <si>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</si>
  <si>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</si>
  <si>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</si>
  <si>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</si>
  <si>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</si>
  <si>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</si>
  <si>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</si>
  <si>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</si>
  <si>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</si>
  <si>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</si>
  <si>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</si>
  <si>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</si>
  <si>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</si>
  <si>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</si>
  <si>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</si>
  <si>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</si>
  <si>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</si>
  <si>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</si>
  <si>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</si>
  <si>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</si>
  <si>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</si>
  <si>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</si>
  <si>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</si>
  <si>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</si>
  <si>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</si>
  <si>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</si>
  <si>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</si>
  <si>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</si>
  <si>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</si>
  <si>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</si>
  <si>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</si>
  <si>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</si>
  <si>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</si>
  <si>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</si>
  <si>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</si>
  <si>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</si>
  <si>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</si>
  <si>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</si>
  <si>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</si>
  <si>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</si>
  <si>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</si>
  <si>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</si>
  <si>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</si>
  <si>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</si>
  <si>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</si>
  <si>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</si>
  <si>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</si>
  <si>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</si>
  <si>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</si>
  <si>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</si>
  <si>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</si>
  <si>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</si>
  <si>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</si>
  <si>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</si>
  <si>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</si>
  <si>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</si>
  <si>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</si>
  <si>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</si>
  <si>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</si>
  <si>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</si>
  <si>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</si>
  <si>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</si>
  <si>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</si>
  <si>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</si>
  <si>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</si>
  <si>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</si>
  <si>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</si>
  <si>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</si>
  <si>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</si>
  <si>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</si>
  <si>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</si>
  <si>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</si>
  <si>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</si>
  <si>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</si>
  <si>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</si>
  <si>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</si>
  <si>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</si>
  <si>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</si>
  <si>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</si>
  <si>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</si>
  <si>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</si>
  <si>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</si>
  <si>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</si>
  <si>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</si>
  <si>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</si>
  <si>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</si>
  <si>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</si>
  <si>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</si>
  <si>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</si>
  <si>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</si>
  <si>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</si>
  <si>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</si>
  <si>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</si>
  <si>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</si>
  <si>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</si>
  <si>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</si>
  <si>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</si>
  <si>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</si>
  <si>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</si>
  <si>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</si>
  <si>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</si>
  <si>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</si>
  <si>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</si>
  <si>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</si>
  <si>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</si>
  <si>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</si>
  <si>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</si>
  <si>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</si>
  <si>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</si>
  <si>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</si>
  <si>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</si>
  <si>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</si>
  <si>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</si>
  <si>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</si>
  <si>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</si>
  <si>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</si>
  <si>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</si>
  <si>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</si>
  <si>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</si>
  <si>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</si>
  <si>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</si>
  <si>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</si>
  <si>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</si>
  <si>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</si>
  <si>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</si>
  <si>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</si>
  <si>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</si>
  <si>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</si>
  <si>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</si>
  <si>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</si>
  <si>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</si>
  <si>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</si>
  <si>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</si>
  <si>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</si>
  <si>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</si>
  <si>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</si>
  <si>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</si>
  <si>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</si>
  <si>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</si>
  <si>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</si>
  <si>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</si>
  <si>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</si>
  <si>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</si>
  <si>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</si>
  <si>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</si>
  <si>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</si>
  <si>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</si>
  <si>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</si>
  <si>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</si>
  <si>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</si>
  <si>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</si>
  <si>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</si>
  <si>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</si>
  <si>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</si>
  <si>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</si>
  <si>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</si>
  <si>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</si>
  <si>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</si>
  <si>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</si>
  <si>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</si>
  <si>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</si>
  <si>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</si>
  <si>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</si>
  <si>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</si>
  <si>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</si>
  <si>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</si>
  <si>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</si>
  <si>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</si>
  <si>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</si>
  <si>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</si>
  <si>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</si>
  <si>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</si>
  <si>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</si>
  <si>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</si>
  <si>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</si>
  <si>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</si>
  <si>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</si>
  <si>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</si>
  <si>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</si>
  <si>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</si>
  <si>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</si>
  <si>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</si>
  <si>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</si>
  <si>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</si>
  <si>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</si>
  <si>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</si>
  <si>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</si>
  <si>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</si>
  <si>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</si>
  <si>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</si>
  <si>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</si>
  <si>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</si>
  <si>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</si>
  <si>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</si>
  <si>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</si>
  <si>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</si>
  <si>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</si>
  <si>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</si>
  <si>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</si>
  <si>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</si>
  <si>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</si>
  <si>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</si>
  <si>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</si>
  <si>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</si>
  <si>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</si>
  <si>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</si>
  <si>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</si>
  <si>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</si>
  <si>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</si>
  <si>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</si>
  <si>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</si>
  <si>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</si>
  <si>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</si>
  <si>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</si>
  <si>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</si>
  <si>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</si>
  <si>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</si>
  <si>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</si>
  <si>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</si>
  <si>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</si>
  <si>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</si>
  <si>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</si>
  <si>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</si>
  <si>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</si>
  <si>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</si>
  <si>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</si>
  <si>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</si>
  <si>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</si>
  <si>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</si>
  <si>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</si>
  <si>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</si>
  <si>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</si>
  <si>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</si>
  <si>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</si>
  <si>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</si>
  <si>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</si>
  <si>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</si>
  <si>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</si>
  <si>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</si>
  <si>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</si>
  <si>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</si>
  <si>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</si>
  <si>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</si>
  <si>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</si>
  <si>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</si>
  <si>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</si>
  <si>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</si>
  <si>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</si>
  <si>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</si>
  <si>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</si>
  <si>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</si>
  <si>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</si>
  <si>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</si>
  <si>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</si>
  <si>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</si>
  <si>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</si>
  <si>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</si>
  <si>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</si>
  <si>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</si>
  <si>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</si>
  <si>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</si>
  <si>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</si>
  <si>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</si>
  <si>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</si>
  <si>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</si>
  <si>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</si>
  <si>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</si>
  <si>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</si>
  <si>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</si>
  <si>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</si>
  <si>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</si>
  <si>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</si>
  <si>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</si>
  <si>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</si>
  <si>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</si>
  <si>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</si>
  <si>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</si>
  <si>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</si>
  <si>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</si>
  <si>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</si>
  <si>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</si>
  <si>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</si>
  <si>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</si>
  <si>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</si>
  <si>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</si>
  <si>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</si>
  <si>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</si>
  <si>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</si>
  <si>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</si>
  <si>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</si>
  <si>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</si>
  <si>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</si>
  <si>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</si>
  <si>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</si>
  <si>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</si>
  <si>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</si>
  <si>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</si>
  <si>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</si>
  <si>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</si>
  <si>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</si>
  <si>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</si>
  <si>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</si>
  <si>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</si>
  <si>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</si>
  <si>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</si>
  <si>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</si>
  <si>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</si>
  <si>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</si>
  <si>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</si>
  <si>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</si>
  <si>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</si>
  <si>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</si>
  <si>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</si>
  <si>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</si>
  <si>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</si>
  <si>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</si>
  <si>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</si>
  <si>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</si>
  <si>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</si>
  <si>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</si>
  <si>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</si>
  <si>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</si>
  <si>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</si>
  <si>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</si>
  <si>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</si>
  <si>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</si>
  <si>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</si>
  <si>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</si>
  <si>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</si>
  <si>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</si>
  <si>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</si>
  <si>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</si>
  <si>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</si>
  <si>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</si>
  <si>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</si>
  <si>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</si>
  <si>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</si>
  <si>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</si>
  <si>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</si>
  <si>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</si>
  <si>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</si>
  <si>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</si>
  <si>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</si>
  <si>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</si>
  <si>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</si>
  <si>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</si>
  <si>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</si>
  <si>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</si>
  <si>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</si>
  <si>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</si>
  <si>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</si>
  <si>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</si>
  <si>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</si>
  <si>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</si>
  <si>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</si>
  <si>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</si>
  <si>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</si>
  <si>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</si>
  <si>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</si>
  <si>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</si>
  <si>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</si>
  <si>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</si>
  <si>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</si>
  <si>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</si>
  <si>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</si>
  <si>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</si>
  <si>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</si>
  <si>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</si>
  <si>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</si>
  <si>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</si>
  <si>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</si>
  <si>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</si>
  <si>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</si>
  <si>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</si>
  <si>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</si>
  <si>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</si>
  <si>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</si>
  <si>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</si>
  <si>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</si>
  <si>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</si>
  <si>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</si>
  <si>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</si>
  <si>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</si>
  <si>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</si>
  <si>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</si>
  <si>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</si>
  <si>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</si>
  <si>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</si>
  <si>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</si>
  <si>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</si>
  <si>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</si>
  <si>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</si>
  <si>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</si>
  <si>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</si>
  <si>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</si>
  <si>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</si>
  <si>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</si>
  <si>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</si>
  <si>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</si>
  <si>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</si>
  <si>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</si>
  <si>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</si>
  <si>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</si>
  <si>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</si>
  <si>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</si>
  <si>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</si>
  <si>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</si>
  <si>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</si>
  <si>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</si>
  <si>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</si>
  <si>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</si>
  <si>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</si>
  <si>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</si>
  <si>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</si>
  <si>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</si>
  <si>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</si>
  <si>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</si>
  <si>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</si>
  <si>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</si>
  <si>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</si>
  <si>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</si>
  <si>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</si>
  <si>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</si>
  <si>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</si>
  <si>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</si>
  <si>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</si>
  <si>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</si>
  <si>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</si>
  <si>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</si>
  <si>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</si>
  <si>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</si>
  <si>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</si>
  <si>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</si>
  <si>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</si>
  <si>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</si>
  <si>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</si>
  <si>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</si>
  <si>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</si>
  <si>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</si>
  <si>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</si>
  <si>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</si>
  <si>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</si>
  <si>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</si>
  <si>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</si>
  <si>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</si>
  <si>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</si>
  <si>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</si>
  <si>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</si>
  <si>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</si>
  <si>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</si>
  <si>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</si>
  <si>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</si>
  <si>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</si>
  <si>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</si>
  <si>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</si>
  <si>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</si>
  <si>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</si>
  <si>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</si>
  <si>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</si>
  <si>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</si>
  <si>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</si>
  <si>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</si>
  <si>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</si>
  <si>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</si>
  <si>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</si>
  <si>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</si>
  <si>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</si>
  <si>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</si>
  <si>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</si>
  <si>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</si>
  <si>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</si>
  <si>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</si>
  <si>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</si>
  <si>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</si>
  <si>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</si>
  <si>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</si>
  <si>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</si>
  <si>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</si>
  <si>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</si>
  <si>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</si>
  <si>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</si>
  <si>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</si>
  <si>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</si>
  <si>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</si>
  <si>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</si>
  <si>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</si>
  <si>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</si>
  <si>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</si>
  <si>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</si>
  <si>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</si>
  <si>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</si>
  <si>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</si>
  <si>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</si>
  <si>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</si>
  <si>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</si>
  <si>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</si>
  <si>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</si>
  <si>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</si>
  <si>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</si>
  <si>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</si>
  <si>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</si>
  <si>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</si>
  <si>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</si>
  <si>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</si>
  <si>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</si>
  <si>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</si>
  <si>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</si>
  <si>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</si>
  <si>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</si>
  <si>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</si>
  <si>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</si>
  <si>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</si>
  <si>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</si>
  <si>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</si>
  <si>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</si>
  <si>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</si>
  <si>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</si>
  <si>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</si>
  <si>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</si>
  <si>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</si>
  <si>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</si>
  <si>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</si>
  <si>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</si>
  <si>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</si>
  <si>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</si>
  <si>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</si>
  <si>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</si>
  <si>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</si>
  <si>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</si>
  <si>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</si>
  <si>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</si>
  <si>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</si>
  <si>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</si>
  <si>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</si>
  <si>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</si>
  <si>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</si>
  <si>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</si>
  <si>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</si>
  <si>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</si>
  <si>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</si>
  <si>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</si>
  <si>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</si>
  <si>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</si>
  <si>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</si>
  <si>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</si>
  <si>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</si>
  <si>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</si>
  <si>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</si>
  <si>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</si>
  <si>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</si>
  <si>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</si>
  <si>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</si>
  <si>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</si>
  <si>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</si>
  <si>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</si>
  <si>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</si>
  <si>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</si>
  <si>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</si>
  <si>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</si>
  <si>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</si>
  <si>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</si>
  <si>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</si>
  <si>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</si>
  <si>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</si>
  <si>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</si>
  <si>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</si>
  <si>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</si>
  <si>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</si>
  <si>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</si>
  <si>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</si>
  <si>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</si>
  <si>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</si>
  <si>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</si>
  <si>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</si>
  <si>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</si>
  <si>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</si>
  <si>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</si>
  <si>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</si>
  <si>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</si>
  <si>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</si>
  <si>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</si>
  <si>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</si>
  <si>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</si>
  <si>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</si>
  <si>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</si>
  <si>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</si>
  <si>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</si>
  <si>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</si>
  <si>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</si>
  <si>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</si>
  <si>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</si>
  <si>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</si>
  <si>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</si>
  <si>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</si>
  <si>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</si>
  <si>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</si>
  <si>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</si>
  <si>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</si>
  <si>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</si>
  <si>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</si>
  <si>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</si>
  <si>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</si>
  <si>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</si>
  <si>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</si>
  <si>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</si>
  <si>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</si>
  <si>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</si>
  <si>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</si>
  <si>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</si>
  <si>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</si>
  <si>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</si>
  <si>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</si>
  <si>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</si>
  <si>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</si>
  <si>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</si>
  <si>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</si>
  <si>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</si>
  <si>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</si>
  <si>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</si>
  <si>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</si>
  <si>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</si>
  <si>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</si>
  <si>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</si>
  <si>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</si>
  <si>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</si>
  <si>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</si>
  <si>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</si>
  <si>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</si>
  <si>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</si>
  <si>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</si>
  <si>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</si>
  <si>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</si>
  <si>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</si>
  <si>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</si>
  <si>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</si>
  <si>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</si>
  <si>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</si>
  <si>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</si>
  <si>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</si>
  <si>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</si>
  <si>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</si>
  <si>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</si>
  <si>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</si>
  <si>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</si>
  <si>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</si>
  <si>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</si>
  <si>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</si>
  <si>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</si>
  <si>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</si>
  <si>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</si>
  <si>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</si>
  <si>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</si>
  <si>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</si>
  <si>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</si>
  <si>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</si>
  <si>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</si>
  <si>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</si>
  <si>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</si>
  <si>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</si>
  <si>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</si>
  <si>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</si>
  <si>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</si>
  <si>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</si>
  <si>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</si>
  <si>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</si>
  <si>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</si>
  <si>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</si>
  <si>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</si>
  <si>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</si>
  <si>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</si>
  <si>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</si>
  <si>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</si>
  <si>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</si>
  <si>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</si>
  <si>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</si>
  <si>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</si>
  <si>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</si>
  <si>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</si>
  <si>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</si>
  <si>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</si>
  <si>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</si>
  <si>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</si>
  <si>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</si>
  <si>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</si>
  <si>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</si>
  <si>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</si>
  <si>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</si>
  <si>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</si>
  <si>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</si>
  <si>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</si>
  <si>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</si>
  <si>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</si>
  <si>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</si>
  <si>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</si>
  <si>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</si>
  <si>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</si>
  <si>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</si>
  <si>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</si>
  <si>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</si>
  <si>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</si>
  <si>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</si>
  <si>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</si>
  <si>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</si>
  <si>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</si>
  <si>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</si>
  <si>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</si>
  <si>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</si>
  <si>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</si>
  <si>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</si>
  <si>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</si>
  <si>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</si>
  <si>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</si>
  <si>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</si>
  <si>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</si>
  <si>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</si>
  <si>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</si>
  <si>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</si>
  <si>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</si>
  <si>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</si>
  <si>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</si>
  <si>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</si>
  <si>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</si>
  <si>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</si>
  <si>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</si>
  <si>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</si>
  <si>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</si>
  <si>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</si>
  <si>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</si>
  <si>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</si>
  <si>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</si>
  <si>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</si>
  <si>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</si>
  <si>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</si>
  <si>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</si>
  <si>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</si>
  <si>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</si>
  <si>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</si>
  <si>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</si>
  <si>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</si>
  <si>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</si>
  <si>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</si>
  <si>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</si>
  <si>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</si>
  <si>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</si>
  <si>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</si>
  <si>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</si>
  <si>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</si>
  <si>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</si>
  <si>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</si>
  <si>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</si>
  <si>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</si>
  <si>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</si>
  <si>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</si>
  <si>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</si>
  <si>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</si>
  <si>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</si>
  <si>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</si>
  <si>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</si>
  <si>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</si>
  <si>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</si>
  <si>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</si>
  <si>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</si>
  <si>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</si>
  <si>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</si>
  <si>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</si>
  <si>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</si>
  <si>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</si>
  <si>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</si>
  <si>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</si>
  <si>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</si>
  <si>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</si>
  <si>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</si>
  <si>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</si>
  <si>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</si>
  <si>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</si>
  <si>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</si>
  <si>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</si>
  <si>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</si>
  <si>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</si>
  <si>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</si>
  <si>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</si>
  <si>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</si>
  <si>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</si>
  <si>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</si>
  <si>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</si>
  <si>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</si>
  <si>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</si>
  <si>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</si>
  <si>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</si>
  <si>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</si>
  <si>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</si>
  <si>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</si>
  <si>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</si>
  <si>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</si>
  <si>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</si>
  <si>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</si>
  <si>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</si>
  <si>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</si>
  <si>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</si>
  <si>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</si>
  <si>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</si>
  <si>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</si>
  <si>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</si>
  <si>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</si>
  <si>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</si>
  <si>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</si>
  <si>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</si>
  <si>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</si>
  <si>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</si>
  <si>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</si>
  <si>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</si>
  <si>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</si>
  <si>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</si>
  <si>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</si>
  <si>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</si>
  <si>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</si>
  <si>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</si>
  <si>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</si>
  <si>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</si>
  <si>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</si>
  <si>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</si>
  <si>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</si>
  <si>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</si>
  <si>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</si>
  <si>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</si>
  <si>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</si>
  <si>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</si>
  <si>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</si>
  <si>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</si>
  <si>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</si>
  <si>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</si>
  <si>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</si>
  <si>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</si>
  <si>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</si>
  <si>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</si>
  <si>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</si>
  <si>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</si>
  <si>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</si>
  <si>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</si>
  <si>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</si>
  <si>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</si>
  <si>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</si>
  <si>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</si>
  <si>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</si>
  <si>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</si>
  <si>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</si>
  <si>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</si>
  <si>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</si>
  <si>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</si>
  <si>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</si>
  <si>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</si>
  <si>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</si>
  <si>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</si>
  <si>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</si>
  <si>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</si>
  <si>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</si>
  <si>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</si>
  <si>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</si>
  <si>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</si>
  <si>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</si>
  <si>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</si>
  <si>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</si>
  <si>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</si>
  <si>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</si>
  <si>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</si>
  <si>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</si>
  <si>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</si>
  <si>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</si>
  <si>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</si>
  <si>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</si>
  <si>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</si>
  <si>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</si>
  <si>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</si>
  <si>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</si>
  <si>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</si>
  <si>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</si>
  <si>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</si>
  <si>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</si>
  <si>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</si>
  <si>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</si>
  <si>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</si>
  <si>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</si>
  <si>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</si>
  <si>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</si>
  <si>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</si>
  <si>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</si>
  <si>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</si>
  <si>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</si>
  <si>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</si>
  <si>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</si>
  <si>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</si>
  <si>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</si>
  <si>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</si>
  <si>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</si>
  <si>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</si>
  <si>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</si>
  <si>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</si>
  <si>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</si>
  <si>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</si>
  <si>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</si>
  <si>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</si>
  <si>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</si>
  <si>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</si>
  <si>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</si>
  <si>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</si>
  <si>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</si>
  <si>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</si>
  <si>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</si>
  <si>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</si>
  <si>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</si>
  <si>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</si>
  <si>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</si>
  <si>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</si>
  <si>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</si>
  <si>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</si>
  <si>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</si>
  <si>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</si>
  <si>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</si>
  <si>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</si>
  <si>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</si>
  <si>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</si>
  <si>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</si>
  <si>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</si>
  <si>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</si>
  <si>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</si>
  <si>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</si>
  <si>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</si>
  <si>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</si>
  <si>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</si>
  <si>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</si>
  <si>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</si>
  <si>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</si>
  <si>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</si>
  <si>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</si>
  <si>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</si>
  <si>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</si>
  <si>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</si>
  <si>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</si>
  <si>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</si>
  <si>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</si>
  <si>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</si>
  <si>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</si>
  <si>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</si>
  <si>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</si>
  <si>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</si>
  <si>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</si>
  <si>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</si>
  <si>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</si>
  <si>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</si>
  <si>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</si>
  <si>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</si>
  <si>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</si>
  <si>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</si>
  <si>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</si>
  <si>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</si>
  <si>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</si>
  <si>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</si>
  <si>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</si>
  <si>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</si>
  <si>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</si>
  <si>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</si>
  <si>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</si>
  <si>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</si>
  <si>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</si>
  <si>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</si>
  <si>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</si>
  <si>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</si>
  <si>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</si>
  <si>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</si>
  <si>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</si>
  <si>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</si>
  <si>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</si>
  <si>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</si>
  <si>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</si>
  <si>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</si>
  <si>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</si>
  <si>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</si>
  <si>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</si>
  <si>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</si>
  <si>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</si>
  <si>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</si>
  <si>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</si>
  <si>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</si>
  <si>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</si>
  <si>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</si>
  <si>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</si>
  <si>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</si>
  <si>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</si>
  <si>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</si>
  <si>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</si>
  <si>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</si>
  <si>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</si>
  <si>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</si>
  <si>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</si>
  <si>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</si>
  <si>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</si>
  <si>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</si>
  <si>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</si>
  <si>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</si>
  <si>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</si>
  <si>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</si>
  <si>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</si>
  <si>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</si>
  <si>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</si>
  <si>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</si>
  <si>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</si>
  <si>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</si>
  <si>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</si>
  <si>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</si>
  <si>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</si>
  <si>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</si>
  <si>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</si>
  <si>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</si>
  <si>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</si>
  <si>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</si>
  <si>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</si>
  <si>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</si>
  <si>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</si>
  <si>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</si>
  <si>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</si>
  <si>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</si>
  <si>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</si>
  <si>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</si>
  <si>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</si>
  <si>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</si>
  <si>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</si>
  <si>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</si>
  <si>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</si>
  <si>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</si>
  <si>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</si>
  <si>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</si>
  <si>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</si>
  <si>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</si>
  <si>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</si>
  <si>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</si>
  <si>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</si>
  <si>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</si>
  <si>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</si>
  <si>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</si>
  <si>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</si>
  <si>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</si>
  <si>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</si>
  <si>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</si>
  <si>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</si>
  <si>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</si>
  <si>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</si>
  <si>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</si>
  <si>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</si>
  <si>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</si>
  <si>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</si>
  <si>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</si>
  <si>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</si>
  <si>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</si>
  <si>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</si>
  <si>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</si>
  <si>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</si>
  <si>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</si>
  <si>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</si>
  <si>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</si>
  <si>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</si>
  <si>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</si>
  <si>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</si>
  <si>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</si>
  <si>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</si>
  <si>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</si>
  <si>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</si>
  <si>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</si>
  <si>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</si>
  <si>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</si>
  <si>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</si>
  <si>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</si>
  <si>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</si>
  <si>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</si>
  <si>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</si>
  <si>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</si>
  <si>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</si>
  <si>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</si>
  <si>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</si>
  <si>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</si>
  <si>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</si>
  <si>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</si>
  <si>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</si>
  <si>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</si>
  <si>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</si>
  <si>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</si>
  <si>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</si>
  <si>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</si>
  <si>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</si>
  <si>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</si>
  <si>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</si>
  <si>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</si>
  <si>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</si>
  <si>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</si>
  <si>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</si>
  <si>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</si>
  <si>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</si>
  <si>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</si>
  <si>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</si>
  <si>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</si>
  <si>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</si>
  <si>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</si>
  <si>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</si>
  <si>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</si>
  <si>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</si>
  <si>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</si>
  <si>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</si>
  <si>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</si>
  <si>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</si>
  <si>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</si>
  <si>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</si>
  <si>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</si>
  <si>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</si>
  <si>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</si>
  <si>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</si>
  <si>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</si>
  <si>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</si>
  <si>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</si>
  <si>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</si>
  <si>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</si>
  <si>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</si>
  <si>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</si>
  <si>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</si>
  <si>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</si>
  <si>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</si>
  <si>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</si>
  <si>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</si>
  <si>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</si>
  <si>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</si>
  <si>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</si>
  <si>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</si>
  <si>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</si>
  <si>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</si>
  <si>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</si>
  <si>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</si>
  <si>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</si>
  <si>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</si>
  <si>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</si>
  <si>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</si>
  <si>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</si>
  <si>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</si>
  <si>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</si>
  <si>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</si>
  <si>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</si>
  <si>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</si>
  <si>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</si>
  <si>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</si>
  <si>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</si>
  <si>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</si>
  <si>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</si>
  <si>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</si>
  <si>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</si>
  <si>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</si>
  <si>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</si>
  <si>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</si>
  <si>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</si>
  <si>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</si>
  <si>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</si>
  <si>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</si>
  <si>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</si>
  <si>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</si>
  <si>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</si>
  <si>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</si>
  <si>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</si>
  <si>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</si>
  <si>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</si>
  <si>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</si>
  <si>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</si>
  <si>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</si>
  <si>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</si>
  <si>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</si>
  <si>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</si>
  <si>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</si>
  <si>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</si>
  <si>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</si>
  <si>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</si>
  <si>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</si>
  <si>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</si>
  <si>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</si>
  <si>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</si>
  <si>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</si>
  <si>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</si>
  <si>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</si>
  <si>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</si>
  <si>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</si>
  <si>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</si>
  <si>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</si>
  <si>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</si>
  <si>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</si>
  <si>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</si>
  <si>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</si>
  <si>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</si>
  <si>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</si>
  <si>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</si>
  <si>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</si>
  <si>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</si>
  <si>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</si>
  <si>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</si>
  <si>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</si>
  <si>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</si>
  <si>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</si>
  <si>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</si>
  <si>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</si>
  <si>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</si>
  <si>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</si>
  <si>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</si>
  <si>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</si>
  <si>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</si>
  <si>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</si>
  <si>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</si>
  <si>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</si>
  <si>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</si>
  <si>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</si>
  <si>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</si>
  <si>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</si>
  <si>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</si>
  <si>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</si>
  <si>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</si>
  <si>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</si>
  <si>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</si>
  <si>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</si>
  <si>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</si>
  <si>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</si>
  <si>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</si>
  <si>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</si>
  <si>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</si>
  <si>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</si>
  <si>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</si>
  <si>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</si>
  <si>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</si>
  <si>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</si>
  <si>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</si>
  <si>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</si>
  <si>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</si>
  <si>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</si>
  <si>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</si>
  <si>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</si>
  <si>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</si>
  <si>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</si>
  <si>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</si>
  <si>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</si>
  <si>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</si>
  <si>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</si>
  <si>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</si>
  <si>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</si>
  <si>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</si>
  <si>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</si>
  <si>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</si>
  <si>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</si>
  <si>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</si>
  <si>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</si>
  <si>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</si>
  <si>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</si>
  <si>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</si>
  <si>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</si>
  <si>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</si>
  <si>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</si>
  <si>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</si>
  <si>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</si>
  <si>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</si>
  <si>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</si>
  <si>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</si>
  <si>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</si>
  <si>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</si>
  <si>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</si>
  <si>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</si>
  <si>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</si>
  <si>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</si>
  <si>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</si>
  <si>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</si>
  <si>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</si>
  <si>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</si>
  <si>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</si>
  <si>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</si>
  <si>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</si>
  <si>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</si>
  <si>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</si>
  <si>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</si>
  <si>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</si>
  <si>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</si>
  <si>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</si>
  <si>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</si>
  <si>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</si>
  <si>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</si>
  <si>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</si>
  <si>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</si>
  <si>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</si>
  <si>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</si>
  <si>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</si>
  <si>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</si>
  <si>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</si>
  <si>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</si>
  <si>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</si>
  <si>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</si>
  <si>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</si>
  <si>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</si>
  <si>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</si>
  <si>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</si>
  <si>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</si>
  <si>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</si>
  <si>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</si>
  <si>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</si>
  <si>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</si>
  <si>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</si>
  <si>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</si>
  <si>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</si>
  <si>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</si>
  <si>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</si>
  <si>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</si>
  <si>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</si>
  <si>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</si>
  <si>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</si>
  <si>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</si>
  <si>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</si>
  <si>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</si>
  <si>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</si>
  <si>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</si>
  <si>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</si>
  <si>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</si>
  <si>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</si>
  <si>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</si>
  <si>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</si>
  <si>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</si>
  <si>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</si>
  <si>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</si>
  <si>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</si>
  <si>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</si>
  <si>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</si>
  <si>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</si>
  <si>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</si>
  <si>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</si>
  <si>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</si>
  <si>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</si>
  <si>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</si>
  <si>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</si>
  <si>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</si>
  <si>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</si>
  <si>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</si>
  <si>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</si>
  <si>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</si>
  <si>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</si>
  <si>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</si>
  <si>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</si>
  <si>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</si>
  <si>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</si>
  <si>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</si>
  <si>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</si>
  <si>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</si>
  <si>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</si>
  <si>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</si>
  <si>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</si>
  <si>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</si>
  <si>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</si>
  <si>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</si>
  <si>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</si>
  <si>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</si>
  <si>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</si>
  <si>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</si>
  <si>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</si>
  <si>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</si>
  <si>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</si>
  <si>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</si>
  <si>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</si>
  <si>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</si>
  <si>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</si>
  <si>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</si>
  <si>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</si>
  <si>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</si>
  <si>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</si>
  <si>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</si>
  <si>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</si>
  <si>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</si>
  <si>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</si>
  <si>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</si>
  <si>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</si>
  <si>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</si>
  <si>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</si>
  <si>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</si>
  <si>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</si>
  <si>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</si>
  <si>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</si>
  <si>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</si>
  <si>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</si>
  <si>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</si>
  <si>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</si>
  <si>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</si>
  <si>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</si>
  <si>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</si>
  <si>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</si>
  <si>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</si>
  <si>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</si>
  <si>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</si>
  <si>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</si>
  <si>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</si>
  <si>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</si>
  <si>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</si>
  <si>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</si>
  <si>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</si>
  <si>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</si>
  <si>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</si>
  <si>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</si>
  <si>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</si>
  <si>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</si>
  <si>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</si>
  <si>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</si>
  <si>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</si>
  <si>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</si>
  <si>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</si>
  <si>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</si>
  <si>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</si>
  <si>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</si>
  <si>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</si>
  <si>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</si>
  <si>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</si>
  <si>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</si>
  <si>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</si>
  <si>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</si>
  <si>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</si>
  <si>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</si>
  <si>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</si>
  <si>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</si>
  <si>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</si>
  <si>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</si>
  <si>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</si>
  <si>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</si>
  <si>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</si>
  <si>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</si>
  <si>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</si>
  <si>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</si>
  <si>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</si>
  <si>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</si>
  <si>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</si>
  <si>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</si>
  <si>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</si>
  <si>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</si>
  <si>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</si>
  <si>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</si>
  <si>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</si>
  <si>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</si>
  <si>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</si>
  <si>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</si>
  <si>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</si>
  <si>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</si>
  <si>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</si>
  <si>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</si>
  <si>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</si>
  <si>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</si>
  <si>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</si>
  <si>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</si>
  <si>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</si>
  <si>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</si>
  <si>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</si>
  <si>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</si>
  <si>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</si>
  <si>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</si>
  <si>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</si>
  <si>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</si>
  <si>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</si>
  <si>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</si>
  <si>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</si>
  <si>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</si>
  <si>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</si>
  <si>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</si>
  <si>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</si>
  <si>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</si>
  <si>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</si>
  <si>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</si>
  <si>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</si>
  <si>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</si>
  <si>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</si>
  <si>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</si>
  <si>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</si>
  <si>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</si>
  <si>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</si>
  <si>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</si>
  <si>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</si>
  <si>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</si>
  <si>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</si>
  <si>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</si>
  <si>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</si>
  <si>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</si>
  <si>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</si>
  <si>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</si>
  <si>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</si>
  <si>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</si>
  <si>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</si>
  <si>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</si>
  <si>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</si>
  <si>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</si>
  <si>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</si>
  <si>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</si>
  <si>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</si>
  <si>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</si>
  <si>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</si>
  <si>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</si>
  <si>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</si>
  <si>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</si>
  <si>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</si>
  <si>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</si>
  <si>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</si>
  <si>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</si>
  <si>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</si>
  <si>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</si>
  <si>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</si>
  <si>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</si>
  <si>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</si>
  <si>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</si>
  <si>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</si>
  <si>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</si>
  <si>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</si>
  <si>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</si>
  <si>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</si>
  <si>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</si>
  <si>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</si>
  <si>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</si>
  <si>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</si>
  <si>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</si>
  <si>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</si>
  <si>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</si>
  <si>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</si>
  <si>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</si>
  <si>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</si>
  <si>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</si>
  <si>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</si>
  <si>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</si>
  <si>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</si>
  <si>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</si>
  <si>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</si>
  <si>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</si>
  <si>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</si>
  <si>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</si>
  <si>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</si>
  <si>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</si>
  <si>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</si>
  <si>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</si>
  <si>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</si>
  <si>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</si>
  <si>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</si>
  <si>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</si>
  <si>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</si>
  <si>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</si>
  <si>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</si>
  <si>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</si>
  <si>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</si>
  <si>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</si>
  <si>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</si>
  <si>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</si>
  <si>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</si>
  <si>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</si>
  <si>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</si>
  <si>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</si>
  <si>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</si>
  <si>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</si>
  <si>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</si>
  <si>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</si>
  <si>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</si>
  <si>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</si>
  <si>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</si>
  <si>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</si>
  <si>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</si>
  <si>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</si>
  <si>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</si>
  <si>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</si>
  <si>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</si>
  <si>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</si>
  <si>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</si>
  <si>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</si>
  <si>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</si>
  <si>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</si>
  <si>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</si>
  <si>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</si>
  <si>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</si>
  <si>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</si>
  <si>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</si>
  <si>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</si>
  <si>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</si>
  <si>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</si>
  <si>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</si>
  <si>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</si>
  <si>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</si>
  <si>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</si>
  <si>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</si>
  <si>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</si>
  <si>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</si>
  <si>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</si>
  <si>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</si>
  <si>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</si>
  <si>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</si>
  <si>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</si>
  <si>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</si>
  <si>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</si>
  <si>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</si>
  <si>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</si>
  <si>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</si>
  <si>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</si>
  <si>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</si>
  <si>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</si>
  <si>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</si>
  <si>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</si>
  <si>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</si>
  <si>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</si>
  <si>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</si>
  <si>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</si>
  <si>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</si>
  <si>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</si>
  <si>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</si>
  <si>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</si>
  <si>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</si>
  <si>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</si>
  <si>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</si>
  <si>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</si>
  <si>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</si>
  <si>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</si>
  <si>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</si>
  <si>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</si>
  <si>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</si>
  <si>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</si>
  <si>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</si>
  <si>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</si>
  <si>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</si>
  <si>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</si>
  <si>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</si>
  <si>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</si>
  <si>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</si>
  <si>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</si>
  <si>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</si>
  <si>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</si>
  <si>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</si>
  <si>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</si>
  <si>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</si>
  <si>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</si>
  <si>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</si>
  <si>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</si>
  <si>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</si>
  <si>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</si>
  <si>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</si>
  <si>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</si>
  <si>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</si>
  <si>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</si>
  <si>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</si>
  <si>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</si>
  <si>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</si>
  <si>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</si>
  <si>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</si>
  <si>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</si>
  <si>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</si>
  <si>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</si>
  <si>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</si>
  <si>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</si>
  <si>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</si>
  <si>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</si>
  <si>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</si>
  <si>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</si>
  <si>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</si>
  <si>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</si>
  <si>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</si>
  <si>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</si>
  <si>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</si>
  <si>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</si>
  <si>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</si>
  <si>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</si>
  <si>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</si>
  <si>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</si>
  <si>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</si>
  <si>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</si>
  <si>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</si>
  <si>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</si>
  <si>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</si>
  <si>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</si>
  <si>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</si>
  <si>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</si>
  <si>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</si>
  <si>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</si>
  <si>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</si>
  <si>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</si>
  <si>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</si>
  <si>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</si>
  <si>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</si>
  <si>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</si>
  <si>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</si>
  <si>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</si>
  <si>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</si>
  <si>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</si>
  <si>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</si>
  <si>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</si>
  <si>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</si>
  <si>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</si>
  <si>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</si>
  <si>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</si>
  <si>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</si>
  <si>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</si>
  <si>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</si>
  <si>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</si>
  <si>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</si>
  <si>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</si>
  <si>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</si>
  <si>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</si>
  <si>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</si>
  <si>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</si>
  <si>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</si>
  <si>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</si>
  <si>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</si>
  <si>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</si>
  <si>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</si>
  <si>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</si>
  <si>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</si>
  <si>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</si>
  <si>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</si>
  <si>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</si>
  <si>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</si>
  <si>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</si>
  <si>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</si>
  <si>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</si>
  <si>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</si>
  <si>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</si>
  <si>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</si>
  <si>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</si>
  <si>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</si>
  <si>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</si>
  <si>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</si>
  <si>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</si>
  <si>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</si>
  <si>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</si>
  <si>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</si>
  <si>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</si>
  <si>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</si>
  <si>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</si>
  <si>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</si>
  <si>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</si>
  <si>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</si>
  <si>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</si>
  <si>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</si>
  <si>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</si>
  <si>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</si>
  <si>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</si>
  <si>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</si>
  <si>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</si>
  <si>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</si>
  <si>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</si>
  <si>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</si>
  <si>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</si>
  <si>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</si>
  <si>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</si>
  <si>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</si>
  <si>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</si>
  <si>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</si>
  <si>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</si>
  <si>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</si>
  <si>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</si>
  <si>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</si>
  <si>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</si>
  <si>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</si>
  <si>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</si>
  <si>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</si>
  <si>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</si>
  <si>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</si>
  <si>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</si>
  <si>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</si>
  <si>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</si>
  <si>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</si>
  <si>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</si>
  <si>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</si>
  <si>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</si>
  <si>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</si>
  <si>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</si>
  <si>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</si>
  <si>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</si>
  <si>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</si>
  <si>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</si>
  <si>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</si>
  <si>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</si>
  <si>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</si>
  <si>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</si>
  <si>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</si>
  <si>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</si>
  <si>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</si>
  <si>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</si>
  <si>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</si>
  <si>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</si>
  <si>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For a data point to be considered an outlier, it must be greater than the upper quartile plus 1.5*IQR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</si>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</sst>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3-490E-8741-657F37BD92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3-490E-8741-657F37BD92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3-490E-8741-657F37BD9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361359"/>
        <c:axId val="2017361775"/>
      </c:lineChart>
      <c:catAx>
        <c:axId val="20173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1775"/>
        <c:crosses val="autoZero"/>
        <c:auto val="1"/>
        <c:lblAlgn val="ctr"/>
        <c:lblOffset val="100"/>
        <c:noMultiLvlLbl val="0"/>
      </c:catAx>
      <c:valAx>
        <c:axId val="201736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[data-1-1-3-StarterBook(latest).xlsx]Theater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5-453B-AC61-04E14E9AC0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5-453B-AC61-04E14E9AC0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95-453B-AC61-04E14E9AC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123871"/>
        <c:axId val="1787130111"/>
      </c:lineChart>
      <c:catAx>
        <c:axId val="178712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30111"/>
        <c:crosses val="autoZero"/>
        <c:auto val="1"/>
        <c:lblAlgn val="ctr"/>
        <c:lblOffset val="100"/>
        <c:noMultiLvlLbl val="0"/>
      </c:catAx>
      <c:valAx>
        <c:axId val="17871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2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resubmit.xlsx]Parent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82153463211467"/>
          <c:y val="4.87179487179487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9-7645-9608-5D7033AC6CB0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3A9-7645-9608-5D7033AC6CB0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A9-7645-9608-5D7033AC6CB0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3A9-7645-9608-5D7033AC6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07754048"/>
        <c:axId val="1012885280"/>
      </c:barChart>
      <c:catAx>
        <c:axId val="100775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85280"/>
        <c:crosses val="autoZero"/>
        <c:auto val="1"/>
        <c:lblAlgn val="ctr"/>
        <c:lblOffset val="100"/>
        <c:noMultiLvlLbl val="0"/>
      </c:catAx>
      <c:valAx>
        <c:axId val="10128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5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resubmit.xlsx]Subcategory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E-214F-936A-996599670D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A4E-214F-936A-996599670D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A4E-214F-936A-99659967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1189792"/>
        <c:axId val="941275744"/>
      </c:barChart>
      <c:catAx>
        <c:axId val="94118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5744"/>
        <c:crosses val="autoZero"/>
        <c:auto val="1"/>
        <c:lblAlgn val="ctr"/>
        <c:lblOffset val="100"/>
        <c:noMultiLvlLbl val="0"/>
      </c:catAx>
      <c:valAx>
        <c:axId val="94127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resubmit.xlsx]Outcomes based on launch date!PivotTable5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1-334B-A7B2-D854B625A2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D1-334B-A7B2-D854B625A2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D1-334B-A7B2-D854B625A2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D1-334B-A7B2-D854B625A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1218528"/>
        <c:axId val="894801008"/>
      </c:lineChart>
      <c:catAx>
        <c:axId val="9412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01008"/>
        <c:crosses val="autoZero"/>
        <c:auto val="1"/>
        <c:lblAlgn val="ctr"/>
        <c:lblOffset val="100"/>
        <c:noMultiLvlLbl val="0"/>
      </c:catAx>
      <c:valAx>
        <c:axId val="8948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1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Values for Great Britain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Values for Great Britain </a:t>
          </a:r>
        </a:p>
      </cx:txPr>
    </cx:title>
    <cx:plotArea>
      <cx:plotAreaRegion>
        <cx:series layoutId="boxWhisker" uniqueId="{D00AB2F0-FD03-4F68-B1C1-63DC4AC4829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8824E6A-4962-4B3A-B48D-E5D6F18E898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4B44BB-CDF4-4296-AE8F-FC217361FF26}">
  <sheetPr codeName="Chart11"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72390</xdr:rowOff>
    </xdr:from>
    <xdr:to>
      <xdr:col>11</xdr:col>
      <xdr:colOff>281940</xdr:colOff>
      <xdr:row>38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5DDC9-89AA-49E0-9D4D-BF2576324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538480</xdr:colOff>
      <xdr:row>1</xdr:row>
      <xdr:rowOff>3810</xdr:rowOff>
    </xdr:from>
    <xdr:to>
      <xdr:col>19</xdr:col>
      <xdr:colOff>231140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1695E-97DB-48B2-B0BF-344E0808F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50800</xdr:rowOff>
    </xdr:from>
    <xdr:to>
      <xdr:col>16</xdr:col>
      <xdr:colOff>152400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248BE-8F68-A548-B68E-A28A912B8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152400</xdr:rowOff>
    </xdr:from>
    <xdr:to>
      <xdr:col>20</xdr:col>
      <xdr:colOff>25400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54445-B1E2-4A4E-B5EC-7D6BA930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114300</xdr:rowOff>
    </xdr:from>
    <xdr:to>
      <xdr:col>19</xdr:col>
      <xdr:colOff>190500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DAF1DA-DC46-9442-AC64-4F40F7365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46A49E-94A8-4F90-9AE3-AB2F5A549B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D22319-F4C2-40DB-8D93-A89C5AD2958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ne Itliong" refreshedDate="44492.446297222225" createdVersion="7" refreshedVersion="7" minRefreshableVersion="3" recordCount="4114" xr:uid="{F19EDA92-382C-F348-AACD-7EC05043566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ne Itliong" refreshedDate="44492.446297569448" createdVersion="7" refreshedVersion="7" minRefreshableVersion="3" recordCount="4114" xr:uid="{581D45BF-578F-EB4C-ADFA-1B026419D28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932308680553" createdVersion="7" refreshedVersion="7" minRefreshableVersion="3" recordCount="4114" xr:uid="{27FD9716-4727-B64F-980A-42DE4A36DEBB}">
  <cacheSource type="worksheet">
    <worksheetSource ref="F1:T4115" sheet="Kickstarter"/>
  </cacheSource>
  <cacheFields count="17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n v="13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n v="1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n v="10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n v="1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n v="11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n v="10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n v="1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n v="1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n v="12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n v="10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n v="12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n v="16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n v="16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n v="10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n v="10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n v="1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n v="10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n v="10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n v="14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n v="1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n v="1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n v="11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n v="1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n v="1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n v="13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n v="15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n v="1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n v="1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n v="1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n v="10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n v="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n v="10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n v="13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n v="16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n v="14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n v="18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n v="1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n v="1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n v="1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n v="1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n v="30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n v="1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n v="10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n v="12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n v="1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n v="1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n v="1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n v="10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n v="1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n v="1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n v="10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n v="1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n v="15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n v="1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n v="17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n v="1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n v="1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n v="1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n v="1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n v="1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n v="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n v="1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n v="1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n v="15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n v="1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n v="1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n v="10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n v="1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n v="10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n v="10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n v="1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n v="1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n v="1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n v="1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n v="10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n v="10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n v="12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n v="10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n v="1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n v="10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n v="2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n v="2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n v="13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n v="1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n v="10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n v="14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n v="1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n v="1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n v="1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n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n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n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n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n v="1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n v="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n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n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n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n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n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n v="1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n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n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n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n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n v="4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n v="3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n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n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n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n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n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n v="1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n v="2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n v="5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n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n v="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n v="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n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n v="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n v="56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n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n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n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n v="1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n v="1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n v="1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n v="10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n v="10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n v="30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n v="1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n v="1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n v="1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n v="1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n v="1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n v="1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n v="11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n v="10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n v="1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n v="1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n v="19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n v="1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n v="10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n v="10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n v="1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n v="1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n v="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n v="1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n v="13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n v="1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n v="15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n v="17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n v="10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n v="10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n v="1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n v="1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n v="15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n v="1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n v="1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n v="12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n v="1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n v="1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n v="10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n v="22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n v="10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n v="17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n v="10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n v="10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n v="10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n v="12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n v="1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n v="13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n v="11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n v="1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n v="1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n v="17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n v="1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n v="1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n v="1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n v="13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n v="2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n v="1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n v="29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n v="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n v="10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n v="11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n v="1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n v="1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n v="38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n v="1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n v="1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n v="1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n v="28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n v="1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n v="10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n v="1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n v="1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n v="10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n v="1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n v="1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n v="13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n v="1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n v="10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n v="10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n v="1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n v="1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n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n v="1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n v="1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n v="1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n v="1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n v="1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n v="1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n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n v="1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n v="1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n v="10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n v="10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n v="1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n v="17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n v="1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n v="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n v="1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n v="1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n v="1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n v="1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n v="1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n v="1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n v="10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n v="1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n v="1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n v="11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n v="1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n v="10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n v="1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n v="10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n v="1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n v="12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n v="1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n v="12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n v="10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n v="1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n v="10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n v="1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n v="1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n v="1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n v="14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n v="10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n v="2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n v="20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n v="11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n v="10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n v="1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n v="2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n v="12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n v="1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n v="1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n v="10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n v="1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n v="1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n v="1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n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n v="1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n v="1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n v="14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n v="1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n v="10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n v="10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n v="1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n v="10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n v="1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n v="1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n v="1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n v="12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n v="1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n v="1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n v="1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n v="1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n v="1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n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n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n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n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n v="1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n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n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n v="3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n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n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n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n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n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n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n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n v="2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n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n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n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n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n v="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n v="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n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n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n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n v="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n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n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n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n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n v="1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n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n v="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n v="10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n v="1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n v="1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n v="1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n v="10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n v="13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n v="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n v="1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n v="1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n v="1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n v="1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n v="1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n v="1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n v="3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n v="1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n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n v="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n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n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n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n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n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n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n v="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n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n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n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n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n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n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n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n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n v="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n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n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n v="1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n v="1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n v="146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n v="1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n v="3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n v="2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n v="1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n v="10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n v="1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n v="14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n v="1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n v="10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n v="1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n v="26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n v="1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n v="1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n v="1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n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n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n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n v="1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n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n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n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n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n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n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n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n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n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n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n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n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n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n v="2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n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n v="7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n v="5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n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n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n v="3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n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n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n v="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n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n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n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n v="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n v="2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n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n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n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n v="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n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n v="1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n v="13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n v="1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n v="10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n v="1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n v="1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n v="15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n v="1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n v="13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n v="1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n v="12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n v="1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n v="1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n v="3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n v="12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n v="1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n v="15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n v="1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n v="1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n v="1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n v="17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n v="1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n v="1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n v="1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n v="10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n v="1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n v="1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n v="1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n v="1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n v="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n v="1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n v="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n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n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n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n v="7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n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n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n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n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n v="13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n v="1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n v="18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n v="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n v="11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n v="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n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n v="10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n v="1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n v="10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n v="1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n v="1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n v="1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n v="1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n v="1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n v="15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n v="1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n v="1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n v="1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n v="1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n v="10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n v="1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n v="1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n v="10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n v="1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n v="1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n v="1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n v="12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n v="1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n v="1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n v="1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n v="10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n v="1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n v="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n v="1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n v="13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n v="1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n v="10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n v="1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n v="10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n v="2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n v="10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n v="1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n v="11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n v="10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n v="1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n v="14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n v="1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n v="1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n v="1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n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n v="19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n v="12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n v="1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n v="1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n v="15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n v="13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n v="10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n v="1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n v="1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n v="21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n v="14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n v="1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n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n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n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n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n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n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n v="6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n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n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n v="4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n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n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n v="4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n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n v="3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n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n v="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n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n v="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n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n v="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n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n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n v="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n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n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n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n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n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n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n v="1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n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n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n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n v="2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n v="3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n v="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n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n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n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n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n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n v="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n v="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n v="2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n v="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n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n v="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n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n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n v="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n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n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n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n v="3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n v="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n v="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n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n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n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n v="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n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n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n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n v="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n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n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n v="8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n v="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n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n v="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n v="215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n v="3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n v="3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n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n v="2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n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n v="4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n v="2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n v="35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n v="1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n v="23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n v="11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n v="1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n v="1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n v="1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n v="1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n v="1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n v="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n v="10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n v="1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n v="1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n v="10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n v="1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n v="1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n v="1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n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n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n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n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n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n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n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n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n v="6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n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n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n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n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n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n v="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n v="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n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n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n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n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n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n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n v="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n v="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n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n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n v="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n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n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n v="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n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n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n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n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n v="2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n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n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n v="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n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n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n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n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n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n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n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n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n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n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n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n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n v="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n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n v="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n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n v="1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n v="10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n v="16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n v="10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n v="10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n v="1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n v="3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n v="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n v="2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n v="2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n v="1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n v="12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n v="1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n v="1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n v="1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n v="1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n v="1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n v="1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n v="10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n v="25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n v="10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n v="1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n v="1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n v="78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n v="17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n v="15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n v="1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n v="11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n v="28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n v="11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n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n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n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n v="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n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n v="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n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n v="1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n v="1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n v="1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n v="1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n v="1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n v="2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n v="13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n v="3038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n v="1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n v="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n v="29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n v="2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n v="1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n v="1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n v="12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n v="1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n v="11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n v="1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n v="1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n v="10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n v="1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n v="1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n v="1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n v="1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n v="16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n v="1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n v="1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n v="1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n v="1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n v="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n v="1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n v="12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n v="2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n v="10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n v="1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n v="1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n v="12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n v="1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n v="1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n v="10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n v="1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n v="1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n v="11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n v="10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n v="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n v="1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n v="1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n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n v="6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n v="1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n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n v="11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n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n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n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n v="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n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n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n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n v="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n v="1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n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n v="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n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n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n v="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n v="1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n v="3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n v="20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n v="10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n v="1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n v="1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n v="1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n v="1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n v="1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n v="1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n v="12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n v="1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n v="1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n v="17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n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n v="10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n v="1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n v="1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n v="1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n v="1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n v="1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n v="1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n v="1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n v="1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n v="1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n v="17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n v="2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n v="11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n v="2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n v="1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n v="10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n v="2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n v="12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n v="1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n v="21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n v="1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n v="13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n v="14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n v="10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n v="1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n v="1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n v="12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n v="1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n v="1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n v="1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n v="12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n v="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n v="10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n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n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n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n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n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n v="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n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n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n v="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n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n v="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n v="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n v="1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n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n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n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n v="1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n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n v="1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n v="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n v="1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n v="1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n v="45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n v="1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n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n v="10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n v="1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n v="1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n v="1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n v="13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n v="1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n v="1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n v="1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n v="6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n v="1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n v="11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n v="13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n v="1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n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n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n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n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n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n v="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n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n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n v="2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n v="16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n v="1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n v="10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n v="1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n v="1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n v="1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n v="1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n v="1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n v="5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n v="15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n v="10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n v="1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n v="10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n v="16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n v="2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n v="1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n v="1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n v="1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n v="1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n v="2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n v="1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n v="1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n v="1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n v="28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n v="1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n v="1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n v="17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n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n v="1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n v="4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n v="25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n v="18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n v="1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n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n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n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n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n v="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n v="4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n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n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n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n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n v="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n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n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n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n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n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n v="7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n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n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n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n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n v="10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n v="1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n v="10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n v="14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n v="1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n v="27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n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n v="1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n v="1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n v="1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n v="1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n v="14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n v="1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n v="13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n v="1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n v="1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n v="10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n v="10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n v="15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n v="1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n v="1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n v="10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n v="10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n v="2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n v="1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n v="10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n v="1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n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n v="10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n v="17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n v="10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n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n v="1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n v="1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n v="1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n v="10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n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n v="10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n v="1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n v="17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n v="1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n v="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n v="1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n v="1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n v="13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n v="1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n v="125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n v="10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n v="1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n v="1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n v="1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n v="10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n v="1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n v="10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n v="10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n v="1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n v="1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n v="20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n v="1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n v="1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n v="1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n v="17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n v="1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n v="1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n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n v="10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n v="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n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n v="4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n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n v="3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n v="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n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n v="6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n v="1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n v="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n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n v="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n v="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n v="4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n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n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n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n v="1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n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n v="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n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n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n v="10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n v="1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n v="1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n v="1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n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n v="10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n v="1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n v="1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n v="20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n v="10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n v="2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n v="1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n v="10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n v="1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n v="1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n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n v="16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n v="15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n v="1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n v="5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n v="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n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n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n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n v="4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n v="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n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n v="3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n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n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n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n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n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n v="4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n v="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n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n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n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n v="1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n v="3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n v="6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n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n v="1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n v="4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n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n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n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n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n v="4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n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n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n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n v="1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n v="4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n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n v="5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n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n v="13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n v="1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n v="1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n v="10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n v="16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n v="10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n v="1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n v="26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n v="11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n v="1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n v="3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n v="1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n v="20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n v="10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n v="1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n v="1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n v="1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n v="1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n v="10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n v="1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n v="1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n v="1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n v="11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n v="10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n v="1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n v="1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n v="10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n v="1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n v="1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n v="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n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n v="4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n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n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n v="7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n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n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n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n v="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n v="1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n v="1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n v="1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n v="1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n v="10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n v="16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n v="1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n v="10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n v="1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n v="10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n v="10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n v="1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n v="1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n v="1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n v="1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n v="1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n v="4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n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n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n v="4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n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n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n v="3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n v="5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n v="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n v="4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n v="4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n v="13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n v="1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n v="2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n v="1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n v="1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n v="19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n v="10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n v="1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n v="1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n v="10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n v="1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n v="1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n v="1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n v="11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n v="18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n v="1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n v="1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n v="1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n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n v="1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n v="78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n v="3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n v="1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n v="1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n v="8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n v="10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n v="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n v="2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n v="19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n v="22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n v="6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n v="3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n v="29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n v="16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n v="143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n v="1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n v="11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n v="1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n v="1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n v="26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n v="26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n v="2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n v="37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n v="28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n v="57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n v="11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n v="2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n v="6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n v="2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n v="37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n v="20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n v="34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n v="4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n v="10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n v="1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n v="35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n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n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n v="4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n v="1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n v="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n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n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n v="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n v="3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n v="2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n v="2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n v="12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n v="1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n v="1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n v="30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n v="3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n v="82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n v="2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n v="49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n v="78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n v="1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n v="9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n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n v="4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n v="28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n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n v="1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n v="58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n v="2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n v="1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n v="12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n v="1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n v="36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n v="22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n v="1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n v="30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n v="3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n v="2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n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n v="3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n v="4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n v="13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n v="24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n v="18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n v="1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n v="50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n v="1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n v="8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n v="1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n v="1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n v="1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n v="47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n v="1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n v="3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n v="1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n v="1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n v="16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n v="1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n v="20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n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n v="1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n v="10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n v="11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n v="14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n v="1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n v="2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n v="1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n v="1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n v="1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n v="3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n v="1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n v="15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n v="1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n v="167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n v="5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n v="1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n v="1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n v="28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n v="5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n v="1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n v="1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n v="1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n v="1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n v="12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n v="10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n v="1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n v="1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n v="1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n v="1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n v="10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n v="1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n v="1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n v="10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n v="1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n v="1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n v="1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n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n v="1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n v="1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n v="13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n v="1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n v="1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n v="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n v="1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n v="10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n v="1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n v="10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n v="2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n v="1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n v="14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n v="13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n v="10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n v="10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n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n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n v="1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n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n v="1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n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n v="2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n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n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n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n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n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n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n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n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n v="2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n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n v="11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n v="1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n v="1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n v="10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n v="1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n v="1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n v="1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n v="18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n v="10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n v="12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n v="1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n v="12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n v="1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n v="1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n v="1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n v="1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n v="15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n v="5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n v="48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n v="28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n v="185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n v="1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n v="1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n v="4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n v="5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n v="18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n v="1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n v="108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n v="45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n v="5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n v="12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n v="1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n v="95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n v="1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n v="5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n v="38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n v="7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n v="1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n v="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n v="10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n v="10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n v="15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n v="1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n v="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n v="1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n v="29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n v="1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n v="1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n v="12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n v="10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n v="1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n v="1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n v="1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n v="24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n v="94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n v="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n v="117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n v="1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n v="12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n v="12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n v="49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n v="3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n v="1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n v="53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n v="3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n v="1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n v="1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n v="27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n v="80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n v="1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n v="3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n v="26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n v="1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n v="1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n v="10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n v="16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n v="97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n v="1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n v="2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n v="1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n v="46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n v="28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n v="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n v="14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n v="186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n v="3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n v="78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n v="15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n v="1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n v="1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n v="2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n v="3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n v="38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n v="1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n v="18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n v="7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n v="28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n v="135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n v="1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n v="4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n v="10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n v="14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n v="27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n v="1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n v="40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n v="1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n v="10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n v="1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n v="1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n v="1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n v="1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n v="1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n v="10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n v="1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n v="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n v="1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n v="1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n v="1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n v="14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n v="10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n v="10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n v="35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n v="10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n v="1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n v="1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n v="1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n v="1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n v="1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n v="1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n v="1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n v="1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n v="42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n v="10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n v="10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n v="1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n v="10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n v="1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n v="10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n v="10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n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n v="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n v="5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n v="25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n v="1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n v="10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n v="1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n v="1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n v="21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n v="1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n v="1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n v="52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n v="1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n v="2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n v="10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n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n v="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n v="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n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n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n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n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n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n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n v="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n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n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n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n v="1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n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n v="10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n v="1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n v="2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n v="17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n v="1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n v="4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n v="1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n v="10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n v="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n v="1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n v="1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n v="10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n v="18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n v="1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n v="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n v="1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n v="1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n v="1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n v="1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n v="1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n v="1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n v="1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n v="1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n v="1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n v="1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n v="1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n v="1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n v="1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n v="10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n v="10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n v="12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n v="1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n v="1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n v="1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n v="1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n v="1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n v="1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n v="2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n v="1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n v="1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n v="1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n v="10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n v="1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n v="1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n v="12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n v="1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n v="1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n v="2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n v="1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n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n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n v="1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n v="10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n v="15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n v="10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n v="1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n v="1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n v="10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n v="1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n v="1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n v="1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n v="10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n v="1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n v="1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n v="11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n v="1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n v="1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n v="10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n v="10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n v="15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n v="10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n v="19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n v="1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n v="1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n v="10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n v="1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n v="10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n v="1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n v="1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n v="1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n v="10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n v="11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n v="1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n v="1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n v="1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n v="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n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n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n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n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n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n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n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n v="66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n v="32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n v="1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n v="1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n v="1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n v="1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n v="40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n v="2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n v="30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n v="1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n v="27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n v="17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n v="1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n v="17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n v="1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n v="87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n v="1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n v="1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n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n v="1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n v="1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n v="137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n v="1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n v="64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n v="1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n v="1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n v="15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n v="1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n v="1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n v="35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n v="1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n v="18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n v="16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n v="10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n v="10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n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n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n v="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n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n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n v="0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n v="1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n v="1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n v="1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n v="1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n v="1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n v="1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n v="11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n v="1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n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n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n v="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n v="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n v="5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n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n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n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n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n v="1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n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n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n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n v="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n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n v="3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n v="10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n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n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n v="1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n v="35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n v="2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n v="10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n v="1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n v="1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n v="1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n v="10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n v="1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n v="12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n v="1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n v="1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n v="1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n v="1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n v="2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n v="2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n v="14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n v="1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n v="49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n v="20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n v="10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n v="1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n v="1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n v="1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n v="1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n v="2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n v="1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n v="38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n v="10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n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n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n v="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n v="2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n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n v="1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n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n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n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n v="10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n v="1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n v="10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n v="12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n v="1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n v="1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n v="1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n v="1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n v="10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n v="1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n v="1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n v="1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n v="1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n v="1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n v="1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n v="1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n v="1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n v="1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n v="1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n v="1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n v="1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n v="1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n v="10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n v="1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n v="1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n v="1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n v="10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n v="1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n v="1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n v="1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n v="11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n v="1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n v="12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n v="1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n v="10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n v="1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n v="1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n v="10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n v="18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n v="1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n v="1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s v="N/A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s v="N/A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n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s v="N/A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s v="N/A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n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s v="N/A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n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s v="N/A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n v="4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n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n v="2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s v="N/A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n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n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n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s v="N/A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n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n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n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s v="N/A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n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n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s v="N/A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n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n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n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s v="N/A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n v="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n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n v="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s v="N/A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n v="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n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n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s v="N/A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n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n v="2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n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n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s v="N/A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n v="6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n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n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n v="3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n v="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n v="6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n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n v="2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n v="2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n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n v="1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n v="1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n v="13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n v="1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n v="1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n v="1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n v="10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n v="1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n v="12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n v="1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n v="1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n v="1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n v="10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s v="N/A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s v="N/A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n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n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s v="N/A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n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s v="N/A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n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s v="N/A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s v="N/A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s v="N/A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n v="1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n v="1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n v="1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n v="1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n v="10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n v="11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n v="1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n v="1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n v="1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n v="1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n v="1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n v="12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n v="10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n v="1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n v="12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n v="1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n v="1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n v="1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n v="1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n v="1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n v="1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n v="1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n v="17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n v="10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n v="10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n v="1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n v="4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n v="10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n v="1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n v="1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n v="1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n v="1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n v="3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n v="10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n v="1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n v="12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n v="10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n v="1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n v="1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n v="1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n v="1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n v="1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n v="1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n v="1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n v="1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n v="1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n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n v="10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n v="2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n v="3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n v="1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n v="13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n v="16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n v="1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n v="1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n v="1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n v="1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n v="11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n v="10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n v="2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n v="10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n v="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n v="10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n v="11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n v="1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n v="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n v="1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n v="19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n v="10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s v="N/A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s v="N/A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s v="N/A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n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s v="N/A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n v="6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n v="2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n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n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n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n v="6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n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n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n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n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s v="N/A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n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n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n v="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n v="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n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n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n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n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n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n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n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n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n v="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n v="2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n v="2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n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n v="2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n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n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s v="N/A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n v="5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n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n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n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n v="6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s v="N/A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n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s v="N/A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n v="1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n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n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n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n v="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n v="12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s v="N/A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n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n v="5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s v="N/A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n v="7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s v="N/A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n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n v="11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n v="13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n v="1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n v="1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n v="3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n v="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n v="18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n v="10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n v="1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n v="1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n v="13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n v="1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n v="10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n v="1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n v="1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n v="1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n v="16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n v="1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n v="11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n v="1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n v="10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n v="1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n v="1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n v="1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n v="1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n v="1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n v="11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n v="17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n v="1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n v="1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n v="10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n v="1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n v="10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n v="1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n v="1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n v="1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s v="N/A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n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n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s v="N/A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n v="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n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n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n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n v="5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n v="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s v="N/A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n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s v="N/A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n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n v="1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n v="1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n v="1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n v="1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n v="1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n v="1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n v="10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n v="1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n v="1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n v="1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n v="10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n v="1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n v="1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n v="10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n v="1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n v="1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n v="1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n v="1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n v="1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n v="12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n v="10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n v="1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n v="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n v="13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n v="1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n v="1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n v="1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n v="1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n v="1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n v="1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n v="1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n v="12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n v="10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n v="1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n v="10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n v="1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n v="10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n v="1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n v="1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n v="10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n v="1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n v="12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n v="1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n v="1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n v="10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n v="10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n v="1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n v="10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n v="1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n v="10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n v="1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n v="1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n v="10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n v="1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n v="1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n v="1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n v="1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n v="1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n v="1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n v="1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n v="1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n v="10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n v="10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n v="10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n v="1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n v="10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n v="1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n v="1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n v="1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n v="11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n v="2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n v="1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n v="11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n v="10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n v="1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n v="1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n v="1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n v="11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n v="1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n v="13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n v="1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n v="11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n v="1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n v="17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n v="12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n v="15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n v="1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n v="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n v="1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n v="2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n v="1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n v="1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n v="10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n v="1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n v="1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n v="10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n v="1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n v="10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n v="1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n v="1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n v="14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n v="1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n v="1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n v="10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n v="1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n v="1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n v="11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n v="1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n v="1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n v="1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n v="10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n v="17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n v="1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n v="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n v="1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n v="1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n v="15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n v="1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n v="1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n v="10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n v="10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n v="1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n v="10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n v="10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n v="1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n v="1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n v="2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n v="10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n v="1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n v="11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n v="10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n v="10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n v="11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n v="1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n v="1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n v="1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n v="10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n v="1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n v="1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n v="10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n v="1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n v="10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n v="1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n v="1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n v="1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n v="1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n v="1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n v="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n v="10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n v="14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n v="10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n v="1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n v="1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n v="10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n v="1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n v="1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n v="1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n v="13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n v="1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n v="1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n v="12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n v="1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n v="1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n v="10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n v="1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n v="1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n v="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n v="10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n v="1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n v="10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n v="10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n v="10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n v="10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n v="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n v="1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n v="1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n v="1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n v="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n v="1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n v="1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n v="13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n v="10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n v="10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n v="18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n v="10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n v="1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n v="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n v="1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n v="1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n v="15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n v="1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n v="10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n v="19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n v="1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n v="1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n v="12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n v="1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n v="1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n v="1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n v="1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n v="2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n v="10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n v="1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n v="1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n v="1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n v="1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n v="14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n v="11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n v="13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n v="16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n v="1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n v="1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n v="15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n v="1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n v="1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n v="1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n v="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n v="1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n v="1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n v="1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n v="1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n v="1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n v="10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n v="1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n v="10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n v="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n v="1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n v="10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n v="10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n v="11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n v="1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n v="11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n v="1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n v="1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n v="1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n v="10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n v="1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n v="1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n v="1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n v="1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n v="12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n v="15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n v="1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n v="1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n v="18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n v="1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n v="12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n v="1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n v="10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n v="1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n v="1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n v="11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n v="10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n v="10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n v="1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n v="10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n v="1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n v="1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n v="1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n v="1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n v="1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n v="1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n v="10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n v="1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n v="1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n v="1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n v="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n v="1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n v="1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n v="1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n v="12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n v="1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n v="1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n v="1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n v="1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n v="1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n v="1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n v="1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n v="11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n v="10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n v="12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n v="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n v="12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n v="1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n v="1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n v="12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n v="10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n v="10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n v="1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n v="20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n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n v="1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n v="1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n v="1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n v="1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n v="1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n v="15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n v="1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n v="14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n v="1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n v="1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n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n v="1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n v="1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n v="1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n v="1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n v="1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n v="10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n v="1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s v="N/A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n v="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n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n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n v="3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s v="N/A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n v="3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n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n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s v="N/A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n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s v="N/A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n v="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n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n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n v="1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n v="25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n v="17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n v="1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n v="1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n v="10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n v="1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n v="1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n v="1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n v="1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n v="1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n v="10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n v="1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n v="1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n v="1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n v="10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n v="12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n v="1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n v="1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n v="1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n v="1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n v="1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n v="1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n v="10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n v="1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n v="1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n v="10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n v="1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n v="12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n v="1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n v="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n v="1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n v="1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n v="10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n v="12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n v="1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n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n v="1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n v="10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n v="1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n v="10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n v="1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n v="1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n v="1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n v="10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n v="10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n v="1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n v="1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n v="2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n v="2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n v="1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n v="10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n v="10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n v="3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n v="1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n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n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n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s v="N/A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n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n v="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n v="1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s v="N/A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n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s v="N/A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s v="N/A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n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n v="10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n v="1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n v="1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n v="1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n v="10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n v="1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n v="1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n v="10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n v="1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n v="11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n v="10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n v="10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n v="1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n v="1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n v="1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n v="1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n v="1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n v="1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n v="1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n v="1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n v="10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n v="1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n v="1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n v="1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n v="1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n v="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n v="1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n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s v="N/A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s v="N/A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n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n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s v="N/A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n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s v="N/A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n v="10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n v="1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n v="1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n v="1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n v="14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n v="1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n v="1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n v="22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n v="1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n v="14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n v="10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n v="1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n v="1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n v="1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n v="1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n v="1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n v="10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n v="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n v="1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n v="1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n v="1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n v="10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n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n v="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n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n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n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n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n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n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n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n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n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n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n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n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n v="1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n v="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s v="N/A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n v="2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n v="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n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n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n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s v="N/A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s v="N/A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s v="N/A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s v="N/A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n v="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s v="N/A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n v="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s v="N/A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s v="N/A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s v="N/A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s v="N/A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s v="N/A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n v="2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n v="1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n v="3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s v="N/A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n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n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n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n v="3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n v="4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s v="N/A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n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n v="6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n v="1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n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n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n v="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n v="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s v="N/A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n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s v="N/A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n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n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n v="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n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s v="N/A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s v="N/A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n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n v="4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s v="N/A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n v="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n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s v="N/A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n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s v="N/A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n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n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s v="N/A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n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s v="N/A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s v="N/A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n v="2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s v="N/A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n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s v="N/A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n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n v="1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n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n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n v="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n v="7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s v="N/A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n v="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n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n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n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n v="3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n v="3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n v="1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n v="3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n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s v="N/A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n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n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n v="1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s v="N/A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n v="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n v="1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n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n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n v="1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n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n v="2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n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s v="N/A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s v="N/A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n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n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n v="1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n v="7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s v="N/A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s v="N/A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n v="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s v="N/A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s v="N/A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n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n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n v="4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n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n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n v="3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s v="N/A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n v="3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n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n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s v="N/A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n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s v="N/A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n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n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n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n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s v="N/A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n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n v="1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n v="6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n v="3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n v="1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s v="N/A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n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n v="2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s v="N/A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n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s v="N/A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s v="N/A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n v="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n v="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s v="N/A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n v="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n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n v="3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n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n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s v="N/A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s v="N/A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s v="N/A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s v="N/A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n v="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n v="2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n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n v="7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n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n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s v="N/A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n v="2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n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n v="137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n v="143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n v="10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n v="104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n v="123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n v="11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n v="10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n v="101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n v="10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n v="126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n v="101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n v="12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n v="165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n v="16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n v="10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n v="107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n v="10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n v="101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n v="10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n v="145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n v="10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n v="10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n v="117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n v="119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n v="109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n v="133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n v="155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n v="112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n v="10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n v="12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n v="101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n v="10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n v="10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n v="102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n v="13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n v="167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n v="142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n v="183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n v="11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n v="13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n v="10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n v="10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n v="1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n v="309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n v="10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n v="12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n v="10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n v="108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n v="108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n v="10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n v="10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n v="128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n v="116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n v="11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n v="101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n v="10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n v="10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n v="10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n v="10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n v="10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n v="148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n v="155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n v="11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n v="173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n v="108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n v="119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n v="127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n v="11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n v="12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n v="124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n v="108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n v="10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n v="113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n v="11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n v="153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n v="393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n v="270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n v="127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n v="107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n v="198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n v="10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n v="10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n v="10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n v="12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n v="10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5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n v="10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n v="115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n v="10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n v="12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n v="105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n v="11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n v="10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n v="13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n v="115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n v="10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n v="106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n v="106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n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n v="128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n v="105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n v="12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n v="107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n v="10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n v="102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n v="247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n v="22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n v="13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n v="155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n v="104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n v="14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n v="103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n v="14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n v="114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n v="100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n v="113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n v="105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n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n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n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n v="14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n v="6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n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n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n v="1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n v="1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n v="3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n v="1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n v="1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n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n v="28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n v="8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n v="1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n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n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n v="2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n v="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n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n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n v="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n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n v="5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n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n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n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n v="16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n v="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n v="6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n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n v="4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n v="22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n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n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n v="6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n v="4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n v="2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n v="3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n v="2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n v="36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n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n v="6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n v="16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n v="0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n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n v="5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n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n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n v="42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n v="1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n v="1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n v="2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n v="58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n v="3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n v="5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n v="1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n v="1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n v="25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n v="45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n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n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n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n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n v="56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n v="1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n v="2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n v="1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n v="1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n v="1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n v="1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n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n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n v="4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n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n v="25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n v="108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n v="11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n v="113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n v="10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n v="11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n v="10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n v="30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n v="13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n v="10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n v="113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n v="106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n v="126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n v="18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n v="10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n v="117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n v="107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n v="139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n v="10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n v="19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n v="13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n v="106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n v="107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n v="24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n v="118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n v="118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n v="11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n v="146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n v="132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n v="11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n v="14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n v="153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n v="105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n v="17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n v="108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n v="156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n v="108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n v="148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n v="11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n v="15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n v="157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n v="156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n v="12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n v="101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n v="11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n v="105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n v="22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n v="109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n v="176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n v="103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n v="105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n v="10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n v="12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n v="102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n v="10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n v="133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n v="11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n v="101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n v="109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n v="179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n v="102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n v="119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n v="10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n v="137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n v="232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n v="13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n v="293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n v="11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n v="10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n v="119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n v="10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n v="10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n v="11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n v="105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n v="385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n v="10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n v="11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n v="10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n v="283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n v="113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n v="107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n v="103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n v="108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n v="12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n v="10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n v="10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n v="113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n v="136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n v="10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n v="106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n v="10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n v="107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n v="11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n v="125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n v="101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n v="103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n v="117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n v="10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n v="11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n v="108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n v="12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n v="107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n v="10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n v="102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n v="102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n v="123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n v="17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n v="112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n v="103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n v="107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n v="115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n v="127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n v="117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n v="109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n v="10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n v="116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n v="103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n v="17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n v="103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n v="105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n v="1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n v="11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n v="12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n v="10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n v="11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n v="10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n v="10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n v="103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n v="10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n v="11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n v="12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n v="11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n v="125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n v="107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n v="131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n v="12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n v="10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n v="11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n v="11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n v="11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n v="14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n v="10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n v="256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n v="207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n v="112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n v="106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n v="10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n v="21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n v="126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n v="182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n v="10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n v="10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n v="10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n v="11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n v="11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n v="108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n v="10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n v="10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n v="125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n v="107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n v="112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n v="1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n v="142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n v="105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n v="103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n v="108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n v="108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n v="10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n v="101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n v="137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n v="128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n v="10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n v="127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n v="10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n v="103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n v="102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n v="12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n v="10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n v="101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n v="10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n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n v="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n v="1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n v="1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n v="7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n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n v="1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n v="6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n v="2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n v="14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n v="1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n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n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n v="9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n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n v="3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n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n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n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n v="7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n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n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n v="2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n v="1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n v="64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n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n v="1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n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n v="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n v="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n v="0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n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n v="2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n v="0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n v="27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n v="1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n v="22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n v="1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n v="12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n v="18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n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n v="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n v="2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n v="3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n v="19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n v="6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n v="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n v="50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n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n v="2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n v="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n v="0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n v="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n v="0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n v="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n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n v="1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n v="3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n v="1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n v="2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n v="1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n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n v="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n v="3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n v="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n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n v="3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n v="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n v="14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n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n v="2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n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n v="23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n v="102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n v="105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n v="115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n v="121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n v="109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n v="1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n v="11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n v="10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n v="11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n v="13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n v="10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n v="10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n v="12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n v="100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n v="105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n v="10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n v="118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n v="12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n v="3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n v="10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n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n v="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n v="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n v="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n v="1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n v="2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n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n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n v="3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n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n v="5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n v="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n v="3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n v="3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n v="1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n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n v="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n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n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n v="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n v="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n v="1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n v="1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n v="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n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n v="0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n v="1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n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n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n v="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n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n v="1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n v="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n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n v="1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n v="1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n v="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n v="3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n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n v="4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n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n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n v="2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n v="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n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n v="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n v="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n v="34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n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n v="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n v="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n v="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n v="3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n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n v="1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n v="1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n v="21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n v="3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n v="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n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n v="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n v="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n v="1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n v="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n v="0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n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n v="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n v="12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n v="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n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n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n v="0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n v="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n v="144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n v="119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n v="146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n v="10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n v="300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n v="27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n v="132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n v="107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n v="127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n v="14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n v="112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n v="10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n v="10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n v="141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n v="267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n v="147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n v="21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n v="12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n v="10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n v="101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n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n v="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n v="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n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n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n v="19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n v="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n v="1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n v="5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n v="2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n v="29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n v="39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n v="22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n v="0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n v="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n v="15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n v="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n v="26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n v="4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n v="15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n v="26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n v="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n v="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n v="1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n v="7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n v="2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n v="4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n v="73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n v="5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n v="1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n v="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n v="7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n v="35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n v="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n v="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n v="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n v="4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n v="1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n v="82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n v="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n v="27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n v="31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n v="6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n v="1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n v="1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n v="79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n v="22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n v="0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n v="34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n v="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n v="1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n v="15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n v="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n v="10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n v="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n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n v="1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n v="14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n v="122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n v="132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n v="10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n v="105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n v="10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n v="10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n v="156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n v="10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n v="131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n v="132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n v="12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n v="16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n v="120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n v="12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n v="114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n v="31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n v="122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n v="10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n v="158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n v="107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n v="10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n v="11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n v="148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n v="10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n v="17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n v="11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n v="10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n v="100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n v="10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n v="10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n v="11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n v="11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n v="128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n v="104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n v="102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n v="118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n v="238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n v="102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n v="10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n v="5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n v="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n v="36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n v="4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n v="41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n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n v="3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n v="1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n v="7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n v="2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n v="51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n v="1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n v="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n v="3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n v="104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n v="133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n v="10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n v="148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n v="18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n v="143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n v="11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n v="204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n v="10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n v="14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n v="10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n v="10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n v="10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n v="105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n v="112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n v="10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n v="108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n v="115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n v="10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n v="152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n v="112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n v="10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n v="12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n v="10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n v="105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n v="104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n v="105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n v="10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n v="10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n v="105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n v="10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n v="152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n v="16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n v="127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n v="107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n v="115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n v="13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n v="156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n v="109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n v="134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n v="10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n v="119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n v="18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n v="134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n v="10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n v="10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n v="103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n v="107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n v="104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n v="108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n v="233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n v="10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n v="102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n v="13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n v="117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n v="10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n v="122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n v="145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n v="117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n v="12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n v="10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n v="10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n v="267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n v="194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n v="12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n v="12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n v="10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n v="10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n v="12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n v="155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n v="13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n v="105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n v="10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n v="118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n v="103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n v="218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n v="10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n v="14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n v="105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n v="18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n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n v="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n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n v="4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n v="2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n v="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n v="24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n v="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n v="12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n v="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n v="5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n v="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n v="1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n v="2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n v="41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n v="68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n v="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n v="3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n v="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n v="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n v="2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n v="4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n v="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n v="7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n v="4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n v="7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n v="9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n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n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n v="4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n v="1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n v="39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n v="2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n v="4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n v="3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n v="37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n v="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n v="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n v="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n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n v="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n v="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n v="2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n v="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n v="7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n v="6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n v="1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n v="5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n v="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n v="3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n v="2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n v="2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n v="11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n v="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n v="1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n v="38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n v="7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n v="15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n v="6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n v="3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n v="1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n v="1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n v="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n v="1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n v="17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n v="2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n v="9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n v="1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n v="13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n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n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n v="1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n v="1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n v="2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n v="3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n v="4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n v="1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n v="43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n v="6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n v="2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n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n v="1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n v="39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n v="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n v="42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n v="2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n v="1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n v="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n v="1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n v="15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n v="1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n v="1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n v="47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n v="46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n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n v="35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n v="2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n v="1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n v="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n v="2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n v="34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n v="5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n v="83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n v="1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n v="0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n v="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n v="3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n v="1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n v="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n v="13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n v="1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n v="17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n v="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n v="4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n v="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n v="25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n v="2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n v="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n v="2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n v="1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n v="59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n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n v="2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n v="104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n v="3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n v="16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n v="8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n v="75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n v="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n v="44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n v="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n v="13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n v="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n v="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n v="21535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n v="35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n v="3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n v="3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n v="3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n v="23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n v="3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n v="47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n v="206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n v="352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n v="1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n v="237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n v="119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n v="11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n v="10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n v="10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n v="117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n v="112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n v="34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n v="107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n v="108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n v="103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n v="13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n v="108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n v="112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n v="10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n v="14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n v="128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n v="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n v="2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n v="9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n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n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n v="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n v="1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n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n v="1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n v="9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n v="9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n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n v="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n v="2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n v="0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n v="3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n v="1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n v="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n v="1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n v="6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n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n v="6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n v="29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n v="8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n v="3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n v="9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n v="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n v="1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n v="1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n v="3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n v="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n v="14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n v="8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n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3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n v="1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n v="14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n v="18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n v="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n v="18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n v="0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n v="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n v="1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n v="3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n v="0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n v="5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n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n v="5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n v="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n v="4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n v="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n v="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n v="1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n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n v="3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n v="1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n v="0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n v="0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n v="0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n v="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n v="2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n v="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n v="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n v="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n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n v="1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n v="2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n v="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n v="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n v="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n v="14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n v="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n v="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n v="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n v="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n v="40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n v="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n v="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n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n v="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n v="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n v="0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n v="0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n v="1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n v="6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n v="1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n v="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n v="1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n v="2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n v="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n v="4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n v="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n v="21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n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n v="2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n v="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n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n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n v="0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n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n v="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n v="3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n v="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n v="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n v="5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n v="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n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n v="4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n v="4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n v="105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n v="10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n v="107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n v="104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n v="16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n v="108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n v="135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n v="109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n v="29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n v="104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n v="322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n v="13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n v="27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n v="253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n v="261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n v="10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n v="12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n v="10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n v="199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n v="102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n v="103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n v="10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n v="115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n v="104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n v="155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n v="10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n v="254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n v="10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n v="129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n v="10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n v="132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n v="78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n v="14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n v="103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n v="172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n v="15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n v="104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n v="111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n v="28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n v="11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n v="7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n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n v="4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n v="29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n v="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n v="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n v="1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n v="3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n v="18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n v="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n v="5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n v="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n v="14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n v="10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n v="12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n v="117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n v="122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n v="152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n v="10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n v="20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n v="102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n v="138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n v="30383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n v="19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n v="20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n v="118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n v="295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n v="213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n v="104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n v="114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n v="10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n v="125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n v="119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n v="16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n v="119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n v="10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n v="102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n v="11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n v="109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n v="11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n v="102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n v="106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n v="10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n v="15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n v="16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n v="1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n v="106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n v="155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n v="1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n v="1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n v="1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n v="12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n v="2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n v="10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n v="10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n v="108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n v="24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n v="10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n v="125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n v="10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n v="14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n v="11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n v="102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n v="122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n v="102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n v="14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n v="110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n v="105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n v="124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n v="13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n v="103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n v="10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n v="13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n v="4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n v="26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n v="65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n v="12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n v="1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n v="112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n v="1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n v="3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n v="1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n v="3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n v="1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n v="4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n v="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n v="6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n v="15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n v="15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n v="1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n v="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n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n v="9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n v="1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n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n v="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n v="4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n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n v="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n v="2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n v="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n v="1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n v="2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n v="85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n v="49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n v="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n v="7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n v="7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n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n v="10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n v="378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n v="12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n v="14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n v="10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n v="102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n v="204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n v="104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n v="10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n v="136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n v="13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n v="130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n v="123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n v="183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n v="125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n v="112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n v="11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n v="173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n v="12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n v="10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n v="10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n v="11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n v="100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n v="12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n v="11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n v="1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n v="105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n v="10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n v="1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n v="124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n v="105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n v="189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n v="17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n v="25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n v="116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n v="203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n v="112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n v="424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n v="107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n v="10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n v="21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n v="12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n v="110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n v="219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n v="13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n v="135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n v="145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n v="10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n v="11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n v="114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n v="10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n v="122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n v="11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n v="107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n v="11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n v="11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n v="12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n v="16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n v="497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n v="109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n v="10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n v="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n v="0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n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n v="1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n v="7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n v="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n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n v="5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n v="5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n v="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n v="18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n v="1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n v="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n v="7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n v="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n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n v="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n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n v="20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n v="8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n v="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n v="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n v="3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n v="7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n v="1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n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n v="1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n v="27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n v="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n v="7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n v="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n v="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n v="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n v="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n v="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n v="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n v="11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n v="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n v="101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n v="10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n v="148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n v="16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n v="456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n v="108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n v="11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n v="102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n v="108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n v="12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n v="10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n v="139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n v="121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n v="11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n v="18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n v="66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n v="111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n v="1182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n v="13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n v="11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n v="2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n v="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n v="1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n v="2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n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n v="2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n v="3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n v="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n v="1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n v="9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n v="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n v="2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n v="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n v="25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n v="166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n v="10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n v="10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n v="278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n v="1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n v="111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n v="215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n v="1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n v="12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n v="10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n v="112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n v="559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n v="15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n v="106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n v="15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n v="10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n v="162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n v="20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n v="103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n v="10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n v="107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n v="139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n v="125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n v="20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n v="17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n v="1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n v="11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n v="282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n v="101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n v="135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n v="176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n v="484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n v="145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n v="418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n v="13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n v="25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n v="18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n v="10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n v="13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n v="118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n v="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n v="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n v="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n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n v="29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n v="9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n v="3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n v="1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n v="4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n v="45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n v="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n v="5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n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n v="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n v="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n v="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n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n v="3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n v="2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n v="4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n v="14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n v="4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n v="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n v="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n v="2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n v="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n v="2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n v="13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n v="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n v="1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n v="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n v="1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n v="9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n v="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n v="7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n v="0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n v="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n v="29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n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n v="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n v="2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n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n v="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n v="108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n v="10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n v="10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n v="12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n v="10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n v="10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n v="14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n v="10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n v="118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n v="272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n v="125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n v="11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n v="102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n v="10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n v="11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n v="104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n v="146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n v="10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n v="13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n v="113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n v="12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n v="102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n v="10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n v="118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n v="15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n v="10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n v="11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n v="10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n v="10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n v="26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n v="15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n v="102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n v="10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n v="10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n v="125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n v="104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n v="104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n v="105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n v="10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n v="17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n v="10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n v="10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n v="12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n v="11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n v="11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n v="11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n v="10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n v="125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n v="10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n v="142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n v="101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n v="174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n v="120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n v="14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n v="100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n v="10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n v="132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n v="11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n v="1254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n v="10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n v="103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n v="10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n v="122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n v="119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n v="16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n v="1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n v="10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n v="140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n v="103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n v="10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n v="11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n v="12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n v="20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n v="13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n v="11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n v="11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n v="11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n v="17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n v="11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n v="10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n v="22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n v="109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n v="103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n v="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n v="3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n v="4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n v="10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n v="25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n v="3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n v="4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n v="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n v="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n v="12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n v="20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n v="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n v="26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n v="0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n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n v="1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n v="65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n v="1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n v="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n v="1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n v="1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n v="2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n v="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n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n v="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n v="4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n v="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n v="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n v="6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n v="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n v="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n v="1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n v="10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n v="3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n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n v="6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n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n v="11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n v="1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n v="21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n v="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n v="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n v="11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n v="109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n v="10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n v="118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n v="114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n v="14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n v="105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n v="13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n v="12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n v="20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n v="103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n v="26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n v="108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n v="11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n v="1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n v="10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n v="11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n v="115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n v="107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n v="165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n v="155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n v="885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n v="10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n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n v="59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n v="4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n v="4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n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n v="57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n v="2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n v="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n v="6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n v="46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n v="65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n v="7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n v="1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n v="2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n v="3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n v="4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n v="26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n v="15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n v="24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n v="4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n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n v="48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n v="1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n v="1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n v="1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n v="5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n v="4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n v="61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n v="1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n v="11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n v="3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n v="2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n v="68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n v="14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n v="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n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n v="14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n v="4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n v="31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n v="3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n v="36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n v="3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n v="11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n v="4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n v="1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n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n v="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n v="13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n v="49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n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n v="5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n v="2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n v="7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n v="13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n v="10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n v="116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n v="10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n v="105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n v="10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n v="10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n v="10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n v="16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n v="102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n v="10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n v="143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n v="263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n v="118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n v="104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n v="20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n v="30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n v="10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n v="205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n v="109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n v="102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n v="125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n v="12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n v="10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n v="10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n v="138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n v="12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n v="107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n v="10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n v="102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n v="10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n v="117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n v="102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n v="102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n v="15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n v="10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n v="10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n v="109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n v="132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n v="13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n v="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n v="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n v="4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n v="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n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n v="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n v="5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n v="1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n v="7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n v="1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n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n v="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n v="1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n v="0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n v="2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n v="173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n v="10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n v="10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n v="13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n v="116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n v="102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n v="11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n v="166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n v="107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n v="14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n v="10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n v="13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n v="10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n v="11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n v="102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n v="12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n v="102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n v="14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n v="13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n v="109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n v="3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n v="1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n v="47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n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n v="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n v="43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n v="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n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n v="14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n v="3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n v="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n v="5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n v="1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n v="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n v="1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n v="5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n v="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n v="47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n v="43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n v="137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n v="11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n v="24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n v="1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n v="11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n v="195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n v="103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n v="103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n v="10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n v="127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n v="12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n v="107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n v="172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n v="12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n v="108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n v="11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n v="18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n v="116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n v="11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n v="171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n v="12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n v="138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n v="1705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n v="78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n v="348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n v="15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n v="10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n v="80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n v="10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n v="20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n v="21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n v="198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n v="22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n v="699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n v="39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n v="29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n v="168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n v="143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n v="15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n v="11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n v="110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n v="19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n v="127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n v="26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n v="26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n v="207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n v="37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n v="285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n v="579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n v="1132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n v="263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n v="67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n v="25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n v="375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n v="20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n v="347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n v="4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n v="1027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n v="115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n v="355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n v="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n v="4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n v="2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n v="3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n v="0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n v="42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n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n v="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n v="17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n v="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n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n v="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n v="26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n v="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n v="13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n v="382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n v="217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n v="31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n v="234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n v="12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n v="24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n v="11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n v="117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n v="305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n v="32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n v="82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n v="235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n v="495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n v="781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n v="113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n v="922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n v="12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n v="102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n v="485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n v="19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n v="28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n v="125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n v="16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n v="58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n v="20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n v="13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n v="12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n v="12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n v="36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n v="22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n v="12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n v="30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n v="179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n v="387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n v="21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n v="132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n v="30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n v="42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n v="13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n v="248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n v="18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n v="1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n v="50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n v="10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n v="81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n v="12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n v="10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n v="148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n v="12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n v="473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n v="1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n v="353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n v="10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n v="114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n v="16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n v="153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n v="202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n v="16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n v="14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n v="19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n v="108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n v="115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n v="148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n v="19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n v="19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n v="219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n v="127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n v="105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n v="128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n v="317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n v="28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n v="11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n v="153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n v="103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n v="1678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n v="54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n v="11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n v="1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n v="288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n v="508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n v="11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n v="11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n v="11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n v="108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n v="12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n v="10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n v="10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n v="116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n v="12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n v="115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n v="12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n v="10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n v="102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n v="12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n v="10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n v="102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n v="10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n v="100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n v="132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n v="1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n v="11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n v="13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n v="146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n v="13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n v="25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n v="107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n v="108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n v="10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7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n v="10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n v="107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n v="100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n v="105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n v="105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n v="22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n v="10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n v="148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n v="135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n v="10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n v="10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n v="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n v="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n v="1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n v="1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n v="0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n v="29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n v="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n v="1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n v="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n v="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n v="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n v="2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n v="2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n v="10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n v="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n v="28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n v="13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n v="5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n v="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n v="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n v="11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n v="2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n v="30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n v="0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n v="1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n v="2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n v="1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n v="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n v="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n v="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n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n v="3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n v="28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n v="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n v="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n v="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n v="116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n v="112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n v="132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n v="103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n v="139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n v="147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n v="12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n v="122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n v="10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n v="18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n v="106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n v="10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n v="127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n v="10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n v="25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n v="126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n v="10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n v="139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n v="16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n v="107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n v="15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n v="52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n v="489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n v="28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n v="1857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n v="11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n v="1015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n v="41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n v="50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n v="185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n v="12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n v="1081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n v="45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n v="537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n v="12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n v="114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n v="95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n v="133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n v="14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n v="54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n v="383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n v="704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n v="11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n v="13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n v="15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n v="10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n v="10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n v="102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n v="15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n v="11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n v="196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n v="11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n v="20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n v="29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n v="15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n v="10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n v="10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n v="123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n v="10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n v="10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n v="108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n v="16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n v="10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n v="24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n v="94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n v="108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n v="15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n v="1174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n v="171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n v="126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n v="121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n v="49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n v="3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n v="1165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n v="15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n v="537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n v="35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n v="137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n v="128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n v="27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n v="806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n v="136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n v="93025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n v="377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n v="2647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n v="10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n v="104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n v="107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n v="169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n v="975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n v="134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n v="27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n v="11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n v="460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n v="287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n v="22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n v="63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n v="147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n v="1867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n v="327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n v="78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n v="154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n v="116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n v="18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n v="299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n v="32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n v="38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n v="10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n v="180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n v="72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n v="28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n v="135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n v="22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n v="12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n v="408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n v="10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n v="14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n v="271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n v="154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n v="40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n v="18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n v="185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n v="10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n v="10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n v="12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n v="10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n v="12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n v="10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n v="107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n v="10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n v="173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n v="10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n v="108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n v="146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n v="12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n v="149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n v="10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n v="10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n v="35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n v="10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n v="13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n v="17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n v="109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n v="10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n v="10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n v="10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n v="1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n v="10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n v="10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n v="429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n v="10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n v="108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n v="17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n v="15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n v="10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n v="10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n v="10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n v="12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n v="108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n v="109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n v="3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n v="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n v="48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n v="2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n v="8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n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n v="526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n v="25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n v="106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n v="102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n v="14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n v="106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n v="212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n v="102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n v="102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n v="52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n v="111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n v="10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n v="29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n v="10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n v="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n v="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n v="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n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n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n v="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n v="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n v="1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n v="15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n v="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n v="29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n v="1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n v="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n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n v="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n v="3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n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n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n v="1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n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n v="2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n v="3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n v="4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n v="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n v="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n v="1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n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n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n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n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n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n v="1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n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n v="2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n v="41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n v="25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n v="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n v="2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n v="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n v="1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n v="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n v="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n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n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n v="15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n v="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n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n v="0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n v="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n v="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n v="0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n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n v="1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n v="1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n v="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n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n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n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n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n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n v="0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n v="108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n v="12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n v="20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n v="109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n v="17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n v="168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n v="42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n v="10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n v="10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n v="102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n v="115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n v="13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n v="155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n v="10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n v="18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n v="18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n v="10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n v="11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n v="10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n v="101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n v="10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n v="111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n v="116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n v="11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n v="18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n v="10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n v="119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n v="10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n v="1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n v="103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n v="128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n v="13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n v="10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n v="10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n v="105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n v="105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n v="17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n v="128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n v="133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n v="10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n v="113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n v="10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n v="1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n v="119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n v="103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n v="26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n v="10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n v="107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n v="13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n v="121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n v="103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n v="12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n v="12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n v="101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n v="12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n v="1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n v="113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n v="106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n v="203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n v="11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n v="3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n v="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n v="1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n v="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n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n v="2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n v="19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n v="1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n v="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n v="109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n v="10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n v="15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n v="102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n v="11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n v="102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n v="107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n v="104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n v="10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n v="10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n v="12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n v="11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n v="10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n v="104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n v="11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n v="11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n v="113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n v="10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n v="103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n v="107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n v="10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n v="15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n v="10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n v="19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n v="112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n v="120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n v="10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n v="10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n v="10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n v="103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n v="107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n v="15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n v="123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n v="107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n v="10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n v="118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n v="109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n v="11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n v="10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n v="1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n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n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n v="1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n v="2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n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n v="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n v="0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n v="1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n v="11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n v="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n v="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n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n v="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n v="4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n v="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n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n v="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n v="0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n v="12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n v="24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n v="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n v="3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n v="1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n v="7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n v="66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n v="32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n v="101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n v="10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n v="10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n v="11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n v="408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n v="224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n v="304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n v="14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n v="279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n v="17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n v="10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n v="102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n v="17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n v="115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n v="878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n v="105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n v="188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n v="14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n v="14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n v="131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n v="114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n v="1379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n v="95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n v="11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n v="64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n v="11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n v="128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n v="158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n v="115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n v="1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n v="355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n v="10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n v="10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n v="18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n v="16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n v="102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n v="164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n v="10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n v="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n v="34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n v="2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n v="1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n v="8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n v="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n v="1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n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n v="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n v="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n v="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n v="12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n v="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n v="2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n v="1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n v="19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n v="0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n v="3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n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n v="103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n v="10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n v="105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n v="103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n v="123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n v="159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n v="111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n v="17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n v="125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n v="6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n v="1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n v="33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n v="2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n v="63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n v="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n v="50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n v="1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n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n v="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n v="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n v="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n v="28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n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n v="1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n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n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n v="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n v="11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n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n v="1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n v="1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n v="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n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n v="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n v="2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n v="0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n v="1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n v="46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n v="3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n v="104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n v="6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n v="1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n v="112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n v="35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n v="233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n v="102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n v="154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n v="10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n v="13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n v="102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n v="11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n v="265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n v="12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n v="120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n v="104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n v="109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n v="11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n v="1462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n v="253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n v="14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n v="297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n v="14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n v="10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n v="493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n v="202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n v="104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n v="17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n v="104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n v="118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n v="108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n v="226030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n v="978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n v="12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n v="24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n v="14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n v="384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n v="103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n v="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n v="2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n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n v="22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n v="27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n v="28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n v="1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n v="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n v="1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n v="1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n v="52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n v="10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n v="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n v="1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n v="1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n v="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n v="1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n v="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n v="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n v="2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n v="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n v="14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n v="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n v="1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n v="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n v="1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n v="3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n v="8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n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n v="26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n v="2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n v="105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n v="12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n v="11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n v="119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n v="105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n v="118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n v="12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3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n v="10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n v="10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n v="10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n v="108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n v="11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n v="15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n v="104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n v="11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n v="10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n v="10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n v="117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n v="13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n v="13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n v="10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n v="128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n v="115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n v="11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n v="112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n v="12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n v="10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n v="10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n v="108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n v="10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n v="11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n v="128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n v="108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n v="24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n v="142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n v="13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n v="10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n v="105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n v="13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n v="10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n v="10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n v="124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n v="11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n v="10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n v="108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n v="12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n v="10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n v="107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n v="10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n v="11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n v="115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n v="108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n v="17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n v="187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n v="108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n v="10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n v="12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n v="11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n v="104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n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s v="N/A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s v="N/A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n v="5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n v="32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s v="N/A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s v="N/A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n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n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n v="4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s v="N/A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n v="2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s v="N/A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n v="42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n v="5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n v="5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n v="2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s v="N/A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n v="2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n v="7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n v="3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n v="0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n v="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n v="2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s v="N/A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n v="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n v="2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n v="4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n v="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n v="15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n v="5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s v="N/A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n v="38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n v="5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n v="0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s v="N/A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n v="11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n v="2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n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n v="23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s v="N/A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n v="34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n v="19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n v="0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n v="33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n v="5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n v="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s v="N/A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n v="38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n v="1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n v="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n v="9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n v="1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s v="N/A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n v="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n v="2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n v="5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n v="4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s v="N/A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n v="62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n v="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n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n v="1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n v="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n v="18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n v="9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n v="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n v="3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n v="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n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n v="37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n v="14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n v="0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n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n v="6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n v="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n v="22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n v="27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n v="27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n v="129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n v="10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n v="10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n v="103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n v="102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n v="12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n v="131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n v="10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n v="102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n v="1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n v="10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n v="10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n v="10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n v="10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n v="10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n v="128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n v="13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n v="101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n v="10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n v="107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n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n v="2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s v="N/A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n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s v="N/A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n v="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n v="4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n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n v="3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s v="N/A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n v="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n v="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n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s v="N/A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n v="6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n v="17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n v="2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s v="N/A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s v="N/A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s v="N/A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n v="11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n v="122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n v="107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n v="101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n v="109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n v="114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n v="114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n v="10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n v="163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n v="10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n v="100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n v="105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n v="17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n v="10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n v="100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n v="171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4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n v="12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n v="101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n v="109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n v="129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n v="10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n v="147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n v="100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n v="12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n v="10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n v="11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n v="100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n v="17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n v="10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n v="103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n v="105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n v="100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n v="45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n v="10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n v="172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n v="104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n v="10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n v="11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n v="10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n v="31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n v="109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n v="10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n v="11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n v="120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n v="10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n v="18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n v="101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n v="12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n v="12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n v="117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n v="157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n v="11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n v="10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n v="10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n v="10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n v="10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n v="12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n v="101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n v="116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n v="10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n v="103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n v="246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n v="302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n v="143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n v="13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n v="16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n v="11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n v="107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n v="10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n v="127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n v="147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n v="113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n v="10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n v="127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n v="213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n v="10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n v="10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n v="10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n v="11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n v="12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n v="11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n v="109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n v="13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n v="191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n v="149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n v="166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n v="107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n v="106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4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n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n v="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s v="N/A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n v="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s v="N/A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s v="N/A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n v="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n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n v="0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s v="N/A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n v="67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n v="20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n v="11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n v="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n v="1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n v="3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n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n v="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n v="3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n v="6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n v="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n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n v="0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n v="9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n v="15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n v="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n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n v="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n v="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n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s v="N/A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n v="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n v="1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n v="2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n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n v="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n v="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n v="23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n v="5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n v="16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n v="1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n v="2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n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n v="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n v="4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n v="17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n v="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n v="14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n v="1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n v="12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n v="39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n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n v="3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n v="42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n v="4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n v="20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n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n v="25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n v="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n v="27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n v="5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n v="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s v="N/A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n v="3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n v="57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n v="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n v="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n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n v="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n v="1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n v="6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n v="0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s v="N/A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n v="4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s v="N/A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n v="109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n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n v="4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n v="1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n v="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n v="108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n v="2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n v="2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n v="128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n v="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s v="N/A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n v="5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n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n v="52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n v="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s v="N/A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n v="75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s v="N/A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n v="1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n v="118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n v="13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n v="104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n v="10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n v="100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n v="10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n v="33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n v="113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n v="189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n v="10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n v="101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n v="11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n v="133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n v="102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n v="105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n v="127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n v="11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n v="107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n v="163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n v="160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n v="11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n v="124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n v="103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n v="11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n v="109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n v="11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n v="10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n v="10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n v="11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n v="115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n v="117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n v="172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n v="11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n v="12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n v="109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n v="10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n v="109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n v="107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n v="10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n v="102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n v="11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n v="6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n v="1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s v="N/A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n v="4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n v="1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n v="12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s v="N/A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n v="59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n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n v="1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n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n v="5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n v="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n v="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n v="5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n v="25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s v="N/A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n v="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s v="N/A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n v="4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n v="104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n v="119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n v="12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n v="120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n v="12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n v="10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n v="102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n v="10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n v="10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n v="11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n v="102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n v="100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n v="10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n v="103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n v="125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n v="11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n v="10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n v="10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n v="104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n v="125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n v="10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n v="10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n v="11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n v="16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n v="13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n v="119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n v="10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n v="10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n v="10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n v="10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n v="112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n v="10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n v="10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n v="115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n v="127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n v="103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n v="103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n v="104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n v="11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n v="10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n v="10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n v="105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n v="102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n v="111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n v="128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n v="10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n v="10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n v="175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n v="128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n v="10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n v="105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n v="10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n v="109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n v="10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n v="10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n v="112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n v="103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n v="164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n v="13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n v="102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n v="12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n v="102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n v="102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n v="13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n v="154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n v="10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n v="10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n v="10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n v="117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n v="109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n v="1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n v="114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n v="103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n v="122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n v="103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n v="105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n v="10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n v="11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n v="10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n v="10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n v="10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n v="133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n v="12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n v="114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n v="28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n v="170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n v="11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n v="103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n v="144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n v="10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n v="102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n v="11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n v="13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n v="133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n v="103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n v="11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n v="105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n v="102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n v="175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n v="107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n v="122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n v="159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n v="10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n v="11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n v="10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n v="11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n v="21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n v="110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n v="10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n v="10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n v="12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n v="108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n v="10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n v="10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n v="10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n v="12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n v="10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n v="113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n v="101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n v="10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n v="14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n v="117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n v="10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n v="105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n v="10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n v="105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n v="139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n v="10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n v="10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n v="110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n v="102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n v="104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n v="13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n v="10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n v="102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n v="17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n v="10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n v="13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n v="11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n v="11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n v="10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n v="153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n v="104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n v="10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n v="10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n v="315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n v="102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n v="12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n v="10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n v="10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n v="10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n v="10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n v="101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n v="11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n v="218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n v="10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n v="10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n v="104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n v="22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n v="119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n v="105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n v="104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n v="118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n v="139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n v="104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n v="10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n v="107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n v="10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n v="10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n v="10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n v="108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n v="104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n v="10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n v="102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n v="101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n v="11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n v="10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n v="10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n v="105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n v="1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n v="10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n v="115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n v="10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n v="22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n v="10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n v="10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n v="142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n v="18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n v="104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n v="11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n v="111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n v="104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n v="10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n v="102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n v="11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n v="10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n v="12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n v="138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n v="10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n v="10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n v="21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n v="124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n v="109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n v="104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n v="10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n v="13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n v="104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n v="10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n v="12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n v="10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n v="10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n v="10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n v="13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n v="10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n v="109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n v="14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n v="104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n v="10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n v="108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n v="10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n v="103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n v="13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n v="109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n v="10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n v="110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n v="10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n v="10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n v="11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n v="10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n v="10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n v="104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n v="135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n v="10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n v="103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n v="10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n v="18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n v="289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n v="10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n v="10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n v="108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n v="110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n v="171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n v="152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n v="10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n v="15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n v="128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n v="10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n v="10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n v="191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n v="14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n v="12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n v="12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n v="19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n v="139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n v="202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n v="103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n v="10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n v="103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n v="127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n v="10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n v="12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n v="113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n v="15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n v="215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n v="102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n v="10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n v="10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n v="11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n v="104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n v="115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n v="113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n v="128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n v="143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n v="119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n v="13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n v="16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n v="11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n v="10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n v="155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n v="128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n v="121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n v="11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n v="128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n v="158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n v="105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n v="10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n v="10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n v="107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n v="124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n v="109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n v="10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n v="10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n v="10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n v="10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n v="105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n v="10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n v="10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n v="104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n v="102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n v="10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n v="18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n v="10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n v="10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n v="10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n v="10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n v="118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n v="11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n v="103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n v="10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n v="10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n v="11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n v="10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n v="10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n v="169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n v="10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n v="114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n v="102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n v="10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n v="10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n v="117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n v="10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n v="132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n v="10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n v="12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n v="119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n v="12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n v="15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n v="103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n v="1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n v="18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n v="128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n v="120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n v="12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n v="10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n v="10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n v="105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n v="10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n v="10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n v="102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n v="114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n v="10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n v="102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n v="10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n v="102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n v="10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n v="10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n v="113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n v="10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n v="10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n v="100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n v="144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n v="104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n v="108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n v="102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n v="14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n v="105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n v="10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n v="13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n v="105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n v="109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n v="11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n v="100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n v="114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n v="122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n v="100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n v="10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n v="10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n v="10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n v="10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n v="13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n v="100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n v="10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n v="114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n v="10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n v="28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n v="109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n v="11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n v="11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n v="10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n v="12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n v="101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n v="128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n v="10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n v="175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n v="127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n v="111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n v="12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n v="11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n v="108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n v="10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n v="11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n v="202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n v="13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n v="104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n v="100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n v="17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n v="113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n v="184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n v="130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n v="105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n v="10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n v="153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n v="162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n v="13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n v="144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n v="10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n v="101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n v="107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n v="125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n v="119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n v="10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n v="113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n v="105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n v="11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n v="100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n v="12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n v="10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n v="103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n v="102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n v="10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s v="N/A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n v="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n v="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n v="5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n v="2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n v="35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n v="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n v="3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s v="N/A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n v="31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n v="7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n v="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n v="6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s v="N/A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n v="2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s v="N/A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n v="16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n v="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n v="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n v="6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n v="10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n v="104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n v="10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n v="104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n v="25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n v="10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n v="17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n v="11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n v="10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1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n v="101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n v="102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n v="10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n v="11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n v="10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n v="104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n v="109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n v="115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n v="10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n v="103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n v="104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n v="138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n v="11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n v="10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n v="102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n v="114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n v="10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n v="14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n v="129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n v="10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n v="10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n v="11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n v="11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n v="11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n v="139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n v="111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n v="13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n v="10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n v="101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n v="10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n v="109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n v="118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n v="12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n v="12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n v="12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n v="129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n v="10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n v="10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n v="155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n v="108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n v="11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n v="101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n v="12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n v="10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n v="10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n v="12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n v="13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n v="10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n v="121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n v="18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n v="30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n v="108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n v="141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n v="1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n v="154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n v="10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n v="10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n v="10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n v="15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n v="101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n v="239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n v="21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n v="105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n v="10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n v="11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n v="102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n v="10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n v="127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n v="33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n v="10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n v="9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n v="7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n v="1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n v="1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n v="1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s v="N/A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n v="28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n v="13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n v="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n v="21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n v="18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n v="2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n v="18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s v="N/A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n v="2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s v="N/A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s v="N/A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n v="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n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n v="10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n v="10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n v="10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n v="133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n v="113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n v="10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n v="12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n v="13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n v="10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n v="109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n v="102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n v="11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n v="101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n v="10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n v="106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n v="10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n v="10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n v="11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n v="10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n v="11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n v="108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n v="10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n v="146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n v="11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n v="108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n v="10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n v="107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n v="143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n v="105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n v="104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n v="12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n v="11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n v="10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n v="129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n v="15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n v="11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n v="10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n v="1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n v="3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s v="N/A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s v="N/A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n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n v="6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n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n v="2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n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n v="9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n v="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n v="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n v="4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n v="9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s v="N/A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n v="2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s v="N/A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n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n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n v="3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n v="10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n v="10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n v="12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n v="33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n v="11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n v="10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n v="14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n v="10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n v="119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n v="228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n v="10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n v="143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n v="105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n v="11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n v="10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n v="108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n v="105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n v="119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n v="153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n v="10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n v="10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n v="22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n v="10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n v="105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n v="117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n v="10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n v="16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n v="113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n v="10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n v="101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n v="101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n v="650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n v="9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n v="2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n v="2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n v="4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n v="2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n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n v="1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n v="1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n v="7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n v="4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n v="34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n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n v="0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n v="1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n v="3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n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n v="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n v="2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n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n v="18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n v="5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n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s v="N/A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n v="1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n v="27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n v="1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n v="13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n v="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n v="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n v="15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n v="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s v="N/A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s v="N/A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s v="N/A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s v="N/A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n v="53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n v="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n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s v="N/A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n v="1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n v="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s v="N/A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s v="N/A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s v="N/A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s v="N/A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s v="N/A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n v="2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n v="2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n v="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n v="17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n v="33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s v="N/A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n v="22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n v="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n v="5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n v="11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n v="18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n v="33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n v="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n v="5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n v="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n v="49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s v="N/A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n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n v="12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n v="67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n v="1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n v="9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n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n v="3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n v="3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n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n v="1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n v="3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n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s v="N/A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n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n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n v="2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n v="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s v="N/A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n v="8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n v="12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n v="1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n v="1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n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n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n v="1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n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s v="N/A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s v="N/A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n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n v="1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n v="1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n v="44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s v="N/A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n v="8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n v="12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n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n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n v="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s v="N/A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n v="3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s v="N/A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n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n v="3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n v="3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s v="N/A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n v="1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n v="1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n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n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s v="N/A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s v="N/A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n v="24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s v="N/A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n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n v="32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n v="2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n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n v="3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s v="N/A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n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n v="14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n v="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n v="24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n v="1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n v="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n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n v="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n v="2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n v="78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n v="3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s v="N/A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n v="48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n v="1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n v="1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n v="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n v="18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n v="4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n v="2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n v="35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n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n v="3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n v="1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n v="38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n v="2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s v="N/A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n v="4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n v="2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n v="5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n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n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n v="3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n v="17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s v="N/A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n v="57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n v="1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n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n v="38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n v="2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n v="1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n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n v="1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n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n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n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n v="4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n v="2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n v="8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s v="N/A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n v="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s v="N/A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n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n v="14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n v="1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n v="9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n v="1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n v="17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n v="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n v="7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s v="N/A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n v="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n v="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s v="N/A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n v="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n v="28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s v="N/A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n v="1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s v="N/A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n v="7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n v="2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n v="1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n v="37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n v="47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n v="11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n v="12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n v="31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n v="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n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s v="N/A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n v="38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n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n v="8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n v="2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n v="1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n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n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s v="N/A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n v="38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n v="22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s v="N/A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n v="18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n v="5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n v="22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n v="3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n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n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s v="N/A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n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n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n v="19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n v="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n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n v="6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n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n v="34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n v="17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s v="N/A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n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n v="1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n v="27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n v="29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s v="N/A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n v="9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s v="N/A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n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s v="N/A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n v="1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n v="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n v="22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n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n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n v="5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s v="N/A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n v="1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n v="5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n v="3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n v="1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n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n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n v="37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n v="3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n v="1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s v="N/A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s v="N/A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n v="1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s v="N/A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s v="N/A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n v="27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n v="1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n v="21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n v="7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n v="71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n v="2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n v="2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s v="N/A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n v="29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n v="3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n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n v="0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x v="0"/>
    <s v="television"/>
    <n v="63.92"/>
    <n v="137"/>
    <x v="0"/>
    <d v="2015-07-23T03:00:00"/>
    <x v="0"/>
  </r>
  <r>
    <x v="0"/>
    <s v="US"/>
    <s v="USD"/>
    <n v="1488464683"/>
    <n v="1485872683"/>
    <b v="0"/>
    <n v="79"/>
    <b v="1"/>
    <x v="0"/>
    <s v="television"/>
    <n v="185.48"/>
    <n v="143"/>
    <x v="1"/>
    <d v="2017-03-02T14:24:43"/>
    <x v="1"/>
  </r>
  <r>
    <x v="0"/>
    <s v="GB"/>
    <s v="GBP"/>
    <n v="1455555083"/>
    <n v="1454691083"/>
    <b v="0"/>
    <n v="35"/>
    <b v="1"/>
    <x v="0"/>
    <s v="television"/>
    <n v="15"/>
    <n v="105"/>
    <x v="2"/>
    <d v="2016-02-15T16:51:23"/>
    <x v="2"/>
  </r>
  <r>
    <x v="0"/>
    <s v="US"/>
    <s v="USD"/>
    <n v="1407414107"/>
    <n v="1404822107"/>
    <b v="0"/>
    <n v="150"/>
    <b v="1"/>
    <x v="0"/>
    <s v="television"/>
    <n v="69.27"/>
    <n v="104"/>
    <x v="3"/>
    <d v="2014-08-07T12:21:47"/>
    <x v="3"/>
  </r>
  <r>
    <x v="0"/>
    <s v="US"/>
    <s v="USD"/>
    <n v="1450555279"/>
    <n v="1447963279"/>
    <b v="0"/>
    <n v="284"/>
    <b v="1"/>
    <x v="0"/>
    <s v="television"/>
    <n v="190.55"/>
    <n v="123"/>
    <x v="4"/>
    <d v="2015-12-19T20:01:19"/>
    <x v="0"/>
  </r>
  <r>
    <x v="0"/>
    <s v="US"/>
    <s v="USD"/>
    <n v="1469770500"/>
    <n v="1468362207"/>
    <b v="0"/>
    <n v="47"/>
    <b v="1"/>
    <x v="0"/>
    <s v="television"/>
    <n v="93.4"/>
    <n v="110"/>
    <x v="5"/>
    <d v="2016-07-29T05:35:00"/>
    <x v="2"/>
  </r>
  <r>
    <x v="0"/>
    <s v="US"/>
    <s v="USD"/>
    <n v="1402710250"/>
    <n v="1401846250"/>
    <b v="0"/>
    <n v="58"/>
    <b v="1"/>
    <x v="0"/>
    <s v="television"/>
    <n v="146.88"/>
    <n v="106"/>
    <x v="6"/>
    <d v="2014-06-14T01:44:10"/>
    <x v="3"/>
  </r>
  <r>
    <x v="0"/>
    <s v="US"/>
    <s v="USD"/>
    <n v="1467680867"/>
    <n v="1464224867"/>
    <b v="0"/>
    <n v="57"/>
    <b v="1"/>
    <x v="0"/>
    <s v="television"/>
    <n v="159.82"/>
    <n v="101"/>
    <x v="7"/>
    <d v="2016-07-05T01:07:47"/>
    <x v="2"/>
  </r>
  <r>
    <x v="0"/>
    <s v="US"/>
    <s v="USD"/>
    <n v="1460754000"/>
    <n v="1460155212"/>
    <b v="0"/>
    <n v="12"/>
    <b v="1"/>
    <x v="0"/>
    <s v="television"/>
    <n v="291.79000000000002"/>
    <n v="100"/>
    <x v="8"/>
    <d v="2016-04-15T21:00:00"/>
    <x v="2"/>
  </r>
  <r>
    <x v="0"/>
    <s v="US"/>
    <s v="USD"/>
    <n v="1460860144"/>
    <n v="1458268144"/>
    <b v="0"/>
    <n v="20"/>
    <b v="1"/>
    <x v="0"/>
    <s v="television"/>
    <n v="31.5"/>
    <n v="126"/>
    <x v="9"/>
    <d v="2016-04-17T02:29:04"/>
    <x v="2"/>
  </r>
  <r>
    <x v="0"/>
    <s v="US"/>
    <s v="USD"/>
    <n v="1403660279"/>
    <n v="1400636279"/>
    <b v="0"/>
    <n v="19"/>
    <b v="1"/>
    <x v="0"/>
    <s v="television"/>
    <n v="158.68"/>
    <n v="101"/>
    <x v="10"/>
    <d v="2014-06-25T01:37:59"/>
    <x v="3"/>
  </r>
  <r>
    <x v="0"/>
    <s v="US"/>
    <s v="USD"/>
    <n v="1471834800"/>
    <n v="1469126462"/>
    <b v="0"/>
    <n v="75"/>
    <b v="1"/>
    <x v="0"/>
    <s v="television"/>
    <n v="80.33"/>
    <n v="121"/>
    <x v="11"/>
    <d v="2016-08-22T03:00:00"/>
    <x v="2"/>
  </r>
  <r>
    <x v="0"/>
    <s v="US"/>
    <s v="USD"/>
    <n v="1405479600"/>
    <n v="1401642425"/>
    <b v="0"/>
    <n v="827"/>
    <b v="1"/>
    <x v="0"/>
    <s v="television"/>
    <n v="59.96"/>
    <n v="165"/>
    <x v="12"/>
    <d v="2014-07-16T03:00:00"/>
    <x v="3"/>
  </r>
  <r>
    <x v="0"/>
    <s v="US"/>
    <s v="USD"/>
    <n v="1466713620"/>
    <n v="1463588109"/>
    <b v="0"/>
    <n v="51"/>
    <b v="1"/>
    <x v="0"/>
    <s v="television"/>
    <n v="109.78"/>
    <n v="160"/>
    <x v="13"/>
    <d v="2016-06-23T20:27:00"/>
    <x v="2"/>
  </r>
  <r>
    <x v="0"/>
    <s v="AU"/>
    <s v="AUD"/>
    <n v="1405259940"/>
    <n v="1403051888"/>
    <b v="0"/>
    <n v="41"/>
    <b v="1"/>
    <x v="0"/>
    <s v="television"/>
    <n v="147.71"/>
    <n v="101"/>
    <x v="14"/>
    <d v="2014-07-13T13:59:00"/>
    <x v="3"/>
  </r>
  <r>
    <x v="0"/>
    <s v="ES"/>
    <s v="EUR"/>
    <n v="1443384840"/>
    <n v="1441790658"/>
    <b v="0"/>
    <n v="98"/>
    <b v="1"/>
    <x v="0"/>
    <s v="television"/>
    <n v="21.76"/>
    <n v="107"/>
    <x v="15"/>
    <d v="2015-09-27T20:14:00"/>
    <x v="0"/>
  </r>
  <r>
    <x v="0"/>
    <s v="US"/>
    <s v="USD"/>
    <n v="1402896600"/>
    <n v="1398971211"/>
    <b v="0"/>
    <n v="70"/>
    <b v="1"/>
    <x v="0"/>
    <s v="television"/>
    <n v="171.84"/>
    <n v="100"/>
    <x v="16"/>
    <d v="2014-06-16T05:30:00"/>
    <x v="3"/>
  </r>
  <r>
    <x v="0"/>
    <s v="GB"/>
    <s v="GBP"/>
    <n v="1415126022"/>
    <n v="1412530422"/>
    <b v="0"/>
    <n v="36"/>
    <b v="1"/>
    <x v="0"/>
    <s v="television"/>
    <n v="41.94"/>
    <n v="101"/>
    <x v="17"/>
    <d v="2014-11-04T18:33:42"/>
    <x v="3"/>
  </r>
  <r>
    <x v="0"/>
    <s v="US"/>
    <s v="USD"/>
    <n v="1410958856"/>
    <n v="1408366856"/>
    <b v="0"/>
    <n v="342"/>
    <b v="1"/>
    <x v="0"/>
    <s v="television"/>
    <n v="93.26"/>
    <n v="106"/>
    <x v="18"/>
    <d v="2014-09-17T13:00:56"/>
    <x v="3"/>
  </r>
  <r>
    <x v="0"/>
    <s v="US"/>
    <s v="USD"/>
    <n v="1437420934"/>
    <n v="1434828934"/>
    <b v="0"/>
    <n v="22"/>
    <b v="1"/>
    <x v="0"/>
    <s v="television"/>
    <n v="56.14"/>
    <n v="145"/>
    <x v="19"/>
    <d v="2015-07-20T19:35:34"/>
    <x v="0"/>
  </r>
  <r>
    <x v="0"/>
    <s v="US"/>
    <s v="USD"/>
    <n v="1442167912"/>
    <n v="1436983912"/>
    <b v="0"/>
    <n v="25"/>
    <b v="1"/>
    <x v="0"/>
    <s v="television"/>
    <n v="80.16"/>
    <n v="100"/>
    <x v="20"/>
    <d v="2015-09-13T18:11:52"/>
    <x v="0"/>
  </r>
  <r>
    <x v="0"/>
    <s v="US"/>
    <s v="USD"/>
    <n v="1411743789"/>
    <n v="1409151789"/>
    <b v="0"/>
    <n v="101"/>
    <b v="1"/>
    <x v="0"/>
    <s v="television"/>
    <n v="199.9"/>
    <n v="109"/>
    <x v="21"/>
    <d v="2014-09-26T15:03:09"/>
    <x v="3"/>
  </r>
  <r>
    <x v="0"/>
    <s v="US"/>
    <s v="USD"/>
    <n v="1420099140"/>
    <n v="1418766740"/>
    <b v="0"/>
    <n v="8"/>
    <b v="1"/>
    <x v="0"/>
    <s v="television"/>
    <n v="51.25"/>
    <n v="117"/>
    <x v="22"/>
    <d v="2015-01-01T07:59:00"/>
    <x v="3"/>
  </r>
  <r>
    <x v="0"/>
    <s v="US"/>
    <s v="USD"/>
    <n v="1430407200"/>
    <n v="1428086501"/>
    <b v="0"/>
    <n v="23"/>
    <b v="1"/>
    <x v="0"/>
    <s v="television"/>
    <n v="103.04"/>
    <n v="119"/>
    <x v="23"/>
    <d v="2015-04-30T15:20:00"/>
    <x v="0"/>
  </r>
  <r>
    <x v="0"/>
    <s v="US"/>
    <s v="USD"/>
    <n v="1442345940"/>
    <n v="1439494863"/>
    <b v="0"/>
    <n v="574"/>
    <b v="1"/>
    <x v="0"/>
    <s v="television"/>
    <n v="66.349999999999994"/>
    <n v="109"/>
    <x v="24"/>
    <d v="2015-09-15T19:39:00"/>
    <x v="0"/>
  </r>
  <r>
    <x v="0"/>
    <s v="US"/>
    <s v="USD"/>
    <n v="1452299761"/>
    <n v="1447115761"/>
    <b v="0"/>
    <n v="14"/>
    <b v="1"/>
    <x v="0"/>
    <s v="television"/>
    <n v="57.14"/>
    <n v="133"/>
    <x v="25"/>
    <d v="2016-01-09T00:36:01"/>
    <x v="0"/>
  </r>
  <r>
    <x v="0"/>
    <s v="US"/>
    <s v="USD"/>
    <n v="1408278144"/>
    <n v="1404822144"/>
    <b v="0"/>
    <n v="19"/>
    <b v="1"/>
    <x v="0"/>
    <s v="television"/>
    <n v="102.11"/>
    <n v="155"/>
    <x v="26"/>
    <d v="2014-08-17T12:22:24"/>
    <x v="3"/>
  </r>
  <r>
    <x v="0"/>
    <s v="NZ"/>
    <s v="NZD"/>
    <n v="1416113833"/>
    <n v="1413518233"/>
    <b v="0"/>
    <n v="150"/>
    <b v="1"/>
    <x v="0"/>
    <s v="television"/>
    <n v="148.97"/>
    <n v="112"/>
    <x v="27"/>
    <d v="2014-11-16T04:57:13"/>
    <x v="3"/>
  </r>
  <r>
    <x v="0"/>
    <s v="US"/>
    <s v="USD"/>
    <n v="1450307284"/>
    <n v="1447715284"/>
    <b v="0"/>
    <n v="71"/>
    <b v="1"/>
    <x v="0"/>
    <s v="television"/>
    <n v="169.61"/>
    <n v="100"/>
    <x v="28"/>
    <d v="2015-12-16T23:08:04"/>
    <x v="0"/>
  </r>
  <r>
    <x v="0"/>
    <s v="GB"/>
    <s v="GBP"/>
    <n v="1406045368"/>
    <n v="1403453368"/>
    <b v="0"/>
    <n v="117"/>
    <b v="1"/>
    <x v="0"/>
    <s v="television"/>
    <n v="31.62"/>
    <n v="123"/>
    <x v="29"/>
    <d v="2014-07-22T16:09:28"/>
    <x v="3"/>
  </r>
  <r>
    <x v="0"/>
    <s v="US"/>
    <s v="USD"/>
    <n v="1408604515"/>
    <n v="1406012515"/>
    <b v="0"/>
    <n v="53"/>
    <b v="1"/>
    <x v="0"/>
    <s v="television"/>
    <n v="76.45"/>
    <n v="101"/>
    <x v="30"/>
    <d v="2014-08-21T07:01:55"/>
    <x v="3"/>
  </r>
  <r>
    <x v="0"/>
    <s v="US"/>
    <s v="USD"/>
    <n v="1453748434"/>
    <n v="1452193234"/>
    <b v="0"/>
    <n v="1"/>
    <b v="1"/>
    <x v="0"/>
    <s v="television"/>
    <n v="13"/>
    <n v="100"/>
    <x v="31"/>
    <d v="2016-01-25T19:00:34"/>
    <x v="2"/>
  </r>
  <r>
    <x v="0"/>
    <s v="US"/>
    <s v="USD"/>
    <n v="1463111940"/>
    <n v="1459523017"/>
    <b v="0"/>
    <n v="89"/>
    <b v="1"/>
    <x v="0"/>
    <s v="television"/>
    <n v="320.45"/>
    <n v="100"/>
    <x v="32"/>
    <d v="2016-05-13T03:59:00"/>
    <x v="2"/>
  </r>
  <r>
    <x v="0"/>
    <s v="US"/>
    <s v="USD"/>
    <n v="1447001501"/>
    <n v="1444405901"/>
    <b v="0"/>
    <n v="64"/>
    <b v="1"/>
    <x v="0"/>
    <s v="television"/>
    <n v="83.75"/>
    <n v="102"/>
    <x v="33"/>
    <d v="2015-11-08T16:51:41"/>
    <x v="0"/>
  </r>
  <r>
    <x v="0"/>
    <s v="US"/>
    <s v="USD"/>
    <n v="1407224601"/>
    <n v="1405928601"/>
    <b v="0"/>
    <n v="68"/>
    <b v="1"/>
    <x v="0"/>
    <s v="television"/>
    <n v="49.88"/>
    <n v="130"/>
    <x v="34"/>
    <d v="2014-08-05T07:43:21"/>
    <x v="3"/>
  </r>
  <r>
    <x v="0"/>
    <s v="US"/>
    <s v="USD"/>
    <n v="1430179200"/>
    <n v="1428130814"/>
    <b v="0"/>
    <n v="28"/>
    <b v="1"/>
    <x v="0"/>
    <s v="television"/>
    <n v="59.46"/>
    <n v="167"/>
    <x v="35"/>
    <d v="2015-04-28T00:00:00"/>
    <x v="0"/>
  </r>
  <r>
    <x v="0"/>
    <s v="US"/>
    <s v="USD"/>
    <n v="1428128525"/>
    <n v="1425540125"/>
    <b v="0"/>
    <n v="44"/>
    <b v="1"/>
    <x v="0"/>
    <s v="television"/>
    <n v="193.84"/>
    <n v="142"/>
    <x v="36"/>
    <d v="2015-04-04T06:22:05"/>
    <x v="0"/>
  </r>
  <r>
    <x v="0"/>
    <s v="US"/>
    <s v="USD"/>
    <n v="1425055079"/>
    <n v="1422463079"/>
    <b v="0"/>
    <n v="253"/>
    <b v="1"/>
    <x v="0"/>
    <s v="television"/>
    <n v="159.51"/>
    <n v="183"/>
    <x v="37"/>
    <d v="2015-02-27T16:37:59"/>
    <x v="0"/>
  </r>
  <r>
    <x v="0"/>
    <s v="US"/>
    <s v="USD"/>
    <n v="1368235344"/>
    <n v="1365643344"/>
    <b v="0"/>
    <n v="66"/>
    <b v="1"/>
    <x v="0"/>
    <s v="television"/>
    <n v="41.68"/>
    <n v="110"/>
    <x v="38"/>
    <d v="2013-05-11T01:22:24"/>
    <x v="4"/>
  </r>
  <r>
    <x v="0"/>
    <s v="GB"/>
    <s v="GBP"/>
    <n v="1401058740"/>
    <n v="1398388068"/>
    <b v="0"/>
    <n v="217"/>
    <b v="1"/>
    <x v="0"/>
    <s v="television"/>
    <n v="150.9"/>
    <n v="131"/>
    <x v="39"/>
    <d v="2014-05-25T22:59:00"/>
    <x v="3"/>
  </r>
  <r>
    <x v="0"/>
    <s v="US"/>
    <s v="USD"/>
    <n v="1403150400"/>
    <n v="1401426488"/>
    <b v="0"/>
    <n v="16"/>
    <b v="1"/>
    <x v="0"/>
    <s v="television"/>
    <n v="126.69"/>
    <n v="101"/>
    <x v="40"/>
    <d v="2014-06-19T04:00:00"/>
    <x v="3"/>
  </r>
  <r>
    <x v="0"/>
    <s v="US"/>
    <s v="USD"/>
    <n v="1412516354"/>
    <n v="1409924354"/>
    <b v="0"/>
    <n v="19"/>
    <b v="1"/>
    <x v="0"/>
    <s v="television"/>
    <n v="105.26"/>
    <n v="100"/>
    <x v="41"/>
    <d v="2014-10-05T13:39:14"/>
    <x v="3"/>
  </r>
  <r>
    <x v="0"/>
    <s v="US"/>
    <s v="USD"/>
    <n v="1419780026"/>
    <n v="1417188026"/>
    <b v="0"/>
    <n v="169"/>
    <b v="1"/>
    <x v="0"/>
    <s v="television"/>
    <n v="117.51"/>
    <n v="142"/>
    <x v="42"/>
    <d v="2014-12-28T15:20:26"/>
    <x v="3"/>
  </r>
  <r>
    <x v="0"/>
    <s v="US"/>
    <s v="USD"/>
    <n v="1405209600"/>
    <n v="1402599486"/>
    <b v="0"/>
    <n v="263"/>
    <b v="1"/>
    <x v="0"/>
    <s v="television"/>
    <n v="117.36"/>
    <n v="309"/>
    <x v="43"/>
    <d v="2014-07-13T00:00:00"/>
    <x v="3"/>
  </r>
  <r>
    <x v="0"/>
    <s v="US"/>
    <s v="USD"/>
    <n v="1412648537"/>
    <n v="1408760537"/>
    <b v="0"/>
    <n v="15"/>
    <b v="1"/>
    <x v="0"/>
    <s v="television"/>
    <n v="133.33000000000001"/>
    <n v="100"/>
    <x v="44"/>
    <d v="2014-10-07T02:22:17"/>
    <x v="3"/>
  </r>
  <r>
    <x v="0"/>
    <s v="US"/>
    <s v="USD"/>
    <n v="1461769107"/>
    <n v="1459177107"/>
    <b v="0"/>
    <n v="61"/>
    <b v="1"/>
    <x v="0"/>
    <s v="television"/>
    <n v="98.36"/>
    <n v="120"/>
    <x v="45"/>
    <d v="2016-04-27T14:58:27"/>
    <x v="2"/>
  </r>
  <r>
    <x v="0"/>
    <s v="AU"/>
    <s v="AUD"/>
    <n v="1450220974"/>
    <n v="1447628974"/>
    <b v="0"/>
    <n v="45"/>
    <b v="1"/>
    <x v="0"/>
    <s v="television"/>
    <n v="194.44"/>
    <n v="104"/>
    <x v="46"/>
    <d v="2015-12-15T23:09:34"/>
    <x v="0"/>
  </r>
  <r>
    <x v="0"/>
    <s v="US"/>
    <s v="USD"/>
    <n v="1419021607"/>
    <n v="1413834007"/>
    <b v="0"/>
    <n v="70"/>
    <b v="1"/>
    <x v="0"/>
    <s v="television"/>
    <n v="76.87"/>
    <n v="108"/>
    <x v="47"/>
    <d v="2014-12-19T20:40:07"/>
    <x v="3"/>
  </r>
  <r>
    <x v="0"/>
    <s v="GB"/>
    <s v="GBP"/>
    <n v="1425211200"/>
    <n v="1422534260"/>
    <b v="0"/>
    <n v="38"/>
    <b v="1"/>
    <x v="0"/>
    <s v="television"/>
    <n v="56.82"/>
    <n v="108"/>
    <x v="48"/>
    <d v="2015-03-01T12:00:00"/>
    <x v="0"/>
  </r>
  <r>
    <x v="0"/>
    <s v="US"/>
    <s v="USD"/>
    <n v="1445660045"/>
    <n v="1443068045"/>
    <b v="0"/>
    <n v="87"/>
    <b v="1"/>
    <x v="0"/>
    <s v="television"/>
    <n v="137.93"/>
    <n v="100"/>
    <x v="49"/>
    <d v="2015-10-24T04:14:05"/>
    <x v="0"/>
  </r>
  <r>
    <x v="0"/>
    <s v="GB"/>
    <s v="GBP"/>
    <n v="1422637200"/>
    <n v="1419271458"/>
    <b v="0"/>
    <n v="22"/>
    <b v="1"/>
    <x v="0"/>
    <s v="television"/>
    <n v="27.27"/>
    <n v="100"/>
    <x v="50"/>
    <d v="2015-01-30T17:00:00"/>
    <x v="3"/>
  </r>
  <r>
    <x v="0"/>
    <s v="US"/>
    <s v="USD"/>
    <n v="1439245037"/>
    <n v="1436653037"/>
    <b v="0"/>
    <n v="119"/>
    <b v="1"/>
    <x v="0"/>
    <s v="television"/>
    <n v="118.34"/>
    <n v="128"/>
    <x v="51"/>
    <d v="2015-08-10T22:17:17"/>
    <x v="0"/>
  </r>
  <r>
    <x v="0"/>
    <s v="US"/>
    <s v="USD"/>
    <n v="1405615846"/>
    <n v="1403023846"/>
    <b v="0"/>
    <n v="52"/>
    <b v="1"/>
    <x v="0"/>
    <s v="television"/>
    <n v="223.48"/>
    <n v="116"/>
    <x v="52"/>
    <d v="2014-07-17T16:50:46"/>
    <x v="3"/>
  </r>
  <r>
    <x v="0"/>
    <s v="US"/>
    <s v="USD"/>
    <n v="1396648800"/>
    <n v="1395407445"/>
    <b v="0"/>
    <n v="117"/>
    <b v="1"/>
    <x v="0"/>
    <s v="television"/>
    <n v="28.11"/>
    <n v="110"/>
    <x v="53"/>
    <d v="2014-04-04T22:00:00"/>
    <x v="3"/>
  </r>
  <r>
    <x v="0"/>
    <s v="US"/>
    <s v="USD"/>
    <n v="1451063221"/>
    <n v="1448471221"/>
    <b v="0"/>
    <n v="52"/>
    <b v="1"/>
    <x v="0"/>
    <s v="television"/>
    <n v="194.23"/>
    <n v="101"/>
    <x v="54"/>
    <d v="2015-12-25T17:07:01"/>
    <x v="0"/>
  </r>
  <r>
    <x v="0"/>
    <s v="US"/>
    <s v="USD"/>
    <n v="1464390916"/>
    <n v="1462576516"/>
    <b v="0"/>
    <n v="86"/>
    <b v="1"/>
    <x v="0"/>
    <s v="television"/>
    <n v="128.94999999999999"/>
    <n v="129"/>
    <x v="55"/>
    <d v="2016-05-27T23:15:16"/>
    <x v="2"/>
  </r>
  <r>
    <x v="0"/>
    <s v="GB"/>
    <s v="GBP"/>
    <n v="1433779200"/>
    <n v="1432559424"/>
    <b v="0"/>
    <n v="174"/>
    <b v="1"/>
    <x v="0"/>
    <s v="television"/>
    <n v="49.32"/>
    <n v="107"/>
    <x v="56"/>
    <d v="2015-06-08T16:00:00"/>
    <x v="0"/>
  </r>
  <r>
    <x v="0"/>
    <s v="US"/>
    <s v="USD"/>
    <n v="1429991962"/>
    <n v="1427399962"/>
    <b v="0"/>
    <n v="69"/>
    <b v="1"/>
    <x v="0"/>
    <s v="television"/>
    <n v="221.52"/>
    <n v="102"/>
    <x v="57"/>
    <d v="2015-04-25T19:59:22"/>
    <x v="0"/>
  </r>
  <r>
    <x v="0"/>
    <s v="US"/>
    <s v="USD"/>
    <n v="1416423172"/>
    <n v="1413827572"/>
    <b v="0"/>
    <n v="75"/>
    <b v="1"/>
    <x v="0"/>
    <s v="television"/>
    <n v="137.21"/>
    <n v="103"/>
    <x v="58"/>
    <d v="2014-11-19T18:52:52"/>
    <x v="3"/>
  </r>
  <r>
    <x v="0"/>
    <s v="US"/>
    <s v="USD"/>
    <n v="1442264400"/>
    <n v="1439530776"/>
    <b v="0"/>
    <n v="33"/>
    <b v="1"/>
    <x v="0"/>
    <s v="television"/>
    <n v="606.82000000000005"/>
    <n v="100"/>
    <x v="59"/>
    <d v="2015-09-14T21:00:00"/>
    <x v="0"/>
  </r>
  <r>
    <x v="0"/>
    <s v="GB"/>
    <s v="GBP"/>
    <n v="1395532800"/>
    <n v="1393882717"/>
    <b v="0"/>
    <n v="108"/>
    <b v="1"/>
    <x v="0"/>
    <s v="shorts"/>
    <n v="43.04"/>
    <n v="103"/>
    <x v="60"/>
    <d v="2014-03-23T00:00:00"/>
    <x v="3"/>
  </r>
  <r>
    <x v="0"/>
    <s v="US"/>
    <s v="USD"/>
    <n v="1370547157"/>
    <n v="1368646357"/>
    <b v="0"/>
    <n v="23"/>
    <b v="1"/>
    <x v="0"/>
    <s v="shorts"/>
    <n v="322.39"/>
    <n v="148"/>
    <x v="61"/>
    <d v="2013-06-06T19:32:37"/>
    <x v="4"/>
  </r>
  <r>
    <x v="0"/>
    <s v="US"/>
    <s v="USD"/>
    <n v="1362337878"/>
    <n v="1360177878"/>
    <b v="0"/>
    <n v="48"/>
    <b v="1"/>
    <x v="0"/>
    <s v="shorts"/>
    <n v="96.71"/>
    <n v="155"/>
    <x v="62"/>
    <d v="2013-03-03T19:11:18"/>
    <x v="4"/>
  </r>
  <r>
    <x v="0"/>
    <s v="US"/>
    <s v="USD"/>
    <n v="1388206740"/>
    <n v="1386194013"/>
    <b v="0"/>
    <n v="64"/>
    <b v="1"/>
    <x v="0"/>
    <s v="shorts"/>
    <n v="35.47"/>
    <n v="114"/>
    <x v="63"/>
    <d v="2013-12-28T04:59:00"/>
    <x v="4"/>
  </r>
  <r>
    <x v="0"/>
    <s v="US"/>
    <s v="USD"/>
    <n v="1373243181"/>
    <n v="1370651181"/>
    <b v="0"/>
    <n v="24"/>
    <b v="1"/>
    <x v="0"/>
    <s v="shorts"/>
    <n v="86.67"/>
    <n v="173"/>
    <x v="64"/>
    <d v="2013-07-08T00:26:21"/>
    <x v="4"/>
  </r>
  <r>
    <x v="0"/>
    <s v="CA"/>
    <s v="CAD"/>
    <n v="1407736740"/>
    <n v="1405453354"/>
    <b v="0"/>
    <n v="57"/>
    <b v="1"/>
    <x v="0"/>
    <s v="shorts"/>
    <n v="132.05000000000001"/>
    <n v="108"/>
    <x v="65"/>
    <d v="2014-08-11T05:59:00"/>
    <x v="3"/>
  </r>
  <r>
    <x v="0"/>
    <s v="US"/>
    <s v="USD"/>
    <n v="1468873420"/>
    <n v="1466281420"/>
    <b v="0"/>
    <n v="26"/>
    <b v="1"/>
    <x v="0"/>
    <s v="shorts"/>
    <n v="91.23"/>
    <n v="119"/>
    <x v="66"/>
    <d v="2016-07-18T20:23:40"/>
    <x v="2"/>
  </r>
  <r>
    <x v="0"/>
    <s v="US"/>
    <s v="USD"/>
    <n v="1342360804"/>
    <n v="1339768804"/>
    <b v="0"/>
    <n v="20"/>
    <b v="1"/>
    <x v="0"/>
    <s v="shorts"/>
    <n v="116.25"/>
    <n v="116"/>
    <x v="67"/>
    <d v="2012-07-15T14:00:04"/>
    <x v="5"/>
  </r>
  <r>
    <x v="0"/>
    <s v="GB"/>
    <s v="GBP"/>
    <n v="1393162791"/>
    <n v="1390570791"/>
    <b v="0"/>
    <n v="36"/>
    <b v="1"/>
    <x v="0"/>
    <s v="shorts"/>
    <n v="21.19"/>
    <n v="127"/>
    <x v="68"/>
    <d v="2014-02-23T13:39:51"/>
    <x v="3"/>
  </r>
  <r>
    <x v="0"/>
    <s v="US"/>
    <s v="USD"/>
    <n v="1317538740"/>
    <n v="1314765025"/>
    <b v="0"/>
    <n v="178"/>
    <b v="1"/>
    <x v="0"/>
    <s v="shorts"/>
    <n v="62.33"/>
    <n v="111"/>
    <x v="69"/>
    <d v="2011-10-02T06:59:00"/>
    <x v="6"/>
  </r>
  <r>
    <x v="0"/>
    <s v="US"/>
    <s v="USD"/>
    <n v="1315171845"/>
    <n v="1309987845"/>
    <b v="0"/>
    <n v="17"/>
    <b v="1"/>
    <x v="0"/>
    <s v="shorts"/>
    <n v="37.409999999999997"/>
    <n v="127"/>
    <x v="70"/>
    <d v="2011-09-04T21:30:45"/>
    <x v="6"/>
  </r>
  <r>
    <x v="0"/>
    <s v="US"/>
    <s v="USD"/>
    <n v="1338186657"/>
    <n v="1333002657"/>
    <b v="0"/>
    <n v="32"/>
    <b v="1"/>
    <x v="0"/>
    <s v="shorts"/>
    <n v="69.72"/>
    <n v="124"/>
    <x v="71"/>
    <d v="2012-05-28T06:30:57"/>
    <x v="5"/>
  </r>
  <r>
    <x v="0"/>
    <s v="US"/>
    <s v="USD"/>
    <n v="1352937600"/>
    <n v="1351210481"/>
    <b v="0"/>
    <n v="41"/>
    <b v="1"/>
    <x v="0"/>
    <s v="shorts"/>
    <n v="58.17"/>
    <n v="108"/>
    <x v="72"/>
    <d v="2012-11-15T00:00:00"/>
    <x v="5"/>
  </r>
  <r>
    <x v="0"/>
    <s v="US"/>
    <s v="USD"/>
    <n v="1304395140"/>
    <n v="1297620584"/>
    <b v="0"/>
    <n v="18"/>
    <b v="1"/>
    <x v="0"/>
    <s v="shorts"/>
    <n v="50"/>
    <n v="100"/>
    <x v="73"/>
    <d v="2011-05-03T03:59:00"/>
    <x v="6"/>
  </r>
  <r>
    <x v="0"/>
    <s v="FR"/>
    <s v="EUR"/>
    <n v="1453376495"/>
    <n v="1450784495"/>
    <b v="0"/>
    <n v="29"/>
    <b v="1"/>
    <x v="0"/>
    <s v="shorts"/>
    <n v="19.47"/>
    <n v="113"/>
    <x v="74"/>
    <d v="2016-01-21T11:41:35"/>
    <x v="0"/>
  </r>
  <r>
    <x v="0"/>
    <s v="US"/>
    <s v="USD"/>
    <n v="1366693272"/>
    <n v="1364101272"/>
    <b v="0"/>
    <n v="47"/>
    <b v="1"/>
    <x v="0"/>
    <s v="shorts"/>
    <n v="85.96"/>
    <n v="115"/>
    <x v="75"/>
    <d v="2013-04-23T05:01:12"/>
    <x v="4"/>
  </r>
  <r>
    <x v="0"/>
    <s v="US"/>
    <s v="USD"/>
    <n v="1325007358"/>
    <n v="1319819758"/>
    <b v="0"/>
    <n v="15"/>
    <b v="1"/>
    <x v="0"/>
    <s v="shorts"/>
    <n v="30.67"/>
    <n v="153"/>
    <x v="76"/>
    <d v="2011-12-27T17:35:58"/>
    <x v="6"/>
  </r>
  <r>
    <x v="0"/>
    <s v="US"/>
    <s v="USD"/>
    <n v="1337569140"/>
    <n v="1332991717"/>
    <b v="0"/>
    <n v="26"/>
    <b v="1"/>
    <x v="0"/>
    <s v="shorts"/>
    <n v="60.38"/>
    <n v="393"/>
    <x v="77"/>
    <d v="2012-05-21T02:59:00"/>
    <x v="5"/>
  </r>
  <r>
    <x v="0"/>
    <s v="FR"/>
    <s v="EUR"/>
    <n v="1472751121"/>
    <n v="1471887121"/>
    <b v="0"/>
    <n v="35"/>
    <b v="1"/>
    <x v="0"/>
    <s v="shorts"/>
    <n v="38.6"/>
    <n v="2702"/>
    <x v="78"/>
    <d v="2016-09-01T17:32:01"/>
    <x v="2"/>
  </r>
  <r>
    <x v="0"/>
    <s v="GB"/>
    <s v="GBP"/>
    <n v="1398451093"/>
    <n v="1395859093"/>
    <b v="0"/>
    <n v="41"/>
    <b v="1"/>
    <x v="0"/>
    <s v="shorts"/>
    <n v="40.270000000000003"/>
    <n v="127"/>
    <x v="79"/>
    <d v="2014-04-25T18:38:13"/>
    <x v="3"/>
  </r>
  <r>
    <x v="0"/>
    <s v="US"/>
    <s v="USD"/>
    <n v="1386640856"/>
    <n v="1383616856"/>
    <b v="0"/>
    <n v="47"/>
    <b v="1"/>
    <x v="0"/>
    <s v="shorts"/>
    <n v="273.83"/>
    <n v="107"/>
    <x v="80"/>
    <d v="2013-12-10T02:00:56"/>
    <x v="4"/>
  </r>
  <r>
    <x v="0"/>
    <s v="US"/>
    <s v="USD"/>
    <n v="1342234920"/>
    <n v="1341892127"/>
    <b v="0"/>
    <n v="28"/>
    <b v="1"/>
    <x v="0"/>
    <s v="shorts"/>
    <n v="53.04"/>
    <n v="198"/>
    <x v="81"/>
    <d v="2012-07-14T03:02:00"/>
    <x v="5"/>
  </r>
  <r>
    <x v="0"/>
    <s v="US"/>
    <s v="USD"/>
    <n v="1318189261"/>
    <n v="1315597261"/>
    <b v="0"/>
    <n v="100"/>
    <b v="1"/>
    <x v="0"/>
    <s v="shorts"/>
    <n v="40.01"/>
    <n v="100"/>
    <x v="82"/>
    <d v="2011-10-09T19:41:01"/>
    <x v="6"/>
  </r>
  <r>
    <x v="0"/>
    <s v="GB"/>
    <s v="GBP"/>
    <n v="1424604600"/>
    <n v="1423320389"/>
    <b v="0"/>
    <n v="13"/>
    <b v="1"/>
    <x v="0"/>
    <s v="shorts"/>
    <n v="15.77"/>
    <n v="103"/>
    <x v="83"/>
    <d v="2015-02-22T11:30:00"/>
    <x v="0"/>
  </r>
  <r>
    <x v="0"/>
    <s v="US"/>
    <s v="USD"/>
    <n v="1305483086"/>
    <n v="1302891086"/>
    <b v="0"/>
    <n v="7"/>
    <b v="1"/>
    <x v="0"/>
    <s v="shorts"/>
    <n v="71.430000000000007"/>
    <n v="100"/>
    <x v="84"/>
    <d v="2011-05-15T18:11:26"/>
    <x v="6"/>
  </r>
  <r>
    <x v="0"/>
    <s v="US"/>
    <s v="USD"/>
    <n v="1316746837"/>
    <n v="1314154837"/>
    <b v="0"/>
    <n v="21"/>
    <b v="1"/>
    <x v="0"/>
    <s v="shorts"/>
    <n v="71.709999999999994"/>
    <n v="126"/>
    <x v="85"/>
    <d v="2011-09-23T03:00:37"/>
    <x v="6"/>
  </r>
  <r>
    <x v="0"/>
    <s v="FR"/>
    <s v="EUR"/>
    <n v="1451226045"/>
    <n v="1444828845"/>
    <b v="0"/>
    <n v="17"/>
    <b v="1"/>
    <x v="0"/>
    <s v="shorts"/>
    <n v="375.76"/>
    <n v="106"/>
    <x v="86"/>
    <d v="2015-12-27T14:20:45"/>
    <x v="0"/>
  </r>
  <r>
    <x v="0"/>
    <s v="US"/>
    <s v="USD"/>
    <n v="1275529260"/>
    <n v="1274705803"/>
    <b v="0"/>
    <n v="25"/>
    <b v="1"/>
    <x v="0"/>
    <s v="shorts"/>
    <n v="104.6"/>
    <n v="105"/>
    <x v="87"/>
    <d v="2010-06-03T01:41:00"/>
    <x v="7"/>
  </r>
  <r>
    <x v="0"/>
    <s v="US"/>
    <s v="USD"/>
    <n v="1403452131"/>
    <n v="1401205731"/>
    <b v="0"/>
    <n v="60"/>
    <b v="1"/>
    <x v="0"/>
    <s v="shorts"/>
    <n v="60"/>
    <n v="103"/>
    <x v="88"/>
    <d v="2014-06-22T15:48:51"/>
    <x v="3"/>
  </r>
  <r>
    <x v="0"/>
    <s v="US"/>
    <s v="USD"/>
    <n v="1370196192"/>
    <n v="1368036192"/>
    <b v="0"/>
    <n v="56"/>
    <b v="1"/>
    <x v="0"/>
    <s v="shorts"/>
    <n v="123.29"/>
    <n v="115"/>
    <x v="89"/>
    <d v="2013-06-02T18:03:12"/>
    <x v="4"/>
  </r>
  <r>
    <x v="0"/>
    <s v="US"/>
    <s v="USD"/>
    <n v="1310454499"/>
    <n v="1307862499"/>
    <b v="0"/>
    <n v="16"/>
    <b v="1"/>
    <x v="0"/>
    <s v="shorts"/>
    <n v="31.38"/>
    <n v="100"/>
    <x v="90"/>
    <d v="2011-07-12T07:08:19"/>
    <x v="6"/>
  </r>
  <r>
    <x v="0"/>
    <s v="US"/>
    <s v="USD"/>
    <n v="1305625164"/>
    <n v="1300354764"/>
    <b v="0"/>
    <n v="46"/>
    <b v="1"/>
    <x v="0"/>
    <s v="shorts"/>
    <n v="78.260000000000005"/>
    <n v="120"/>
    <x v="91"/>
    <d v="2011-05-17T09:39:24"/>
    <x v="6"/>
  </r>
  <r>
    <x v="0"/>
    <s v="CA"/>
    <s v="CAD"/>
    <n v="1485936000"/>
    <n v="1481949983"/>
    <b v="0"/>
    <n v="43"/>
    <b v="1"/>
    <x v="0"/>
    <s v="shorts"/>
    <n v="122.33"/>
    <n v="105"/>
    <x v="92"/>
    <d v="2017-02-01T08:00:00"/>
    <x v="2"/>
  </r>
  <r>
    <x v="0"/>
    <s v="US"/>
    <s v="USD"/>
    <n v="1341349200"/>
    <n v="1338928537"/>
    <b v="0"/>
    <n v="15"/>
    <b v="1"/>
    <x v="0"/>
    <s v="shorts"/>
    <n v="73.73"/>
    <n v="111"/>
    <x v="93"/>
    <d v="2012-07-03T21:00:00"/>
    <x v="5"/>
  </r>
  <r>
    <x v="0"/>
    <s v="GB"/>
    <s v="GBP"/>
    <n v="1396890822"/>
    <n v="1395162822"/>
    <b v="0"/>
    <n v="12"/>
    <b v="1"/>
    <x v="0"/>
    <s v="shorts"/>
    <n v="21.67"/>
    <n v="104"/>
    <x v="94"/>
    <d v="2014-04-07T17:13:42"/>
    <x v="3"/>
  </r>
  <r>
    <x v="0"/>
    <s v="US"/>
    <s v="USD"/>
    <n v="1330214841"/>
    <n v="1327622841"/>
    <b v="0"/>
    <n v="21"/>
    <b v="1"/>
    <x v="0"/>
    <s v="shorts"/>
    <n v="21.9"/>
    <n v="131"/>
    <x v="95"/>
    <d v="2012-02-26T00:07:21"/>
    <x v="5"/>
  </r>
  <r>
    <x v="0"/>
    <s v="US"/>
    <s v="USD"/>
    <n v="1280631600"/>
    <n v="1274889241"/>
    <b v="0"/>
    <n v="34"/>
    <b v="1"/>
    <x v="0"/>
    <s v="shorts"/>
    <n v="50.59"/>
    <n v="115"/>
    <x v="96"/>
    <d v="2010-08-01T03:00:00"/>
    <x v="7"/>
  </r>
  <r>
    <x v="0"/>
    <s v="US"/>
    <s v="USD"/>
    <n v="1310440482"/>
    <n v="1307848482"/>
    <b v="0"/>
    <n v="8"/>
    <b v="1"/>
    <x v="0"/>
    <s v="shorts"/>
    <n v="53.13"/>
    <n v="106"/>
    <x v="97"/>
    <d v="2011-07-12T03:14:42"/>
    <x v="6"/>
  </r>
  <r>
    <x v="0"/>
    <s v="US"/>
    <s v="USD"/>
    <n v="1354923000"/>
    <n v="1351796674"/>
    <b v="0"/>
    <n v="60"/>
    <b v="1"/>
    <x v="0"/>
    <s v="shorts"/>
    <n v="56.67"/>
    <n v="106"/>
    <x v="98"/>
    <d v="2012-12-07T23:30:00"/>
    <x v="5"/>
  </r>
  <r>
    <x v="0"/>
    <s v="US"/>
    <s v="USD"/>
    <n v="1390426799"/>
    <n v="1387834799"/>
    <b v="0"/>
    <n v="39"/>
    <b v="1"/>
    <x v="0"/>
    <s v="shorts"/>
    <n v="40.78"/>
    <n v="106"/>
    <x v="99"/>
    <d v="2014-01-22T21:39:59"/>
    <x v="4"/>
  </r>
  <r>
    <x v="0"/>
    <s v="US"/>
    <s v="USD"/>
    <n v="1352055886"/>
    <n v="1350324286"/>
    <b v="0"/>
    <n v="26"/>
    <b v="1"/>
    <x v="0"/>
    <s v="shorts"/>
    <n v="192.31"/>
    <n v="100"/>
    <x v="100"/>
    <d v="2012-11-04T19:04:46"/>
    <x v="5"/>
  </r>
  <r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x v="0"/>
    <s v="US"/>
    <s v="USD"/>
    <n v="1293073733"/>
    <n v="1290481733"/>
    <b v="0"/>
    <n v="65"/>
    <b v="1"/>
    <x v="0"/>
    <s v="shorts"/>
    <n v="117.92"/>
    <n v="128"/>
    <x v="102"/>
    <d v="2010-12-23T03:08:53"/>
    <x v="7"/>
  </r>
  <r>
    <x v="0"/>
    <s v="GB"/>
    <s v="GBP"/>
    <n v="1394220030"/>
    <n v="1392232830"/>
    <b v="0"/>
    <n v="49"/>
    <b v="1"/>
    <x v="0"/>
    <s v="shorts"/>
    <n v="27.9"/>
    <n v="105"/>
    <x v="103"/>
    <d v="2014-03-07T19:20:30"/>
    <x v="3"/>
  </r>
  <r>
    <x v="0"/>
    <s v="US"/>
    <s v="USD"/>
    <n v="1301792400"/>
    <n v="1299775266"/>
    <b v="0"/>
    <n v="10"/>
    <b v="1"/>
    <x v="0"/>
    <s v="shorts"/>
    <n v="60"/>
    <n v="120"/>
    <x v="104"/>
    <d v="2011-04-03T01:00:00"/>
    <x v="6"/>
  </r>
  <r>
    <x v="0"/>
    <s v="US"/>
    <s v="USD"/>
    <n v="1463184000"/>
    <n v="1461605020"/>
    <b v="0"/>
    <n v="60"/>
    <b v="1"/>
    <x v="0"/>
    <s v="shorts"/>
    <n v="39.380000000000003"/>
    <n v="107"/>
    <x v="105"/>
    <d v="2016-05-14T00:00:00"/>
    <x v="2"/>
  </r>
  <r>
    <x v="0"/>
    <s v="US"/>
    <s v="USD"/>
    <n v="1333391901"/>
    <n v="1332182301"/>
    <b v="0"/>
    <n v="27"/>
    <b v="1"/>
    <x v="0"/>
    <s v="shorts"/>
    <n v="186.11"/>
    <n v="101"/>
    <x v="106"/>
    <d v="2012-04-02T18:38:21"/>
    <x v="5"/>
  </r>
  <r>
    <x v="0"/>
    <s v="US"/>
    <s v="USD"/>
    <n v="1303688087"/>
    <n v="1301787287"/>
    <b v="0"/>
    <n v="69"/>
    <b v="1"/>
    <x v="0"/>
    <s v="shorts"/>
    <n v="111.38"/>
    <n v="102"/>
    <x v="107"/>
    <d v="2011-04-24T23:34:47"/>
    <x v="6"/>
  </r>
  <r>
    <x v="0"/>
    <s v="US"/>
    <s v="USD"/>
    <n v="1370011370"/>
    <n v="1364827370"/>
    <b v="0"/>
    <n v="47"/>
    <b v="1"/>
    <x v="0"/>
    <s v="shorts"/>
    <n v="78.72"/>
    <n v="247"/>
    <x v="108"/>
    <d v="2013-05-31T14:42:50"/>
    <x v="4"/>
  </r>
  <r>
    <x v="0"/>
    <s v="US"/>
    <s v="USD"/>
    <n v="1298680630"/>
    <n v="1296088630"/>
    <b v="0"/>
    <n v="47"/>
    <b v="1"/>
    <x v="0"/>
    <s v="shorts"/>
    <n v="46.7"/>
    <n v="220"/>
    <x v="109"/>
    <d v="2011-02-26T00:37:10"/>
    <x v="6"/>
  </r>
  <r>
    <x v="0"/>
    <s v="US"/>
    <s v="USD"/>
    <n v="1384408740"/>
    <n v="1381445253"/>
    <b v="0"/>
    <n v="26"/>
    <b v="1"/>
    <x v="0"/>
    <s v="shorts"/>
    <n v="65.38"/>
    <n v="131"/>
    <x v="110"/>
    <d v="2013-11-14T05:59:00"/>
    <x v="4"/>
  </r>
  <r>
    <x v="0"/>
    <s v="AU"/>
    <s v="AUD"/>
    <n v="1433059187"/>
    <n v="1430467187"/>
    <b v="0"/>
    <n v="53"/>
    <b v="1"/>
    <x v="0"/>
    <s v="shorts"/>
    <n v="102.08"/>
    <n v="155"/>
    <x v="111"/>
    <d v="2015-05-31T07:59:47"/>
    <x v="0"/>
  </r>
  <r>
    <x v="0"/>
    <s v="US"/>
    <s v="USD"/>
    <n v="1397354400"/>
    <n v="1395277318"/>
    <b v="0"/>
    <n v="81"/>
    <b v="1"/>
    <x v="0"/>
    <s v="shorts"/>
    <n v="64.2"/>
    <n v="104"/>
    <x v="112"/>
    <d v="2014-04-13T02:00:00"/>
    <x v="3"/>
  </r>
  <r>
    <x v="0"/>
    <s v="US"/>
    <s v="USD"/>
    <n v="1312642800"/>
    <n v="1311963128"/>
    <b v="0"/>
    <n v="78"/>
    <b v="1"/>
    <x v="0"/>
    <s v="shorts"/>
    <n v="90.38"/>
    <n v="141"/>
    <x v="113"/>
    <d v="2011-08-06T15:00:00"/>
    <x v="6"/>
  </r>
  <r>
    <x v="0"/>
    <s v="US"/>
    <s v="USD"/>
    <n v="1326436488"/>
    <n v="1321252488"/>
    <b v="0"/>
    <n v="35"/>
    <b v="1"/>
    <x v="0"/>
    <s v="shorts"/>
    <n v="88.57"/>
    <n v="103"/>
    <x v="114"/>
    <d v="2012-01-13T06:34:48"/>
    <x v="6"/>
  </r>
  <r>
    <x v="0"/>
    <s v="US"/>
    <s v="USD"/>
    <n v="1328377444"/>
    <n v="1326217444"/>
    <b v="0"/>
    <n v="22"/>
    <b v="1"/>
    <x v="0"/>
    <s v="shorts"/>
    <n v="28.73"/>
    <n v="140"/>
    <x v="115"/>
    <d v="2012-02-04T17:44:04"/>
    <x v="5"/>
  </r>
  <r>
    <x v="0"/>
    <s v="US"/>
    <s v="USD"/>
    <n v="1302260155"/>
    <n v="1298289355"/>
    <b v="0"/>
    <n v="57"/>
    <b v="1"/>
    <x v="0"/>
    <s v="shorts"/>
    <n v="69.790000000000006"/>
    <n v="114"/>
    <x v="116"/>
    <d v="2011-04-08T10:55:55"/>
    <x v="6"/>
  </r>
  <r>
    <x v="0"/>
    <s v="US"/>
    <s v="USD"/>
    <n v="1276110000"/>
    <n v="1268337744"/>
    <b v="0"/>
    <n v="27"/>
    <b v="1"/>
    <x v="0"/>
    <s v="shorts"/>
    <n v="167.49"/>
    <n v="100"/>
    <x v="117"/>
    <d v="2010-06-09T19:00:00"/>
    <x v="7"/>
  </r>
  <r>
    <x v="0"/>
    <s v="US"/>
    <s v="USD"/>
    <n v="1311902236"/>
    <n v="1309310236"/>
    <b v="0"/>
    <n v="39"/>
    <b v="1"/>
    <x v="0"/>
    <s v="shorts"/>
    <n v="144.91"/>
    <n v="113"/>
    <x v="118"/>
    <d v="2011-07-29T01:17:16"/>
    <x v="6"/>
  </r>
  <r>
    <x v="0"/>
    <s v="US"/>
    <s v="USD"/>
    <n v="1313276400"/>
    <n v="1310693986"/>
    <b v="0"/>
    <n v="37"/>
    <b v="1"/>
    <x v="0"/>
    <s v="shorts"/>
    <n v="91.84"/>
    <n v="105"/>
    <x v="119"/>
    <d v="2011-08-13T23:00:00"/>
    <x v="6"/>
  </r>
  <r>
    <x v="1"/>
    <s v="HK"/>
    <s v="HKD"/>
    <n v="1475457107"/>
    <n v="1472865107"/>
    <b v="0"/>
    <n v="1"/>
    <b v="0"/>
    <x v="0"/>
    <s v="science fiction"/>
    <n v="10"/>
    <n v="0"/>
    <x v="120"/>
    <d v="2016-10-03T01:11:47"/>
    <x v="2"/>
  </r>
  <r>
    <x v="1"/>
    <s v="US"/>
    <s v="USD"/>
    <n v="1429352160"/>
    <n v="1427993710"/>
    <b v="0"/>
    <n v="1"/>
    <b v="0"/>
    <x v="0"/>
    <s v="science fiction"/>
    <n v="1"/>
    <n v="0"/>
    <x v="121"/>
    <d v="2015-04-18T10:16:00"/>
    <x v="0"/>
  </r>
  <r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x v="1"/>
    <s v="US"/>
    <s v="USD"/>
    <n v="1414533600"/>
    <n v="1411411564"/>
    <b v="0"/>
    <n v="6"/>
    <b v="0"/>
    <x v="0"/>
    <s v="science fiction"/>
    <n v="25.17"/>
    <n v="0"/>
    <x v="123"/>
    <d v="2014-10-28T22:00:00"/>
    <x v="3"/>
  </r>
  <r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x v="1"/>
    <s v="CA"/>
    <s v="CAD"/>
    <n v="1486165880"/>
    <n v="1480981880"/>
    <b v="0"/>
    <n v="6"/>
    <b v="0"/>
    <x v="0"/>
    <s v="science fiction"/>
    <n v="11.67"/>
    <n v="14"/>
    <x v="125"/>
    <d v="2017-02-03T23:51:20"/>
    <x v="2"/>
  </r>
  <r>
    <x v="1"/>
    <s v="US"/>
    <s v="USD"/>
    <n v="1433988000"/>
    <n v="1431353337"/>
    <b v="0"/>
    <n v="13"/>
    <b v="0"/>
    <x v="0"/>
    <s v="science fiction"/>
    <n v="106.69"/>
    <n v="6"/>
    <x v="126"/>
    <d v="2015-06-11T02:00:00"/>
    <x v="0"/>
  </r>
  <r>
    <x v="1"/>
    <s v="US"/>
    <s v="USD"/>
    <n v="1428069541"/>
    <n v="1425481141"/>
    <b v="0"/>
    <n v="4"/>
    <b v="0"/>
    <x v="0"/>
    <s v="science fiction"/>
    <n v="47.5"/>
    <n v="2"/>
    <x v="127"/>
    <d v="2015-04-03T13:59:01"/>
    <x v="0"/>
  </r>
  <r>
    <x v="1"/>
    <s v="US"/>
    <s v="USD"/>
    <n v="1476941293"/>
    <n v="1473917293"/>
    <b v="0"/>
    <n v="6"/>
    <b v="0"/>
    <x v="0"/>
    <s v="science fiction"/>
    <n v="311.17"/>
    <n v="2"/>
    <x v="128"/>
    <d v="2016-10-20T05:28:13"/>
    <x v="2"/>
  </r>
  <r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x v="1"/>
    <s v="US"/>
    <s v="USD"/>
    <n v="1415392207"/>
    <n v="1411500607"/>
    <b v="0"/>
    <n v="81"/>
    <b v="0"/>
    <x v="0"/>
    <s v="science fiction"/>
    <n v="94.51"/>
    <n v="10"/>
    <x v="132"/>
    <d v="2014-11-07T20:30:07"/>
    <x v="3"/>
  </r>
  <r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x v="1"/>
    <s v="US"/>
    <s v="USD"/>
    <n v="1404241200"/>
    <n v="1401354597"/>
    <b v="0"/>
    <n v="5"/>
    <b v="0"/>
    <x v="0"/>
    <s v="science fiction"/>
    <n v="80.599999999999994"/>
    <n v="13"/>
    <x v="135"/>
    <d v="2014-07-01T19:00:00"/>
    <x v="3"/>
  </r>
  <r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x v="1"/>
    <s v="US"/>
    <s v="USD"/>
    <n v="1438405140"/>
    <n v="1435731041"/>
    <b v="0"/>
    <n v="58"/>
    <b v="0"/>
    <x v="0"/>
    <s v="science fiction"/>
    <n v="81.239999999999995"/>
    <n v="3"/>
    <x v="138"/>
    <d v="2015-08-01T04:59:00"/>
    <x v="0"/>
  </r>
  <r>
    <x v="1"/>
    <s v="US"/>
    <s v="USD"/>
    <n v="1436738772"/>
    <n v="1435874772"/>
    <b v="0"/>
    <n v="1"/>
    <b v="0"/>
    <x v="0"/>
    <s v="science fiction"/>
    <n v="500"/>
    <n v="100"/>
    <x v="139"/>
    <d v="2015-07-12T22:06:12"/>
    <x v="0"/>
  </r>
  <r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x v="1"/>
    <s v="US"/>
    <s v="USD"/>
    <n v="1433043623"/>
    <n v="1429155623"/>
    <b v="0"/>
    <n v="28"/>
    <b v="0"/>
    <x v="0"/>
    <s v="science fiction"/>
    <n v="46.18"/>
    <n v="11"/>
    <x v="141"/>
    <d v="2015-05-31T03:40:23"/>
    <x v="0"/>
  </r>
  <r>
    <x v="1"/>
    <s v="US"/>
    <s v="USD"/>
    <n v="1416176778"/>
    <n v="1414358778"/>
    <b v="0"/>
    <n v="1"/>
    <b v="0"/>
    <x v="0"/>
    <s v="science fiction"/>
    <n v="10"/>
    <n v="0"/>
    <x v="142"/>
    <d v="2014-11-16T22:26:18"/>
    <x v="3"/>
  </r>
  <r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x v="1"/>
    <s v="CA"/>
    <s v="CAD"/>
    <n v="1428945472"/>
    <n v="1423765072"/>
    <b v="0"/>
    <n v="37"/>
    <b v="0"/>
    <x v="0"/>
    <s v="science fiction"/>
    <n v="55.95"/>
    <n v="28"/>
    <x v="144"/>
    <d v="2015-04-13T17:17:52"/>
    <x v="0"/>
  </r>
  <r>
    <x v="1"/>
    <s v="US"/>
    <s v="USD"/>
    <n v="1439298052"/>
    <n v="1436965252"/>
    <b v="0"/>
    <n v="9"/>
    <b v="0"/>
    <x v="0"/>
    <s v="science fiction"/>
    <n v="37.56"/>
    <n v="8"/>
    <x v="145"/>
    <d v="2015-08-11T13:00:52"/>
    <x v="0"/>
  </r>
  <r>
    <x v="1"/>
    <s v="US"/>
    <s v="USD"/>
    <n v="1484698998"/>
    <n v="1479514998"/>
    <b v="0"/>
    <n v="3"/>
    <b v="0"/>
    <x v="0"/>
    <s v="science fiction"/>
    <n v="38.33"/>
    <n v="1"/>
    <x v="146"/>
    <d v="2017-01-18T00:23:18"/>
    <x v="2"/>
  </r>
  <r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x v="1"/>
    <s v="US"/>
    <s v="USD"/>
    <n v="1456555536"/>
    <n v="1453963536"/>
    <b v="0"/>
    <n v="2"/>
    <b v="0"/>
    <x v="0"/>
    <s v="science fiction"/>
    <n v="20"/>
    <n v="0"/>
    <x v="148"/>
    <d v="2016-02-27T06:45:36"/>
    <x v="2"/>
  </r>
  <r>
    <x v="1"/>
    <s v="US"/>
    <s v="USD"/>
    <n v="1419494400"/>
    <n v="1416888470"/>
    <b v="0"/>
    <n v="6"/>
    <b v="0"/>
    <x v="0"/>
    <s v="science fiction"/>
    <n v="15.33"/>
    <n v="1"/>
    <x v="149"/>
    <d v="2014-12-25T08:00:00"/>
    <x v="3"/>
  </r>
  <r>
    <x v="1"/>
    <s v="US"/>
    <s v="USD"/>
    <n v="1432612382"/>
    <n v="1427428382"/>
    <b v="0"/>
    <n v="67"/>
    <b v="0"/>
    <x v="0"/>
    <s v="science fiction"/>
    <n v="449.43"/>
    <n v="23"/>
    <x v="150"/>
    <d v="2015-05-26T03:53:02"/>
    <x v="0"/>
  </r>
  <r>
    <x v="1"/>
    <s v="AU"/>
    <s v="AUD"/>
    <n v="1434633191"/>
    <n v="1429449191"/>
    <b v="0"/>
    <n v="5"/>
    <b v="0"/>
    <x v="0"/>
    <s v="science fiction"/>
    <n v="28"/>
    <n v="0"/>
    <x v="151"/>
    <d v="2015-06-18T13:13:11"/>
    <x v="0"/>
  </r>
  <r>
    <x v="1"/>
    <s v="US"/>
    <s v="USD"/>
    <n v="1411437100"/>
    <n v="1408845100"/>
    <b v="0"/>
    <n v="2"/>
    <b v="0"/>
    <x v="0"/>
    <s v="science fiction"/>
    <n v="15"/>
    <n v="0"/>
    <x v="152"/>
    <d v="2014-09-23T01:51:40"/>
    <x v="3"/>
  </r>
  <r>
    <x v="1"/>
    <s v="US"/>
    <s v="USD"/>
    <n v="1417532644"/>
    <n v="1413900244"/>
    <b v="0"/>
    <n v="10"/>
    <b v="0"/>
    <x v="0"/>
    <s v="science fiction"/>
    <n v="35.9"/>
    <n v="1"/>
    <x v="153"/>
    <d v="2014-12-02T15:04:04"/>
    <x v="3"/>
  </r>
  <r>
    <x v="1"/>
    <s v="US"/>
    <s v="USD"/>
    <n v="1433336895"/>
    <n v="1429621695"/>
    <b v="0"/>
    <n v="3"/>
    <b v="0"/>
    <x v="0"/>
    <s v="science fiction"/>
    <n v="13.33"/>
    <n v="3"/>
    <x v="154"/>
    <d v="2015-06-03T13:08:15"/>
    <x v="0"/>
  </r>
  <r>
    <x v="1"/>
    <s v="US"/>
    <s v="USD"/>
    <n v="1437657935"/>
    <n v="1434201935"/>
    <b v="0"/>
    <n v="4"/>
    <b v="0"/>
    <x v="0"/>
    <s v="science fiction"/>
    <n v="20.25"/>
    <n v="0"/>
    <x v="155"/>
    <d v="2015-07-23T13:25:35"/>
    <x v="0"/>
  </r>
  <r>
    <x v="1"/>
    <s v="CA"/>
    <s v="CAD"/>
    <n v="1407034796"/>
    <n v="1401850796"/>
    <b v="0"/>
    <n v="15"/>
    <b v="0"/>
    <x v="0"/>
    <s v="science fiction"/>
    <n v="119"/>
    <n v="5"/>
    <x v="156"/>
    <d v="2014-08-03T02:59:56"/>
    <x v="3"/>
  </r>
  <r>
    <x v="1"/>
    <s v="US"/>
    <s v="USD"/>
    <n v="1456523572"/>
    <n v="1453931572"/>
    <b v="0"/>
    <n v="2"/>
    <b v="0"/>
    <x v="0"/>
    <s v="science fiction"/>
    <n v="4"/>
    <n v="0"/>
    <x v="157"/>
    <d v="2016-02-26T21:52:52"/>
    <x v="2"/>
  </r>
  <r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x v="1"/>
    <s v="US"/>
    <s v="USD"/>
    <n v="1467541545"/>
    <n v="1464085545"/>
    <b v="0"/>
    <n v="1"/>
    <b v="0"/>
    <x v="0"/>
    <s v="science fiction"/>
    <n v="10"/>
    <n v="0"/>
    <x v="159"/>
    <d v="2016-07-03T10:25:45"/>
    <x v="2"/>
  </r>
  <r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x v="2"/>
    <s v="US"/>
    <s v="USD"/>
    <n v="1404318595"/>
    <n v="1401726595"/>
    <b v="0"/>
    <n v="1"/>
    <b v="0"/>
    <x v="0"/>
    <s v="drama"/>
    <n v="5"/>
    <n v="0"/>
    <x v="161"/>
    <d v="2014-07-02T16:29:55"/>
    <x v="3"/>
  </r>
  <r>
    <x v="2"/>
    <s v="US"/>
    <s v="USD"/>
    <n v="1408232520"/>
    <n v="1405393356"/>
    <b v="0"/>
    <n v="10"/>
    <b v="0"/>
    <x v="0"/>
    <s v="drama"/>
    <n v="43.5"/>
    <n v="16"/>
    <x v="162"/>
    <d v="2014-08-16T23:42:00"/>
    <x v="3"/>
  </r>
  <r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x v="2"/>
    <s v="US"/>
    <s v="USD"/>
    <n v="1411150701"/>
    <n v="1405966701"/>
    <b v="0"/>
    <n v="7"/>
    <b v="0"/>
    <x v="0"/>
    <s v="drama"/>
    <n v="91.43"/>
    <n v="1"/>
    <x v="164"/>
    <d v="2014-09-19T18:18:21"/>
    <x v="3"/>
  </r>
  <r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x v="2"/>
    <s v="US"/>
    <s v="USD"/>
    <n v="1484531362"/>
    <n v="1481939362"/>
    <b v="0"/>
    <n v="1"/>
    <b v="0"/>
    <x v="0"/>
    <s v="drama"/>
    <n v="3000"/>
    <n v="60"/>
    <x v="166"/>
    <d v="2017-01-16T01:49:22"/>
    <x v="2"/>
  </r>
  <r>
    <x v="2"/>
    <s v="US"/>
    <s v="USD"/>
    <n v="1438726535"/>
    <n v="1433542535"/>
    <b v="0"/>
    <n v="2"/>
    <b v="0"/>
    <x v="0"/>
    <s v="drama"/>
    <n v="5.5"/>
    <n v="0"/>
    <x v="167"/>
    <d v="2015-08-04T22:15:35"/>
    <x v="0"/>
  </r>
  <r>
    <x v="2"/>
    <s v="US"/>
    <s v="USD"/>
    <n v="1426791770"/>
    <n v="1424203370"/>
    <b v="0"/>
    <n v="3"/>
    <b v="0"/>
    <x v="0"/>
    <s v="drama"/>
    <n v="108.33"/>
    <n v="4"/>
    <x v="168"/>
    <d v="2015-03-19T19:02:50"/>
    <x v="0"/>
  </r>
  <r>
    <x v="2"/>
    <s v="GB"/>
    <s v="GBP"/>
    <n v="1413634059"/>
    <n v="1411042059"/>
    <b v="0"/>
    <n v="10"/>
    <b v="0"/>
    <x v="0"/>
    <s v="drama"/>
    <n v="56"/>
    <n v="22"/>
    <x v="169"/>
    <d v="2014-10-18T12:07:39"/>
    <x v="3"/>
  </r>
  <r>
    <x v="2"/>
    <s v="US"/>
    <s v="USD"/>
    <n v="1440912480"/>
    <n v="1438385283"/>
    <b v="0"/>
    <n v="10"/>
    <b v="0"/>
    <x v="0"/>
    <s v="drama"/>
    <n v="32.5"/>
    <n v="3"/>
    <x v="170"/>
    <d v="2015-08-30T05:28:00"/>
    <x v="0"/>
  </r>
  <r>
    <x v="2"/>
    <s v="US"/>
    <s v="USD"/>
    <n v="1470975614"/>
    <n v="1465791614"/>
    <b v="0"/>
    <n v="1"/>
    <b v="0"/>
    <x v="0"/>
    <s v="drama"/>
    <n v="1"/>
    <n v="0"/>
    <x v="171"/>
    <d v="2016-08-12T04:20:14"/>
    <x v="2"/>
  </r>
  <r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x v="2"/>
    <s v="GB"/>
    <s v="GBP"/>
    <n v="1409337611"/>
    <n v="1407177611"/>
    <b v="0"/>
    <n v="26"/>
    <b v="0"/>
    <x v="0"/>
    <s v="drama"/>
    <n v="49.88"/>
    <n v="6"/>
    <x v="175"/>
    <d v="2014-08-29T18:40:11"/>
    <x v="3"/>
  </r>
  <r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x v="2"/>
    <s v="US"/>
    <s v="USD"/>
    <n v="1427155726"/>
    <n v="1425690526"/>
    <b v="0"/>
    <n v="7"/>
    <b v="0"/>
    <x v="0"/>
    <s v="drama"/>
    <n v="25.71"/>
    <n v="40"/>
    <x v="177"/>
    <d v="2015-03-24T00:08:46"/>
    <x v="0"/>
  </r>
  <r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x v="2"/>
    <s v="US"/>
    <s v="USD"/>
    <n v="1457056555"/>
    <n v="1454464555"/>
    <b v="0"/>
    <n v="2"/>
    <b v="0"/>
    <x v="0"/>
    <s v="drama"/>
    <n v="100"/>
    <n v="20"/>
    <x v="179"/>
    <d v="2016-03-04T01:55:55"/>
    <x v="2"/>
  </r>
  <r>
    <x v="2"/>
    <s v="GB"/>
    <s v="GBP"/>
    <n v="1428951600"/>
    <n v="1425512843"/>
    <b v="0"/>
    <n v="13"/>
    <b v="0"/>
    <x v="0"/>
    <s v="drama"/>
    <n v="30.85"/>
    <n v="33"/>
    <x v="180"/>
    <d v="2015-04-13T19:00:00"/>
    <x v="0"/>
  </r>
  <r>
    <x v="2"/>
    <s v="GB"/>
    <s v="GBP"/>
    <n v="1434995295"/>
    <n v="1432403295"/>
    <b v="0"/>
    <n v="4"/>
    <b v="0"/>
    <x v="0"/>
    <s v="drama"/>
    <n v="180.5"/>
    <n v="21"/>
    <x v="181"/>
    <d v="2015-06-22T17:48:15"/>
    <x v="0"/>
  </r>
  <r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x v="2"/>
    <s v="GB"/>
    <s v="GBP"/>
    <n v="1417033610"/>
    <n v="1414438010"/>
    <b v="0"/>
    <n v="12"/>
    <b v="0"/>
    <x v="0"/>
    <s v="drama"/>
    <n v="373.5"/>
    <n v="36"/>
    <x v="183"/>
    <d v="2014-11-26T20:26:50"/>
    <x v="3"/>
  </r>
  <r>
    <x v="2"/>
    <s v="CA"/>
    <s v="CAD"/>
    <n v="1409543940"/>
    <n v="1404586762"/>
    <b v="0"/>
    <n v="2"/>
    <b v="0"/>
    <x v="0"/>
    <s v="drama"/>
    <n v="25.5"/>
    <n v="3"/>
    <x v="184"/>
    <d v="2014-09-01T03:59:00"/>
    <x v="3"/>
  </r>
  <r>
    <x v="2"/>
    <s v="NO"/>
    <s v="NOK"/>
    <n v="1471557139"/>
    <n v="1468965139"/>
    <b v="0"/>
    <n v="10"/>
    <b v="0"/>
    <x v="0"/>
    <s v="drama"/>
    <n v="220"/>
    <n v="6"/>
    <x v="185"/>
    <d v="2016-08-18T21:52:19"/>
    <x v="2"/>
  </r>
  <r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x v="2"/>
    <s v="US"/>
    <s v="USD"/>
    <n v="1437461940"/>
    <n v="1435383457"/>
    <b v="0"/>
    <n v="5"/>
    <b v="0"/>
    <x v="0"/>
    <s v="drama"/>
    <n v="160"/>
    <n v="16"/>
    <x v="187"/>
    <d v="2015-07-21T06:59:00"/>
    <x v="0"/>
  </r>
  <r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x v="2"/>
    <s v="US"/>
    <s v="USD"/>
    <n v="1472920477"/>
    <n v="1467736477"/>
    <b v="0"/>
    <n v="5"/>
    <b v="0"/>
    <x v="0"/>
    <s v="drama"/>
    <n v="69"/>
    <n v="0"/>
    <x v="189"/>
    <d v="2016-09-03T16:34:37"/>
    <x v="2"/>
  </r>
  <r>
    <x v="2"/>
    <s v="US"/>
    <s v="USD"/>
    <n v="1466091446"/>
    <n v="1465227446"/>
    <b v="0"/>
    <n v="1"/>
    <b v="0"/>
    <x v="0"/>
    <s v="drama"/>
    <n v="50"/>
    <n v="0"/>
    <x v="190"/>
    <d v="2016-06-16T15:37:26"/>
    <x v="2"/>
  </r>
  <r>
    <x v="2"/>
    <s v="AU"/>
    <s v="AUD"/>
    <n v="1443782138"/>
    <n v="1440326138"/>
    <b v="0"/>
    <n v="3"/>
    <b v="0"/>
    <x v="0"/>
    <s v="drama"/>
    <n v="83.33"/>
    <n v="5"/>
    <x v="191"/>
    <d v="2015-10-02T10:35:38"/>
    <x v="0"/>
  </r>
  <r>
    <x v="2"/>
    <s v="US"/>
    <s v="USD"/>
    <n v="1413572432"/>
    <n v="1410980432"/>
    <b v="0"/>
    <n v="3"/>
    <b v="0"/>
    <x v="0"/>
    <s v="drama"/>
    <n v="5.67"/>
    <n v="0"/>
    <x v="192"/>
    <d v="2014-10-17T19:00:32"/>
    <x v="3"/>
  </r>
  <r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x v="2"/>
    <s v="GB"/>
    <s v="GBP"/>
    <n v="1457308531"/>
    <n v="1452124531"/>
    <b v="0"/>
    <n v="3"/>
    <b v="0"/>
    <x v="0"/>
    <s v="drama"/>
    <n v="1"/>
    <n v="0"/>
    <x v="194"/>
    <d v="2016-03-06T23:55:31"/>
    <x v="2"/>
  </r>
  <r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x v="2"/>
    <s v="GB"/>
    <s v="GBP"/>
    <n v="1444510800"/>
    <n v="1442062898"/>
    <b v="0"/>
    <n v="19"/>
    <b v="0"/>
    <x v="0"/>
    <s v="drama"/>
    <n v="77.11"/>
    <n v="42"/>
    <x v="196"/>
    <d v="2015-10-10T21:00:00"/>
    <x v="0"/>
  </r>
  <r>
    <x v="2"/>
    <s v="GB"/>
    <s v="GBP"/>
    <n v="1487365200"/>
    <n v="1483734100"/>
    <b v="0"/>
    <n v="8"/>
    <b v="0"/>
    <x v="0"/>
    <s v="drama"/>
    <n v="32.75"/>
    <n v="10"/>
    <x v="197"/>
    <d v="2017-02-17T21:00:00"/>
    <x v="1"/>
  </r>
  <r>
    <x v="2"/>
    <s v="US"/>
    <s v="USD"/>
    <n v="1412500322"/>
    <n v="1409908322"/>
    <b v="0"/>
    <n v="6"/>
    <b v="0"/>
    <x v="0"/>
    <s v="drama"/>
    <n v="46.5"/>
    <n v="1"/>
    <x v="198"/>
    <d v="2014-10-05T09:12:02"/>
    <x v="3"/>
  </r>
  <r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x v="2"/>
    <s v="US"/>
    <s v="USD"/>
    <n v="1410746403"/>
    <n v="1408154403"/>
    <b v="0"/>
    <n v="18"/>
    <b v="0"/>
    <x v="0"/>
    <s v="drama"/>
    <n v="87.31"/>
    <n v="26"/>
    <x v="200"/>
    <d v="2014-09-15T02:00:03"/>
    <x v="3"/>
  </r>
  <r>
    <x v="2"/>
    <s v="US"/>
    <s v="USD"/>
    <n v="1423424329"/>
    <n v="1421696329"/>
    <b v="0"/>
    <n v="7"/>
    <b v="0"/>
    <x v="0"/>
    <s v="drama"/>
    <n v="54.29"/>
    <n v="58"/>
    <x v="201"/>
    <d v="2015-02-08T19:38:49"/>
    <x v="0"/>
  </r>
  <r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x v="2"/>
    <s v="GB"/>
    <s v="GBP"/>
    <n v="1422562864"/>
    <n v="1417378864"/>
    <b v="0"/>
    <n v="8"/>
    <b v="0"/>
    <x v="0"/>
    <s v="drama"/>
    <n v="93.25"/>
    <n v="30"/>
    <x v="203"/>
    <d v="2015-01-29T20:21:04"/>
    <x v="3"/>
  </r>
  <r>
    <x v="2"/>
    <s v="AU"/>
    <s v="AUD"/>
    <n v="1470319203"/>
    <n v="1467727203"/>
    <b v="0"/>
    <n v="1293"/>
    <b v="0"/>
    <x v="0"/>
    <s v="drama"/>
    <n v="117.68"/>
    <n v="51"/>
    <x v="204"/>
    <d v="2016-08-04T14:00:03"/>
    <x v="2"/>
  </r>
  <r>
    <x v="2"/>
    <s v="US"/>
    <s v="USD"/>
    <n v="1444144222"/>
    <n v="1441120222"/>
    <b v="0"/>
    <n v="17"/>
    <b v="0"/>
    <x v="0"/>
    <s v="drama"/>
    <n v="76.47"/>
    <n v="16"/>
    <x v="205"/>
    <d v="2015-10-06T15:10:22"/>
    <x v="0"/>
  </r>
  <r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x v="2"/>
    <s v="CA"/>
    <s v="CAD"/>
    <n v="1420346638"/>
    <n v="1417754638"/>
    <b v="0"/>
    <n v="13"/>
    <b v="0"/>
    <x v="0"/>
    <s v="drama"/>
    <n v="163.85"/>
    <n v="15"/>
    <x v="207"/>
    <d v="2015-01-04T04:43:58"/>
    <x v="3"/>
  </r>
  <r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x v="2"/>
    <s v="US"/>
    <s v="USD"/>
    <n v="1443675600"/>
    <n v="1441157592"/>
    <b v="0"/>
    <n v="33"/>
    <b v="0"/>
    <x v="0"/>
    <s v="drama"/>
    <n v="91.82"/>
    <n v="25"/>
    <x v="210"/>
    <d v="2015-10-01T05:00:00"/>
    <x v="0"/>
  </r>
  <r>
    <x v="2"/>
    <s v="US"/>
    <s v="USD"/>
    <n v="1442634617"/>
    <n v="1440042617"/>
    <b v="0"/>
    <n v="12"/>
    <b v="0"/>
    <x v="0"/>
    <s v="drama"/>
    <n v="185.83"/>
    <n v="45"/>
    <x v="211"/>
    <d v="2015-09-19T03:50:17"/>
    <x v="0"/>
  </r>
  <r>
    <x v="2"/>
    <s v="US"/>
    <s v="USD"/>
    <n v="1460837320"/>
    <n v="1455656920"/>
    <b v="0"/>
    <n v="1"/>
    <b v="0"/>
    <x v="0"/>
    <s v="drama"/>
    <n v="1"/>
    <n v="0"/>
    <x v="212"/>
    <d v="2016-04-16T20:08:40"/>
    <x v="2"/>
  </r>
  <r>
    <x v="2"/>
    <s v="US"/>
    <s v="USD"/>
    <n v="1439734001"/>
    <n v="1437142547"/>
    <b v="0"/>
    <n v="1"/>
    <b v="0"/>
    <x v="0"/>
    <s v="drama"/>
    <n v="20"/>
    <n v="0"/>
    <x v="213"/>
    <d v="2015-08-16T14:06:41"/>
    <x v="0"/>
  </r>
  <r>
    <x v="2"/>
    <s v="US"/>
    <s v="USD"/>
    <n v="1425655349"/>
    <n v="1420471349"/>
    <b v="0"/>
    <n v="1"/>
    <b v="0"/>
    <x v="0"/>
    <s v="drama"/>
    <n v="1"/>
    <n v="0"/>
    <x v="214"/>
    <d v="2015-03-06T15:22:29"/>
    <x v="0"/>
  </r>
  <r>
    <x v="2"/>
    <s v="GB"/>
    <s v="GBP"/>
    <n v="1455753540"/>
    <n v="1452058282"/>
    <b v="0"/>
    <n v="1"/>
    <b v="0"/>
    <x v="0"/>
    <s v="drama"/>
    <n v="10"/>
    <n v="0"/>
    <x v="215"/>
    <d v="2016-02-17T23:59:00"/>
    <x v="2"/>
  </r>
  <r>
    <x v="2"/>
    <s v="US"/>
    <s v="USD"/>
    <n v="1429740037"/>
    <n v="1425423637"/>
    <b v="0"/>
    <n v="84"/>
    <b v="0"/>
    <x v="0"/>
    <s v="drama"/>
    <n v="331.54"/>
    <n v="56"/>
    <x v="216"/>
    <d v="2015-04-22T22:00:37"/>
    <x v="0"/>
  </r>
  <r>
    <x v="2"/>
    <s v="SE"/>
    <s v="SEK"/>
    <n v="1419780149"/>
    <n v="1417101749"/>
    <b v="0"/>
    <n v="38"/>
    <b v="0"/>
    <x v="0"/>
    <s v="drama"/>
    <n v="314.29000000000002"/>
    <n v="12"/>
    <x v="217"/>
    <d v="2014-12-28T15:22:29"/>
    <x v="3"/>
  </r>
  <r>
    <x v="2"/>
    <s v="US"/>
    <s v="USD"/>
    <n v="1431702289"/>
    <n v="1426518289"/>
    <b v="0"/>
    <n v="1"/>
    <b v="0"/>
    <x v="0"/>
    <s v="drama"/>
    <n v="100"/>
    <n v="2"/>
    <x v="218"/>
    <d v="2015-05-15T15:04:49"/>
    <x v="0"/>
  </r>
  <r>
    <x v="2"/>
    <s v="US"/>
    <s v="USD"/>
    <n v="1459493940"/>
    <n v="1456732225"/>
    <b v="0"/>
    <n v="76"/>
    <b v="0"/>
    <x v="0"/>
    <s v="drama"/>
    <n v="115.99"/>
    <n v="18"/>
    <x v="219"/>
    <d v="2016-04-01T06:59:00"/>
    <x v="2"/>
  </r>
  <r>
    <x v="2"/>
    <s v="US"/>
    <s v="USD"/>
    <n v="1440101160"/>
    <n v="1436542030"/>
    <b v="0"/>
    <n v="3"/>
    <b v="0"/>
    <x v="0"/>
    <s v="drama"/>
    <n v="120"/>
    <n v="1"/>
    <x v="220"/>
    <d v="2015-08-20T20:06:00"/>
    <x v="0"/>
  </r>
  <r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x v="2"/>
    <s v="US"/>
    <s v="USD"/>
    <n v="1427423940"/>
    <n v="1422383318"/>
    <b v="0"/>
    <n v="2"/>
    <b v="0"/>
    <x v="0"/>
    <s v="drama"/>
    <n v="65"/>
    <n v="13"/>
    <x v="222"/>
    <d v="2015-03-27T02:39:00"/>
    <x v="0"/>
  </r>
  <r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x v="2"/>
    <s v="GB"/>
    <s v="GBP"/>
    <n v="1433064540"/>
    <n v="1428854344"/>
    <b v="0"/>
    <n v="2"/>
    <b v="0"/>
    <x v="0"/>
    <s v="drama"/>
    <n v="125"/>
    <n v="1"/>
    <x v="226"/>
    <d v="2015-05-31T09:29:00"/>
    <x v="0"/>
  </r>
  <r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x v="2"/>
    <s v="US"/>
    <s v="USD"/>
    <n v="1433443151"/>
    <n v="1430851151"/>
    <b v="0"/>
    <n v="2"/>
    <b v="0"/>
    <x v="0"/>
    <s v="drama"/>
    <n v="30"/>
    <n v="0"/>
    <x v="230"/>
    <d v="2015-06-04T18:39:11"/>
    <x v="0"/>
  </r>
  <r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x v="2"/>
    <s v="GB"/>
    <s v="GBP"/>
    <n v="1425066546"/>
    <n v="1422474546"/>
    <b v="0"/>
    <n v="7"/>
    <b v="0"/>
    <x v="0"/>
    <s v="drama"/>
    <n v="15.71"/>
    <n v="3"/>
    <x v="232"/>
    <d v="2015-02-27T19:49:06"/>
    <x v="0"/>
  </r>
  <r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x v="2"/>
    <s v="US"/>
    <s v="USD"/>
    <n v="1434847859"/>
    <n v="1431391859"/>
    <b v="0"/>
    <n v="5"/>
    <b v="0"/>
    <x v="0"/>
    <s v="drama"/>
    <n v="80.2"/>
    <n v="40"/>
    <x v="234"/>
    <d v="2015-06-21T00:50:59"/>
    <x v="0"/>
  </r>
  <r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x v="2"/>
    <s v="US"/>
    <s v="USD"/>
    <n v="1457445069"/>
    <n v="1452261069"/>
    <b v="0"/>
    <n v="1"/>
    <b v="0"/>
    <x v="0"/>
    <s v="drama"/>
    <n v="50"/>
    <n v="0"/>
    <x v="237"/>
    <d v="2016-03-08T13:51:09"/>
    <x v="2"/>
  </r>
  <r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x v="2"/>
    <s v="AU"/>
    <s v="AUD"/>
    <n v="1446984000"/>
    <n v="1445308730"/>
    <b v="0"/>
    <n v="5"/>
    <b v="0"/>
    <x v="0"/>
    <s v="drama"/>
    <n v="50"/>
    <n v="25"/>
    <x v="239"/>
    <d v="2015-11-08T12:00:00"/>
    <x v="0"/>
  </r>
  <r>
    <x v="0"/>
    <s v="US"/>
    <s v="USD"/>
    <n v="1367773211"/>
    <n v="1363885211"/>
    <b v="1"/>
    <n v="137"/>
    <b v="1"/>
    <x v="0"/>
    <s v="documentary"/>
    <n v="117.85"/>
    <n v="108"/>
    <x v="240"/>
    <d v="2013-05-05T17:00:11"/>
    <x v="4"/>
  </r>
  <r>
    <x v="0"/>
    <s v="US"/>
    <s v="USD"/>
    <n v="1419180304"/>
    <n v="1415292304"/>
    <b v="1"/>
    <n v="376"/>
    <b v="1"/>
    <x v="0"/>
    <s v="documentary"/>
    <n v="109.04"/>
    <n v="113"/>
    <x v="241"/>
    <d v="2014-12-21T16:45:04"/>
    <x v="3"/>
  </r>
  <r>
    <x v="0"/>
    <s v="US"/>
    <s v="USD"/>
    <n v="1324381790"/>
    <n v="1321357790"/>
    <b v="1"/>
    <n v="202"/>
    <b v="1"/>
    <x v="0"/>
    <s v="documentary"/>
    <n v="73.02"/>
    <n v="113"/>
    <x v="242"/>
    <d v="2011-12-20T11:49:50"/>
    <x v="6"/>
  </r>
  <r>
    <x v="0"/>
    <s v="US"/>
    <s v="USD"/>
    <n v="1393031304"/>
    <n v="1390439304"/>
    <b v="1"/>
    <n v="328"/>
    <b v="1"/>
    <x v="0"/>
    <s v="documentary"/>
    <n v="78.2"/>
    <n v="103"/>
    <x v="243"/>
    <d v="2014-02-22T01:08:24"/>
    <x v="3"/>
  </r>
  <r>
    <x v="0"/>
    <s v="US"/>
    <s v="USD"/>
    <n v="1268723160"/>
    <n v="1265269559"/>
    <b v="1"/>
    <n v="84"/>
    <b v="1"/>
    <x v="0"/>
    <s v="documentary"/>
    <n v="47.4"/>
    <n v="114"/>
    <x v="244"/>
    <d v="2010-03-16T07:06:00"/>
    <x v="7"/>
  </r>
  <r>
    <x v="0"/>
    <s v="US"/>
    <s v="USD"/>
    <n v="1345079785"/>
    <n v="1342487785"/>
    <b v="1"/>
    <n v="96"/>
    <b v="1"/>
    <x v="0"/>
    <s v="documentary"/>
    <n v="54.02"/>
    <n v="104"/>
    <x v="245"/>
    <d v="2012-08-16T01:16:25"/>
    <x v="5"/>
  </r>
  <r>
    <x v="0"/>
    <s v="US"/>
    <s v="USD"/>
    <n v="1292665405"/>
    <n v="1288341805"/>
    <b v="1"/>
    <n v="223"/>
    <b v="1"/>
    <x v="0"/>
    <s v="documentary"/>
    <n v="68.489999999999995"/>
    <n v="305"/>
    <x v="246"/>
    <d v="2010-12-18T09:43:25"/>
    <x v="7"/>
  </r>
  <r>
    <x v="0"/>
    <s v="US"/>
    <s v="USD"/>
    <n v="1287200340"/>
    <n v="1284042614"/>
    <b v="1"/>
    <n v="62"/>
    <b v="1"/>
    <x v="0"/>
    <s v="documentary"/>
    <n v="108.15"/>
    <n v="134"/>
    <x v="247"/>
    <d v="2010-10-16T03:39:00"/>
    <x v="7"/>
  </r>
  <r>
    <x v="0"/>
    <s v="US"/>
    <s v="USD"/>
    <n v="1325961309"/>
    <n v="1322073309"/>
    <b v="1"/>
    <n v="146"/>
    <b v="1"/>
    <x v="0"/>
    <s v="documentary"/>
    <n v="589.95000000000005"/>
    <n v="101"/>
    <x v="248"/>
    <d v="2012-01-07T18:35:09"/>
    <x v="6"/>
  </r>
  <r>
    <x v="0"/>
    <s v="US"/>
    <s v="USD"/>
    <n v="1282498800"/>
    <n v="1275603020"/>
    <b v="1"/>
    <n v="235"/>
    <b v="1"/>
    <x v="0"/>
    <s v="documentary"/>
    <n v="48.05"/>
    <n v="113"/>
    <x v="249"/>
    <d v="2010-08-22T17:40:00"/>
    <x v="7"/>
  </r>
  <r>
    <x v="0"/>
    <s v="US"/>
    <s v="USD"/>
    <n v="1370525691"/>
    <n v="1367933691"/>
    <b v="1"/>
    <n v="437"/>
    <b v="1"/>
    <x v="0"/>
    <s v="documentary"/>
    <n v="72.48"/>
    <n v="106"/>
    <x v="250"/>
    <d v="2013-06-06T13:34:51"/>
    <x v="4"/>
  </r>
  <r>
    <x v="0"/>
    <s v="US"/>
    <s v="USD"/>
    <n v="1337194800"/>
    <n v="1334429646"/>
    <b v="1"/>
    <n v="77"/>
    <b v="1"/>
    <x v="0"/>
    <s v="documentary"/>
    <n v="57.08"/>
    <n v="126"/>
    <x v="251"/>
    <d v="2012-05-16T19:00:00"/>
    <x v="5"/>
  </r>
  <r>
    <x v="0"/>
    <s v="US"/>
    <s v="USD"/>
    <n v="1275364740"/>
    <n v="1269878058"/>
    <b v="1"/>
    <n v="108"/>
    <b v="1"/>
    <x v="0"/>
    <s v="documentary"/>
    <n v="85.44"/>
    <n v="185"/>
    <x v="252"/>
    <d v="2010-06-01T03:59:00"/>
    <x v="7"/>
  </r>
  <r>
    <x v="0"/>
    <s v="US"/>
    <s v="USD"/>
    <n v="1329320235"/>
    <n v="1326728235"/>
    <b v="1"/>
    <n v="7"/>
    <b v="1"/>
    <x v="0"/>
    <s v="documentary"/>
    <n v="215.86"/>
    <n v="101"/>
    <x v="253"/>
    <d v="2012-02-15T15:37:15"/>
    <x v="5"/>
  </r>
  <r>
    <x v="0"/>
    <s v="US"/>
    <s v="USD"/>
    <n v="1445047200"/>
    <n v="1442443910"/>
    <b v="1"/>
    <n v="314"/>
    <b v="1"/>
    <x v="0"/>
    <s v="documentary"/>
    <n v="89.39"/>
    <n v="117"/>
    <x v="254"/>
    <d v="2015-10-17T02:00:00"/>
    <x v="0"/>
  </r>
  <r>
    <x v="0"/>
    <s v="US"/>
    <s v="USD"/>
    <n v="1300275482"/>
    <n v="1297687082"/>
    <b v="1"/>
    <n v="188"/>
    <b v="1"/>
    <x v="0"/>
    <s v="documentary"/>
    <n v="45.42"/>
    <n v="107"/>
    <x v="255"/>
    <d v="2011-03-16T11:38:02"/>
    <x v="6"/>
  </r>
  <r>
    <x v="0"/>
    <s v="US"/>
    <s v="USD"/>
    <n v="1363458467"/>
    <n v="1360866467"/>
    <b v="1"/>
    <n v="275"/>
    <b v="1"/>
    <x v="0"/>
    <s v="documentary"/>
    <n v="65.760000000000005"/>
    <n v="139"/>
    <x v="256"/>
    <d v="2013-03-16T18:27:47"/>
    <x v="4"/>
  </r>
  <r>
    <x v="0"/>
    <s v="US"/>
    <s v="USD"/>
    <n v="1463670162"/>
    <n v="1461078162"/>
    <b v="1"/>
    <n v="560"/>
    <b v="1"/>
    <x v="0"/>
    <s v="documentary"/>
    <n v="66.7"/>
    <n v="107"/>
    <x v="257"/>
    <d v="2016-05-19T15:02:42"/>
    <x v="2"/>
  </r>
  <r>
    <x v="0"/>
    <s v="US"/>
    <s v="USD"/>
    <n v="1308359666"/>
    <n v="1305767666"/>
    <b v="1"/>
    <n v="688"/>
    <b v="1"/>
    <x v="0"/>
    <s v="documentary"/>
    <n v="83.35"/>
    <n v="191"/>
    <x v="258"/>
    <d v="2011-06-18T01:14:26"/>
    <x v="6"/>
  </r>
  <r>
    <x v="0"/>
    <s v="US"/>
    <s v="USD"/>
    <n v="1428514969"/>
    <n v="1425922969"/>
    <b v="1"/>
    <n v="942"/>
    <b v="1"/>
    <x v="0"/>
    <s v="documentary"/>
    <n v="105.05"/>
    <n v="132"/>
    <x v="259"/>
    <d v="2015-04-08T17:42:49"/>
    <x v="0"/>
  </r>
  <r>
    <x v="0"/>
    <s v="US"/>
    <s v="USD"/>
    <n v="1279360740"/>
    <n v="1275415679"/>
    <b v="1"/>
    <n v="88"/>
    <b v="1"/>
    <x v="0"/>
    <s v="documentary"/>
    <n v="120.91"/>
    <n v="106"/>
    <x v="260"/>
    <d v="2010-07-17T09:59:00"/>
    <x v="7"/>
  </r>
  <r>
    <x v="0"/>
    <s v="US"/>
    <s v="USD"/>
    <n v="1339080900"/>
    <n v="1334783704"/>
    <b v="1"/>
    <n v="220"/>
    <b v="1"/>
    <x v="0"/>
    <s v="documentary"/>
    <n v="97.64"/>
    <n v="107"/>
    <x v="261"/>
    <d v="2012-06-07T14:55:00"/>
    <x v="5"/>
  </r>
  <r>
    <x v="0"/>
    <s v="US"/>
    <s v="USD"/>
    <n v="1298699828"/>
    <n v="1294811828"/>
    <b v="1"/>
    <n v="145"/>
    <b v="1"/>
    <x v="0"/>
    <s v="documentary"/>
    <n v="41.38"/>
    <n v="240"/>
    <x v="262"/>
    <d v="2011-02-26T05:57:08"/>
    <x v="6"/>
  </r>
  <r>
    <x v="0"/>
    <s v="US"/>
    <s v="USD"/>
    <n v="1348786494"/>
    <n v="1346194494"/>
    <b v="1"/>
    <n v="963"/>
    <b v="1"/>
    <x v="0"/>
    <s v="documentary"/>
    <n v="30.65"/>
    <n v="118"/>
    <x v="263"/>
    <d v="2012-09-27T22:54:54"/>
    <x v="5"/>
  </r>
  <r>
    <x v="0"/>
    <s v="US"/>
    <s v="USD"/>
    <n v="1336747995"/>
    <n v="1334155995"/>
    <b v="1"/>
    <n v="91"/>
    <b v="1"/>
    <x v="0"/>
    <s v="documentary"/>
    <n v="64.95"/>
    <n v="118"/>
    <x v="264"/>
    <d v="2012-05-11T14:53:15"/>
    <x v="5"/>
  </r>
  <r>
    <x v="0"/>
    <s v="US"/>
    <s v="USD"/>
    <n v="1273522560"/>
    <n v="1269928430"/>
    <b v="1"/>
    <n v="58"/>
    <b v="1"/>
    <x v="0"/>
    <s v="documentary"/>
    <n v="95.78"/>
    <n v="111"/>
    <x v="265"/>
    <d v="2010-05-10T20:16:00"/>
    <x v="7"/>
  </r>
  <r>
    <x v="0"/>
    <s v="US"/>
    <s v="USD"/>
    <n v="1271994660"/>
    <n v="1264565507"/>
    <b v="1"/>
    <n v="36"/>
    <b v="1"/>
    <x v="0"/>
    <s v="documentary"/>
    <n v="40.42"/>
    <n v="146"/>
    <x v="266"/>
    <d v="2010-04-23T03:51:00"/>
    <x v="7"/>
  </r>
  <r>
    <x v="0"/>
    <s v="GB"/>
    <s v="GBP"/>
    <n v="1403693499"/>
    <n v="1401101499"/>
    <b v="1"/>
    <n v="165"/>
    <b v="1"/>
    <x v="0"/>
    <s v="documentary"/>
    <n v="78.58"/>
    <n v="132"/>
    <x v="267"/>
    <d v="2014-06-25T10:51:39"/>
    <x v="3"/>
  </r>
  <r>
    <x v="0"/>
    <s v="US"/>
    <s v="USD"/>
    <n v="1320640778"/>
    <n v="1316749178"/>
    <b v="1"/>
    <n v="111"/>
    <b v="1"/>
    <x v="0"/>
    <s v="documentary"/>
    <n v="50.18"/>
    <n v="111"/>
    <x v="268"/>
    <d v="2011-11-07T04:39:38"/>
    <x v="6"/>
  </r>
  <r>
    <x v="0"/>
    <s v="AU"/>
    <s v="AUD"/>
    <n v="1487738622"/>
    <n v="1485146622"/>
    <b v="1"/>
    <n v="1596"/>
    <b v="1"/>
    <x v="0"/>
    <s v="documentary"/>
    <n v="92.25"/>
    <n v="147"/>
    <x v="269"/>
    <d v="2017-02-22T04:43:42"/>
    <x v="1"/>
  </r>
  <r>
    <x v="0"/>
    <s v="US"/>
    <s v="USD"/>
    <n v="1306296000"/>
    <n v="1301950070"/>
    <b v="1"/>
    <n v="61"/>
    <b v="1"/>
    <x v="0"/>
    <s v="documentary"/>
    <n v="57.54"/>
    <n v="153"/>
    <x v="270"/>
    <d v="2011-05-25T04:00:00"/>
    <x v="6"/>
  </r>
  <r>
    <x v="0"/>
    <s v="US"/>
    <s v="USD"/>
    <n v="1388649600"/>
    <n v="1386123861"/>
    <b v="1"/>
    <n v="287"/>
    <b v="1"/>
    <x v="0"/>
    <s v="documentary"/>
    <n v="109.42"/>
    <n v="105"/>
    <x v="271"/>
    <d v="2014-01-02T08:00:00"/>
    <x v="4"/>
  </r>
  <r>
    <x v="0"/>
    <s v="US"/>
    <s v="USD"/>
    <n v="1272480540"/>
    <n v="1267220191"/>
    <b v="1"/>
    <n v="65"/>
    <b v="1"/>
    <x v="0"/>
    <s v="documentary"/>
    <n v="81.89"/>
    <n v="177"/>
    <x v="272"/>
    <d v="2010-04-28T18:49:00"/>
    <x v="7"/>
  </r>
  <r>
    <x v="0"/>
    <s v="US"/>
    <s v="USD"/>
    <n v="1309694266"/>
    <n v="1307102266"/>
    <b v="1"/>
    <n v="118"/>
    <b v="1"/>
    <x v="0"/>
    <s v="documentary"/>
    <n v="45.67"/>
    <n v="108"/>
    <x v="273"/>
    <d v="2011-07-03T11:57:46"/>
    <x v="6"/>
  </r>
  <r>
    <x v="0"/>
    <s v="US"/>
    <s v="USD"/>
    <n v="1333609140"/>
    <n v="1330638829"/>
    <b v="1"/>
    <n v="113"/>
    <b v="1"/>
    <x v="0"/>
    <s v="documentary"/>
    <n v="55.22"/>
    <n v="156"/>
    <x v="274"/>
    <d v="2012-04-05T06:59:00"/>
    <x v="5"/>
  </r>
  <r>
    <x v="0"/>
    <s v="US"/>
    <s v="USD"/>
    <n v="1352511966"/>
    <n v="1349916366"/>
    <b v="1"/>
    <n v="332"/>
    <b v="1"/>
    <x v="0"/>
    <s v="documentary"/>
    <n v="65.3"/>
    <n v="108"/>
    <x v="275"/>
    <d v="2012-11-10T01:46:06"/>
    <x v="5"/>
  </r>
  <r>
    <x v="0"/>
    <s v="US"/>
    <s v="USD"/>
    <n v="1335574674"/>
    <n v="1330394274"/>
    <b v="1"/>
    <n v="62"/>
    <b v="1"/>
    <x v="0"/>
    <s v="documentary"/>
    <n v="95.23"/>
    <n v="148"/>
    <x v="276"/>
    <d v="2012-04-28T00:57:54"/>
    <x v="5"/>
  </r>
  <r>
    <x v="0"/>
    <s v="US"/>
    <s v="USD"/>
    <n v="1432416219"/>
    <n v="1429824219"/>
    <b v="1"/>
    <n v="951"/>
    <b v="1"/>
    <x v="0"/>
    <s v="documentary"/>
    <n v="75.44"/>
    <n v="110"/>
    <x v="277"/>
    <d v="2015-05-23T21:23:39"/>
    <x v="0"/>
  </r>
  <r>
    <x v="0"/>
    <s v="US"/>
    <s v="USD"/>
    <n v="1350003539"/>
    <n v="1347411539"/>
    <b v="1"/>
    <n v="415"/>
    <b v="1"/>
    <x v="0"/>
    <s v="documentary"/>
    <n v="97.82"/>
    <n v="150"/>
    <x v="278"/>
    <d v="2012-10-12T00:58:59"/>
    <x v="5"/>
  </r>
  <r>
    <x v="0"/>
    <s v="US"/>
    <s v="USD"/>
    <n v="1488160860"/>
    <n v="1485237096"/>
    <b v="1"/>
    <n v="305"/>
    <b v="1"/>
    <x v="0"/>
    <s v="documentary"/>
    <n v="87.69"/>
    <n v="157"/>
    <x v="279"/>
    <d v="2017-02-27T02:01:00"/>
    <x v="1"/>
  </r>
  <r>
    <x v="0"/>
    <s v="US"/>
    <s v="USD"/>
    <n v="1401459035"/>
    <n v="1397571035"/>
    <b v="1"/>
    <n v="2139"/>
    <b v="1"/>
    <x v="0"/>
    <s v="documentary"/>
    <n v="54.75"/>
    <n v="156"/>
    <x v="280"/>
    <d v="2014-05-30T14:10:35"/>
    <x v="3"/>
  </r>
  <r>
    <x v="0"/>
    <s v="US"/>
    <s v="USD"/>
    <n v="1249932360"/>
    <n v="1242532513"/>
    <b v="1"/>
    <n v="79"/>
    <b v="1"/>
    <x v="0"/>
    <s v="documentary"/>
    <n v="83.95"/>
    <n v="121"/>
    <x v="281"/>
    <d v="2009-08-10T19:26:00"/>
    <x v="8"/>
  </r>
  <r>
    <x v="0"/>
    <s v="US"/>
    <s v="USD"/>
    <n v="1266876000"/>
    <n v="1263679492"/>
    <b v="1"/>
    <n v="179"/>
    <b v="1"/>
    <x v="0"/>
    <s v="documentary"/>
    <n v="254.39"/>
    <n v="101"/>
    <x v="282"/>
    <d v="2010-02-22T22:00:00"/>
    <x v="7"/>
  </r>
  <r>
    <x v="0"/>
    <s v="US"/>
    <s v="USD"/>
    <n v="1306904340"/>
    <n v="1305219744"/>
    <b v="1"/>
    <n v="202"/>
    <b v="1"/>
    <x v="0"/>
    <s v="documentary"/>
    <n v="101.83"/>
    <n v="114"/>
    <x v="283"/>
    <d v="2011-06-01T04:59:00"/>
    <x v="6"/>
  </r>
  <r>
    <x v="0"/>
    <s v="US"/>
    <s v="USD"/>
    <n v="1327167780"/>
    <n v="1325007780"/>
    <b v="1"/>
    <n v="760"/>
    <b v="1"/>
    <x v="0"/>
    <s v="documentary"/>
    <n v="55.07"/>
    <n v="105"/>
    <x v="284"/>
    <d v="2012-01-21T17:43:00"/>
    <x v="6"/>
  </r>
  <r>
    <x v="0"/>
    <s v="US"/>
    <s v="USD"/>
    <n v="1379614128"/>
    <n v="1377022128"/>
    <b v="1"/>
    <n v="563"/>
    <b v="1"/>
    <x v="0"/>
    <s v="documentary"/>
    <n v="56.9"/>
    <n v="229"/>
    <x v="285"/>
    <d v="2013-09-19T18:08:48"/>
    <x v="4"/>
  </r>
  <r>
    <x v="0"/>
    <s v="US"/>
    <s v="USD"/>
    <n v="1364236524"/>
    <n v="1360352124"/>
    <b v="1"/>
    <n v="135"/>
    <b v="1"/>
    <x v="0"/>
    <s v="documentary"/>
    <n v="121.28"/>
    <n v="109"/>
    <x v="286"/>
    <d v="2013-03-25T18:35:24"/>
    <x v="4"/>
  </r>
  <r>
    <x v="0"/>
    <s v="US"/>
    <s v="USD"/>
    <n v="1351828800"/>
    <n v="1349160018"/>
    <b v="1"/>
    <n v="290"/>
    <b v="1"/>
    <x v="0"/>
    <s v="documentary"/>
    <n v="91.19"/>
    <n v="176"/>
    <x v="287"/>
    <d v="2012-11-02T04:00:00"/>
    <x v="5"/>
  </r>
  <r>
    <x v="0"/>
    <s v="US"/>
    <s v="USD"/>
    <n v="1340683393"/>
    <n v="1337659393"/>
    <b v="1"/>
    <n v="447"/>
    <b v="1"/>
    <x v="0"/>
    <s v="documentary"/>
    <n v="115.45"/>
    <n v="103"/>
    <x v="288"/>
    <d v="2012-06-26T04:03:13"/>
    <x v="5"/>
  </r>
  <r>
    <x v="0"/>
    <s v="GB"/>
    <s v="GBP"/>
    <n v="1383389834"/>
    <n v="1380797834"/>
    <b v="1"/>
    <n v="232"/>
    <b v="1"/>
    <x v="0"/>
    <s v="documentary"/>
    <n v="67.77"/>
    <n v="105"/>
    <x v="289"/>
    <d v="2013-11-02T10:57:14"/>
    <x v="4"/>
  </r>
  <r>
    <x v="0"/>
    <s v="US"/>
    <s v="USD"/>
    <n v="1296633540"/>
    <n v="1292316697"/>
    <b v="1"/>
    <n v="168"/>
    <b v="1"/>
    <x v="0"/>
    <s v="documentary"/>
    <n v="28.58"/>
    <n v="107"/>
    <x v="290"/>
    <d v="2011-02-02T07:59:00"/>
    <x v="7"/>
  </r>
  <r>
    <x v="0"/>
    <s v="US"/>
    <s v="USD"/>
    <n v="1367366460"/>
    <n v="1365791246"/>
    <b v="1"/>
    <n v="128"/>
    <b v="1"/>
    <x v="0"/>
    <s v="documentary"/>
    <n v="46.88"/>
    <n v="120"/>
    <x v="291"/>
    <d v="2013-05-01T00:01:00"/>
    <x v="4"/>
  </r>
  <r>
    <x v="0"/>
    <s v="US"/>
    <s v="USD"/>
    <n v="1319860740"/>
    <n v="1317064599"/>
    <b v="1"/>
    <n v="493"/>
    <b v="1"/>
    <x v="0"/>
    <s v="documentary"/>
    <n v="154.41999999999999"/>
    <n v="102"/>
    <x v="292"/>
    <d v="2011-10-29T03:59:00"/>
    <x v="6"/>
  </r>
  <r>
    <x v="0"/>
    <s v="US"/>
    <s v="USD"/>
    <n v="1398009714"/>
    <n v="1395417714"/>
    <b v="1"/>
    <n v="131"/>
    <b v="1"/>
    <x v="0"/>
    <s v="documentary"/>
    <n v="201.22"/>
    <n v="101"/>
    <x v="293"/>
    <d v="2014-04-20T16:01:54"/>
    <x v="3"/>
  </r>
  <r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x v="0"/>
    <s v="US"/>
    <s v="USD"/>
    <n v="1383264000"/>
    <n v="1378080409"/>
    <b v="1"/>
    <n v="665"/>
    <b v="1"/>
    <x v="0"/>
    <s v="documentary"/>
    <n v="100.08"/>
    <n v="133"/>
    <x v="295"/>
    <d v="2013-11-01T00:00:00"/>
    <x v="4"/>
  </r>
  <r>
    <x v="0"/>
    <s v="US"/>
    <s v="USD"/>
    <n v="1347017083"/>
    <n v="1344857083"/>
    <b v="1"/>
    <n v="129"/>
    <b v="1"/>
    <x v="0"/>
    <s v="documentary"/>
    <n v="230.09"/>
    <n v="119"/>
    <x v="296"/>
    <d v="2012-09-07T11:24:43"/>
    <x v="5"/>
  </r>
  <r>
    <x v="0"/>
    <s v="US"/>
    <s v="USD"/>
    <n v="1430452740"/>
    <n v="1427390901"/>
    <b v="1"/>
    <n v="142"/>
    <b v="1"/>
    <x v="0"/>
    <s v="documentary"/>
    <n v="141.75"/>
    <n v="101"/>
    <x v="297"/>
    <d v="2015-05-01T03:59:00"/>
    <x v="0"/>
  </r>
  <r>
    <x v="0"/>
    <s v="US"/>
    <s v="USD"/>
    <n v="1399669200"/>
    <n v="1394536048"/>
    <b v="1"/>
    <n v="2436"/>
    <b v="1"/>
    <x v="0"/>
    <s v="documentary"/>
    <n v="56.34"/>
    <n v="109"/>
    <x v="298"/>
    <d v="2014-05-09T21:00:00"/>
    <x v="3"/>
  </r>
  <r>
    <x v="0"/>
    <s v="US"/>
    <s v="USD"/>
    <n v="1289975060"/>
    <n v="1287379460"/>
    <b v="1"/>
    <n v="244"/>
    <b v="1"/>
    <x v="0"/>
    <s v="documentary"/>
    <n v="73.34"/>
    <n v="179"/>
    <x v="299"/>
    <d v="2010-11-17T06:24:20"/>
    <x v="7"/>
  </r>
  <r>
    <x v="0"/>
    <s v="US"/>
    <s v="USD"/>
    <n v="1303686138"/>
    <n v="1301007738"/>
    <b v="1"/>
    <n v="298"/>
    <b v="1"/>
    <x v="0"/>
    <s v="documentary"/>
    <n v="85.34"/>
    <n v="102"/>
    <x v="300"/>
    <d v="2011-04-24T23:02:18"/>
    <x v="6"/>
  </r>
  <r>
    <x v="0"/>
    <s v="US"/>
    <s v="USD"/>
    <n v="1363711335"/>
    <n v="1360258935"/>
    <b v="1"/>
    <n v="251"/>
    <b v="1"/>
    <x v="0"/>
    <s v="documentary"/>
    <n v="61.5"/>
    <n v="119"/>
    <x v="301"/>
    <d v="2013-03-19T16:42:15"/>
    <x v="4"/>
  </r>
  <r>
    <x v="0"/>
    <s v="US"/>
    <s v="USD"/>
    <n v="1330115638"/>
    <n v="1327523638"/>
    <b v="1"/>
    <n v="108"/>
    <b v="1"/>
    <x v="0"/>
    <s v="documentary"/>
    <n v="93.02"/>
    <n v="100"/>
    <x v="302"/>
    <d v="2012-02-24T20:33:58"/>
    <x v="5"/>
  </r>
  <r>
    <x v="0"/>
    <s v="US"/>
    <s v="USD"/>
    <n v="1338601346"/>
    <n v="1336009346"/>
    <b v="1"/>
    <n v="82"/>
    <b v="1"/>
    <x v="0"/>
    <s v="documentary"/>
    <n v="50.29"/>
    <n v="137"/>
    <x v="303"/>
    <d v="2012-06-02T01:42:26"/>
    <x v="5"/>
  </r>
  <r>
    <x v="0"/>
    <s v="US"/>
    <s v="USD"/>
    <n v="1346464800"/>
    <n v="1343096197"/>
    <b v="1"/>
    <n v="74"/>
    <b v="1"/>
    <x v="0"/>
    <s v="documentary"/>
    <n v="106.43"/>
    <n v="232"/>
    <x v="304"/>
    <d v="2012-09-01T02:00:00"/>
    <x v="5"/>
  </r>
  <r>
    <x v="0"/>
    <s v="US"/>
    <s v="USD"/>
    <n v="1331392049"/>
    <n v="1328800049"/>
    <b v="1"/>
    <n v="189"/>
    <b v="1"/>
    <x v="0"/>
    <s v="documentary"/>
    <n v="51.72"/>
    <n v="130"/>
    <x v="305"/>
    <d v="2012-03-10T15:07:29"/>
    <x v="5"/>
  </r>
  <r>
    <x v="0"/>
    <s v="US"/>
    <s v="USD"/>
    <n v="1363806333"/>
    <n v="1362081933"/>
    <b v="1"/>
    <n v="80"/>
    <b v="1"/>
    <x v="0"/>
    <s v="documentary"/>
    <n v="36.61"/>
    <n v="293"/>
    <x v="306"/>
    <d v="2013-03-20T19:05:33"/>
    <x v="4"/>
  </r>
  <r>
    <x v="0"/>
    <s v="US"/>
    <s v="USD"/>
    <n v="1360276801"/>
    <n v="1357684801"/>
    <b v="1"/>
    <n v="576"/>
    <b v="1"/>
    <x v="0"/>
    <s v="documentary"/>
    <n v="42.52"/>
    <n v="111"/>
    <x v="307"/>
    <d v="2013-02-07T22:40:01"/>
    <x v="4"/>
  </r>
  <r>
    <x v="0"/>
    <s v="US"/>
    <s v="USD"/>
    <n v="1299775210"/>
    <n v="1295887210"/>
    <b v="1"/>
    <n v="202"/>
    <b v="1"/>
    <x v="0"/>
    <s v="documentary"/>
    <n v="62.71"/>
    <n v="106"/>
    <x v="308"/>
    <d v="2011-03-10T16:40:10"/>
    <x v="6"/>
  </r>
  <r>
    <x v="0"/>
    <s v="US"/>
    <s v="USD"/>
    <n v="1346695334"/>
    <n v="1344880934"/>
    <b v="1"/>
    <n v="238"/>
    <b v="1"/>
    <x v="0"/>
    <s v="documentary"/>
    <n v="89.96"/>
    <n v="119"/>
    <x v="309"/>
    <d v="2012-09-03T18:02:14"/>
    <x v="5"/>
  </r>
  <r>
    <x v="0"/>
    <s v="US"/>
    <s v="USD"/>
    <n v="1319076000"/>
    <n v="1317788623"/>
    <b v="1"/>
    <n v="36"/>
    <b v="1"/>
    <x v="0"/>
    <s v="documentary"/>
    <n v="28.92"/>
    <n v="104"/>
    <x v="310"/>
    <d v="2011-10-20T02:00:00"/>
    <x v="6"/>
  </r>
  <r>
    <x v="0"/>
    <s v="US"/>
    <s v="USD"/>
    <n v="1325404740"/>
    <n v="1321852592"/>
    <b v="1"/>
    <n v="150"/>
    <b v="1"/>
    <x v="0"/>
    <s v="documentary"/>
    <n v="138.80000000000001"/>
    <n v="104"/>
    <x v="311"/>
    <d v="2012-01-01T07:59:00"/>
    <x v="6"/>
  </r>
  <r>
    <x v="0"/>
    <s v="US"/>
    <s v="USD"/>
    <n v="1365973432"/>
    <n v="1363381432"/>
    <b v="1"/>
    <n v="146"/>
    <b v="1"/>
    <x v="0"/>
    <s v="documentary"/>
    <n v="61.3"/>
    <n v="112"/>
    <x v="312"/>
    <d v="2013-04-14T21:03:52"/>
    <x v="4"/>
  </r>
  <r>
    <x v="0"/>
    <s v="US"/>
    <s v="USD"/>
    <n v="1281542340"/>
    <n v="1277702894"/>
    <b v="1"/>
    <n v="222"/>
    <b v="1"/>
    <x v="0"/>
    <s v="documentary"/>
    <n v="80.2"/>
    <n v="105"/>
    <x v="313"/>
    <d v="2010-08-11T15:59:00"/>
    <x v="7"/>
  </r>
  <r>
    <x v="0"/>
    <s v="US"/>
    <s v="USD"/>
    <n v="1362167988"/>
    <n v="1359575988"/>
    <b v="1"/>
    <n v="120"/>
    <b v="1"/>
    <x v="0"/>
    <s v="documentary"/>
    <n v="32.1"/>
    <n v="385"/>
    <x v="314"/>
    <d v="2013-03-01T19:59:48"/>
    <x v="4"/>
  </r>
  <r>
    <x v="0"/>
    <s v="US"/>
    <s v="USD"/>
    <n v="1345660334"/>
    <n v="1343068334"/>
    <b v="1"/>
    <n v="126"/>
    <b v="1"/>
    <x v="0"/>
    <s v="documentary"/>
    <n v="200.89"/>
    <n v="101"/>
    <x v="315"/>
    <d v="2012-08-22T18:32:14"/>
    <x v="5"/>
  </r>
  <r>
    <x v="0"/>
    <s v="CA"/>
    <s v="CAD"/>
    <n v="1418273940"/>
    <n v="1415398197"/>
    <b v="1"/>
    <n v="158"/>
    <b v="1"/>
    <x v="0"/>
    <s v="documentary"/>
    <n v="108.01"/>
    <n v="114"/>
    <x v="316"/>
    <d v="2014-12-11T04:59:00"/>
    <x v="3"/>
  </r>
  <r>
    <x v="0"/>
    <s v="US"/>
    <s v="USD"/>
    <n v="1386778483"/>
    <n v="1384186483"/>
    <b v="1"/>
    <n v="316"/>
    <b v="1"/>
    <x v="0"/>
    <s v="documentary"/>
    <n v="95.7"/>
    <n v="101"/>
    <x v="317"/>
    <d v="2013-12-11T16:14:43"/>
    <x v="4"/>
  </r>
  <r>
    <x v="0"/>
    <s v="US"/>
    <s v="USD"/>
    <n v="1364342151"/>
    <n v="1361753751"/>
    <b v="1"/>
    <n v="284"/>
    <b v="1"/>
    <x v="0"/>
    <s v="documentary"/>
    <n v="49.88"/>
    <n v="283"/>
    <x v="318"/>
    <d v="2013-03-26T23:55:51"/>
    <x v="4"/>
  </r>
  <r>
    <x v="0"/>
    <s v="US"/>
    <s v="USD"/>
    <n v="1265097540"/>
    <n v="1257538029"/>
    <b v="1"/>
    <n v="51"/>
    <b v="1"/>
    <x v="0"/>
    <s v="documentary"/>
    <n v="110.47"/>
    <n v="113"/>
    <x v="319"/>
    <d v="2010-02-02T07:59:00"/>
    <x v="8"/>
  </r>
  <r>
    <x v="0"/>
    <s v="GB"/>
    <s v="GBP"/>
    <n v="1450825200"/>
    <n v="1448284433"/>
    <b v="1"/>
    <n v="158"/>
    <b v="1"/>
    <x v="0"/>
    <s v="documentary"/>
    <n v="134.91"/>
    <n v="107"/>
    <x v="320"/>
    <d v="2015-12-22T23:00:00"/>
    <x v="0"/>
  </r>
  <r>
    <x v="0"/>
    <s v="DE"/>
    <s v="EUR"/>
    <n v="1478605386"/>
    <n v="1475577786"/>
    <b v="1"/>
    <n v="337"/>
    <b v="1"/>
    <x v="0"/>
    <s v="documentary"/>
    <n v="106.62"/>
    <n v="103"/>
    <x v="321"/>
    <d v="2016-11-08T11:43:06"/>
    <x v="2"/>
  </r>
  <r>
    <x v="0"/>
    <s v="US"/>
    <s v="USD"/>
    <n v="1463146848"/>
    <n v="1460554848"/>
    <b v="1"/>
    <n v="186"/>
    <b v="1"/>
    <x v="0"/>
    <s v="documentary"/>
    <n v="145.04"/>
    <n v="108"/>
    <x v="322"/>
    <d v="2016-05-13T13:40:48"/>
    <x v="2"/>
  </r>
  <r>
    <x v="0"/>
    <s v="US"/>
    <s v="USD"/>
    <n v="1482307140"/>
    <n v="1479886966"/>
    <b v="1"/>
    <n v="58"/>
    <b v="1"/>
    <x v="0"/>
    <s v="documentary"/>
    <n v="114.59"/>
    <n v="123"/>
    <x v="323"/>
    <d v="2016-12-21T07:59:00"/>
    <x v="2"/>
  </r>
  <r>
    <x v="0"/>
    <s v="US"/>
    <s v="USD"/>
    <n v="1438441308"/>
    <n v="1435590108"/>
    <b v="1"/>
    <n v="82"/>
    <b v="1"/>
    <x v="0"/>
    <s v="documentary"/>
    <n v="105.32"/>
    <n v="102"/>
    <x v="324"/>
    <d v="2015-08-01T15:01:48"/>
    <x v="0"/>
  </r>
  <r>
    <x v="0"/>
    <s v="US"/>
    <s v="USD"/>
    <n v="1482208233"/>
    <n v="1479184233"/>
    <b v="1"/>
    <n v="736"/>
    <b v="1"/>
    <x v="0"/>
    <s v="documentary"/>
    <n v="70.92"/>
    <n v="104"/>
    <x v="325"/>
    <d v="2016-12-20T04:30:33"/>
    <x v="2"/>
  </r>
  <r>
    <x v="0"/>
    <s v="US"/>
    <s v="USD"/>
    <n v="1489532220"/>
    <n v="1486625606"/>
    <b v="1"/>
    <n v="1151"/>
    <b v="1"/>
    <x v="0"/>
    <s v="documentary"/>
    <n v="147.16999999999999"/>
    <n v="113"/>
    <x v="326"/>
    <d v="2017-03-14T22:57:00"/>
    <x v="1"/>
  </r>
  <r>
    <x v="0"/>
    <s v="US"/>
    <s v="USD"/>
    <n v="1427011200"/>
    <n v="1424669929"/>
    <b v="1"/>
    <n v="34"/>
    <b v="1"/>
    <x v="0"/>
    <s v="documentary"/>
    <n v="160.47"/>
    <n v="136"/>
    <x v="327"/>
    <d v="2015-03-22T08:00:00"/>
    <x v="0"/>
  </r>
  <r>
    <x v="0"/>
    <s v="US"/>
    <s v="USD"/>
    <n v="1446350400"/>
    <n v="1443739388"/>
    <b v="1"/>
    <n v="498"/>
    <b v="1"/>
    <x v="0"/>
    <s v="documentary"/>
    <n v="156.05000000000001"/>
    <n v="104"/>
    <x v="328"/>
    <d v="2015-11-01T04:00:00"/>
    <x v="0"/>
  </r>
  <r>
    <x v="0"/>
    <s v="US"/>
    <s v="USD"/>
    <n v="1446868800"/>
    <n v="1444821127"/>
    <b v="1"/>
    <n v="167"/>
    <b v="1"/>
    <x v="0"/>
    <s v="documentary"/>
    <n v="63.17"/>
    <n v="106"/>
    <x v="329"/>
    <d v="2015-11-07T04:00:00"/>
    <x v="0"/>
  </r>
  <r>
    <x v="0"/>
    <s v="US"/>
    <s v="USD"/>
    <n v="1368763140"/>
    <n v="1366028563"/>
    <b v="1"/>
    <n v="340"/>
    <b v="1"/>
    <x v="0"/>
    <s v="documentary"/>
    <n v="104.82"/>
    <n v="102"/>
    <x v="330"/>
    <d v="2013-05-17T03:59:00"/>
    <x v="4"/>
  </r>
  <r>
    <x v="0"/>
    <s v="US"/>
    <s v="USD"/>
    <n v="1466171834"/>
    <n v="1463493434"/>
    <b v="1"/>
    <n v="438"/>
    <b v="1"/>
    <x v="0"/>
    <s v="documentary"/>
    <n v="97.36"/>
    <n v="107"/>
    <x v="331"/>
    <d v="2016-06-17T13:57:14"/>
    <x v="2"/>
  </r>
  <r>
    <x v="0"/>
    <s v="US"/>
    <s v="USD"/>
    <n v="1446019200"/>
    <n v="1442420377"/>
    <b v="1"/>
    <n v="555"/>
    <b v="1"/>
    <x v="0"/>
    <s v="documentary"/>
    <n v="203.63"/>
    <n v="113"/>
    <x v="332"/>
    <d v="2015-10-28T08:00:00"/>
    <x v="0"/>
  </r>
  <r>
    <x v="0"/>
    <s v="US"/>
    <s v="USD"/>
    <n v="1460038591"/>
    <n v="1457450191"/>
    <b v="1"/>
    <n v="266"/>
    <b v="1"/>
    <x v="0"/>
    <s v="documentary"/>
    <n v="188.31"/>
    <n v="125"/>
    <x v="333"/>
    <d v="2016-04-07T14:16:31"/>
    <x v="2"/>
  </r>
  <r>
    <x v="0"/>
    <s v="US"/>
    <s v="USD"/>
    <n v="1431716400"/>
    <n v="1428423757"/>
    <b v="1"/>
    <n v="69"/>
    <b v="1"/>
    <x v="0"/>
    <s v="documentary"/>
    <n v="146.65"/>
    <n v="101"/>
    <x v="334"/>
    <d v="2015-05-15T19:00:00"/>
    <x v="0"/>
  </r>
  <r>
    <x v="0"/>
    <s v="US"/>
    <s v="USD"/>
    <n v="1431122400"/>
    <n v="1428428515"/>
    <b v="1"/>
    <n v="80"/>
    <b v="1"/>
    <x v="0"/>
    <s v="documentary"/>
    <n v="109.19"/>
    <n v="103"/>
    <x v="335"/>
    <d v="2015-05-08T22:00:00"/>
    <x v="0"/>
  </r>
  <r>
    <x v="0"/>
    <s v="US"/>
    <s v="USD"/>
    <n v="1447427918"/>
    <n v="1444832318"/>
    <b v="1"/>
    <n v="493"/>
    <b v="1"/>
    <x v="0"/>
    <s v="documentary"/>
    <n v="59.25"/>
    <n v="117"/>
    <x v="336"/>
    <d v="2015-11-13T15:18:38"/>
    <x v="0"/>
  </r>
  <r>
    <x v="0"/>
    <s v="US"/>
    <s v="USD"/>
    <n v="1426298708"/>
    <n v="1423710308"/>
    <b v="1"/>
    <n v="31"/>
    <b v="1"/>
    <x v="0"/>
    <s v="documentary"/>
    <n v="97.9"/>
    <n v="101"/>
    <x v="337"/>
    <d v="2015-03-14T02:05:08"/>
    <x v="0"/>
  </r>
  <r>
    <x v="0"/>
    <s v="US"/>
    <s v="USD"/>
    <n v="1472864400"/>
    <n v="1468001290"/>
    <b v="1"/>
    <n v="236"/>
    <b v="1"/>
    <x v="0"/>
    <s v="documentary"/>
    <n v="70"/>
    <n v="110"/>
    <x v="338"/>
    <d v="2016-09-03T01:00:00"/>
    <x v="2"/>
  </r>
  <r>
    <x v="0"/>
    <s v="US"/>
    <s v="USD"/>
    <n v="1430331268"/>
    <n v="1427739268"/>
    <b v="1"/>
    <n v="89"/>
    <b v="1"/>
    <x v="0"/>
    <s v="documentary"/>
    <n v="72.87"/>
    <n v="108"/>
    <x v="339"/>
    <d v="2015-04-29T18:14:28"/>
    <x v="0"/>
  </r>
  <r>
    <x v="0"/>
    <s v="US"/>
    <s v="USD"/>
    <n v="1489006800"/>
    <n v="1486397007"/>
    <b v="1"/>
    <n v="299"/>
    <b v="1"/>
    <x v="0"/>
    <s v="documentary"/>
    <n v="146.35"/>
    <n v="125"/>
    <x v="340"/>
    <d v="2017-03-08T21:00:00"/>
    <x v="1"/>
  </r>
  <r>
    <x v="0"/>
    <s v="US"/>
    <s v="USD"/>
    <n v="1412135940"/>
    <n v="1410555998"/>
    <b v="1"/>
    <n v="55"/>
    <b v="1"/>
    <x v="0"/>
    <s v="documentary"/>
    <n v="67.91"/>
    <n v="107"/>
    <x v="341"/>
    <d v="2014-10-01T03:59:00"/>
    <x v="3"/>
  </r>
  <r>
    <x v="0"/>
    <s v="US"/>
    <s v="USD"/>
    <n v="1461955465"/>
    <n v="1459363465"/>
    <b v="1"/>
    <n v="325"/>
    <b v="1"/>
    <x v="0"/>
    <s v="documentary"/>
    <n v="169.85"/>
    <n v="100"/>
    <x v="342"/>
    <d v="2016-04-29T18:44:25"/>
    <x v="2"/>
  </r>
  <r>
    <x v="0"/>
    <s v="US"/>
    <s v="USD"/>
    <n v="1415934000"/>
    <n v="1413308545"/>
    <b v="1"/>
    <n v="524"/>
    <b v="1"/>
    <x v="0"/>
    <s v="documentary"/>
    <n v="58.41"/>
    <n v="102"/>
    <x v="343"/>
    <d v="2014-11-14T03:00:00"/>
    <x v="3"/>
  </r>
  <r>
    <x v="0"/>
    <s v="US"/>
    <s v="USD"/>
    <n v="1433125200"/>
    <n v="1429312694"/>
    <b v="1"/>
    <n v="285"/>
    <b v="1"/>
    <x v="0"/>
    <s v="documentary"/>
    <n v="119.99"/>
    <n v="102"/>
    <x v="344"/>
    <d v="2015-06-01T02:20:00"/>
    <x v="0"/>
  </r>
  <r>
    <x v="0"/>
    <s v="US"/>
    <s v="USD"/>
    <n v="1432161590"/>
    <n v="1429569590"/>
    <b v="1"/>
    <n v="179"/>
    <b v="1"/>
    <x v="0"/>
    <s v="documentary"/>
    <n v="99.86"/>
    <n v="123"/>
    <x v="345"/>
    <d v="2015-05-20T22:39:50"/>
    <x v="0"/>
  </r>
  <r>
    <x v="0"/>
    <s v="US"/>
    <s v="USD"/>
    <n v="1444824021"/>
    <n v="1442232021"/>
    <b v="1"/>
    <n v="188"/>
    <b v="1"/>
    <x v="0"/>
    <s v="documentary"/>
    <n v="90.58"/>
    <n v="170"/>
    <x v="346"/>
    <d v="2015-10-14T12:00:21"/>
    <x v="0"/>
  </r>
  <r>
    <x v="0"/>
    <s v="US"/>
    <s v="USD"/>
    <n v="1447505609"/>
    <n v="1444910009"/>
    <b v="1"/>
    <n v="379"/>
    <b v="1"/>
    <x v="0"/>
    <s v="documentary"/>
    <n v="117.77"/>
    <n v="112"/>
    <x v="347"/>
    <d v="2015-11-14T12:53:29"/>
    <x v="0"/>
  </r>
  <r>
    <x v="0"/>
    <s v="US"/>
    <s v="USD"/>
    <n v="1440165916"/>
    <n v="1437573916"/>
    <b v="1"/>
    <n v="119"/>
    <b v="1"/>
    <x v="0"/>
    <s v="documentary"/>
    <n v="86.55"/>
    <n v="103"/>
    <x v="348"/>
    <d v="2015-08-21T14:05:16"/>
    <x v="0"/>
  </r>
  <r>
    <x v="0"/>
    <s v="US"/>
    <s v="USD"/>
    <n v="1487937508"/>
    <n v="1485345508"/>
    <b v="1"/>
    <n v="167"/>
    <b v="1"/>
    <x v="0"/>
    <s v="documentary"/>
    <n v="71.900000000000006"/>
    <n v="107"/>
    <x v="349"/>
    <d v="2017-02-24T11:58:28"/>
    <x v="1"/>
  </r>
  <r>
    <x v="0"/>
    <s v="US"/>
    <s v="USD"/>
    <n v="1473566340"/>
    <n v="1470274509"/>
    <b v="1"/>
    <n v="221"/>
    <b v="1"/>
    <x v="0"/>
    <s v="documentary"/>
    <n v="129.82"/>
    <n v="115"/>
    <x v="350"/>
    <d v="2016-09-11T03:59:00"/>
    <x v="2"/>
  </r>
  <r>
    <x v="0"/>
    <s v="ES"/>
    <s v="EUR"/>
    <n v="1460066954"/>
    <n v="1456614554"/>
    <b v="1"/>
    <n v="964"/>
    <b v="1"/>
    <x v="0"/>
    <s v="documentary"/>
    <n v="44.91"/>
    <n v="127"/>
    <x v="351"/>
    <d v="2016-04-07T22:09:14"/>
    <x v="2"/>
  </r>
  <r>
    <x v="0"/>
    <s v="US"/>
    <s v="USD"/>
    <n v="1412740868"/>
    <n v="1410148868"/>
    <b v="1"/>
    <n v="286"/>
    <b v="1"/>
    <x v="0"/>
    <s v="documentary"/>
    <n v="40.76"/>
    <n v="117"/>
    <x v="352"/>
    <d v="2014-10-08T04:01:08"/>
    <x v="3"/>
  </r>
  <r>
    <x v="0"/>
    <s v="US"/>
    <s v="USD"/>
    <n v="1447963219"/>
    <n v="1445367619"/>
    <b v="1"/>
    <n v="613"/>
    <b v="1"/>
    <x v="0"/>
    <s v="documentary"/>
    <n v="103.52"/>
    <n v="109"/>
    <x v="353"/>
    <d v="2015-11-19T20:00:19"/>
    <x v="0"/>
  </r>
  <r>
    <x v="0"/>
    <s v="US"/>
    <s v="USD"/>
    <n v="1460141521"/>
    <n v="1457553121"/>
    <b v="1"/>
    <n v="29"/>
    <b v="1"/>
    <x v="0"/>
    <s v="documentary"/>
    <n v="125.45"/>
    <n v="104"/>
    <x v="354"/>
    <d v="2016-04-08T18:52:01"/>
    <x v="2"/>
  </r>
  <r>
    <x v="0"/>
    <s v="US"/>
    <s v="USD"/>
    <n v="1417420994"/>
    <n v="1414738994"/>
    <b v="1"/>
    <n v="165"/>
    <b v="1"/>
    <x v="0"/>
    <s v="documentary"/>
    <n v="246.61"/>
    <n v="116"/>
    <x v="355"/>
    <d v="2014-12-01T08:03:14"/>
    <x v="3"/>
  </r>
  <r>
    <x v="0"/>
    <s v="US"/>
    <s v="USD"/>
    <n v="1458152193"/>
    <n v="1455563793"/>
    <b v="1"/>
    <n v="97"/>
    <b v="1"/>
    <x v="0"/>
    <s v="documentary"/>
    <n v="79.400000000000006"/>
    <n v="103"/>
    <x v="356"/>
    <d v="2016-03-16T18:16:33"/>
    <x v="2"/>
  </r>
  <r>
    <x v="0"/>
    <s v="US"/>
    <s v="USD"/>
    <n v="1429852797"/>
    <n v="1426396797"/>
    <b v="1"/>
    <n v="303"/>
    <b v="1"/>
    <x v="0"/>
    <s v="documentary"/>
    <n v="86.14"/>
    <n v="174"/>
    <x v="357"/>
    <d v="2015-04-24T05:19:57"/>
    <x v="0"/>
  </r>
  <r>
    <x v="0"/>
    <s v="US"/>
    <s v="USD"/>
    <n v="1466002800"/>
    <n v="1463517521"/>
    <b v="1"/>
    <n v="267"/>
    <b v="1"/>
    <x v="0"/>
    <s v="documentary"/>
    <n v="193.05"/>
    <n v="103"/>
    <x v="358"/>
    <d v="2016-06-15T15:00:00"/>
    <x v="2"/>
  </r>
  <r>
    <x v="0"/>
    <s v="US"/>
    <s v="USD"/>
    <n v="1415941920"/>
    <n v="1414028490"/>
    <b v="1"/>
    <n v="302"/>
    <b v="1"/>
    <x v="0"/>
    <s v="documentary"/>
    <n v="84.02"/>
    <n v="105"/>
    <x v="359"/>
    <d v="2014-11-14T05:12:00"/>
    <x v="3"/>
  </r>
  <r>
    <x v="0"/>
    <s v="US"/>
    <s v="USD"/>
    <n v="1437621060"/>
    <n v="1433799180"/>
    <b v="0"/>
    <n v="87"/>
    <b v="1"/>
    <x v="0"/>
    <s v="documentary"/>
    <n v="139.83000000000001"/>
    <n v="101"/>
    <x v="360"/>
    <d v="2015-07-23T03:11:00"/>
    <x v="0"/>
  </r>
  <r>
    <x v="0"/>
    <s v="US"/>
    <s v="USD"/>
    <n v="1416704506"/>
    <n v="1414108906"/>
    <b v="0"/>
    <n v="354"/>
    <b v="1"/>
    <x v="0"/>
    <s v="documentary"/>
    <n v="109.82"/>
    <n v="111"/>
    <x v="361"/>
    <d v="2014-11-23T01:01:46"/>
    <x v="3"/>
  </r>
  <r>
    <x v="0"/>
    <s v="US"/>
    <s v="USD"/>
    <n v="1407456000"/>
    <n v="1405573391"/>
    <b v="0"/>
    <n v="86"/>
    <b v="1"/>
    <x v="0"/>
    <s v="documentary"/>
    <n v="139.53"/>
    <n v="124"/>
    <x v="362"/>
    <d v="2014-08-08T00:00:00"/>
    <x v="3"/>
  </r>
  <r>
    <x v="0"/>
    <s v="US"/>
    <s v="USD"/>
    <n v="1272828120"/>
    <n v="1268934736"/>
    <b v="0"/>
    <n v="26"/>
    <b v="1"/>
    <x v="0"/>
    <s v="documentary"/>
    <n v="347.85"/>
    <n v="101"/>
    <x v="363"/>
    <d v="2010-05-02T19:22:00"/>
    <x v="7"/>
  </r>
  <r>
    <x v="0"/>
    <s v="US"/>
    <s v="USD"/>
    <n v="1403323140"/>
    <n v="1400704672"/>
    <b v="0"/>
    <n v="113"/>
    <b v="1"/>
    <x v="0"/>
    <s v="documentary"/>
    <n v="68.239999999999995"/>
    <n v="110"/>
    <x v="364"/>
    <d v="2014-06-21T03:59:00"/>
    <x v="3"/>
  </r>
  <r>
    <x v="0"/>
    <s v="GB"/>
    <s v="GBP"/>
    <n v="1393597999"/>
    <n v="1391005999"/>
    <b v="0"/>
    <n v="65"/>
    <b v="1"/>
    <x v="0"/>
    <s v="documentary"/>
    <n v="239.94"/>
    <n v="104"/>
    <x v="365"/>
    <d v="2014-02-28T14:33:19"/>
    <x v="3"/>
  </r>
  <r>
    <x v="0"/>
    <s v="US"/>
    <s v="USD"/>
    <n v="1337540518"/>
    <n v="1334948518"/>
    <b v="0"/>
    <n v="134"/>
    <b v="1"/>
    <x v="0"/>
    <s v="documentary"/>
    <n v="287.31"/>
    <n v="101"/>
    <x v="366"/>
    <d v="2012-05-20T19:01:58"/>
    <x v="5"/>
  </r>
  <r>
    <x v="0"/>
    <s v="US"/>
    <s v="USD"/>
    <n v="1367384340"/>
    <n v="1363960278"/>
    <b v="0"/>
    <n v="119"/>
    <b v="1"/>
    <x v="0"/>
    <s v="documentary"/>
    <n v="86.85"/>
    <n v="103"/>
    <x v="367"/>
    <d v="2013-05-01T04:59:00"/>
    <x v="4"/>
  </r>
  <r>
    <x v="0"/>
    <s v="US"/>
    <s v="USD"/>
    <n v="1426426322"/>
    <n v="1423405922"/>
    <b v="0"/>
    <n v="159"/>
    <b v="1"/>
    <x v="0"/>
    <s v="documentary"/>
    <n v="81.849999999999994"/>
    <n v="104"/>
    <x v="368"/>
    <d v="2015-03-15T13:32:02"/>
    <x v="0"/>
  </r>
  <r>
    <x v="0"/>
    <s v="US"/>
    <s v="USD"/>
    <n v="1326633269"/>
    <n v="1324041269"/>
    <b v="0"/>
    <n v="167"/>
    <b v="1"/>
    <x v="0"/>
    <s v="documentary"/>
    <n v="42.87"/>
    <n v="110"/>
    <x v="369"/>
    <d v="2012-01-15T13:14:29"/>
    <x v="6"/>
  </r>
  <r>
    <x v="0"/>
    <s v="US"/>
    <s v="USD"/>
    <n v="1483729500"/>
    <n v="1481137500"/>
    <b v="0"/>
    <n v="43"/>
    <b v="1"/>
    <x v="0"/>
    <s v="documentary"/>
    <n v="709.42"/>
    <n v="122"/>
    <x v="370"/>
    <d v="2017-01-06T19:05:00"/>
    <x v="2"/>
  </r>
  <r>
    <x v="0"/>
    <s v="US"/>
    <s v="USD"/>
    <n v="1359743139"/>
    <n v="1355855139"/>
    <b v="0"/>
    <n v="1062"/>
    <b v="1"/>
    <x v="0"/>
    <s v="documentary"/>
    <n v="161.26"/>
    <n v="114"/>
    <x v="371"/>
    <d v="2013-02-01T18:25:39"/>
    <x v="5"/>
  </r>
  <r>
    <x v="0"/>
    <s v="GB"/>
    <s v="GBP"/>
    <n v="1459872000"/>
    <n v="1456408244"/>
    <b v="0"/>
    <n v="9"/>
    <b v="1"/>
    <x v="0"/>
    <s v="documentary"/>
    <n v="41.78"/>
    <n v="125"/>
    <x v="372"/>
    <d v="2016-04-05T16:00:00"/>
    <x v="2"/>
  </r>
  <r>
    <x v="0"/>
    <s v="US"/>
    <s v="USD"/>
    <n v="1342648398"/>
    <n v="1340056398"/>
    <b v="0"/>
    <n v="89"/>
    <b v="1"/>
    <x v="0"/>
    <s v="documentary"/>
    <n v="89.89"/>
    <n v="107"/>
    <x v="373"/>
    <d v="2012-07-18T21:53:18"/>
    <x v="5"/>
  </r>
  <r>
    <x v="0"/>
    <s v="US"/>
    <s v="USD"/>
    <n v="1316208031"/>
    <n v="1312320031"/>
    <b v="0"/>
    <n v="174"/>
    <b v="1"/>
    <x v="0"/>
    <s v="documentary"/>
    <n v="45.05"/>
    <n v="131"/>
    <x v="374"/>
    <d v="2011-09-16T21:20:31"/>
    <x v="6"/>
  </r>
  <r>
    <x v="0"/>
    <s v="US"/>
    <s v="USD"/>
    <n v="1393694280"/>
    <n v="1390088311"/>
    <b v="0"/>
    <n v="14"/>
    <b v="1"/>
    <x v="0"/>
    <s v="documentary"/>
    <n v="42.86"/>
    <n v="120"/>
    <x v="375"/>
    <d v="2014-03-01T17:18:00"/>
    <x v="3"/>
  </r>
  <r>
    <x v="0"/>
    <s v="GB"/>
    <s v="GBP"/>
    <n v="1472122316"/>
    <n v="1469443916"/>
    <b v="0"/>
    <n v="48"/>
    <b v="1"/>
    <x v="0"/>
    <s v="documentary"/>
    <n v="54.08"/>
    <n v="106"/>
    <x v="376"/>
    <d v="2016-08-25T10:51:56"/>
    <x v="2"/>
  </r>
  <r>
    <x v="0"/>
    <s v="US"/>
    <s v="USD"/>
    <n v="1447484460"/>
    <n v="1444888868"/>
    <b v="0"/>
    <n v="133"/>
    <b v="1"/>
    <x v="0"/>
    <s v="documentary"/>
    <n v="103.22"/>
    <n v="114"/>
    <x v="377"/>
    <d v="2015-11-14T07:01:00"/>
    <x v="0"/>
  </r>
  <r>
    <x v="0"/>
    <s v="CA"/>
    <s v="CAD"/>
    <n v="1453765920"/>
    <n v="1451655808"/>
    <b v="0"/>
    <n v="83"/>
    <b v="1"/>
    <x v="0"/>
    <s v="documentary"/>
    <n v="40.4"/>
    <n v="112"/>
    <x v="378"/>
    <d v="2016-01-25T23:52:00"/>
    <x v="2"/>
  </r>
  <r>
    <x v="0"/>
    <s v="US"/>
    <s v="USD"/>
    <n v="1336062672"/>
    <n v="1332174672"/>
    <b v="0"/>
    <n v="149"/>
    <b v="1"/>
    <x v="0"/>
    <s v="documentary"/>
    <n v="116.86"/>
    <n v="116"/>
    <x v="379"/>
    <d v="2012-05-03T16:31:12"/>
    <x v="5"/>
  </r>
  <r>
    <x v="0"/>
    <s v="US"/>
    <s v="USD"/>
    <n v="1453569392"/>
    <n v="1451409392"/>
    <b v="0"/>
    <n v="49"/>
    <b v="1"/>
    <x v="0"/>
    <s v="documentary"/>
    <n v="115.51"/>
    <n v="142"/>
    <x v="380"/>
    <d v="2016-01-23T17:16:32"/>
    <x v="0"/>
  </r>
  <r>
    <x v="0"/>
    <s v="US"/>
    <s v="USD"/>
    <n v="1343624400"/>
    <n v="1340642717"/>
    <b v="0"/>
    <n v="251"/>
    <b v="1"/>
    <x v="0"/>
    <s v="documentary"/>
    <n v="104.31"/>
    <n v="105"/>
    <x v="381"/>
    <d v="2012-07-30T05:00:00"/>
    <x v="5"/>
  </r>
  <r>
    <x v="0"/>
    <s v="US"/>
    <s v="USD"/>
    <n v="1346950900"/>
    <n v="1345741300"/>
    <b v="0"/>
    <n v="22"/>
    <b v="1"/>
    <x v="0"/>
    <s v="documentary"/>
    <n v="69.77"/>
    <n v="256"/>
    <x v="382"/>
    <d v="2012-09-06T17:01:40"/>
    <x v="5"/>
  </r>
  <r>
    <x v="0"/>
    <s v="US"/>
    <s v="USD"/>
    <n v="1400467759"/>
    <n v="1398480559"/>
    <b v="0"/>
    <n v="48"/>
    <b v="1"/>
    <x v="0"/>
    <s v="documentary"/>
    <n v="43.02"/>
    <n v="207"/>
    <x v="383"/>
    <d v="2014-05-19T02:49:19"/>
    <x v="3"/>
  </r>
  <r>
    <x v="0"/>
    <s v="US"/>
    <s v="USD"/>
    <n v="1420569947"/>
    <n v="1417977947"/>
    <b v="0"/>
    <n v="383"/>
    <b v="1"/>
    <x v="0"/>
    <s v="documentary"/>
    <n v="58.54"/>
    <n v="112"/>
    <x v="384"/>
    <d v="2015-01-06T18:45:47"/>
    <x v="3"/>
  </r>
  <r>
    <x v="0"/>
    <s v="US"/>
    <s v="USD"/>
    <n v="1416582101"/>
    <n v="1413986501"/>
    <b v="0"/>
    <n v="237"/>
    <b v="1"/>
    <x v="0"/>
    <s v="documentary"/>
    <n v="111.8"/>
    <n v="106"/>
    <x v="385"/>
    <d v="2014-11-21T15:01:41"/>
    <x v="3"/>
  </r>
  <r>
    <x v="0"/>
    <s v="US"/>
    <s v="USD"/>
    <n v="1439246991"/>
    <n v="1437950991"/>
    <b v="0"/>
    <n v="13"/>
    <b v="1"/>
    <x v="0"/>
    <s v="documentary"/>
    <n v="46.23"/>
    <n v="100"/>
    <x v="386"/>
    <d v="2015-08-10T22:49:51"/>
    <x v="0"/>
  </r>
  <r>
    <x v="0"/>
    <s v="US"/>
    <s v="USD"/>
    <n v="1439618400"/>
    <n v="1436976858"/>
    <b v="0"/>
    <n v="562"/>
    <b v="1"/>
    <x v="0"/>
    <s v="documentary"/>
    <n v="144.69"/>
    <n v="214"/>
    <x v="387"/>
    <d v="2015-08-15T06:00:00"/>
    <x v="0"/>
  </r>
  <r>
    <x v="0"/>
    <s v="US"/>
    <s v="USD"/>
    <n v="1469670580"/>
    <n v="1467078580"/>
    <b v="0"/>
    <n v="71"/>
    <b v="1"/>
    <x v="0"/>
    <s v="documentary"/>
    <n v="88.85"/>
    <n v="126"/>
    <x v="388"/>
    <d v="2016-07-28T01:49:40"/>
    <x v="2"/>
  </r>
  <r>
    <x v="0"/>
    <s v="US"/>
    <s v="USD"/>
    <n v="1394233140"/>
    <n v="1391477450"/>
    <b v="0"/>
    <n v="1510"/>
    <b v="1"/>
    <x v="0"/>
    <s v="documentary"/>
    <n v="81.75"/>
    <n v="182"/>
    <x v="389"/>
    <d v="2014-03-07T22:59:00"/>
    <x v="3"/>
  </r>
  <r>
    <x v="0"/>
    <s v="US"/>
    <s v="USD"/>
    <n v="1431046372"/>
    <n v="1429318372"/>
    <b v="0"/>
    <n v="14"/>
    <b v="1"/>
    <x v="0"/>
    <s v="documentary"/>
    <n v="71.430000000000007"/>
    <n v="100"/>
    <x v="390"/>
    <d v="2015-05-08T00:52:52"/>
    <x v="0"/>
  </r>
  <r>
    <x v="0"/>
    <s v="US"/>
    <s v="USD"/>
    <n v="1324169940"/>
    <n v="1321578051"/>
    <b v="0"/>
    <n v="193"/>
    <b v="1"/>
    <x v="0"/>
    <s v="documentary"/>
    <n v="104.26"/>
    <n v="101"/>
    <x v="391"/>
    <d v="2011-12-18T00:59:00"/>
    <x v="6"/>
  </r>
  <r>
    <x v="0"/>
    <s v="US"/>
    <s v="USD"/>
    <n v="1315450800"/>
    <n v="1312823571"/>
    <b v="0"/>
    <n v="206"/>
    <b v="1"/>
    <x v="0"/>
    <s v="documentary"/>
    <n v="90.62"/>
    <n v="101"/>
    <x v="392"/>
    <d v="2011-09-08T03:00:00"/>
    <x v="6"/>
  </r>
  <r>
    <x v="0"/>
    <s v="US"/>
    <s v="USD"/>
    <n v="1381424452"/>
    <n v="1378746052"/>
    <b v="0"/>
    <n v="351"/>
    <b v="1"/>
    <x v="0"/>
    <s v="documentary"/>
    <n v="157.33000000000001"/>
    <n v="110"/>
    <x v="393"/>
    <d v="2013-10-10T17:00:52"/>
    <x v="4"/>
  </r>
  <r>
    <x v="0"/>
    <s v="ES"/>
    <s v="EUR"/>
    <n v="1460918282"/>
    <n v="1455737882"/>
    <b v="0"/>
    <n v="50"/>
    <b v="1"/>
    <x v="0"/>
    <s v="documentary"/>
    <n v="105.18"/>
    <n v="112"/>
    <x v="394"/>
    <d v="2016-04-17T18:38:02"/>
    <x v="2"/>
  </r>
  <r>
    <x v="0"/>
    <s v="US"/>
    <s v="USD"/>
    <n v="1335562320"/>
    <n v="1332452960"/>
    <b v="0"/>
    <n v="184"/>
    <b v="1"/>
    <x v="0"/>
    <s v="documentary"/>
    <n v="58.72"/>
    <n v="108"/>
    <x v="395"/>
    <d v="2012-04-27T21:32:00"/>
    <x v="5"/>
  </r>
  <r>
    <x v="0"/>
    <s v="US"/>
    <s v="USD"/>
    <n v="1341668006"/>
    <n v="1340372006"/>
    <b v="0"/>
    <n v="196"/>
    <b v="1"/>
    <x v="0"/>
    <s v="documentary"/>
    <n v="81.63"/>
    <n v="107"/>
    <x v="396"/>
    <d v="2012-07-07T13:33:26"/>
    <x v="5"/>
  </r>
  <r>
    <x v="0"/>
    <s v="US"/>
    <s v="USD"/>
    <n v="1283312640"/>
    <n v="1279651084"/>
    <b v="0"/>
    <n v="229"/>
    <b v="1"/>
    <x v="0"/>
    <s v="documentary"/>
    <n v="56.46"/>
    <n v="104"/>
    <x v="397"/>
    <d v="2010-09-01T03:44:00"/>
    <x v="7"/>
  </r>
  <r>
    <x v="0"/>
    <s v="US"/>
    <s v="USD"/>
    <n v="1430334126"/>
    <n v="1426446126"/>
    <b v="0"/>
    <n v="67"/>
    <b v="1"/>
    <x v="0"/>
    <s v="documentary"/>
    <n v="140.1"/>
    <n v="125"/>
    <x v="398"/>
    <d v="2015-04-29T19:02:06"/>
    <x v="0"/>
  </r>
  <r>
    <x v="0"/>
    <s v="GB"/>
    <s v="GBP"/>
    <n v="1481716800"/>
    <n v="1479070867"/>
    <b v="0"/>
    <n v="95"/>
    <b v="1"/>
    <x v="0"/>
    <s v="documentary"/>
    <n v="224.85"/>
    <n v="107"/>
    <x v="399"/>
    <d v="2016-12-14T12:00:00"/>
    <x v="2"/>
  </r>
  <r>
    <x v="0"/>
    <s v="US"/>
    <s v="USD"/>
    <n v="1400297400"/>
    <n v="1397661347"/>
    <b v="0"/>
    <n v="62"/>
    <b v="1"/>
    <x v="0"/>
    <s v="documentary"/>
    <n v="181.13"/>
    <n v="112"/>
    <x v="400"/>
    <d v="2014-05-17T03:30:00"/>
    <x v="3"/>
  </r>
  <r>
    <x v="0"/>
    <s v="US"/>
    <s v="USD"/>
    <n v="1312747970"/>
    <n v="1310155970"/>
    <b v="0"/>
    <n v="73"/>
    <b v="1"/>
    <x v="0"/>
    <s v="documentary"/>
    <n v="711.04"/>
    <n v="104"/>
    <x v="401"/>
    <d v="2011-08-07T20:12:50"/>
    <x v="6"/>
  </r>
  <r>
    <x v="0"/>
    <s v="US"/>
    <s v="USD"/>
    <n v="1446731817"/>
    <n v="1444913817"/>
    <b v="0"/>
    <n v="43"/>
    <b v="1"/>
    <x v="0"/>
    <s v="documentary"/>
    <n v="65.88"/>
    <n v="142"/>
    <x v="402"/>
    <d v="2015-11-05T13:56:57"/>
    <x v="0"/>
  </r>
  <r>
    <x v="0"/>
    <s v="US"/>
    <s v="USD"/>
    <n v="1312960080"/>
    <n v="1308900441"/>
    <b v="0"/>
    <n v="70"/>
    <b v="1"/>
    <x v="0"/>
    <s v="documentary"/>
    <n v="75.19"/>
    <n v="105"/>
    <x v="403"/>
    <d v="2011-08-10T07:08:00"/>
    <x v="6"/>
  </r>
  <r>
    <x v="0"/>
    <s v="US"/>
    <s v="USD"/>
    <n v="1391641440"/>
    <n v="1389107062"/>
    <b v="0"/>
    <n v="271"/>
    <b v="1"/>
    <x v="0"/>
    <s v="documentary"/>
    <n v="133.13999999999999"/>
    <n v="103"/>
    <x v="404"/>
    <d v="2014-02-05T23:04:00"/>
    <x v="3"/>
  </r>
  <r>
    <x v="0"/>
    <s v="US"/>
    <s v="USD"/>
    <n v="1394071339"/>
    <n v="1391479339"/>
    <b v="0"/>
    <n v="55"/>
    <b v="1"/>
    <x v="0"/>
    <s v="documentary"/>
    <n v="55.2"/>
    <n v="108"/>
    <x v="405"/>
    <d v="2014-03-06T02:02:19"/>
    <x v="3"/>
  </r>
  <r>
    <x v="0"/>
    <s v="US"/>
    <s v="USD"/>
    <n v="1304920740"/>
    <n v="1301975637"/>
    <b v="0"/>
    <n v="35"/>
    <b v="1"/>
    <x v="0"/>
    <s v="documentary"/>
    <n v="86.16"/>
    <n v="108"/>
    <x v="406"/>
    <d v="2011-05-09T05:59:00"/>
    <x v="6"/>
  </r>
  <r>
    <x v="0"/>
    <s v="US"/>
    <s v="USD"/>
    <n v="1321739650"/>
    <n v="1316552050"/>
    <b v="0"/>
    <n v="22"/>
    <b v="1"/>
    <x v="0"/>
    <s v="documentary"/>
    <n v="92.32"/>
    <n v="102"/>
    <x v="407"/>
    <d v="2011-11-19T21:54:10"/>
    <x v="6"/>
  </r>
  <r>
    <x v="0"/>
    <s v="US"/>
    <s v="USD"/>
    <n v="1383676790"/>
    <n v="1380217190"/>
    <b v="0"/>
    <n v="38"/>
    <b v="1"/>
    <x v="0"/>
    <s v="documentary"/>
    <n v="160.16"/>
    <n v="101"/>
    <x v="408"/>
    <d v="2013-11-05T18:39:50"/>
    <x v="4"/>
  </r>
  <r>
    <x v="0"/>
    <s v="GB"/>
    <s v="GBP"/>
    <n v="1469220144"/>
    <n v="1466628144"/>
    <b v="0"/>
    <n v="15"/>
    <b v="1"/>
    <x v="0"/>
    <s v="documentary"/>
    <n v="45.6"/>
    <n v="137"/>
    <x v="409"/>
    <d v="2016-07-22T20:42:24"/>
    <x v="2"/>
  </r>
  <r>
    <x v="0"/>
    <s v="CA"/>
    <s v="CAD"/>
    <n v="1434670397"/>
    <n v="1429486397"/>
    <b v="0"/>
    <n v="7"/>
    <b v="1"/>
    <x v="0"/>
    <s v="documentary"/>
    <n v="183.29"/>
    <n v="128"/>
    <x v="410"/>
    <d v="2015-06-18T23:33:17"/>
    <x v="0"/>
  </r>
  <r>
    <x v="0"/>
    <s v="US"/>
    <s v="USD"/>
    <n v="1387688400"/>
    <n v="1384920804"/>
    <b v="0"/>
    <n v="241"/>
    <b v="1"/>
    <x v="0"/>
    <s v="documentary"/>
    <n v="125.79"/>
    <n v="101"/>
    <x v="411"/>
    <d v="2013-12-22T05:00:00"/>
    <x v="4"/>
  </r>
  <r>
    <x v="0"/>
    <s v="US"/>
    <s v="USD"/>
    <n v="1343238578"/>
    <n v="1341856178"/>
    <b v="0"/>
    <n v="55"/>
    <b v="1"/>
    <x v="0"/>
    <s v="documentary"/>
    <n v="57.65"/>
    <n v="127"/>
    <x v="412"/>
    <d v="2012-07-25T17:49:38"/>
    <x v="5"/>
  </r>
  <r>
    <x v="0"/>
    <s v="US"/>
    <s v="USD"/>
    <n v="1342731811"/>
    <n v="1340139811"/>
    <b v="0"/>
    <n v="171"/>
    <b v="1"/>
    <x v="0"/>
    <s v="documentary"/>
    <n v="78.66"/>
    <n v="105"/>
    <x v="413"/>
    <d v="2012-07-19T21:03:31"/>
    <x v="5"/>
  </r>
  <r>
    <x v="0"/>
    <s v="US"/>
    <s v="USD"/>
    <n v="1381541465"/>
    <n v="1378949465"/>
    <b v="0"/>
    <n v="208"/>
    <b v="1"/>
    <x v="0"/>
    <s v="documentary"/>
    <n v="91.48"/>
    <n v="103"/>
    <x v="414"/>
    <d v="2013-10-12T01:31:05"/>
    <x v="4"/>
  </r>
  <r>
    <x v="0"/>
    <s v="CA"/>
    <s v="CAD"/>
    <n v="1413547200"/>
    <n v="1411417602"/>
    <b v="0"/>
    <n v="21"/>
    <b v="1"/>
    <x v="0"/>
    <s v="documentary"/>
    <n v="68.099999999999994"/>
    <n v="102"/>
    <x v="415"/>
    <d v="2014-10-17T12:00:00"/>
    <x v="3"/>
  </r>
  <r>
    <x v="0"/>
    <s v="US"/>
    <s v="USD"/>
    <n v="1391851831"/>
    <n v="1389259831"/>
    <b v="0"/>
    <n v="25"/>
    <b v="1"/>
    <x v="0"/>
    <s v="documentary"/>
    <n v="48.09"/>
    <n v="120"/>
    <x v="416"/>
    <d v="2014-02-08T09:30:31"/>
    <x v="3"/>
  </r>
  <r>
    <x v="0"/>
    <s v="US"/>
    <s v="USD"/>
    <n v="1365395580"/>
    <n v="1364426260"/>
    <b v="0"/>
    <n v="52"/>
    <b v="1"/>
    <x v="0"/>
    <s v="documentary"/>
    <n v="202.42"/>
    <n v="100"/>
    <x v="417"/>
    <d v="2013-04-08T04:33:00"/>
    <x v="4"/>
  </r>
  <r>
    <x v="0"/>
    <s v="US"/>
    <s v="USD"/>
    <n v="1437633997"/>
    <n v="1435041997"/>
    <b v="0"/>
    <n v="104"/>
    <b v="1"/>
    <x v="0"/>
    <s v="documentary"/>
    <n v="216.75"/>
    <n v="101"/>
    <x v="418"/>
    <d v="2015-07-23T06:46:37"/>
    <x v="0"/>
  </r>
  <r>
    <x v="0"/>
    <s v="US"/>
    <s v="USD"/>
    <n v="1372536787"/>
    <n v="1367352787"/>
    <b v="0"/>
    <n v="73"/>
    <b v="1"/>
    <x v="0"/>
    <s v="documentary"/>
    <n v="110.07"/>
    <n v="100"/>
    <x v="419"/>
    <d v="2013-06-29T20:13:07"/>
    <x v="4"/>
  </r>
  <r>
    <x v="2"/>
    <s v="US"/>
    <s v="USD"/>
    <n v="1394772031"/>
    <n v="1392183631"/>
    <b v="0"/>
    <n v="3"/>
    <b v="0"/>
    <x v="0"/>
    <s v="animation"/>
    <n v="4.83"/>
    <n v="0"/>
    <x v="420"/>
    <d v="2014-03-14T04:40:31"/>
    <x v="3"/>
  </r>
  <r>
    <x v="2"/>
    <s v="US"/>
    <s v="USD"/>
    <n v="1440157656"/>
    <n v="1434973656"/>
    <b v="0"/>
    <n v="6"/>
    <b v="0"/>
    <x v="0"/>
    <s v="animation"/>
    <n v="50.17"/>
    <n v="2"/>
    <x v="421"/>
    <d v="2015-08-21T11:47:36"/>
    <x v="0"/>
  </r>
  <r>
    <x v="2"/>
    <s v="US"/>
    <s v="USD"/>
    <n v="1410416097"/>
    <n v="1407824097"/>
    <b v="0"/>
    <n v="12"/>
    <b v="0"/>
    <x v="0"/>
    <s v="animation"/>
    <n v="35.83"/>
    <n v="1"/>
    <x v="422"/>
    <d v="2014-09-11T06:14:57"/>
    <x v="3"/>
  </r>
  <r>
    <x v="2"/>
    <s v="US"/>
    <s v="USD"/>
    <n v="1370470430"/>
    <n v="1367878430"/>
    <b v="0"/>
    <n v="13"/>
    <b v="0"/>
    <x v="0"/>
    <s v="animation"/>
    <n v="11.77"/>
    <n v="1"/>
    <x v="423"/>
    <d v="2013-06-05T22:13:50"/>
    <x v="4"/>
  </r>
  <r>
    <x v="2"/>
    <s v="US"/>
    <s v="USD"/>
    <n v="1332748899"/>
    <n v="1327568499"/>
    <b v="0"/>
    <n v="5"/>
    <b v="0"/>
    <x v="0"/>
    <s v="animation"/>
    <n v="40.78"/>
    <n v="7"/>
    <x v="424"/>
    <d v="2012-03-26T08:01:39"/>
    <x v="5"/>
  </r>
  <r>
    <x v="2"/>
    <s v="US"/>
    <s v="USD"/>
    <n v="1448660404"/>
    <n v="1443472804"/>
    <b v="0"/>
    <n v="2"/>
    <b v="0"/>
    <x v="0"/>
    <s v="animation"/>
    <n v="3"/>
    <n v="0"/>
    <x v="425"/>
    <d v="2015-11-27T21:40:04"/>
    <x v="0"/>
  </r>
  <r>
    <x v="2"/>
    <s v="US"/>
    <s v="USD"/>
    <n v="1456851914"/>
    <n v="1454259914"/>
    <b v="0"/>
    <n v="8"/>
    <b v="0"/>
    <x v="0"/>
    <s v="animation"/>
    <n v="16.63"/>
    <n v="1"/>
    <x v="426"/>
    <d v="2016-03-01T17:05:14"/>
    <x v="2"/>
  </r>
  <r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x v="2"/>
    <s v="US"/>
    <s v="USD"/>
    <n v="1402956000"/>
    <n v="1400523845"/>
    <b v="0"/>
    <n v="13"/>
    <b v="0"/>
    <x v="0"/>
    <s v="animation"/>
    <n v="52"/>
    <n v="6"/>
    <x v="428"/>
    <d v="2014-06-16T22:00:00"/>
    <x v="3"/>
  </r>
  <r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x v="2"/>
    <s v="US"/>
    <s v="USD"/>
    <n v="1378866867"/>
    <n v="1377570867"/>
    <b v="0"/>
    <n v="5"/>
    <b v="0"/>
    <x v="0"/>
    <s v="animation"/>
    <n v="4.8"/>
    <n v="2"/>
    <x v="430"/>
    <d v="2013-09-11T02:34:27"/>
    <x v="4"/>
  </r>
  <r>
    <x v="2"/>
    <s v="GB"/>
    <s v="GBP"/>
    <n v="1467752083"/>
    <n v="1465160083"/>
    <b v="0"/>
    <n v="8"/>
    <b v="0"/>
    <x v="0"/>
    <s v="animation"/>
    <n v="51.88"/>
    <n v="14"/>
    <x v="431"/>
    <d v="2016-07-05T20:54:43"/>
    <x v="2"/>
  </r>
  <r>
    <x v="2"/>
    <s v="US"/>
    <s v="USD"/>
    <n v="1445448381"/>
    <n v="1440264381"/>
    <b v="0"/>
    <n v="8"/>
    <b v="0"/>
    <x v="0"/>
    <s v="animation"/>
    <n v="71.25"/>
    <n v="10"/>
    <x v="432"/>
    <d v="2015-10-21T17:26:21"/>
    <x v="0"/>
  </r>
  <r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x v="2"/>
    <s v="US"/>
    <s v="USD"/>
    <n v="1385931702"/>
    <n v="1383076902"/>
    <b v="0"/>
    <n v="2"/>
    <b v="0"/>
    <x v="0"/>
    <s v="animation"/>
    <n v="62.5"/>
    <n v="5"/>
    <x v="434"/>
    <d v="2013-12-01T21:01:42"/>
    <x v="4"/>
  </r>
  <r>
    <x v="2"/>
    <s v="US"/>
    <s v="USD"/>
    <n v="1379094980"/>
    <n v="1376502980"/>
    <b v="0"/>
    <n v="3"/>
    <b v="0"/>
    <x v="0"/>
    <s v="animation"/>
    <n v="1"/>
    <n v="0"/>
    <x v="435"/>
    <d v="2013-09-13T17:56:20"/>
    <x v="4"/>
  </r>
  <r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x v="2"/>
    <s v="US"/>
    <s v="USD"/>
    <n v="1447830958"/>
    <n v="1445235358"/>
    <b v="0"/>
    <n v="11"/>
    <b v="0"/>
    <x v="0"/>
    <s v="animation"/>
    <n v="170.55"/>
    <n v="9"/>
    <x v="438"/>
    <d v="2015-11-18T07:15:58"/>
    <x v="0"/>
  </r>
  <r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x v="2"/>
    <s v="US"/>
    <s v="USD"/>
    <n v="1458859153"/>
    <n v="1456270753"/>
    <b v="0"/>
    <n v="1"/>
    <b v="0"/>
    <x v="0"/>
    <s v="animation"/>
    <n v="5"/>
    <n v="0"/>
    <x v="440"/>
    <d v="2016-03-24T22:39:13"/>
    <x v="2"/>
  </r>
  <r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x v="2"/>
    <s v="US"/>
    <s v="USD"/>
    <n v="1424380783"/>
    <n v="1421788783"/>
    <b v="0"/>
    <n v="17"/>
    <b v="0"/>
    <x v="0"/>
    <s v="animation"/>
    <n v="393.59"/>
    <n v="39"/>
    <x v="442"/>
    <d v="2015-02-19T21:19:43"/>
    <x v="0"/>
  </r>
  <r>
    <x v="2"/>
    <s v="CA"/>
    <s v="CAD"/>
    <n v="1391991701"/>
    <n v="1389399701"/>
    <b v="0"/>
    <n v="2"/>
    <b v="0"/>
    <x v="0"/>
    <s v="animation"/>
    <n v="5"/>
    <n v="0"/>
    <x v="443"/>
    <d v="2014-02-10T00:21:41"/>
    <x v="3"/>
  </r>
  <r>
    <x v="2"/>
    <s v="US"/>
    <s v="USD"/>
    <n v="1329342361"/>
    <n v="1324158361"/>
    <b v="0"/>
    <n v="1"/>
    <b v="0"/>
    <x v="0"/>
    <s v="animation"/>
    <n v="50"/>
    <n v="5"/>
    <x v="444"/>
    <d v="2012-02-15T21:46:01"/>
    <x v="6"/>
  </r>
  <r>
    <x v="2"/>
    <s v="US"/>
    <s v="USD"/>
    <n v="1432195375"/>
    <n v="1430899375"/>
    <b v="0"/>
    <n v="2"/>
    <b v="0"/>
    <x v="0"/>
    <s v="animation"/>
    <n v="1"/>
    <n v="0"/>
    <x v="445"/>
    <d v="2015-05-21T08:02:55"/>
    <x v="0"/>
  </r>
  <r>
    <x v="2"/>
    <s v="US"/>
    <s v="USD"/>
    <n v="1425434420"/>
    <n v="1422842420"/>
    <b v="0"/>
    <n v="16"/>
    <b v="0"/>
    <x v="0"/>
    <s v="animation"/>
    <n v="47.88"/>
    <n v="7"/>
    <x v="446"/>
    <d v="2015-03-04T02:00:20"/>
    <x v="0"/>
  </r>
  <r>
    <x v="2"/>
    <s v="GB"/>
    <s v="GBP"/>
    <n v="1364041163"/>
    <n v="1361884763"/>
    <b v="0"/>
    <n v="1"/>
    <b v="0"/>
    <x v="0"/>
    <s v="animation"/>
    <n v="5"/>
    <n v="0"/>
    <x v="447"/>
    <d v="2013-03-23T12:19:23"/>
    <x v="4"/>
  </r>
  <r>
    <x v="2"/>
    <s v="US"/>
    <s v="USD"/>
    <n v="1400091095"/>
    <n v="1398363095"/>
    <b v="0"/>
    <n v="4"/>
    <b v="0"/>
    <x v="0"/>
    <s v="animation"/>
    <n v="20.5"/>
    <n v="3"/>
    <x v="448"/>
    <d v="2014-05-14T18:11:35"/>
    <x v="3"/>
  </r>
  <r>
    <x v="2"/>
    <s v="GB"/>
    <s v="GBP"/>
    <n v="1382017085"/>
    <n v="1379425085"/>
    <b v="0"/>
    <n v="5"/>
    <b v="0"/>
    <x v="0"/>
    <s v="animation"/>
    <n v="9"/>
    <n v="2"/>
    <x v="449"/>
    <d v="2013-10-17T13:38:05"/>
    <x v="4"/>
  </r>
  <r>
    <x v="2"/>
    <s v="US"/>
    <s v="USD"/>
    <n v="1392417800"/>
    <n v="1389825800"/>
    <b v="0"/>
    <n v="7"/>
    <b v="0"/>
    <x v="0"/>
    <s v="animation"/>
    <n v="56.57"/>
    <n v="1"/>
    <x v="450"/>
    <d v="2014-02-14T22:43:20"/>
    <x v="3"/>
  </r>
  <r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x v="2"/>
    <s v="US"/>
    <s v="USD"/>
    <n v="1431536015"/>
    <n v="1428944015"/>
    <b v="0"/>
    <n v="12"/>
    <b v="0"/>
    <x v="0"/>
    <s v="animation"/>
    <n v="40"/>
    <n v="64"/>
    <x v="452"/>
    <d v="2015-05-13T16:53:35"/>
    <x v="0"/>
  </r>
  <r>
    <x v="2"/>
    <s v="US"/>
    <s v="USD"/>
    <n v="1424375279"/>
    <n v="1422992879"/>
    <b v="0"/>
    <n v="2"/>
    <b v="0"/>
    <x v="0"/>
    <s v="animation"/>
    <n v="13"/>
    <n v="0"/>
    <x v="453"/>
    <d v="2015-02-19T19:47:59"/>
    <x v="0"/>
  </r>
  <r>
    <x v="2"/>
    <s v="US"/>
    <s v="USD"/>
    <n v="1417007640"/>
    <n v="1414343571"/>
    <b v="0"/>
    <n v="5"/>
    <b v="0"/>
    <x v="0"/>
    <s v="animation"/>
    <n v="16.399999999999999"/>
    <n v="1"/>
    <x v="454"/>
    <d v="2014-11-26T13:14:00"/>
    <x v="3"/>
  </r>
  <r>
    <x v="2"/>
    <s v="US"/>
    <s v="USD"/>
    <n v="1334622660"/>
    <n v="1330733022"/>
    <b v="0"/>
    <n v="2"/>
    <b v="0"/>
    <x v="0"/>
    <s v="animation"/>
    <n v="22.5"/>
    <n v="0"/>
    <x v="455"/>
    <d v="2012-04-17T00:31:00"/>
    <x v="5"/>
  </r>
  <r>
    <x v="2"/>
    <s v="US"/>
    <s v="USD"/>
    <n v="1382414340"/>
    <n v="1380559201"/>
    <b v="0"/>
    <n v="3"/>
    <b v="0"/>
    <x v="0"/>
    <s v="animation"/>
    <n v="20.329999999999998"/>
    <n v="1"/>
    <x v="456"/>
    <d v="2013-10-22T03:59:00"/>
    <x v="4"/>
  </r>
  <r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x v="2"/>
    <s v="GB"/>
    <s v="GBP"/>
    <n v="1368550060"/>
    <n v="1365958060"/>
    <b v="0"/>
    <n v="49"/>
    <b v="0"/>
    <x v="0"/>
    <s v="animation"/>
    <n v="16.760000000000002"/>
    <n v="8"/>
    <x v="458"/>
    <d v="2013-05-14T16:47:40"/>
    <x v="4"/>
  </r>
  <r>
    <x v="2"/>
    <s v="US"/>
    <s v="USD"/>
    <n v="1321201327"/>
    <n v="1316013727"/>
    <b v="0"/>
    <n v="1"/>
    <b v="0"/>
    <x v="0"/>
    <s v="animation"/>
    <n v="25"/>
    <n v="0"/>
    <x v="459"/>
    <d v="2011-11-13T16:22:07"/>
    <x v="6"/>
  </r>
  <r>
    <x v="2"/>
    <s v="US"/>
    <s v="USD"/>
    <n v="1401595200"/>
    <n v="1398862875"/>
    <b v="0"/>
    <n v="2"/>
    <b v="0"/>
    <x v="0"/>
    <s v="animation"/>
    <n v="12.5"/>
    <n v="0"/>
    <x v="460"/>
    <d v="2014-06-01T04:00:00"/>
    <x v="3"/>
  </r>
  <r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x v="2"/>
    <s v="US"/>
    <s v="USD"/>
    <n v="1316883753"/>
    <n v="1311699753"/>
    <b v="0"/>
    <n v="11"/>
    <b v="0"/>
    <x v="0"/>
    <s v="animation"/>
    <n v="113.64"/>
    <n v="2"/>
    <x v="463"/>
    <d v="2011-09-24T17:02:33"/>
    <x v="6"/>
  </r>
  <r>
    <x v="2"/>
    <s v="DE"/>
    <s v="EUR"/>
    <n v="1463602935"/>
    <n v="1461874935"/>
    <b v="0"/>
    <n v="1"/>
    <b v="0"/>
    <x v="0"/>
    <s v="animation"/>
    <n v="1"/>
    <n v="0"/>
    <x v="464"/>
    <d v="2016-05-18T20:22:15"/>
    <x v="2"/>
  </r>
  <r>
    <x v="2"/>
    <s v="US"/>
    <s v="USD"/>
    <n v="1403837574"/>
    <n v="1402455174"/>
    <b v="0"/>
    <n v="8"/>
    <b v="0"/>
    <x v="0"/>
    <s v="animation"/>
    <n v="17.25"/>
    <n v="27"/>
    <x v="465"/>
    <d v="2014-06-27T02:52:54"/>
    <x v="3"/>
  </r>
  <r>
    <x v="2"/>
    <s v="US"/>
    <s v="USD"/>
    <n v="1347057464"/>
    <n v="1344465464"/>
    <b v="0"/>
    <n v="5"/>
    <b v="0"/>
    <x v="0"/>
    <s v="animation"/>
    <n v="15.2"/>
    <n v="1"/>
    <x v="466"/>
    <d v="2012-09-07T22:37:44"/>
    <x v="5"/>
  </r>
  <r>
    <x v="2"/>
    <s v="US"/>
    <s v="USD"/>
    <n v="1348849134"/>
    <n v="1344961134"/>
    <b v="0"/>
    <n v="39"/>
    <b v="0"/>
    <x v="0"/>
    <s v="animation"/>
    <n v="110.64"/>
    <n v="22"/>
    <x v="467"/>
    <d v="2012-09-28T16:18:54"/>
    <x v="5"/>
  </r>
  <r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x v="2"/>
    <s v="US"/>
    <s v="USD"/>
    <n v="1389844800"/>
    <n v="1385524889"/>
    <b v="0"/>
    <n v="2"/>
    <b v="0"/>
    <x v="0"/>
    <s v="animation"/>
    <n v="25.5"/>
    <n v="1"/>
    <x v="470"/>
    <d v="2014-01-16T04:00:00"/>
    <x v="4"/>
  </r>
  <r>
    <x v="2"/>
    <s v="US"/>
    <s v="USD"/>
    <n v="1397924379"/>
    <n v="1394039979"/>
    <b v="0"/>
    <n v="170"/>
    <b v="0"/>
    <x v="0"/>
    <s v="animation"/>
    <n v="38.479999999999997"/>
    <n v="12"/>
    <x v="471"/>
    <d v="2014-04-19T16:19:39"/>
    <x v="3"/>
  </r>
  <r>
    <x v="2"/>
    <s v="US"/>
    <s v="USD"/>
    <n v="1408831718"/>
    <n v="1406239718"/>
    <b v="0"/>
    <n v="5"/>
    <b v="0"/>
    <x v="0"/>
    <s v="animation"/>
    <n v="28.2"/>
    <n v="18"/>
    <x v="472"/>
    <d v="2014-08-23T22:08:38"/>
    <x v="3"/>
  </r>
  <r>
    <x v="2"/>
    <s v="US"/>
    <s v="USD"/>
    <n v="1410972319"/>
    <n v="1408380319"/>
    <b v="0"/>
    <n v="14"/>
    <b v="0"/>
    <x v="0"/>
    <s v="animation"/>
    <n v="61.5"/>
    <n v="3"/>
    <x v="473"/>
    <d v="2014-09-17T16:45:19"/>
    <x v="3"/>
  </r>
  <r>
    <x v="2"/>
    <s v="US"/>
    <s v="USD"/>
    <n v="1487318029"/>
    <n v="1484726029"/>
    <b v="0"/>
    <n v="1"/>
    <b v="0"/>
    <x v="0"/>
    <s v="animation"/>
    <n v="1"/>
    <n v="0"/>
    <x v="474"/>
    <d v="2017-02-17T07:53:49"/>
    <x v="1"/>
  </r>
  <r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x v="2"/>
    <s v="US"/>
    <s v="USD"/>
    <n v="1401767940"/>
    <n v="1398727441"/>
    <b v="0"/>
    <n v="124"/>
    <b v="0"/>
    <x v="0"/>
    <s v="animation"/>
    <n v="39.57"/>
    <n v="2"/>
    <x v="476"/>
    <d v="2014-06-03T03:59:00"/>
    <x v="3"/>
  </r>
  <r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x v="2"/>
    <s v="US"/>
    <s v="USD"/>
    <n v="1416566835"/>
    <n v="1411379235"/>
    <b v="0"/>
    <n v="55"/>
    <b v="0"/>
    <x v="0"/>
    <s v="animation"/>
    <n v="88.8"/>
    <n v="33"/>
    <x v="479"/>
    <d v="2014-11-21T10:47:15"/>
    <x v="3"/>
  </r>
  <r>
    <x v="2"/>
    <s v="US"/>
    <s v="USD"/>
    <n v="1376049615"/>
    <n v="1373457615"/>
    <b v="0"/>
    <n v="140"/>
    <b v="0"/>
    <x v="0"/>
    <s v="animation"/>
    <n v="55.46"/>
    <n v="19"/>
    <x v="480"/>
    <d v="2013-08-09T12:00:15"/>
    <x v="4"/>
  </r>
  <r>
    <x v="2"/>
    <s v="US"/>
    <s v="USD"/>
    <n v="1349885289"/>
    <n v="1347293289"/>
    <b v="0"/>
    <n v="21"/>
    <b v="0"/>
    <x v="0"/>
    <s v="animation"/>
    <n v="87.14"/>
    <n v="6"/>
    <x v="481"/>
    <d v="2012-10-10T16:08:09"/>
    <x v="5"/>
  </r>
  <r>
    <x v="2"/>
    <s v="US"/>
    <s v="USD"/>
    <n v="1460644440"/>
    <n v="1458336690"/>
    <b v="0"/>
    <n v="1"/>
    <b v="0"/>
    <x v="0"/>
    <s v="animation"/>
    <n v="10"/>
    <n v="0"/>
    <x v="482"/>
    <d v="2016-04-14T14:34:00"/>
    <x v="2"/>
  </r>
  <r>
    <x v="2"/>
    <s v="GB"/>
    <s v="GBP"/>
    <n v="1359434672"/>
    <n v="1354250672"/>
    <b v="0"/>
    <n v="147"/>
    <b v="0"/>
    <x v="0"/>
    <s v="animation"/>
    <n v="51.22"/>
    <n v="50"/>
    <x v="483"/>
    <d v="2013-01-29T04:44:32"/>
    <x v="5"/>
  </r>
  <r>
    <x v="2"/>
    <s v="GB"/>
    <s v="GBP"/>
    <n v="1446766372"/>
    <n v="1443220372"/>
    <b v="0"/>
    <n v="11"/>
    <b v="0"/>
    <x v="0"/>
    <s v="animation"/>
    <n v="13.55"/>
    <n v="0"/>
    <x v="484"/>
    <d v="2015-11-05T23:32:52"/>
    <x v="0"/>
  </r>
  <r>
    <x v="2"/>
    <s v="GB"/>
    <s v="GBP"/>
    <n v="1368792499"/>
    <n v="1366200499"/>
    <b v="0"/>
    <n v="125"/>
    <b v="0"/>
    <x v="0"/>
    <s v="animation"/>
    <n v="66.52"/>
    <n v="22"/>
    <x v="485"/>
    <d v="2013-05-17T12:08:19"/>
    <x v="4"/>
  </r>
  <r>
    <x v="2"/>
    <s v="AU"/>
    <s v="AUD"/>
    <n v="1401662239"/>
    <n v="1399070239"/>
    <b v="0"/>
    <n v="1"/>
    <b v="0"/>
    <x v="0"/>
    <s v="animation"/>
    <n v="50"/>
    <n v="0"/>
    <x v="486"/>
    <d v="2014-06-01T22:37:19"/>
    <x v="3"/>
  </r>
  <r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x v="2"/>
    <s v="US"/>
    <s v="USD"/>
    <n v="1325763180"/>
    <n v="1323084816"/>
    <b v="0"/>
    <n v="3"/>
    <b v="0"/>
    <x v="0"/>
    <s v="animation"/>
    <n v="71.67"/>
    <n v="0"/>
    <x v="489"/>
    <d v="2012-01-05T11:33:00"/>
    <x v="6"/>
  </r>
  <r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x v="2"/>
    <s v="US"/>
    <s v="USD"/>
    <n v="1404356400"/>
    <n v="1402343765"/>
    <b v="0"/>
    <n v="3"/>
    <b v="0"/>
    <x v="0"/>
    <s v="animation"/>
    <n v="10.33"/>
    <n v="0"/>
    <x v="494"/>
    <d v="2014-07-03T03:00:00"/>
    <x v="3"/>
  </r>
  <r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x v="2"/>
    <s v="US"/>
    <s v="USD"/>
    <n v="1392070874"/>
    <n v="1386886874"/>
    <b v="0"/>
    <n v="1"/>
    <b v="0"/>
    <x v="0"/>
    <s v="animation"/>
    <n v="1"/>
    <n v="0"/>
    <x v="496"/>
    <d v="2014-02-10T22:21:14"/>
    <x v="4"/>
  </r>
  <r>
    <x v="2"/>
    <s v="US"/>
    <s v="USD"/>
    <n v="1419483600"/>
    <n v="1414889665"/>
    <b v="0"/>
    <n v="3"/>
    <b v="0"/>
    <x v="0"/>
    <s v="animation"/>
    <n v="10"/>
    <n v="1"/>
    <x v="497"/>
    <d v="2014-12-25T05:00:00"/>
    <x v="3"/>
  </r>
  <r>
    <x v="2"/>
    <s v="US"/>
    <s v="USD"/>
    <n v="1324664249"/>
    <n v="1321035449"/>
    <b v="0"/>
    <n v="22"/>
    <b v="0"/>
    <x v="0"/>
    <s v="animation"/>
    <n v="136.09"/>
    <n v="5"/>
    <x v="498"/>
    <d v="2011-12-23T18:17:29"/>
    <x v="6"/>
  </r>
  <r>
    <x v="2"/>
    <s v="US"/>
    <s v="USD"/>
    <n v="1255381140"/>
    <n v="1250630968"/>
    <b v="0"/>
    <n v="26"/>
    <b v="0"/>
    <x v="0"/>
    <s v="animation"/>
    <n v="73.459999999999994"/>
    <n v="10"/>
    <x v="499"/>
    <d v="2009-10-12T20:59:00"/>
    <x v="8"/>
  </r>
  <r>
    <x v="2"/>
    <s v="US"/>
    <s v="USD"/>
    <n v="1273356960"/>
    <n v="1268255751"/>
    <b v="0"/>
    <n v="4"/>
    <b v="0"/>
    <x v="0"/>
    <s v="animation"/>
    <n v="53.75"/>
    <n v="3"/>
    <x v="500"/>
    <d v="2010-05-08T22:16:00"/>
    <x v="7"/>
  </r>
  <r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x v="2"/>
    <s v="US"/>
    <s v="USD"/>
    <n v="1332073025"/>
    <n v="1329484625"/>
    <b v="0"/>
    <n v="4"/>
    <b v="0"/>
    <x v="0"/>
    <s v="animation"/>
    <n v="57.5"/>
    <n v="1"/>
    <x v="502"/>
    <d v="2012-03-18T12:17:05"/>
    <x v="5"/>
  </r>
  <r>
    <x v="2"/>
    <s v="GB"/>
    <s v="GBP"/>
    <n v="1421498303"/>
    <n v="1418906303"/>
    <b v="0"/>
    <n v="9"/>
    <b v="0"/>
    <x v="0"/>
    <s v="animation"/>
    <n v="12.67"/>
    <n v="2"/>
    <x v="503"/>
    <d v="2015-01-17T12:38:23"/>
    <x v="3"/>
  </r>
  <r>
    <x v="2"/>
    <s v="US"/>
    <s v="USD"/>
    <n v="1334097387"/>
    <n v="1328916987"/>
    <b v="0"/>
    <n v="5"/>
    <b v="0"/>
    <x v="0"/>
    <s v="animation"/>
    <n v="67"/>
    <n v="1"/>
    <x v="504"/>
    <d v="2012-04-10T22:36:27"/>
    <x v="5"/>
  </r>
  <r>
    <x v="2"/>
    <s v="US"/>
    <s v="USD"/>
    <n v="1451010086"/>
    <n v="1447122086"/>
    <b v="0"/>
    <n v="14"/>
    <b v="0"/>
    <x v="0"/>
    <s v="animation"/>
    <n v="3.71"/>
    <n v="0"/>
    <x v="505"/>
    <d v="2015-12-25T02:21:26"/>
    <x v="0"/>
  </r>
  <r>
    <x v="2"/>
    <s v="US"/>
    <s v="USD"/>
    <n v="1376140520"/>
    <n v="1373548520"/>
    <b v="0"/>
    <n v="1"/>
    <b v="0"/>
    <x v="0"/>
    <s v="animation"/>
    <n v="250"/>
    <n v="0"/>
    <x v="506"/>
    <d v="2013-08-10T13:15:20"/>
    <x v="4"/>
  </r>
  <r>
    <x v="2"/>
    <s v="US"/>
    <s v="USD"/>
    <n v="1350687657"/>
    <n v="1346799657"/>
    <b v="0"/>
    <n v="10"/>
    <b v="0"/>
    <x v="0"/>
    <s v="animation"/>
    <n v="64"/>
    <n v="3"/>
    <x v="507"/>
    <d v="2012-10-19T23:00:57"/>
    <x v="5"/>
  </r>
  <r>
    <x v="2"/>
    <s v="US"/>
    <s v="USD"/>
    <n v="1337955240"/>
    <n v="1332808501"/>
    <b v="0"/>
    <n v="3"/>
    <b v="0"/>
    <x v="0"/>
    <s v="animation"/>
    <n v="133.33000000000001"/>
    <n v="1"/>
    <x v="508"/>
    <d v="2012-05-25T14:14:00"/>
    <x v="5"/>
  </r>
  <r>
    <x v="2"/>
    <s v="GB"/>
    <s v="GBP"/>
    <n v="1435504170"/>
    <n v="1432912170"/>
    <b v="0"/>
    <n v="1"/>
    <b v="0"/>
    <x v="0"/>
    <s v="animation"/>
    <n v="10"/>
    <n v="0"/>
    <x v="509"/>
    <d v="2015-06-28T15:09:30"/>
    <x v="0"/>
  </r>
  <r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x v="2"/>
    <s v="US"/>
    <s v="USD"/>
    <n v="1365228982"/>
    <n v="1362640582"/>
    <b v="0"/>
    <n v="5"/>
    <b v="0"/>
    <x v="0"/>
    <s v="animation"/>
    <n v="30"/>
    <n v="3"/>
    <x v="511"/>
    <d v="2013-04-06T06:16:22"/>
    <x v="4"/>
  </r>
  <r>
    <x v="2"/>
    <s v="US"/>
    <s v="USD"/>
    <n v="1479667727"/>
    <n v="1475776127"/>
    <b v="0"/>
    <n v="2"/>
    <b v="0"/>
    <x v="0"/>
    <s v="animation"/>
    <n v="5.5"/>
    <n v="0"/>
    <x v="512"/>
    <d v="2016-11-20T18:48:47"/>
    <x v="2"/>
  </r>
  <r>
    <x v="2"/>
    <s v="US"/>
    <s v="USD"/>
    <n v="1471244400"/>
    <n v="1467387705"/>
    <b v="0"/>
    <n v="68"/>
    <b v="0"/>
    <x v="0"/>
    <s v="animation"/>
    <n v="102.38"/>
    <n v="14"/>
    <x v="513"/>
    <d v="2016-08-15T07:00:00"/>
    <x v="2"/>
  </r>
  <r>
    <x v="2"/>
    <s v="CA"/>
    <s v="CAD"/>
    <n v="1407595447"/>
    <n v="1405003447"/>
    <b v="0"/>
    <n v="3"/>
    <b v="0"/>
    <x v="0"/>
    <s v="animation"/>
    <n v="16.670000000000002"/>
    <n v="3"/>
    <x v="514"/>
    <d v="2014-08-09T14:44:07"/>
    <x v="3"/>
  </r>
  <r>
    <x v="2"/>
    <s v="US"/>
    <s v="USD"/>
    <n v="1451389601"/>
    <n v="1447933601"/>
    <b v="0"/>
    <n v="34"/>
    <b v="0"/>
    <x v="0"/>
    <s v="animation"/>
    <n v="725.03"/>
    <n v="25"/>
    <x v="515"/>
    <d v="2015-12-29T11:46:41"/>
    <x v="0"/>
  </r>
  <r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x v="2"/>
    <s v="US"/>
    <s v="USD"/>
    <n v="1486046761"/>
    <n v="1483454761"/>
    <b v="0"/>
    <n v="3"/>
    <b v="0"/>
    <x v="0"/>
    <s v="animation"/>
    <n v="68.33"/>
    <n v="1"/>
    <x v="517"/>
    <d v="2017-02-02T14:46:01"/>
    <x v="1"/>
  </r>
  <r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x v="2"/>
    <s v="US"/>
    <s v="USD"/>
    <n v="1354699421"/>
    <n v="1352107421"/>
    <b v="0"/>
    <n v="70"/>
    <b v="0"/>
    <x v="0"/>
    <s v="animation"/>
    <n v="39.229999999999997"/>
    <n v="23"/>
    <x v="519"/>
    <d v="2012-12-05T09:23:41"/>
    <x v="5"/>
  </r>
  <r>
    <x v="0"/>
    <s v="GB"/>
    <s v="GBP"/>
    <n v="1449766261"/>
    <n v="1447174261"/>
    <b v="0"/>
    <n v="34"/>
    <b v="1"/>
    <x v="1"/>
    <s v="plays"/>
    <n v="150.15"/>
    <n v="102"/>
    <x v="520"/>
    <d v="2015-12-10T16:51:01"/>
    <x v="0"/>
  </r>
  <r>
    <x v="0"/>
    <s v="US"/>
    <s v="USD"/>
    <n v="1477976340"/>
    <n v="1475460819"/>
    <b v="0"/>
    <n v="56"/>
    <b v="1"/>
    <x v="1"/>
    <s v="plays"/>
    <n v="93.43"/>
    <n v="105"/>
    <x v="521"/>
    <d v="2016-11-01T04:59:00"/>
    <x v="2"/>
  </r>
  <r>
    <x v="0"/>
    <s v="US"/>
    <s v="USD"/>
    <n v="1458518325"/>
    <n v="1456793925"/>
    <b v="0"/>
    <n v="31"/>
    <b v="1"/>
    <x v="1"/>
    <s v="plays"/>
    <n v="110.97"/>
    <n v="115"/>
    <x v="522"/>
    <d v="2016-03-20T23:58:45"/>
    <x v="2"/>
  </r>
  <r>
    <x v="0"/>
    <s v="US"/>
    <s v="USD"/>
    <n v="1442805076"/>
    <n v="1440213076"/>
    <b v="0"/>
    <n v="84"/>
    <b v="1"/>
    <x v="1"/>
    <s v="plays"/>
    <n v="71.790000000000006"/>
    <n v="121"/>
    <x v="523"/>
    <d v="2015-09-21T03:11:16"/>
    <x v="0"/>
  </r>
  <r>
    <x v="0"/>
    <s v="GB"/>
    <s v="GBP"/>
    <n v="1464801169"/>
    <n v="1462209169"/>
    <b v="0"/>
    <n v="130"/>
    <b v="1"/>
    <x v="1"/>
    <s v="plays"/>
    <n v="29.26"/>
    <n v="109"/>
    <x v="524"/>
    <d v="2016-06-01T17:12:49"/>
    <x v="2"/>
  </r>
  <r>
    <x v="0"/>
    <s v="US"/>
    <s v="USD"/>
    <n v="1410601041"/>
    <n v="1406713041"/>
    <b v="0"/>
    <n v="12"/>
    <b v="1"/>
    <x v="1"/>
    <s v="plays"/>
    <n v="1000"/>
    <n v="100"/>
    <x v="525"/>
    <d v="2014-09-13T09:37:21"/>
    <x v="3"/>
  </r>
  <r>
    <x v="0"/>
    <s v="GB"/>
    <s v="GBP"/>
    <n v="1438966800"/>
    <n v="1436278344"/>
    <b v="0"/>
    <n v="23"/>
    <b v="1"/>
    <x v="1"/>
    <s v="plays"/>
    <n v="74.349999999999994"/>
    <n v="114"/>
    <x v="526"/>
    <d v="2015-08-07T17:00:00"/>
    <x v="0"/>
  </r>
  <r>
    <x v="0"/>
    <s v="US"/>
    <s v="USD"/>
    <n v="1487347500"/>
    <n v="1484715366"/>
    <b v="0"/>
    <n v="158"/>
    <b v="1"/>
    <x v="1"/>
    <s v="plays"/>
    <n v="63.83"/>
    <n v="101"/>
    <x v="527"/>
    <d v="2017-02-17T16:05:00"/>
    <x v="1"/>
  </r>
  <r>
    <x v="0"/>
    <s v="US"/>
    <s v="USD"/>
    <n v="1434921600"/>
    <n v="1433109907"/>
    <b v="0"/>
    <n v="30"/>
    <b v="1"/>
    <x v="1"/>
    <s v="plays"/>
    <n v="44.33"/>
    <n v="116"/>
    <x v="528"/>
    <d v="2015-06-21T21:20:00"/>
    <x v="0"/>
  </r>
  <r>
    <x v="0"/>
    <s v="CA"/>
    <s v="CAD"/>
    <n v="1484110800"/>
    <n v="1482281094"/>
    <b v="0"/>
    <n v="18"/>
    <b v="1"/>
    <x v="1"/>
    <s v="plays"/>
    <n v="86.94"/>
    <n v="130"/>
    <x v="529"/>
    <d v="2017-01-11T05:00:00"/>
    <x v="2"/>
  </r>
  <r>
    <x v="0"/>
    <s v="US"/>
    <s v="USD"/>
    <n v="1435111200"/>
    <n v="1433254268"/>
    <b v="0"/>
    <n v="29"/>
    <b v="1"/>
    <x v="1"/>
    <s v="plays"/>
    <n v="126.55"/>
    <n v="108"/>
    <x v="530"/>
    <d v="2015-06-24T02:00:00"/>
    <x v="0"/>
  </r>
  <r>
    <x v="0"/>
    <s v="US"/>
    <s v="USD"/>
    <n v="1481957940"/>
    <n v="1478050429"/>
    <b v="0"/>
    <n v="31"/>
    <b v="1"/>
    <x v="1"/>
    <s v="plays"/>
    <n v="129.03"/>
    <n v="100"/>
    <x v="531"/>
    <d v="2016-12-17T06:59:00"/>
    <x v="2"/>
  </r>
  <r>
    <x v="0"/>
    <s v="US"/>
    <s v="USD"/>
    <n v="1463098208"/>
    <n v="1460506208"/>
    <b v="0"/>
    <n v="173"/>
    <b v="1"/>
    <x v="1"/>
    <s v="plays"/>
    <n v="71.239999999999995"/>
    <n v="123"/>
    <x v="532"/>
    <d v="2016-05-13T00:10:08"/>
    <x v="2"/>
  </r>
  <r>
    <x v="0"/>
    <s v="GB"/>
    <s v="GBP"/>
    <n v="1463394365"/>
    <n v="1461320765"/>
    <b v="0"/>
    <n v="17"/>
    <b v="1"/>
    <x v="1"/>
    <s v="plays"/>
    <n v="117.88"/>
    <n v="100"/>
    <x v="533"/>
    <d v="2016-05-16T10:26:05"/>
    <x v="2"/>
  </r>
  <r>
    <x v="0"/>
    <s v="NO"/>
    <s v="NOK"/>
    <n v="1446418800"/>
    <n v="1443036470"/>
    <b v="0"/>
    <n v="48"/>
    <b v="1"/>
    <x v="1"/>
    <s v="plays"/>
    <n v="327.08"/>
    <n v="105"/>
    <x v="534"/>
    <d v="2015-11-01T23:00:00"/>
    <x v="0"/>
  </r>
  <r>
    <x v="0"/>
    <s v="GB"/>
    <s v="GBP"/>
    <n v="1483707905"/>
    <n v="1481115905"/>
    <b v="0"/>
    <n v="59"/>
    <b v="1"/>
    <x v="1"/>
    <s v="plays"/>
    <n v="34.75"/>
    <n v="103"/>
    <x v="535"/>
    <d v="2017-01-06T13:05:05"/>
    <x v="2"/>
  </r>
  <r>
    <x v="0"/>
    <s v="GB"/>
    <s v="GBP"/>
    <n v="1438624800"/>
    <n v="1435133807"/>
    <b v="0"/>
    <n v="39"/>
    <b v="1"/>
    <x v="1"/>
    <s v="plays"/>
    <n v="100.06"/>
    <n v="118"/>
    <x v="536"/>
    <d v="2015-08-03T18:00:00"/>
    <x v="0"/>
  </r>
  <r>
    <x v="0"/>
    <s v="US"/>
    <s v="USD"/>
    <n v="1446665191"/>
    <n v="1444069591"/>
    <b v="0"/>
    <n v="59"/>
    <b v="1"/>
    <x v="1"/>
    <s v="plays"/>
    <n v="40.85"/>
    <n v="121"/>
    <x v="537"/>
    <d v="2015-11-04T19:26:31"/>
    <x v="0"/>
  </r>
  <r>
    <x v="0"/>
    <s v="US"/>
    <s v="USD"/>
    <n v="1463166263"/>
    <n v="1460574263"/>
    <b v="0"/>
    <n v="60"/>
    <b v="1"/>
    <x v="1"/>
    <s v="plays"/>
    <n v="252.02"/>
    <n v="302"/>
    <x v="538"/>
    <d v="2016-05-13T19:04:23"/>
    <x v="2"/>
  </r>
  <r>
    <x v="0"/>
    <s v="GB"/>
    <s v="GBP"/>
    <n v="1467681107"/>
    <n v="1465866707"/>
    <b v="0"/>
    <n v="20"/>
    <b v="1"/>
    <x v="1"/>
    <s v="plays"/>
    <n v="25.16"/>
    <n v="101"/>
    <x v="539"/>
    <d v="2016-07-05T01:11:47"/>
    <x v="2"/>
  </r>
  <r>
    <x v="2"/>
    <s v="US"/>
    <s v="USD"/>
    <n v="1423078606"/>
    <n v="1420486606"/>
    <b v="0"/>
    <n v="1"/>
    <b v="0"/>
    <x v="2"/>
    <s v="web"/>
    <n v="1"/>
    <n v="0"/>
    <x v="540"/>
    <d v="2015-02-04T19:36:46"/>
    <x v="0"/>
  </r>
  <r>
    <x v="2"/>
    <s v="US"/>
    <s v="USD"/>
    <n v="1446080834"/>
    <n v="1443488834"/>
    <b v="0"/>
    <n v="1"/>
    <b v="0"/>
    <x v="2"/>
    <s v="web"/>
    <n v="25"/>
    <n v="1"/>
    <x v="541"/>
    <d v="2015-10-29T01:07:14"/>
    <x v="0"/>
  </r>
  <r>
    <x v="2"/>
    <s v="US"/>
    <s v="USD"/>
    <n v="1462293716"/>
    <n v="1457113316"/>
    <b v="0"/>
    <n v="1"/>
    <b v="0"/>
    <x v="2"/>
    <s v="web"/>
    <n v="1"/>
    <n v="0"/>
    <x v="542"/>
    <d v="2016-05-03T16:41:56"/>
    <x v="2"/>
  </r>
  <r>
    <x v="2"/>
    <s v="AU"/>
    <s v="AUD"/>
    <n v="1414807962"/>
    <n v="1412215962"/>
    <b v="0"/>
    <n v="2"/>
    <b v="0"/>
    <x v="2"/>
    <s v="web"/>
    <n v="35"/>
    <n v="0"/>
    <x v="543"/>
    <d v="2014-11-01T02:12:42"/>
    <x v="3"/>
  </r>
  <r>
    <x v="2"/>
    <s v="US"/>
    <s v="USD"/>
    <n v="1467647160"/>
    <n v="1465055160"/>
    <b v="0"/>
    <n v="2"/>
    <b v="0"/>
    <x v="2"/>
    <s v="web"/>
    <n v="3"/>
    <n v="1"/>
    <x v="544"/>
    <d v="2016-07-04T15:46:00"/>
    <x v="2"/>
  </r>
  <r>
    <x v="2"/>
    <s v="FR"/>
    <s v="EUR"/>
    <n v="1447600389"/>
    <n v="1444140789"/>
    <b v="0"/>
    <n v="34"/>
    <b v="0"/>
    <x v="2"/>
    <s v="web"/>
    <n v="402.71"/>
    <n v="27"/>
    <x v="545"/>
    <d v="2015-11-15T15:13:09"/>
    <x v="0"/>
  </r>
  <r>
    <x v="2"/>
    <s v="US"/>
    <s v="USD"/>
    <n v="1445097715"/>
    <n v="1441209715"/>
    <b v="0"/>
    <n v="2"/>
    <b v="0"/>
    <x v="2"/>
    <s v="web"/>
    <n v="26"/>
    <n v="0"/>
    <x v="546"/>
    <d v="2015-10-17T16:01:55"/>
    <x v="0"/>
  </r>
  <r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x v="2"/>
    <s v="GB"/>
    <s v="GBP"/>
    <n v="1446154848"/>
    <n v="1443562848"/>
    <b v="0"/>
    <n v="1"/>
    <b v="0"/>
    <x v="2"/>
    <s v="web"/>
    <n v="9"/>
    <n v="0"/>
    <x v="548"/>
    <d v="2015-10-29T21:40:48"/>
    <x v="0"/>
  </r>
  <r>
    <x v="2"/>
    <s v="GB"/>
    <s v="GBP"/>
    <n v="1436368622"/>
    <n v="1433776622"/>
    <b v="0"/>
    <n v="8"/>
    <b v="0"/>
    <x v="2"/>
    <s v="web"/>
    <n v="8.5"/>
    <n v="3"/>
    <x v="549"/>
    <d v="2015-07-08T15:17:02"/>
    <x v="0"/>
  </r>
  <r>
    <x v="2"/>
    <s v="CA"/>
    <s v="CAD"/>
    <n v="1485838800"/>
    <n v="1484756245"/>
    <b v="0"/>
    <n v="4"/>
    <b v="0"/>
    <x v="2"/>
    <s v="web"/>
    <n v="8.75"/>
    <n v="1"/>
    <x v="550"/>
    <d v="2017-01-31T05:00:00"/>
    <x v="1"/>
  </r>
  <r>
    <x v="2"/>
    <s v="US"/>
    <s v="USD"/>
    <n v="1438451580"/>
    <n v="1434609424"/>
    <b v="0"/>
    <n v="28"/>
    <b v="0"/>
    <x v="2"/>
    <s v="web"/>
    <n v="135.04"/>
    <n v="5"/>
    <x v="551"/>
    <d v="2015-08-01T17:53:00"/>
    <x v="0"/>
  </r>
  <r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x v="2"/>
    <s v="US"/>
    <s v="USD"/>
    <n v="1415988991"/>
    <n v="1413393391"/>
    <b v="0"/>
    <n v="6"/>
    <b v="0"/>
    <x v="2"/>
    <s v="web"/>
    <n v="20.5"/>
    <n v="0"/>
    <x v="553"/>
    <d v="2014-11-14T18:16:31"/>
    <x v="3"/>
  </r>
  <r>
    <x v="2"/>
    <s v="US"/>
    <s v="USD"/>
    <n v="1413735972"/>
    <n v="1411143972"/>
    <b v="0"/>
    <n v="22"/>
    <b v="0"/>
    <x v="2"/>
    <s v="web"/>
    <n v="64.36"/>
    <n v="37"/>
    <x v="554"/>
    <d v="2014-10-19T16:26:12"/>
    <x v="3"/>
  </r>
  <r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x v="2"/>
    <s v="US"/>
    <s v="USD"/>
    <n v="1452112717"/>
    <n v="1449520717"/>
    <b v="0"/>
    <n v="1"/>
    <b v="0"/>
    <x v="2"/>
    <s v="web"/>
    <n v="200"/>
    <n v="3"/>
    <x v="556"/>
    <d v="2016-01-06T20:38:37"/>
    <x v="0"/>
  </r>
  <r>
    <x v="2"/>
    <s v="DE"/>
    <s v="EUR"/>
    <n v="1480721803"/>
    <n v="1478126203"/>
    <b v="0"/>
    <n v="20"/>
    <b v="0"/>
    <x v="2"/>
    <s v="web"/>
    <n v="68.3"/>
    <n v="1"/>
    <x v="557"/>
    <d v="2016-12-02T23:36:43"/>
    <x v="2"/>
  </r>
  <r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x v="2"/>
    <s v="US"/>
    <s v="USD"/>
    <n v="1449989260"/>
    <n v="1447397260"/>
    <b v="0"/>
    <n v="1"/>
    <b v="0"/>
    <x v="2"/>
    <s v="web"/>
    <n v="50"/>
    <n v="0"/>
    <x v="559"/>
    <d v="2015-12-13T06:47:40"/>
    <x v="0"/>
  </r>
  <r>
    <x v="2"/>
    <s v="CA"/>
    <s v="CAD"/>
    <n v="1418841045"/>
    <n v="1416249045"/>
    <b v="0"/>
    <n v="3"/>
    <b v="0"/>
    <x v="2"/>
    <s v="web"/>
    <n v="4"/>
    <n v="0"/>
    <x v="560"/>
    <d v="2014-12-17T18:30:45"/>
    <x v="3"/>
  </r>
  <r>
    <x v="2"/>
    <s v="US"/>
    <s v="USD"/>
    <n v="1445874513"/>
    <n v="1442850513"/>
    <b v="0"/>
    <n v="2"/>
    <b v="0"/>
    <x v="2"/>
    <s v="web"/>
    <n v="27.5"/>
    <n v="0"/>
    <x v="561"/>
    <d v="2015-10-26T15:48:33"/>
    <x v="0"/>
  </r>
  <r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x v="2"/>
    <s v="AU"/>
    <s v="AUD"/>
    <n v="1424137247"/>
    <n v="1421545247"/>
    <b v="0"/>
    <n v="2"/>
    <b v="0"/>
    <x v="2"/>
    <s v="web"/>
    <n v="34"/>
    <n v="0"/>
    <x v="563"/>
    <d v="2015-02-17T01:40:47"/>
    <x v="0"/>
  </r>
  <r>
    <x v="2"/>
    <s v="FR"/>
    <s v="EUR"/>
    <n v="1457822275"/>
    <n v="1455230275"/>
    <b v="0"/>
    <n v="1"/>
    <b v="0"/>
    <x v="2"/>
    <s v="web"/>
    <n v="1"/>
    <n v="0"/>
    <x v="564"/>
    <d v="2016-03-12T22:37:55"/>
    <x v="2"/>
  </r>
  <r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x v="2"/>
    <s v="US"/>
    <s v="USD"/>
    <n v="1468513533"/>
    <n v="1465921533"/>
    <b v="0"/>
    <n v="1"/>
    <b v="0"/>
    <x v="2"/>
    <s v="web"/>
    <n v="1"/>
    <n v="0"/>
    <x v="566"/>
    <d v="2016-07-14T16:25:33"/>
    <x v="2"/>
  </r>
  <r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x v="2"/>
    <s v="NZ"/>
    <s v="NZD"/>
    <n v="1452942000"/>
    <n v="1449785223"/>
    <b v="0"/>
    <n v="5"/>
    <b v="0"/>
    <x v="2"/>
    <s v="web"/>
    <n v="49"/>
    <n v="1"/>
    <x v="568"/>
    <d v="2016-01-16T11:00:00"/>
    <x v="0"/>
  </r>
  <r>
    <x v="2"/>
    <s v="CA"/>
    <s v="CAD"/>
    <n v="1451679612"/>
    <n v="1449087612"/>
    <b v="0"/>
    <n v="1"/>
    <b v="0"/>
    <x v="2"/>
    <s v="web"/>
    <n v="20"/>
    <n v="1"/>
    <x v="569"/>
    <d v="2016-01-01T20:20:12"/>
    <x v="0"/>
  </r>
  <r>
    <x v="2"/>
    <s v="US"/>
    <s v="USD"/>
    <n v="1455822569"/>
    <n v="1453230569"/>
    <b v="0"/>
    <n v="1"/>
    <b v="0"/>
    <x v="2"/>
    <s v="web"/>
    <n v="142"/>
    <n v="0"/>
    <x v="570"/>
    <d v="2016-02-18T19:09:29"/>
    <x v="2"/>
  </r>
  <r>
    <x v="2"/>
    <s v="US"/>
    <s v="USD"/>
    <n v="1437969540"/>
    <n v="1436297723"/>
    <b v="0"/>
    <n v="2"/>
    <b v="0"/>
    <x v="2"/>
    <s v="web"/>
    <n v="53"/>
    <n v="0"/>
    <x v="571"/>
    <d v="2015-07-27T03:59:00"/>
    <x v="0"/>
  </r>
  <r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x v="2"/>
    <s v="US"/>
    <s v="USD"/>
    <n v="1421543520"/>
    <n v="1416445931"/>
    <b v="0"/>
    <n v="9"/>
    <b v="0"/>
    <x v="2"/>
    <s v="web"/>
    <n v="38.44"/>
    <n v="0"/>
    <x v="573"/>
    <d v="2015-01-18T01:12:00"/>
    <x v="3"/>
  </r>
  <r>
    <x v="2"/>
    <s v="GB"/>
    <s v="GBP"/>
    <n v="1476873507"/>
    <n v="1474281507"/>
    <b v="0"/>
    <n v="4"/>
    <b v="0"/>
    <x v="2"/>
    <s v="web"/>
    <n v="20"/>
    <n v="1"/>
    <x v="574"/>
    <d v="2016-10-19T10:38:27"/>
    <x v="2"/>
  </r>
  <r>
    <x v="2"/>
    <s v="DE"/>
    <s v="EUR"/>
    <n v="1434213443"/>
    <n v="1431621443"/>
    <b v="0"/>
    <n v="4"/>
    <b v="0"/>
    <x v="2"/>
    <s v="web"/>
    <n v="64.75"/>
    <n v="0"/>
    <x v="575"/>
    <d v="2015-06-13T16:37:23"/>
    <x v="0"/>
  </r>
  <r>
    <x v="2"/>
    <s v="US"/>
    <s v="USD"/>
    <n v="1427537952"/>
    <n v="1422357552"/>
    <b v="0"/>
    <n v="1"/>
    <b v="0"/>
    <x v="2"/>
    <s v="web"/>
    <n v="1"/>
    <n v="0"/>
    <x v="576"/>
    <d v="2015-03-28T10:19:12"/>
    <x v="0"/>
  </r>
  <r>
    <x v="2"/>
    <s v="US"/>
    <s v="USD"/>
    <n v="1463753302"/>
    <n v="1458569302"/>
    <b v="0"/>
    <n v="1"/>
    <b v="0"/>
    <x v="2"/>
    <s v="web"/>
    <n v="10"/>
    <n v="0"/>
    <x v="577"/>
    <d v="2016-05-20T14:08:22"/>
    <x v="2"/>
  </r>
  <r>
    <x v="2"/>
    <s v="GB"/>
    <s v="GBP"/>
    <n v="1441633993"/>
    <n v="1439560393"/>
    <b v="0"/>
    <n v="7"/>
    <b v="0"/>
    <x v="2"/>
    <s v="web"/>
    <n v="2"/>
    <n v="0"/>
    <x v="578"/>
    <d v="2015-09-07T13:53:13"/>
    <x v="0"/>
  </r>
  <r>
    <x v="2"/>
    <s v="US"/>
    <s v="USD"/>
    <n v="1419539223"/>
    <n v="1416947223"/>
    <b v="0"/>
    <n v="5"/>
    <b v="0"/>
    <x v="2"/>
    <s v="web"/>
    <n v="35"/>
    <n v="1"/>
    <x v="579"/>
    <d v="2014-12-25T20:27:03"/>
    <x v="3"/>
  </r>
  <r>
    <x v="2"/>
    <s v="US"/>
    <s v="USD"/>
    <n v="1474580867"/>
    <n v="1471988867"/>
    <b v="0"/>
    <n v="1"/>
    <b v="0"/>
    <x v="2"/>
    <s v="web"/>
    <n v="1"/>
    <n v="0"/>
    <x v="580"/>
    <d v="2016-09-22T21:47:47"/>
    <x v="2"/>
  </r>
  <r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x v="2"/>
    <s v="US"/>
    <s v="USD"/>
    <n v="1426800687"/>
    <n v="1424212287"/>
    <b v="0"/>
    <n v="1"/>
    <b v="0"/>
    <x v="2"/>
    <s v="web"/>
    <n v="1"/>
    <n v="0"/>
    <x v="583"/>
    <d v="2015-03-19T21:31:27"/>
    <x v="0"/>
  </r>
  <r>
    <x v="2"/>
    <s v="US"/>
    <s v="USD"/>
    <n v="1426522316"/>
    <n v="1423933916"/>
    <b v="0"/>
    <n v="2"/>
    <b v="0"/>
    <x v="2"/>
    <s v="web"/>
    <n v="5"/>
    <n v="1"/>
    <x v="584"/>
    <d v="2015-03-16T16:11:56"/>
    <x v="0"/>
  </r>
  <r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x v="2"/>
    <s v="US"/>
    <s v="USD"/>
    <n v="1424032207"/>
    <n v="1421440207"/>
    <b v="0"/>
    <n v="4"/>
    <b v="0"/>
    <x v="2"/>
    <s v="web"/>
    <n v="14"/>
    <n v="1"/>
    <x v="586"/>
    <d v="2015-02-15T20:30:07"/>
    <x v="0"/>
  </r>
  <r>
    <x v="2"/>
    <s v="CA"/>
    <s v="CAD"/>
    <n v="1429207833"/>
    <n v="1426615833"/>
    <b v="0"/>
    <n v="7"/>
    <b v="0"/>
    <x v="2"/>
    <s v="web"/>
    <n v="389.29"/>
    <n v="9"/>
    <x v="587"/>
    <d v="2015-04-16T18:10:33"/>
    <x v="0"/>
  </r>
  <r>
    <x v="2"/>
    <s v="IT"/>
    <s v="EUR"/>
    <n v="1479410886"/>
    <n v="1474223286"/>
    <b v="0"/>
    <n v="2"/>
    <b v="0"/>
    <x v="2"/>
    <s v="web"/>
    <n v="150.5"/>
    <n v="3"/>
    <x v="588"/>
    <d v="2016-11-17T19:28:06"/>
    <x v="2"/>
  </r>
  <r>
    <x v="2"/>
    <s v="US"/>
    <s v="USD"/>
    <n v="1436366699"/>
    <n v="1435070699"/>
    <b v="0"/>
    <n v="1"/>
    <b v="0"/>
    <x v="2"/>
    <s v="web"/>
    <n v="1"/>
    <n v="0"/>
    <x v="589"/>
    <d v="2015-07-08T14:44:59"/>
    <x v="0"/>
  </r>
  <r>
    <x v="2"/>
    <s v="GB"/>
    <s v="GBP"/>
    <n v="1454936460"/>
    <n v="1452259131"/>
    <b v="0"/>
    <n v="9"/>
    <b v="0"/>
    <x v="2"/>
    <s v="web"/>
    <n v="24.78"/>
    <n v="4"/>
    <x v="590"/>
    <d v="2016-02-08T13:01:00"/>
    <x v="2"/>
  </r>
  <r>
    <x v="2"/>
    <s v="US"/>
    <s v="USD"/>
    <n v="1437570130"/>
    <n v="1434978130"/>
    <b v="0"/>
    <n v="2"/>
    <b v="0"/>
    <x v="2"/>
    <s v="web"/>
    <n v="30.5"/>
    <n v="0"/>
    <x v="591"/>
    <d v="2015-07-22T13:02:10"/>
    <x v="0"/>
  </r>
  <r>
    <x v="2"/>
    <s v="US"/>
    <s v="USD"/>
    <n v="1417584860"/>
    <n v="1414992860"/>
    <b v="0"/>
    <n v="1"/>
    <b v="0"/>
    <x v="2"/>
    <s v="web"/>
    <n v="250"/>
    <n v="3"/>
    <x v="592"/>
    <d v="2014-12-03T05:34:20"/>
    <x v="3"/>
  </r>
  <r>
    <x v="2"/>
    <s v="GB"/>
    <s v="GBP"/>
    <n v="1428333345"/>
    <n v="1425744945"/>
    <b v="0"/>
    <n v="7"/>
    <b v="0"/>
    <x v="2"/>
    <s v="web"/>
    <n v="16.43"/>
    <n v="23"/>
    <x v="593"/>
    <d v="2015-04-06T15:15:45"/>
    <x v="0"/>
  </r>
  <r>
    <x v="2"/>
    <s v="US"/>
    <s v="USD"/>
    <n v="1460832206"/>
    <n v="1458240206"/>
    <b v="0"/>
    <n v="2"/>
    <b v="0"/>
    <x v="2"/>
    <s v="web"/>
    <n v="13"/>
    <n v="0"/>
    <x v="594"/>
    <d v="2016-04-16T18:43:26"/>
    <x v="2"/>
  </r>
  <r>
    <x v="2"/>
    <s v="US"/>
    <s v="USD"/>
    <n v="1430703638"/>
    <n v="1426815638"/>
    <b v="0"/>
    <n v="8"/>
    <b v="0"/>
    <x v="2"/>
    <s v="web"/>
    <n v="53.25"/>
    <n v="0"/>
    <x v="595"/>
    <d v="2015-05-04T01:40:38"/>
    <x v="0"/>
  </r>
  <r>
    <x v="2"/>
    <s v="US"/>
    <s v="USD"/>
    <n v="1478122292"/>
    <n v="1475530292"/>
    <b v="0"/>
    <n v="2"/>
    <b v="0"/>
    <x v="2"/>
    <s v="web"/>
    <n v="3"/>
    <n v="0"/>
    <x v="596"/>
    <d v="2016-11-02T21:31:32"/>
    <x v="2"/>
  </r>
  <r>
    <x v="2"/>
    <s v="US"/>
    <s v="USD"/>
    <n v="1469980800"/>
    <n v="1466787335"/>
    <b v="0"/>
    <n v="2"/>
    <b v="0"/>
    <x v="2"/>
    <s v="web"/>
    <n v="10"/>
    <n v="0"/>
    <x v="597"/>
    <d v="2016-07-31T16:00:00"/>
    <x v="2"/>
  </r>
  <r>
    <x v="2"/>
    <s v="US"/>
    <s v="USD"/>
    <n v="1417737781"/>
    <n v="1415145781"/>
    <b v="0"/>
    <n v="7"/>
    <b v="0"/>
    <x v="2"/>
    <s v="web"/>
    <n v="121.43"/>
    <n v="34"/>
    <x v="598"/>
    <d v="2014-12-05T00:03:01"/>
    <x v="3"/>
  </r>
  <r>
    <x v="2"/>
    <s v="US"/>
    <s v="USD"/>
    <n v="1425827760"/>
    <n v="1423769402"/>
    <b v="0"/>
    <n v="2"/>
    <b v="0"/>
    <x v="2"/>
    <s v="web"/>
    <n v="15.5"/>
    <n v="0"/>
    <x v="599"/>
    <d v="2015-03-08T15:16:00"/>
    <x v="0"/>
  </r>
  <r>
    <x v="1"/>
    <s v="US"/>
    <s v="USD"/>
    <n v="1431198562"/>
    <n v="1426014562"/>
    <b v="0"/>
    <n v="1"/>
    <b v="0"/>
    <x v="2"/>
    <s v="web"/>
    <n v="100"/>
    <n v="2"/>
    <x v="600"/>
    <d v="2015-05-09T19:09:22"/>
    <x v="0"/>
  </r>
  <r>
    <x v="1"/>
    <s v="CA"/>
    <s v="CAD"/>
    <n v="1419626139"/>
    <n v="1417034139"/>
    <b v="0"/>
    <n v="6"/>
    <b v="0"/>
    <x v="2"/>
    <s v="web"/>
    <n v="23.33"/>
    <n v="1"/>
    <x v="601"/>
    <d v="2014-12-26T20:35:39"/>
    <x v="3"/>
  </r>
  <r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x v="1"/>
    <s v="US"/>
    <s v="USD"/>
    <n v="1408029623"/>
    <n v="1405437623"/>
    <b v="0"/>
    <n v="13"/>
    <b v="0"/>
    <x v="2"/>
    <s v="web"/>
    <n v="45.39"/>
    <n v="4"/>
    <x v="603"/>
    <d v="2014-08-14T15:20:23"/>
    <x v="3"/>
  </r>
  <r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x v="1"/>
    <s v="US"/>
    <s v="USD"/>
    <n v="1440318908"/>
    <n v="1436430908"/>
    <b v="0"/>
    <n v="8"/>
    <b v="0"/>
    <x v="2"/>
    <s v="web"/>
    <n v="16.38"/>
    <n v="3"/>
    <x v="605"/>
    <d v="2015-08-23T08:35:08"/>
    <x v="0"/>
  </r>
  <r>
    <x v="1"/>
    <s v="NL"/>
    <s v="EUR"/>
    <n v="1432479600"/>
    <n v="1428507409"/>
    <b v="0"/>
    <n v="1"/>
    <b v="0"/>
    <x v="2"/>
    <s v="web"/>
    <n v="10"/>
    <n v="0"/>
    <x v="606"/>
    <d v="2015-05-24T15:00:00"/>
    <x v="0"/>
  </r>
  <r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x v="1"/>
    <s v="US"/>
    <s v="USD"/>
    <n v="1434405980"/>
    <n v="1431813980"/>
    <b v="0"/>
    <n v="5"/>
    <b v="0"/>
    <x v="2"/>
    <s v="web"/>
    <n v="292.2"/>
    <n v="1"/>
    <x v="608"/>
    <d v="2015-06-15T22:06:20"/>
    <x v="0"/>
  </r>
  <r>
    <x v="1"/>
    <s v="GB"/>
    <s v="GBP"/>
    <n v="1448761744"/>
    <n v="1446166144"/>
    <b v="0"/>
    <n v="1"/>
    <b v="0"/>
    <x v="2"/>
    <s v="web"/>
    <n v="5"/>
    <n v="1"/>
    <x v="609"/>
    <d v="2015-11-29T01:49:04"/>
    <x v="0"/>
  </r>
  <r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x v="1"/>
    <s v="US"/>
    <s v="USD"/>
    <n v="1443675540"/>
    <n v="1441022120"/>
    <b v="0"/>
    <n v="121"/>
    <b v="0"/>
    <x v="2"/>
    <s v="web"/>
    <n v="105.93"/>
    <n v="21"/>
    <x v="613"/>
    <d v="2015-10-01T04:59:00"/>
    <x v="0"/>
  </r>
  <r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x v="1"/>
    <s v="GB"/>
    <s v="GBP"/>
    <n v="1431072843"/>
    <n v="1427184843"/>
    <b v="0"/>
    <n v="3"/>
    <b v="0"/>
    <x v="2"/>
    <s v="web"/>
    <n v="20"/>
    <n v="3"/>
    <x v="617"/>
    <d v="2015-05-08T08:14:03"/>
    <x v="0"/>
  </r>
  <r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x v="1"/>
    <s v="US"/>
    <s v="USD"/>
    <n v="1416933390"/>
    <n v="1411745790"/>
    <b v="0"/>
    <n v="1"/>
    <b v="0"/>
    <x v="2"/>
    <s v="web"/>
    <n v="1"/>
    <n v="0"/>
    <x v="619"/>
    <d v="2014-11-25T16:36:30"/>
    <x v="3"/>
  </r>
  <r>
    <x v="1"/>
    <s v="CA"/>
    <s v="CAD"/>
    <n v="1408986738"/>
    <n v="1405098738"/>
    <b v="0"/>
    <n v="1"/>
    <b v="0"/>
    <x v="2"/>
    <s v="web"/>
    <n v="300"/>
    <n v="1"/>
    <x v="620"/>
    <d v="2014-08-25T17:12:18"/>
    <x v="3"/>
  </r>
  <r>
    <x v="1"/>
    <s v="US"/>
    <s v="USD"/>
    <n v="1467934937"/>
    <n v="1465342937"/>
    <b v="0"/>
    <n v="3"/>
    <b v="0"/>
    <x v="2"/>
    <s v="web"/>
    <n v="87"/>
    <n v="1"/>
    <x v="621"/>
    <d v="2016-07-07T23:42:17"/>
    <x v="2"/>
  </r>
  <r>
    <x v="1"/>
    <s v="US"/>
    <s v="USD"/>
    <n v="1467398138"/>
    <n v="1465670138"/>
    <b v="0"/>
    <n v="9"/>
    <b v="0"/>
    <x v="2"/>
    <s v="web"/>
    <n v="37.89"/>
    <n v="6"/>
    <x v="622"/>
    <d v="2016-07-01T18:35:38"/>
    <x v="2"/>
  </r>
  <r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x v="1"/>
    <s v="US"/>
    <s v="USD"/>
    <n v="1439644920"/>
    <n v="1436793939"/>
    <b v="0"/>
    <n v="39"/>
    <b v="0"/>
    <x v="2"/>
    <s v="web"/>
    <n v="111.41"/>
    <n v="17"/>
    <x v="626"/>
    <d v="2015-08-15T13:22:00"/>
    <x v="0"/>
  </r>
  <r>
    <x v="1"/>
    <s v="SE"/>
    <s v="SEK"/>
    <n v="1457996400"/>
    <n v="1452842511"/>
    <b v="0"/>
    <n v="1"/>
    <b v="0"/>
    <x v="2"/>
    <s v="web"/>
    <n v="90"/>
    <n v="0"/>
    <x v="627"/>
    <d v="2016-03-14T23:00:00"/>
    <x v="2"/>
  </r>
  <r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x v="1"/>
    <s v="AU"/>
    <s v="AUD"/>
    <n v="1463239108"/>
    <n v="1460647108"/>
    <b v="0"/>
    <n v="3"/>
    <b v="0"/>
    <x v="2"/>
    <s v="web"/>
    <n v="116.67"/>
    <n v="0"/>
    <x v="629"/>
    <d v="2016-05-14T15:18:28"/>
    <x v="2"/>
  </r>
  <r>
    <x v="1"/>
    <s v="US"/>
    <s v="USD"/>
    <n v="1441516200"/>
    <n v="1438959121"/>
    <b v="0"/>
    <n v="1"/>
    <b v="0"/>
    <x v="2"/>
    <s v="web"/>
    <n v="10"/>
    <n v="0"/>
    <x v="630"/>
    <d v="2015-09-06T05:10:00"/>
    <x v="0"/>
  </r>
  <r>
    <x v="1"/>
    <s v="CA"/>
    <s v="CAD"/>
    <n v="1464460329"/>
    <n v="1461954729"/>
    <b v="0"/>
    <n v="9"/>
    <b v="0"/>
    <x v="2"/>
    <s v="web"/>
    <n v="76.67"/>
    <n v="1"/>
    <x v="631"/>
    <d v="2016-05-28T18:32:09"/>
    <x v="2"/>
  </r>
  <r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x v="1"/>
    <s v="US"/>
    <s v="USD"/>
    <n v="1466204400"/>
    <n v="1463469062"/>
    <b v="0"/>
    <n v="25"/>
    <b v="0"/>
    <x v="2"/>
    <s v="web"/>
    <n v="49.8"/>
    <n v="12"/>
    <x v="633"/>
    <d v="2016-06-17T23:00:00"/>
    <x v="2"/>
  </r>
  <r>
    <x v="1"/>
    <s v="US"/>
    <s v="USD"/>
    <n v="1424989029"/>
    <n v="1422397029"/>
    <b v="0"/>
    <n v="1"/>
    <b v="0"/>
    <x v="2"/>
    <s v="web"/>
    <n v="1"/>
    <n v="0"/>
    <x v="634"/>
    <d v="2015-02-26T22:17:09"/>
    <x v="0"/>
  </r>
  <r>
    <x v="1"/>
    <s v="US"/>
    <s v="USD"/>
    <n v="1428804762"/>
    <n v="1426212762"/>
    <b v="0"/>
    <n v="1"/>
    <b v="0"/>
    <x v="2"/>
    <s v="web"/>
    <n v="2"/>
    <n v="0"/>
    <x v="635"/>
    <d v="2015-04-12T02:12:42"/>
    <x v="0"/>
  </r>
  <r>
    <x v="1"/>
    <s v="GB"/>
    <s v="GBP"/>
    <n v="1433587620"/>
    <n v="1430996150"/>
    <b v="0"/>
    <n v="1"/>
    <b v="0"/>
    <x v="2"/>
    <s v="web"/>
    <n v="4"/>
    <n v="0"/>
    <x v="636"/>
    <d v="2015-06-06T10:47:00"/>
    <x v="0"/>
  </r>
  <r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x v="1"/>
    <s v="DE"/>
    <s v="EUR"/>
    <n v="1490447662"/>
    <n v="1485267262"/>
    <b v="0"/>
    <n v="6"/>
    <b v="0"/>
    <x v="2"/>
    <s v="web"/>
    <n v="3"/>
    <n v="0"/>
    <x v="638"/>
    <d v="2017-03-25T13:14:22"/>
    <x v="1"/>
  </r>
  <r>
    <x v="1"/>
    <s v="US"/>
    <s v="USD"/>
    <n v="1413208795"/>
    <n v="1408024795"/>
    <b v="0"/>
    <n v="1"/>
    <b v="0"/>
    <x v="2"/>
    <s v="web"/>
    <n v="1"/>
    <n v="0"/>
    <x v="639"/>
    <d v="2014-10-13T13:59:55"/>
    <x v="3"/>
  </r>
  <r>
    <x v="0"/>
    <s v="FR"/>
    <s v="EUR"/>
    <n v="1480028400"/>
    <n v="1478685915"/>
    <b v="0"/>
    <n v="2"/>
    <b v="1"/>
    <x v="2"/>
    <s v="wearables"/>
    <n v="50.5"/>
    <n v="144"/>
    <x v="640"/>
    <d v="2016-11-24T23:00:00"/>
    <x v="2"/>
  </r>
  <r>
    <x v="0"/>
    <s v="US"/>
    <s v="USD"/>
    <n v="1439473248"/>
    <n v="1436881248"/>
    <b v="0"/>
    <n v="315"/>
    <b v="1"/>
    <x v="2"/>
    <s v="wearables"/>
    <n v="151.32"/>
    <n v="119"/>
    <x v="641"/>
    <d v="2015-08-13T13:40:48"/>
    <x v="0"/>
  </r>
  <r>
    <x v="0"/>
    <s v="DE"/>
    <s v="EUR"/>
    <n v="1439998674"/>
    <n v="1436888274"/>
    <b v="0"/>
    <n v="2174"/>
    <b v="1"/>
    <x v="2"/>
    <s v="wearables"/>
    <n v="134.36000000000001"/>
    <n v="1460"/>
    <x v="642"/>
    <d v="2015-08-19T15:37:54"/>
    <x v="0"/>
  </r>
  <r>
    <x v="0"/>
    <s v="US"/>
    <s v="USD"/>
    <n v="1433085875"/>
    <n v="1428333875"/>
    <b v="0"/>
    <n v="152"/>
    <b v="1"/>
    <x v="2"/>
    <s v="wearables"/>
    <n v="174.03"/>
    <n v="106"/>
    <x v="643"/>
    <d v="2015-05-31T15:24:35"/>
    <x v="0"/>
  </r>
  <r>
    <x v="0"/>
    <s v="US"/>
    <s v="USD"/>
    <n v="1414544400"/>
    <n v="1410883139"/>
    <b v="0"/>
    <n v="1021"/>
    <b v="1"/>
    <x v="2"/>
    <s v="wearables"/>
    <n v="73.489999999999995"/>
    <n v="300"/>
    <x v="644"/>
    <d v="2014-10-29T01:00:00"/>
    <x v="3"/>
  </r>
  <r>
    <x v="0"/>
    <s v="US"/>
    <s v="USD"/>
    <n v="1470962274"/>
    <n v="1468370274"/>
    <b v="0"/>
    <n v="237"/>
    <b v="1"/>
    <x v="2"/>
    <s v="wearables"/>
    <n v="23.52"/>
    <n v="279"/>
    <x v="645"/>
    <d v="2016-08-12T00:37:54"/>
    <x v="2"/>
  </r>
  <r>
    <x v="0"/>
    <s v="US"/>
    <s v="USD"/>
    <n v="1407788867"/>
    <n v="1405196867"/>
    <b v="0"/>
    <n v="27"/>
    <b v="1"/>
    <x v="2"/>
    <s v="wearables"/>
    <n v="39.07"/>
    <n v="132"/>
    <x v="646"/>
    <d v="2014-08-11T20:27:47"/>
    <x v="3"/>
  </r>
  <r>
    <x v="0"/>
    <s v="CA"/>
    <s v="CAD"/>
    <n v="1458235549"/>
    <n v="1455647149"/>
    <b v="0"/>
    <n v="17"/>
    <b v="1"/>
    <x v="2"/>
    <s v="wearables"/>
    <n v="125.94"/>
    <n v="107"/>
    <x v="647"/>
    <d v="2016-03-17T17:25:49"/>
    <x v="2"/>
  </r>
  <r>
    <x v="0"/>
    <s v="US"/>
    <s v="USD"/>
    <n v="1413304708"/>
    <n v="1410280708"/>
    <b v="0"/>
    <n v="27"/>
    <b v="1"/>
    <x v="2"/>
    <s v="wearables"/>
    <n v="1644"/>
    <n v="127"/>
    <x v="648"/>
    <d v="2014-10-14T16:38:28"/>
    <x v="3"/>
  </r>
  <r>
    <x v="0"/>
    <s v="US"/>
    <s v="USD"/>
    <n v="1410904413"/>
    <n v="1409090013"/>
    <b v="0"/>
    <n v="82"/>
    <b v="1"/>
    <x v="2"/>
    <s v="wearables"/>
    <n v="42.67"/>
    <n v="140"/>
    <x v="649"/>
    <d v="2014-09-16T21:53:33"/>
    <x v="3"/>
  </r>
  <r>
    <x v="0"/>
    <s v="US"/>
    <s v="USD"/>
    <n v="1418953984"/>
    <n v="1413766384"/>
    <b v="0"/>
    <n v="48"/>
    <b v="1"/>
    <x v="2"/>
    <s v="wearables"/>
    <n v="35.130000000000003"/>
    <n v="112"/>
    <x v="650"/>
    <d v="2014-12-19T01:53:04"/>
    <x v="3"/>
  </r>
  <r>
    <x v="0"/>
    <s v="US"/>
    <s v="USD"/>
    <n v="1418430311"/>
    <n v="1415838311"/>
    <b v="0"/>
    <n v="105"/>
    <b v="1"/>
    <x v="2"/>
    <s v="wearables"/>
    <n v="239.35"/>
    <n v="101"/>
    <x v="651"/>
    <d v="2014-12-13T00:25:11"/>
    <x v="3"/>
  </r>
  <r>
    <x v="0"/>
    <s v="US"/>
    <s v="USD"/>
    <n v="1480613650"/>
    <n v="1478018050"/>
    <b v="0"/>
    <n v="28"/>
    <b v="1"/>
    <x v="2"/>
    <s v="wearables"/>
    <n v="107.64"/>
    <n v="100"/>
    <x v="652"/>
    <d v="2016-12-01T17:34:10"/>
    <x v="2"/>
  </r>
  <r>
    <x v="0"/>
    <s v="US"/>
    <s v="USD"/>
    <n v="1440082240"/>
    <n v="1436885440"/>
    <b v="0"/>
    <n v="1107"/>
    <b v="1"/>
    <x v="2"/>
    <s v="wearables"/>
    <n v="95.83"/>
    <n v="141"/>
    <x v="653"/>
    <d v="2015-08-20T14:50:40"/>
    <x v="0"/>
  </r>
  <r>
    <x v="0"/>
    <s v="US"/>
    <s v="USD"/>
    <n v="1436396313"/>
    <n v="1433804313"/>
    <b v="0"/>
    <n v="1013"/>
    <b v="1"/>
    <x v="2"/>
    <s v="wearables"/>
    <n v="31.66"/>
    <n v="267"/>
    <x v="654"/>
    <d v="2015-07-08T22:58:33"/>
    <x v="0"/>
  </r>
  <r>
    <x v="0"/>
    <s v="US"/>
    <s v="USD"/>
    <n v="1426197512"/>
    <n v="1423609112"/>
    <b v="0"/>
    <n v="274"/>
    <b v="1"/>
    <x v="2"/>
    <s v="wearables"/>
    <n v="42.89"/>
    <n v="147"/>
    <x v="655"/>
    <d v="2015-03-12T21:58:32"/>
    <x v="0"/>
  </r>
  <r>
    <x v="0"/>
    <s v="US"/>
    <s v="USD"/>
    <n v="1460917119"/>
    <n v="1455736719"/>
    <b v="0"/>
    <n v="87"/>
    <b v="1"/>
    <x v="2"/>
    <s v="wearables"/>
    <n v="122.74"/>
    <n v="214"/>
    <x v="656"/>
    <d v="2016-04-17T18:18:39"/>
    <x v="2"/>
  </r>
  <r>
    <x v="0"/>
    <s v="US"/>
    <s v="USD"/>
    <n v="1450901872"/>
    <n v="1448309872"/>
    <b v="0"/>
    <n v="99"/>
    <b v="1"/>
    <x v="2"/>
    <s v="wearables"/>
    <n v="190.45"/>
    <n v="126"/>
    <x v="657"/>
    <d v="2015-12-23T20:17:52"/>
    <x v="0"/>
  </r>
  <r>
    <x v="0"/>
    <s v="US"/>
    <s v="USD"/>
    <n v="1437933600"/>
    <n v="1435117889"/>
    <b v="0"/>
    <n v="276"/>
    <b v="1"/>
    <x v="2"/>
    <s v="wearables"/>
    <n v="109.34"/>
    <n v="104"/>
    <x v="658"/>
    <d v="2015-07-26T18:00:00"/>
    <x v="0"/>
  </r>
  <r>
    <x v="0"/>
    <s v="US"/>
    <s v="USD"/>
    <n v="1440339295"/>
    <n v="1437747295"/>
    <b v="0"/>
    <n v="21"/>
    <b v="1"/>
    <x v="2"/>
    <s v="wearables"/>
    <n v="143.66999999999999"/>
    <n v="101"/>
    <x v="659"/>
    <d v="2015-08-23T14:14:55"/>
    <x v="0"/>
  </r>
  <r>
    <x v="2"/>
    <s v="US"/>
    <s v="USD"/>
    <n v="1415558879"/>
    <n v="1412963279"/>
    <b v="0"/>
    <n v="18"/>
    <b v="0"/>
    <x v="2"/>
    <s v="wearables"/>
    <n v="84.94"/>
    <n v="3"/>
    <x v="660"/>
    <d v="2014-11-09T18:47:59"/>
    <x v="3"/>
  </r>
  <r>
    <x v="2"/>
    <s v="US"/>
    <s v="USD"/>
    <n v="1477236559"/>
    <n v="1474644559"/>
    <b v="0"/>
    <n v="9"/>
    <b v="0"/>
    <x v="2"/>
    <s v="wearables"/>
    <n v="10.56"/>
    <n v="1"/>
    <x v="661"/>
    <d v="2016-10-23T15:29:19"/>
    <x v="2"/>
  </r>
  <r>
    <x v="2"/>
    <s v="US"/>
    <s v="USD"/>
    <n v="1421404247"/>
    <n v="1418812247"/>
    <b v="0"/>
    <n v="4"/>
    <b v="0"/>
    <x v="2"/>
    <s v="wearables"/>
    <n v="39"/>
    <n v="0"/>
    <x v="662"/>
    <d v="2015-01-16T10:30:47"/>
    <x v="3"/>
  </r>
  <r>
    <x v="2"/>
    <s v="DK"/>
    <s v="DKK"/>
    <n v="1437250456"/>
    <n v="1434658456"/>
    <b v="0"/>
    <n v="7"/>
    <b v="0"/>
    <x v="2"/>
    <s v="wearables"/>
    <n v="100"/>
    <n v="0"/>
    <x v="663"/>
    <d v="2015-07-18T20:14:16"/>
    <x v="0"/>
  </r>
  <r>
    <x v="2"/>
    <s v="US"/>
    <s v="USD"/>
    <n v="1428940775"/>
    <n v="1426348775"/>
    <b v="0"/>
    <n v="29"/>
    <b v="0"/>
    <x v="2"/>
    <s v="wearables"/>
    <n v="31.17"/>
    <n v="8"/>
    <x v="664"/>
    <d v="2015-04-13T15:59:35"/>
    <x v="0"/>
  </r>
  <r>
    <x v="2"/>
    <s v="US"/>
    <s v="USD"/>
    <n v="1484327061"/>
    <n v="1479143061"/>
    <b v="0"/>
    <n v="12"/>
    <b v="0"/>
    <x v="2"/>
    <s v="wearables"/>
    <n v="155.33000000000001"/>
    <n v="19"/>
    <x v="665"/>
    <d v="2017-01-13T17:04:21"/>
    <x v="2"/>
  </r>
  <r>
    <x v="2"/>
    <s v="US"/>
    <s v="USD"/>
    <n v="1408305498"/>
    <n v="1405713498"/>
    <b v="0"/>
    <n v="4"/>
    <b v="0"/>
    <x v="2"/>
    <s v="wearables"/>
    <n v="2"/>
    <n v="0"/>
    <x v="666"/>
    <d v="2014-08-17T19:58:18"/>
    <x v="3"/>
  </r>
  <r>
    <x v="2"/>
    <s v="IT"/>
    <s v="EUR"/>
    <n v="1477731463"/>
    <n v="1474275463"/>
    <b v="0"/>
    <n v="28"/>
    <b v="0"/>
    <x v="2"/>
    <s v="wearables"/>
    <n v="178.93"/>
    <n v="10"/>
    <x v="667"/>
    <d v="2016-10-29T08:57:43"/>
    <x v="2"/>
  </r>
  <r>
    <x v="2"/>
    <s v="US"/>
    <s v="USD"/>
    <n v="1431374222"/>
    <n v="1427486222"/>
    <b v="0"/>
    <n v="25"/>
    <b v="0"/>
    <x v="2"/>
    <s v="wearables"/>
    <n v="27.36"/>
    <n v="5"/>
    <x v="668"/>
    <d v="2015-05-11T19:57:02"/>
    <x v="0"/>
  </r>
  <r>
    <x v="2"/>
    <s v="SE"/>
    <s v="SEK"/>
    <n v="1467817258"/>
    <n v="1465225258"/>
    <b v="0"/>
    <n v="28"/>
    <b v="0"/>
    <x v="2"/>
    <s v="wearables"/>
    <n v="1536.25"/>
    <n v="22"/>
    <x v="669"/>
    <d v="2016-07-06T15:00:58"/>
    <x v="2"/>
  </r>
  <r>
    <x v="2"/>
    <s v="IT"/>
    <s v="EUR"/>
    <n v="1466323800"/>
    <n v="1463418120"/>
    <b v="0"/>
    <n v="310"/>
    <b v="0"/>
    <x v="2"/>
    <s v="wearables"/>
    <n v="85"/>
    <n v="29"/>
    <x v="670"/>
    <d v="2016-06-19T08:10:00"/>
    <x v="2"/>
  </r>
  <r>
    <x v="2"/>
    <s v="US"/>
    <s v="USD"/>
    <n v="1421208000"/>
    <n v="1418315852"/>
    <b v="0"/>
    <n v="15"/>
    <b v="0"/>
    <x v="2"/>
    <s v="wearables"/>
    <n v="788.53"/>
    <n v="39"/>
    <x v="671"/>
    <d v="2015-01-14T04:00:00"/>
    <x v="3"/>
  </r>
  <r>
    <x v="2"/>
    <s v="US"/>
    <s v="USD"/>
    <n v="1420088340"/>
    <n v="1417410964"/>
    <b v="0"/>
    <n v="215"/>
    <b v="0"/>
    <x v="2"/>
    <s v="wearables"/>
    <n v="50.3"/>
    <n v="22"/>
    <x v="672"/>
    <d v="2015-01-01T04:59:00"/>
    <x v="3"/>
  </r>
  <r>
    <x v="2"/>
    <s v="US"/>
    <s v="USD"/>
    <n v="1409602217"/>
    <n v="1405714217"/>
    <b v="0"/>
    <n v="3"/>
    <b v="0"/>
    <x v="2"/>
    <s v="wearables"/>
    <n v="68.33"/>
    <n v="0"/>
    <x v="673"/>
    <d v="2014-09-01T20:10:17"/>
    <x v="3"/>
  </r>
  <r>
    <x v="2"/>
    <s v="US"/>
    <s v="USD"/>
    <n v="1407811627"/>
    <n v="1402627627"/>
    <b v="0"/>
    <n v="2"/>
    <b v="0"/>
    <x v="2"/>
    <s v="wearables"/>
    <n v="7.5"/>
    <n v="0"/>
    <x v="674"/>
    <d v="2014-08-12T02:47:07"/>
    <x v="3"/>
  </r>
  <r>
    <x v="2"/>
    <s v="US"/>
    <s v="USD"/>
    <n v="1420095540"/>
    <n v="1417558804"/>
    <b v="0"/>
    <n v="26"/>
    <b v="0"/>
    <x v="2"/>
    <s v="wearables"/>
    <n v="34.270000000000003"/>
    <n v="15"/>
    <x v="675"/>
    <d v="2015-01-01T06:59:00"/>
    <x v="3"/>
  </r>
  <r>
    <x v="2"/>
    <s v="CA"/>
    <s v="CAD"/>
    <n v="1423333581"/>
    <n v="1420741581"/>
    <b v="0"/>
    <n v="24"/>
    <b v="0"/>
    <x v="2"/>
    <s v="wearables"/>
    <n v="61.29"/>
    <n v="1"/>
    <x v="676"/>
    <d v="2015-02-07T18:26:21"/>
    <x v="0"/>
  </r>
  <r>
    <x v="2"/>
    <s v="IT"/>
    <s v="EUR"/>
    <n v="1467106895"/>
    <n v="1463218895"/>
    <b v="0"/>
    <n v="96"/>
    <b v="0"/>
    <x v="2"/>
    <s v="wearables"/>
    <n v="133.25"/>
    <n v="26"/>
    <x v="677"/>
    <d v="2016-06-28T09:41:35"/>
    <x v="2"/>
  </r>
  <r>
    <x v="2"/>
    <s v="US"/>
    <s v="USD"/>
    <n v="1463821338"/>
    <n v="1461229338"/>
    <b v="0"/>
    <n v="17"/>
    <b v="0"/>
    <x v="2"/>
    <s v="wearables"/>
    <n v="65.180000000000007"/>
    <n v="4"/>
    <x v="678"/>
    <d v="2016-05-21T09:02:18"/>
    <x v="2"/>
  </r>
  <r>
    <x v="2"/>
    <s v="US"/>
    <s v="USD"/>
    <n v="1472920909"/>
    <n v="1467736909"/>
    <b v="0"/>
    <n v="94"/>
    <b v="0"/>
    <x v="2"/>
    <s v="wearables"/>
    <n v="93.9"/>
    <n v="15"/>
    <x v="679"/>
    <d v="2016-09-03T16:41:49"/>
    <x v="2"/>
  </r>
  <r>
    <x v="2"/>
    <s v="US"/>
    <s v="USD"/>
    <n v="1410955331"/>
    <n v="1407931331"/>
    <b v="0"/>
    <n v="129"/>
    <b v="0"/>
    <x v="2"/>
    <s v="wearables"/>
    <n v="150.65"/>
    <n v="26"/>
    <x v="680"/>
    <d v="2014-09-17T12:02:11"/>
    <x v="3"/>
  </r>
  <r>
    <x v="2"/>
    <s v="US"/>
    <s v="USD"/>
    <n v="1477509604"/>
    <n v="1474917604"/>
    <b v="0"/>
    <n v="1"/>
    <b v="0"/>
    <x v="2"/>
    <s v="wearables"/>
    <n v="1"/>
    <n v="0"/>
    <x v="681"/>
    <d v="2016-10-26T19:20:04"/>
    <x v="2"/>
  </r>
  <r>
    <x v="2"/>
    <s v="US"/>
    <s v="USD"/>
    <n v="1489512122"/>
    <n v="1486923722"/>
    <b v="0"/>
    <n v="4"/>
    <b v="0"/>
    <x v="2"/>
    <s v="wearables"/>
    <n v="13.25"/>
    <n v="0"/>
    <x v="682"/>
    <d v="2017-03-14T17:22:02"/>
    <x v="1"/>
  </r>
  <r>
    <x v="2"/>
    <s v="US"/>
    <s v="USD"/>
    <n v="1477949764"/>
    <n v="1474493764"/>
    <b v="0"/>
    <n v="3"/>
    <b v="0"/>
    <x v="2"/>
    <s v="wearables"/>
    <n v="99.33"/>
    <n v="1"/>
    <x v="683"/>
    <d v="2016-10-31T21:36:04"/>
    <x v="2"/>
  </r>
  <r>
    <x v="2"/>
    <s v="US"/>
    <s v="USD"/>
    <n v="1406257200"/>
    <n v="1403176891"/>
    <b v="0"/>
    <n v="135"/>
    <b v="0"/>
    <x v="2"/>
    <s v="wearables"/>
    <n v="177.39"/>
    <n v="7"/>
    <x v="684"/>
    <d v="2014-07-25T03:00:00"/>
    <x v="3"/>
  </r>
  <r>
    <x v="2"/>
    <s v="US"/>
    <s v="USD"/>
    <n v="1421095672"/>
    <n v="1417207672"/>
    <b v="0"/>
    <n v="10"/>
    <b v="0"/>
    <x v="2"/>
    <s v="wearables"/>
    <n v="55.3"/>
    <n v="28"/>
    <x v="685"/>
    <d v="2015-01-12T20:47:52"/>
    <x v="3"/>
  </r>
  <r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x v="2"/>
    <s v="MX"/>
    <s v="MXN"/>
    <n v="1486317653"/>
    <n v="1481133653"/>
    <b v="0"/>
    <n v="6"/>
    <b v="0"/>
    <x v="2"/>
    <s v="wearables"/>
    <n v="591.66999999999996"/>
    <n v="4"/>
    <x v="687"/>
    <d v="2017-02-05T18:00:53"/>
    <x v="2"/>
  </r>
  <r>
    <x v="2"/>
    <s v="US"/>
    <s v="USD"/>
    <n v="1444876253"/>
    <n v="1442284253"/>
    <b v="0"/>
    <n v="36"/>
    <b v="0"/>
    <x v="2"/>
    <s v="wearables"/>
    <n v="405.5"/>
    <n v="73"/>
    <x v="688"/>
    <d v="2015-10-15T02:30:53"/>
    <x v="0"/>
  </r>
  <r>
    <x v="2"/>
    <s v="US"/>
    <s v="USD"/>
    <n v="1481173140"/>
    <n v="1478016097"/>
    <b v="0"/>
    <n v="336"/>
    <b v="0"/>
    <x v="2"/>
    <s v="wearables"/>
    <n v="343.15"/>
    <n v="58"/>
    <x v="689"/>
    <d v="2016-12-08T04:59:00"/>
    <x v="2"/>
  </r>
  <r>
    <x v="2"/>
    <s v="US"/>
    <s v="USD"/>
    <n v="1473400800"/>
    <n v="1469718841"/>
    <b v="0"/>
    <n v="34"/>
    <b v="0"/>
    <x v="2"/>
    <s v="wearables"/>
    <n v="72.59"/>
    <n v="12"/>
    <x v="690"/>
    <d v="2016-09-09T06:00:00"/>
    <x v="2"/>
  </r>
  <r>
    <x v="2"/>
    <s v="US"/>
    <s v="USD"/>
    <n v="1435711246"/>
    <n v="1433292046"/>
    <b v="0"/>
    <n v="10"/>
    <b v="0"/>
    <x v="2"/>
    <s v="wearables"/>
    <n v="26"/>
    <n v="1"/>
    <x v="691"/>
    <d v="2015-07-01T00:40:46"/>
    <x v="0"/>
  </r>
  <r>
    <x v="2"/>
    <s v="GB"/>
    <s v="GBP"/>
    <n v="1482397263"/>
    <n v="1479805263"/>
    <b v="0"/>
    <n v="201"/>
    <b v="0"/>
    <x v="2"/>
    <s v="wearables"/>
    <n v="6.5"/>
    <n v="7"/>
    <x v="692"/>
    <d v="2016-12-22T09:01:03"/>
    <x v="2"/>
  </r>
  <r>
    <x v="2"/>
    <s v="US"/>
    <s v="USD"/>
    <n v="1430421827"/>
    <n v="1427829827"/>
    <b v="0"/>
    <n v="296"/>
    <b v="0"/>
    <x v="2"/>
    <s v="wearables"/>
    <n v="119.39"/>
    <n v="35"/>
    <x v="693"/>
    <d v="2015-04-30T19:23:47"/>
    <x v="0"/>
  </r>
  <r>
    <x v="2"/>
    <s v="US"/>
    <s v="USD"/>
    <n v="1485964559"/>
    <n v="1483372559"/>
    <b v="0"/>
    <n v="7"/>
    <b v="0"/>
    <x v="2"/>
    <s v="wearables"/>
    <n v="84.29"/>
    <n v="0"/>
    <x v="694"/>
    <d v="2017-02-01T15:55:59"/>
    <x v="1"/>
  </r>
  <r>
    <x v="2"/>
    <s v="US"/>
    <s v="USD"/>
    <n v="1414758620"/>
    <n v="1412166620"/>
    <b v="0"/>
    <n v="7"/>
    <b v="0"/>
    <x v="2"/>
    <s v="wearables"/>
    <n v="90.86"/>
    <n v="1"/>
    <x v="695"/>
    <d v="2014-10-31T12:30:20"/>
    <x v="3"/>
  </r>
  <r>
    <x v="2"/>
    <s v="NL"/>
    <s v="EUR"/>
    <n v="1406326502"/>
    <n v="1403734502"/>
    <b v="0"/>
    <n v="1"/>
    <b v="0"/>
    <x v="2"/>
    <s v="wearables"/>
    <n v="1"/>
    <n v="0"/>
    <x v="696"/>
    <d v="2014-07-25T22:15:02"/>
    <x v="3"/>
  </r>
  <r>
    <x v="2"/>
    <s v="DE"/>
    <s v="EUR"/>
    <n v="1454502789"/>
    <n v="1453206789"/>
    <b v="0"/>
    <n v="114"/>
    <b v="0"/>
    <x v="2"/>
    <s v="wearables"/>
    <n v="20.34"/>
    <n v="46"/>
    <x v="697"/>
    <d v="2016-02-03T12:33:09"/>
    <x v="2"/>
  </r>
  <r>
    <x v="2"/>
    <s v="US"/>
    <s v="USD"/>
    <n v="1411005600"/>
    <n v="1408141245"/>
    <b v="0"/>
    <n v="29"/>
    <b v="0"/>
    <x v="2"/>
    <s v="wearables"/>
    <n v="530.69000000000005"/>
    <n v="15"/>
    <x v="698"/>
    <d v="2014-09-18T02:00:00"/>
    <x v="3"/>
  </r>
  <r>
    <x v="2"/>
    <s v="US"/>
    <s v="USD"/>
    <n v="1385136000"/>
    <n v="1381923548"/>
    <b v="0"/>
    <n v="890"/>
    <b v="0"/>
    <x v="2"/>
    <s v="wearables"/>
    <n v="120.39"/>
    <n v="82"/>
    <x v="699"/>
    <d v="2013-11-22T16:00:00"/>
    <x v="4"/>
  </r>
  <r>
    <x v="2"/>
    <s v="ES"/>
    <s v="EUR"/>
    <n v="1484065881"/>
    <n v="1481473881"/>
    <b v="0"/>
    <n v="31"/>
    <b v="0"/>
    <x v="2"/>
    <s v="wearables"/>
    <n v="13"/>
    <n v="3"/>
    <x v="700"/>
    <d v="2017-01-10T16:31:21"/>
    <x v="2"/>
  </r>
  <r>
    <x v="2"/>
    <s v="GB"/>
    <s v="GBP"/>
    <n v="1406130880"/>
    <n v="1403538880"/>
    <b v="0"/>
    <n v="21"/>
    <b v="0"/>
    <x v="2"/>
    <s v="wearables"/>
    <n v="291.33"/>
    <n v="27"/>
    <x v="701"/>
    <d v="2014-07-23T15:54:40"/>
    <x v="3"/>
  </r>
  <r>
    <x v="2"/>
    <s v="US"/>
    <s v="USD"/>
    <n v="1480011987"/>
    <n v="1477416387"/>
    <b v="0"/>
    <n v="37"/>
    <b v="0"/>
    <x v="2"/>
    <s v="wearables"/>
    <n v="124.92"/>
    <n v="31"/>
    <x v="702"/>
    <d v="2016-11-24T18:26:27"/>
    <x v="2"/>
  </r>
  <r>
    <x v="2"/>
    <s v="US"/>
    <s v="USD"/>
    <n v="1485905520"/>
    <n v="1481150949"/>
    <b v="0"/>
    <n v="7"/>
    <b v="0"/>
    <x v="2"/>
    <s v="wearables"/>
    <n v="119.57"/>
    <n v="6"/>
    <x v="703"/>
    <d v="2017-01-31T23:32:00"/>
    <x v="2"/>
  </r>
  <r>
    <x v="2"/>
    <s v="CA"/>
    <s v="CAD"/>
    <n v="1487565468"/>
    <n v="1482381468"/>
    <b v="0"/>
    <n v="4"/>
    <b v="0"/>
    <x v="2"/>
    <s v="wearables"/>
    <n v="120.25"/>
    <n v="1"/>
    <x v="704"/>
    <d v="2017-02-20T04:37:48"/>
    <x v="2"/>
  </r>
  <r>
    <x v="2"/>
    <s v="NL"/>
    <s v="EUR"/>
    <n v="1484999278"/>
    <n v="1482407278"/>
    <b v="0"/>
    <n v="5"/>
    <b v="0"/>
    <x v="2"/>
    <s v="wearables"/>
    <n v="195.4"/>
    <n v="1"/>
    <x v="705"/>
    <d v="2017-01-21T11:47:58"/>
    <x v="2"/>
  </r>
  <r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x v="2"/>
    <s v="GB"/>
    <s v="GBP"/>
    <n v="1483286127"/>
    <n v="1479830127"/>
    <b v="0"/>
    <n v="456"/>
    <b v="0"/>
    <x v="2"/>
    <s v="wearables"/>
    <n v="117.7"/>
    <n v="79"/>
    <x v="707"/>
    <d v="2017-01-01T15:55:27"/>
    <x v="2"/>
  </r>
  <r>
    <x v="2"/>
    <s v="GB"/>
    <s v="GBP"/>
    <n v="1410616600"/>
    <n v="1405432600"/>
    <b v="0"/>
    <n v="369"/>
    <b v="0"/>
    <x v="2"/>
    <s v="wearables"/>
    <n v="23.95"/>
    <n v="22"/>
    <x v="708"/>
    <d v="2014-09-13T13:56:40"/>
    <x v="3"/>
  </r>
  <r>
    <x v="2"/>
    <s v="US"/>
    <s v="USD"/>
    <n v="1417741159"/>
    <n v="1415149159"/>
    <b v="0"/>
    <n v="2"/>
    <b v="0"/>
    <x v="2"/>
    <s v="wearables"/>
    <n v="30.5"/>
    <n v="0"/>
    <x v="709"/>
    <d v="2014-12-05T00:59:19"/>
    <x v="3"/>
  </r>
  <r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x v="2"/>
    <s v="NL"/>
    <s v="EUR"/>
    <n v="1481716868"/>
    <n v="1478257268"/>
    <b v="0"/>
    <n v="338"/>
    <b v="0"/>
    <x v="2"/>
    <s v="wearables"/>
    <n v="99.97"/>
    <n v="34"/>
    <x v="711"/>
    <d v="2016-12-14T12:01:08"/>
    <x v="2"/>
  </r>
  <r>
    <x v="2"/>
    <s v="US"/>
    <s v="USD"/>
    <n v="1455466832"/>
    <n v="1452874832"/>
    <b v="0"/>
    <n v="4"/>
    <b v="0"/>
    <x v="2"/>
    <s v="wearables"/>
    <n v="26.25"/>
    <n v="0"/>
    <x v="712"/>
    <d v="2016-02-14T16:20:32"/>
    <x v="2"/>
  </r>
  <r>
    <x v="2"/>
    <s v="IT"/>
    <s v="EUR"/>
    <n v="1465130532"/>
    <n v="1462538532"/>
    <b v="0"/>
    <n v="1"/>
    <b v="0"/>
    <x v="2"/>
    <s v="wearables"/>
    <n v="199"/>
    <n v="1"/>
    <x v="713"/>
    <d v="2016-06-05T12:42:12"/>
    <x v="2"/>
  </r>
  <r>
    <x v="2"/>
    <s v="US"/>
    <s v="USD"/>
    <n v="1488308082"/>
    <n v="1483124082"/>
    <b v="0"/>
    <n v="28"/>
    <b v="0"/>
    <x v="2"/>
    <s v="wearables"/>
    <n v="80.319999999999993"/>
    <n v="15"/>
    <x v="714"/>
    <d v="2017-02-28T18:54:42"/>
    <x v="2"/>
  </r>
  <r>
    <x v="2"/>
    <s v="US"/>
    <s v="USD"/>
    <n v="1446693040"/>
    <n v="1443233440"/>
    <b v="0"/>
    <n v="12"/>
    <b v="0"/>
    <x v="2"/>
    <s v="wearables"/>
    <n v="115.75"/>
    <n v="5"/>
    <x v="715"/>
    <d v="2015-11-05T03:10:40"/>
    <x v="0"/>
  </r>
  <r>
    <x v="2"/>
    <s v="US"/>
    <s v="USD"/>
    <n v="1417392000"/>
    <n v="1414511307"/>
    <b v="0"/>
    <n v="16"/>
    <b v="0"/>
    <x v="2"/>
    <s v="wearables"/>
    <n v="44.69"/>
    <n v="10"/>
    <x v="716"/>
    <d v="2014-12-01T00:00:00"/>
    <x v="3"/>
  </r>
  <r>
    <x v="2"/>
    <s v="US"/>
    <s v="USD"/>
    <n v="1409949002"/>
    <n v="1407357002"/>
    <b v="0"/>
    <n v="4"/>
    <b v="0"/>
    <x v="2"/>
    <s v="wearables"/>
    <n v="76.25"/>
    <n v="0"/>
    <x v="717"/>
    <d v="2014-09-05T20:30:02"/>
    <x v="3"/>
  </r>
  <r>
    <x v="2"/>
    <s v="US"/>
    <s v="USD"/>
    <n v="1487397540"/>
    <n v="1484684247"/>
    <b v="0"/>
    <n v="4"/>
    <b v="0"/>
    <x v="2"/>
    <s v="wearables"/>
    <n v="22.5"/>
    <n v="1"/>
    <x v="718"/>
    <d v="2017-02-18T05:59:00"/>
    <x v="1"/>
  </r>
  <r>
    <x v="2"/>
    <s v="US"/>
    <s v="USD"/>
    <n v="1456189076"/>
    <n v="1454979476"/>
    <b v="0"/>
    <n v="10"/>
    <b v="0"/>
    <x v="2"/>
    <s v="wearables"/>
    <n v="19.399999999999999"/>
    <n v="1"/>
    <x v="719"/>
    <d v="2016-02-23T00:57:56"/>
    <x v="2"/>
  </r>
  <r>
    <x v="0"/>
    <s v="US"/>
    <s v="USD"/>
    <n v="1327851291"/>
    <n v="1325432091"/>
    <b v="0"/>
    <n v="41"/>
    <b v="1"/>
    <x v="3"/>
    <s v="nonfiction"/>
    <n v="66.709999999999994"/>
    <n v="144"/>
    <x v="720"/>
    <d v="2012-01-29T15:34:51"/>
    <x v="5"/>
  </r>
  <r>
    <x v="0"/>
    <s v="US"/>
    <s v="USD"/>
    <n v="1406900607"/>
    <n v="1403012607"/>
    <b v="0"/>
    <n v="119"/>
    <b v="1"/>
    <x v="3"/>
    <s v="nonfiction"/>
    <n v="84.14"/>
    <n v="122"/>
    <x v="721"/>
    <d v="2014-08-01T13:43:27"/>
    <x v="3"/>
  </r>
  <r>
    <x v="0"/>
    <s v="US"/>
    <s v="USD"/>
    <n v="1333909178"/>
    <n v="1331320778"/>
    <b v="0"/>
    <n v="153"/>
    <b v="1"/>
    <x v="3"/>
    <s v="nonfiction"/>
    <n v="215.73"/>
    <n v="132"/>
    <x v="722"/>
    <d v="2012-04-08T18:19:38"/>
    <x v="5"/>
  </r>
  <r>
    <x v="0"/>
    <s v="US"/>
    <s v="USD"/>
    <n v="1438228740"/>
    <n v="1435606549"/>
    <b v="0"/>
    <n v="100"/>
    <b v="1"/>
    <x v="3"/>
    <s v="nonfiction"/>
    <n v="54.69"/>
    <n v="109"/>
    <x v="723"/>
    <d v="2015-07-30T03:59:00"/>
    <x v="0"/>
  </r>
  <r>
    <x v="0"/>
    <s v="US"/>
    <s v="USD"/>
    <n v="1309447163"/>
    <n v="1306855163"/>
    <b v="0"/>
    <n v="143"/>
    <b v="1"/>
    <x v="3"/>
    <s v="nonfiction"/>
    <n v="51.63"/>
    <n v="105"/>
    <x v="724"/>
    <d v="2011-06-30T15:19:23"/>
    <x v="6"/>
  </r>
  <r>
    <x v="0"/>
    <s v="US"/>
    <s v="USD"/>
    <n v="1450018912"/>
    <n v="1447426912"/>
    <b v="0"/>
    <n v="140"/>
    <b v="1"/>
    <x v="3"/>
    <s v="nonfiction"/>
    <n v="143.36000000000001"/>
    <n v="100"/>
    <x v="725"/>
    <d v="2015-12-13T15:01:52"/>
    <x v="0"/>
  </r>
  <r>
    <x v="0"/>
    <s v="US"/>
    <s v="USD"/>
    <n v="1365728487"/>
    <n v="1363136487"/>
    <b v="0"/>
    <n v="35"/>
    <b v="1"/>
    <x v="3"/>
    <s v="nonfiction"/>
    <n v="72.430000000000007"/>
    <n v="101"/>
    <x v="726"/>
    <d v="2013-04-12T01:01:27"/>
    <x v="4"/>
  </r>
  <r>
    <x v="0"/>
    <s v="US"/>
    <s v="USD"/>
    <n v="1358198400"/>
    <n v="1354580949"/>
    <b v="0"/>
    <n v="149"/>
    <b v="1"/>
    <x v="3"/>
    <s v="nonfiction"/>
    <n v="36.53"/>
    <n v="156"/>
    <x v="727"/>
    <d v="2013-01-14T21:20:00"/>
    <x v="5"/>
  </r>
  <r>
    <x v="0"/>
    <s v="US"/>
    <s v="USD"/>
    <n v="1313957157"/>
    <n v="1310069157"/>
    <b v="0"/>
    <n v="130"/>
    <b v="1"/>
    <x v="3"/>
    <s v="nonfiction"/>
    <n v="60.9"/>
    <n v="106"/>
    <x v="728"/>
    <d v="2011-08-21T20:05:57"/>
    <x v="6"/>
  </r>
  <r>
    <x v="0"/>
    <s v="US"/>
    <s v="USD"/>
    <n v="1348028861"/>
    <n v="1342844861"/>
    <b v="0"/>
    <n v="120"/>
    <b v="1"/>
    <x v="3"/>
    <s v="nonfiction"/>
    <n v="43.55"/>
    <n v="131"/>
    <x v="729"/>
    <d v="2012-09-19T04:27:41"/>
    <x v="5"/>
  </r>
  <r>
    <x v="0"/>
    <s v="US"/>
    <s v="USD"/>
    <n v="1323280391"/>
    <n v="1320688391"/>
    <b v="0"/>
    <n v="265"/>
    <b v="1"/>
    <x v="3"/>
    <s v="nonfiction"/>
    <n v="99.77"/>
    <n v="132"/>
    <x v="730"/>
    <d v="2011-12-07T17:53:11"/>
    <x v="6"/>
  </r>
  <r>
    <x v="0"/>
    <s v="US"/>
    <s v="USD"/>
    <n v="1327212000"/>
    <n v="1322852747"/>
    <b v="0"/>
    <n v="71"/>
    <b v="1"/>
    <x v="3"/>
    <s v="nonfiction"/>
    <n v="88.73"/>
    <n v="126"/>
    <x v="731"/>
    <d v="2012-01-22T06:00:00"/>
    <x v="6"/>
  </r>
  <r>
    <x v="0"/>
    <s v="GB"/>
    <s v="GBP"/>
    <n v="1380449461"/>
    <n v="1375265461"/>
    <b v="0"/>
    <n v="13"/>
    <b v="1"/>
    <x v="3"/>
    <s v="nonfiction"/>
    <n v="4.92"/>
    <n v="160"/>
    <x v="732"/>
    <d v="2013-09-29T10:11:01"/>
    <x v="4"/>
  </r>
  <r>
    <x v="0"/>
    <s v="GB"/>
    <s v="GBP"/>
    <n v="1387533892"/>
    <n v="1384941892"/>
    <b v="0"/>
    <n v="169"/>
    <b v="1"/>
    <x v="3"/>
    <s v="nonfiction"/>
    <n v="17.82"/>
    <n v="120"/>
    <x v="733"/>
    <d v="2013-12-20T10:04:52"/>
    <x v="4"/>
  </r>
  <r>
    <x v="0"/>
    <s v="CA"/>
    <s v="CAD"/>
    <n v="1431147600"/>
    <n v="1428465420"/>
    <b v="0"/>
    <n v="57"/>
    <b v="1"/>
    <x v="3"/>
    <s v="nonfiction"/>
    <n v="187.19"/>
    <n v="126"/>
    <x v="734"/>
    <d v="2015-05-09T05:00:00"/>
    <x v="0"/>
  </r>
  <r>
    <x v="0"/>
    <s v="US"/>
    <s v="USD"/>
    <n v="1417653540"/>
    <n v="1414975346"/>
    <b v="0"/>
    <n v="229"/>
    <b v="1"/>
    <x v="3"/>
    <s v="nonfiction"/>
    <n v="234.81"/>
    <n v="114"/>
    <x v="735"/>
    <d v="2014-12-04T00:39:00"/>
    <x v="3"/>
  </r>
  <r>
    <x v="0"/>
    <s v="US"/>
    <s v="USD"/>
    <n v="1385009940"/>
    <n v="1383327440"/>
    <b v="0"/>
    <n v="108"/>
    <b v="1"/>
    <x v="3"/>
    <s v="nonfiction"/>
    <n v="105.05"/>
    <n v="315"/>
    <x v="736"/>
    <d v="2013-11-21T04:59:00"/>
    <x v="4"/>
  </r>
  <r>
    <x v="0"/>
    <s v="US"/>
    <s v="USD"/>
    <n v="1392408000"/>
    <n v="1390890987"/>
    <b v="0"/>
    <n v="108"/>
    <b v="1"/>
    <x v="3"/>
    <s v="nonfiction"/>
    <n v="56.67"/>
    <n v="122"/>
    <x v="737"/>
    <d v="2014-02-14T20:00:00"/>
    <x v="3"/>
  </r>
  <r>
    <x v="0"/>
    <s v="US"/>
    <s v="USD"/>
    <n v="1417409940"/>
    <n v="1414765794"/>
    <b v="0"/>
    <n v="41"/>
    <b v="1"/>
    <x v="3"/>
    <s v="nonfiction"/>
    <n v="39.049999999999997"/>
    <n v="107"/>
    <x v="738"/>
    <d v="2014-12-01T04:59:00"/>
    <x v="3"/>
  </r>
  <r>
    <x v="0"/>
    <s v="US"/>
    <s v="USD"/>
    <n v="1407758629"/>
    <n v="1404907429"/>
    <b v="0"/>
    <n v="139"/>
    <b v="1"/>
    <x v="3"/>
    <s v="nonfiction"/>
    <n v="68.349999999999994"/>
    <n v="158"/>
    <x v="739"/>
    <d v="2014-08-11T12:03:49"/>
    <x v="3"/>
  </r>
  <r>
    <x v="0"/>
    <s v="US"/>
    <s v="USD"/>
    <n v="1434857482"/>
    <n v="1433647882"/>
    <b v="0"/>
    <n v="19"/>
    <b v="1"/>
    <x v="3"/>
    <s v="nonfiction"/>
    <n v="169.58"/>
    <n v="107"/>
    <x v="740"/>
    <d v="2015-06-21T03:31:22"/>
    <x v="0"/>
  </r>
  <r>
    <x v="0"/>
    <s v="US"/>
    <s v="USD"/>
    <n v="1370964806"/>
    <n v="1367940806"/>
    <b v="0"/>
    <n v="94"/>
    <b v="1"/>
    <x v="3"/>
    <s v="nonfiction"/>
    <n v="141.41999999999999"/>
    <n v="102"/>
    <x v="741"/>
    <d v="2013-06-11T15:33:26"/>
    <x v="4"/>
  </r>
  <r>
    <x v="0"/>
    <s v="US"/>
    <s v="USD"/>
    <n v="1395435712"/>
    <n v="1392847312"/>
    <b v="0"/>
    <n v="23"/>
    <b v="1"/>
    <x v="3"/>
    <s v="nonfiction"/>
    <n v="67.39"/>
    <n v="111"/>
    <x v="742"/>
    <d v="2014-03-21T21:01:52"/>
    <x v="3"/>
  </r>
  <r>
    <x v="0"/>
    <s v="US"/>
    <s v="USD"/>
    <n v="1334610000"/>
    <n v="1332435685"/>
    <b v="0"/>
    <n v="15"/>
    <b v="1"/>
    <x v="3"/>
    <s v="nonfiction"/>
    <n v="54.27"/>
    <n v="148"/>
    <x v="743"/>
    <d v="2012-04-16T21:00:00"/>
    <x v="5"/>
  </r>
  <r>
    <x v="0"/>
    <s v="US"/>
    <s v="USD"/>
    <n v="1355439503"/>
    <n v="1352847503"/>
    <b v="0"/>
    <n v="62"/>
    <b v="1"/>
    <x v="3"/>
    <s v="nonfiction"/>
    <n v="82.52"/>
    <n v="102"/>
    <x v="744"/>
    <d v="2012-12-13T22:58:23"/>
    <x v="5"/>
  </r>
  <r>
    <x v="0"/>
    <s v="US"/>
    <s v="USD"/>
    <n v="1367588645"/>
    <n v="1364996645"/>
    <b v="0"/>
    <n v="74"/>
    <b v="1"/>
    <x v="3"/>
    <s v="nonfiction"/>
    <n v="53.73"/>
    <n v="179"/>
    <x v="745"/>
    <d v="2013-05-03T13:44:05"/>
    <x v="4"/>
  </r>
  <r>
    <x v="0"/>
    <s v="US"/>
    <s v="USD"/>
    <n v="1348372740"/>
    <n v="1346806909"/>
    <b v="0"/>
    <n v="97"/>
    <b v="1"/>
    <x v="3"/>
    <s v="nonfiction"/>
    <n v="34.21"/>
    <n v="111"/>
    <x v="746"/>
    <d v="2012-09-23T03:59:00"/>
    <x v="5"/>
  </r>
  <r>
    <x v="0"/>
    <s v="NL"/>
    <s v="EUR"/>
    <n v="1421319240"/>
    <n v="1418649019"/>
    <b v="0"/>
    <n v="55"/>
    <b v="1"/>
    <x v="3"/>
    <s v="nonfiction"/>
    <n v="127.33"/>
    <n v="100"/>
    <x v="747"/>
    <d v="2015-01-15T10:54:00"/>
    <x v="3"/>
  </r>
  <r>
    <x v="0"/>
    <s v="US"/>
    <s v="USD"/>
    <n v="1407701966"/>
    <n v="1405109966"/>
    <b v="0"/>
    <n v="44"/>
    <b v="1"/>
    <x v="3"/>
    <s v="nonfiction"/>
    <n v="45.57"/>
    <n v="100"/>
    <x v="748"/>
    <d v="2014-08-10T20:19:26"/>
    <x v="3"/>
  </r>
  <r>
    <x v="0"/>
    <s v="US"/>
    <s v="USD"/>
    <n v="1485642930"/>
    <n v="1483050930"/>
    <b v="0"/>
    <n v="110"/>
    <b v="1"/>
    <x v="3"/>
    <s v="nonfiction"/>
    <n v="95.96"/>
    <n v="106"/>
    <x v="749"/>
    <d v="2017-01-28T22:35:30"/>
    <x v="2"/>
  </r>
  <r>
    <x v="0"/>
    <s v="US"/>
    <s v="USD"/>
    <n v="1361739872"/>
    <n v="1359147872"/>
    <b v="0"/>
    <n v="59"/>
    <b v="1"/>
    <x v="3"/>
    <s v="nonfiction"/>
    <n v="77.27"/>
    <n v="103"/>
    <x v="750"/>
    <d v="2013-02-24T21:04:32"/>
    <x v="4"/>
  </r>
  <r>
    <x v="0"/>
    <s v="US"/>
    <s v="USD"/>
    <n v="1312470475"/>
    <n v="1308496075"/>
    <b v="0"/>
    <n v="62"/>
    <b v="1"/>
    <x v="3"/>
    <s v="nonfiction"/>
    <n v="57.34"/>
    <n v="119"/>
    <x v="751"/>
    <d v="2011-08-04T15:07:55"/>
    <x v="6"/>
  </r>
  <r>
    <x v="0"/>
    <s v="AU"/>
    <s v="AUD"/>
    <n v="1476615600"/>
    <n v="1474884417"/>
    <b v="0"/>
    <n v="105"/>
    <b v="1"/>
    <x v="3"/>
    <s v="nonfiction"/>
    <n v="53.19"/>
    <n v="112"/>
    <x v="752"/>
    <d v="2016-10-16T11:00:00"/>
    <x v="2"/>
  </r>
  <r>
    <x v="0"/>
    <s v="US"/>
    <s v="USD"/>
    <n v="1423922991"/>
    <n v="1421330991"/>
    <b v="0"/>
    <n v="26"/>
    <b v="1"/>
    <x v="3"/>
    <s v="nonfiction"/>
    <n v="492.31"/>
    <n v="128"/>
    <x v="753"/>
    <d v="2015-02-14T14:09:51"/>
    <x v="0"/>
  </r>
  <r>
    <x v="0"/>
    <s v="US"/>
    <s v="USD"/>
    <n v="1357408721"/>
    <n v="1354816721"/>
    <b v="0"/>
    <n v="49"/>
    <b v="1"/>
    <x v="3"/>
    <s v="nonfiction"/>
    <n v="42.35"/>
    <n v="104"/>
    <x v="754"/>
    <d v="2013-01-05T17:58:41"/>
    <x v="5"/>
  </r>
  <r>
    <x v="0"/>
    <s v="US"/>
    <s v="USD"/>
    <n v="1369010460"/>
    <n v="1366381877"/>
    <b v="0"/>
    <n v="68"/>
    <b v="1"/>
    <x v="3"/>
    <s v="nonfiction"/>
    <n v="37.47"/>
    <n v="102"/>
    <x v="755"/>
    <d v="2013-05-20T00:41:00"/>
    <x v="4"/>
  </r>
  <r>
    <x v="0"/>
    <s v="US"/>
    <s v="USD"/>
    <n v="1303147459"/>
    <n v="1297880659"/>
    <b v="0"/>
    <n v="22"/>
    <b v="1"/>
    <x v="3"/>
    <s v="nonfiction"/>
    <n v="37.450000000000003"/>
    <n v="118"/>
    <x v="756"/>
    <d v="2011-04-18T17:24:19"/>
    <x v="6"/>
  </r>
  <r>
    <x v="0"/>
    <s v="US"/>
    <s v="USD"/>
    <n v="1354756714"/>
    <n v="1353547114"/>
    <b v="0"/>
    <n v="18"/>
    <b v="1"/>
    <x v="3"/>
    <s v="nonfiction"/>
    <n v="33.06"/>
    <n v="238"/>
    <x v="757"/>
    <d v="2012-12-06T01:18:34"/>
    <x v="5"/>
  </r>
  <r>
    <x v="0"/>
    <s v="US"/>
    <s v="USD"/>
    <n v="1286568268"/>
    <n v="1283976268"/>
    <b v="0"/>
    <n v="19"/>
    <b v="1"/>
    <x v="3"/>
    <s v="nonfiction"/>
    <n v="134.21"/>
    <n v="102"/>
    <x v="758"/>
    <d v="2010-10-08T20:04:28"/>
    <x v="7"/>
  </r>
  <r>
    <x v="0"/>
    <s v="GB"/>
    <s v="GBP"/>
    <n v="1404892539"/>
    <n v="1401436539"/>
    <b v="0"/>
    <n v="99"/>
    <b v="1"/>
    <x v="3"/>
    <s v="nonfiction"/>
    <n v="51.47"/>
    <n v="102"/>
    <x v="759"/>
    <d v="2014-07-09T07:55:39"/>
    <x v="3"/>
  </r>
  <r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x v="2"/>
    <s v="US"/>
    <s v="USD"/>
    <n v="1391364126"/>
    <n v="1388772126"/>
    <b v="0"/>
    <n v="6"/>
    <b v="0"/>
    <x v="3"/>
    <s v="fiction"/>
    <n v="39.17"/>
    <n v="5"/>
    <x v="761"/>
    <d v="2014-02-02T18:02:06"/>
    <x v="3"/>
  </r>
  <r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x v="2"/>
    <s v="GB"/>
    <s v="GBP"/>
    <n v="1376563408"/>
    <n v="1373971408"/>
    <b v="0"/>
    <n v="1"/>
    <b v="0"/>
    <x v="3"/>
    <s v="fiction"/>
    <n v="5"/>
    <n v="0"/>
    <x v="763"/>
    <d v="2013-08-15T10:43:28"/>
    <x v="4"/>
  </r>
  <r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x v="2"/>
    <s v="US"/>
    <s v="USD"/>
    <n v="1413723684"/>
    <n v="1411131684"/>
    <b v="0"/>
    <n v="44"/>
    <b v="0"/>
    <x v="3"/>
    <s v="fiction"/>
    <n v="57.3"/>
    <n v="36"/>
    <x v="765"/>
    <d v="2014-10-19T13:01:24"/>
    <x v="3"/>
  </r>
  <r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x v="2"/>
    <s v="US"/>
    <s v="USD"/>
    <n v="1432178810"/>
    <n v="1429586810"/>
    <b v="0"/>
    <n v="3"/>
    <b v="0"/>
    <x v="3"/>
    <s v="fiction"/>
    <n v="59"/>
    <n v="4"/>
    <x v="767"/>
    <d v="2015-05-21T03:26:50"/>
    <x v="0"/>
  </r>
  <r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x v="2"/>
    <s v="US"/>
    <s v="USD"/>
    <n v="1388102094"/>
    <n v="1385510094"/>
    <b v="0"/>
    <n v="52"/>
    <b v="0"/>
    <x v="3"/>
    <s v="fiction"/>
    <n v="31.85"/>
    <n v="41"/>
    <x v="769"/>
    <d v="2013-12-26T23:54:54"/>
    <x v="4"/>
  </r>
  <r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x v="2"/>
    <s v="US"/>
    <s v="USD"/>
    <n v="1454183202"/>
    <n v="1449863202"/>
    <b v="0"/>
    <n v="1"/>
    <b v="0"/>
    <x v="3"/>
    <s v="fiction"/>
    <n v="10"/>
    <n v="0"/>
    <x v="771"/>
    <d v="2016-01-30T19:46:42"/>
    <x v="0"/>
  </r>
  <r>
    <x v="2"/>
    <s v="US"/>
    <s v="USD"/>
    <n v="1257047940"/>
    <n v="1252718519"/>
    <b v="0"/>
    <n v="1"/>
    <b v="0"/>
    <x v="3"/>
    <s v="fiction"/>
    <n v="50"/>
    <n v="3"/>
    <x v="772"/>
    <d v="2009-11-01T03:59:00"/>
    <x v="8"/>
  </r>
  <r>
    <x v="2"/>
    <s v="GB"/>
    <s v="GBP"/>
    <n v="1431298860"/>
    <n v="1428341985"/>
    <b v="0"/>
    <n v="2"/>
    <b v="0"/>
    <x v="3"/>
    <s v="fiction"/>
    <n v="16"/>
    <n v="1"/>
    <x v="773"/>
    <d v="2015-05-10T23:01:00"/>
    <x v="0"/>
  </r>
  <r>
    <x v="2"/>
    <s v="US"/>
    <s v="USD"/>
    <n v="1393181018"/>
    <n v="1390589018"/>
    <b v="0"/>
    <n v="9"/>
    <b v="0"/>
    <x v="3"/>
    <s v="fiction"/>
    <n v="39"/>
    <n v="70"/>
    <x v="774"/>
    <d v="2014-02-23T18:43:38"/>
    <x v="3"/>
  </r>
  <r>
    <x v="2"/>
    <s v="US"/>
    <s v="USD"/>
    <n v="1323998795"/>
    <n v="1321406795"/>
    <b v="0"/>
    <n v="5"/>
    <b v="0"/>
    <x v="3"/>
    <s v="fiction"/>
    <n v="34"/>
    <n v="2"/>
    <x v="775"/>
    <d v="2011-12-16T01:26:35"/>
    <x v="6"/>
  </r>
  <r>
    <x v="2"/>
    <s v="US"/>
    <s v="USD"/>
    <n v="1444539600"/>
    <n v="1441297645"/>
    <b v="0"/>
    <n v="57"/>
    <b v="0"/>
    <x v="3"/>
    <s v="fiction"/>
    <n v="63.12"/>
    <n v="51"/>
    <x v="776"/>
    <d v="2015-10-11T05:00:00"/>
    <x v="0"/>
  </r>
  <r>
    <x v="2"/>
    <s v="US"/>
    <s v="USD"/>
    <n v="1375313577"/>
    <n v="1372721577"/>
    <b v="0"/>
    <n v="3"/>
    <b v="0"/>
    <x v="3"/>
    <s v="fiction"/>
    <n v="7"/>
    <n v="1"/>
    <x v="777"/>
    <d v="2013-07-31T23:32:57"/>
    <x v="4"/>
  </r>
  <r>
    <x v="2"/>
    <s v="US"/>
    <s v="USD"/>
    <n v="1398876680"/>
    <n v="1396284680"/>
    <b v="0"/>
    <n v="1"/>
    <b v="0"/>
    <x v="3"/>
    <s v="fiction"/>
    <n v="2"/>
    <n v="0"/>
    <x v="778"/>
    <d v="2014-04-30T16:51:20"/>
    <x v="3"/>
  </r>
  <r>
    <x v="2"/>
    <s v="US"/>
    <s v="USD"/>
    <n v="1287115200"/>
    <n v="1284567905"/>
    <b v="0"/>
    <n v="6"/>
    <b v="0"/>
    <x v="3"/>
    <s v="fiction"/>
    <n v="66.67"/>
    <n v="3"/>
    <x v="779"/>
    <d v="2010-10-15T04:00:00"/>
    <x v="7"/>
  </r>
  <r>
    <x v="0"/>
    <s v="US"/>
    <s v="USD"/>
    <n v="1304439025"/>
    <n v="1301847025"/>
    <b v="0"/>
    <n v="27"/>
    <b v="1"/>
    <x v="4"/>
    <s v="rock"/>
    <n v="38.520000000000003"/>
    <n v="104"/>
    <x v="780"/>
    <d v="2011-05-03T16:10:25"/>
    <x v="6"/>
  </r>
  <r>
    <x v="0"/>
    <s v="US"/>
    <s v="USD"/>
    <n v="1370649674"/>
    <n v="1368057674"/>
    <b v="0"/>
    <n v="25"/>
    <b v="1"/>
    <x v="4"/>
    <s v="rock"/>
    <n v="42.61"/>
    <n v="133"/>
    <x v="781"/>
    <d v="2013-06-08T00:01:14"/>
    <x v="4"/>
  </r>
  <r>
    <x v="0"/>
    <s v="US"/>
    <s v="USD"/>
    <n v="1345918302"/>
    <n v="1343326302"/>
    <b v="0"/>
    <n v="14"/>
    <b v="1"/>
    <x v="4"/>
    <s v="rock"/>
    <n v="50"/>
    <n v="100"/>
    <x v="782"/>
    <d v="2012-08-25T18:11:42"/>
    <x v="5"/>
  </r>
  <r>
    <x v="0"/>
    <s v="US"/>
    <s v="USD"/>
    <n v="1335564000"/>
    <n v="1332182049"/>
    <b v="0"/>
    <n v="35"/>
    <b v="1"/>
    <x v="4"/>
    <s v="rock"/>
    <n v="63.49"/>
    <n v="148"/>
    <x v="783"/>
    <d v="2012-04-27T22:00:00"/>
    <x v="5"/>
  </r>
  <r>
    <x v="0"/>
    <s v="US"/>
    <s v="USD"/>
    <n v="1395023719"/>
    <n v="1391571319"/>
    <b v="0"/>
    <n v="10"/>
    <b v="1"/>
    <x v="4"/>
    <s v="rock"/>
    <n v="102.5"/>
    <n v="103"/>
    <x v="784"/>
    <d v="2014-03-17T02:35:19"/>
    <x v="3"/>
  </r>
  <r>
    <x v="0"/>
    <s v="US"/>
    <s v="USD"/>
    <n v="1362060915"/>
    <n v="1359468915"/>
    <b v="0"/>
    <n v="29"/>
    <b v="1"/>
    <x v="4"/>
    <s v="rock"/>
    <n v="31.14"/>
    <n v="181"/>
    <x v="785"/>
    <d v="2013-02-28T14:15:15"/>
    <x v="4"/>
  </r>
  <r>
    <x v="0"/>
    <s v="US"/>
    <s v="USD"/>
    <n v="1336751220"/>
    <n v="1331774434"/>
    <b v="0"/>
    <n v="44"/>
    <b v="1"/>
    <x v="4"/>
    <s v="rock"/>
    <n v="162.27000000000001"/>
    <n v="143"/>
    <x v="786"/>
    <d v="2012-05-11T15:47:00"/>
    <x v="5"/>
  </r>
  <r>
    <x v="0"/>
    <s v="US"/>
    <s v="USD"/>
    <n v="1383318226"/>
    <n v="1380726226"/>
    <b v="0"/>
    <n v="17"/>
    <b v="1"/>
    <x v="4"/>
    <s v="rock"/>
    <n v="80.59"/>
    <n v="114"/>
    <x v="787"/>
    <d v="2013-11-01T15:03:46"/>
    <x v="4"/>
  </r>
  <r>
    <x v="0"/>
    <s v="US"/>
    <s v="USD"/>
    <n v="1341633540"/>
    <n v="1338336588"/>
    <b v="0"/>
    <n v="34"/>
    <b v="1"/>
    <x v="4"/>
    <s v="rock"/>
    <n v="59.85"/>
    <n v="204"/>
    <x v="788"/>
    <d v="2012-07-07T03:59:00"/>
    <x v="5"/>
  </r>
  <r>
    <x v="0"/>
    <s v="US"/>
    <s v="USD"/>
    <n v="1358755140"/>
    <n v="1357187280"/>
    <b v="0"/>
    <n v="14"/>
    <b v="1"/>
    <x v="4"/>
    <s v="rock"/>
    <n v="132.86000000000001"/>
    <n v="109"/>
    <x v="789"/>
    <d v="2013-01-21T07:59:00"/>
    <x v="4"/>
  </r>
  <r>
    <x v="0"/>
    <s v="US"/>
    <s v="USD"/>
    <n v="1359680939"/>
    <n v="1357088939"/>
    <b v="0"/>
    <n v="156"/>
    <b v="1"/>
    <x v="4"/>
    <s v="rock"/>
    <n v="92.55"/>
    <n v="144"/>
    <x v="790"/>
    <d v="2013-02-01T01:08:59"/>
    <x v="4"/>
  </r>
  <r>
    <x v="0"/>
    <s v="US"/>
    <s v="USD"/>
    <n v="1384322340"/>
    <n v="1381430646"/>
    <b v="0"/>
    <n v="128"/>
    <b v="1"/>
    <x v="4"/>
    <s v="rock"/>
    <n v="60.86"/>
    <n v="104"/>
    <x v="791"/>
    <d v="2013-11-13T05:59:00"/>
    <x v="4"/>
  </r>
  <r>
    <x v="0"/>
    <s v="US"/>
    <s v="USD"/>
    <n v="1383861483"/>
    <n v="1381265883"/>
    <b v="0"/>
    <n v="60"/>
    <b v="1"/>
    <x v="4"/>
    <s v="rock"/>
    <n v="41.85"/>
    <n v="100"/>
    <x v="792"/>
    <d v="2013-11-07T21:58:03"/>
    <x v="4"/>
  </r>
  <r>
    <x v="0"/>
    <s v="US"/>
    <s v="USD"/>
    <n v="1372827540"/>
    <n v="1371491244"/>
    <b v="0"/>
    <n v="32"/>
    <b v="1"/>
    <x v="4"/>
    <s v="rock"/>
    <n v="88.33"/>
    <n v="103"/>
    <x v="793"/>
    <d v="2013-07-03T04:59:00"/>
    <x v="4"/>
  </r>
  <r>
    <x v="0"/>
    <s v="US"/>
    <s v="USD"/>
    <n v="1315242360"/>
    <n v="1310438737"/>
    <b v="0"/>
    <n v="53"/>
    <b v="1"/>
    <x v="4"/>
    <s v="rock"/>
    <n v="158.96"/>
    <n v="105"/>
    <x v="794"/>
    <d v="2011-09-05T17:06:00"/>
    <x v="6"/>
  </r>
  <r>
    <x v="0"/>
    <s v="US"/>
    <s v="USD"/>
    <n v="1333774740"/>
    <n v="1330094566"/>
    <b v="0"/>
    <n v="184"/>
    <b v="1"/>
    <x v="4"/>
    <s v="rock"/>
    <n v="85.05"/>
    <n v="112"/>
    <x v="795"/>
    <d v="2012-04-07T04:59:00"/>
    <x v="5"/>
  </r>
  <r>
    <x v="0"/>
    <s v="US"/>
    <s v="USD"/>
    <n v="1379279400"/>
    <n v="1376687485"/>
    <b v="0"/>
    <n v="90"/>
    <b v="1"/>
    <x v="4"/>
    <s v="rock"/>
    <n v="112.61"/>
    <n v="101"/>
    <x v="796"/>
    <d v="2013-09-15T21:10:00"/>
    <x v="4"/>
  </r>
  <r>
    <x v="0"/>
    <s v="US"/>
    <s v="USD"/>
    <n v="1335672000"/>
    <n v="1332978688"/>
    <b v="0"/>
    <n v="71"/>
    <b v="1"/>
    <x v="4"/>
    <s v="rock"/>
    <n v="45.44"/>
    <n v="108"/>
    <x v="797"/>
    <d v="2012-04-29T04:00:00"/>
    <x v="5"/>
  </r>
  <r>
    <x v="0"/>
    <s v="US"/>
    <s v="USD"/>
    <n v="1412086187"/>
    <n v="1409494187"/>
    <b v="0"/>
    <n v="87"/>
    <b v="1"/>
    <x v="4"/>
    <s v="rock"/>
    <n v="46.22"/>
    <n v="115"/>
    <x v="798"/>
    <d v="2014-09-30T14:09:47"/>
    <x v="3"/>
  </r>
  <r>
    <x v="0"/>
    <s v="US"/>
    <s v="USD"/>
    <n v="1335542446"/>
    <n v="1332950446"/>
    <b v="0"/>
    <n v="28"/>
    <b v="1"/>
    <x v="4"/>
    <s v="rock"/>
    <n v="178.61"/>
    <n v="100"/>
    <x v="799"/>
    <d v="2012-04-27T16:00:46"/>
    <x v="5"/>
  </r>
  <r>
    <x v="0"/>
    <s v="GB"/>
    <s v="GBP"/>
    <n v="1410431054"/>
    <n v="1407839054"/>
    <b v="0"/>
    <n v="56"/>
    <b v="1"/>
    <x v="4"/>
    <s v="rock"/>
    <n v="40.75"/>
    <n v="152"/>
    <x v="800"/>
    <d v="2014-09-11T10:24:14"/>
    <x v="3"/>
  </r>
  <r>
    <x v="0"/>
    <s v="US"/>
    <s v="USD"/>
    <n v="1309547120"/>
    <n v="1306955120"/>
    <b v="0"/>
    <n v="51"/>
    <b v="1"/>
    <x v="4"/>
    <s v="rock"/>
    <n v="43.73"/>
    <n v="112"/>
    <x v="801"/>
    <d v="2011-07-01T19:05:20"/>
    <x v="6"/>
  </r>
  <r>
    <x v="0"/>
    <s v="US"/>
    <s v="USD"/>
    <n v="1347854700"/>
    <n v="1343867524"/>
    <b v="0"/>
    <n v="75"/>
    <b v="1"/>
    <x v="4"/>
    <s v="rock"/>
    <n v="81.069999999999993"/>
    <n v="101"/>
    <x v="802"/>
    <d v="2012-09-17T04:05:00"/>
    <x v="5"/>
  </r>
  <r>
    <x v="0"/>
    <s v="US"/>
    <s v="USD"/>
    <n v="1306630800"/>
    <n v="1304376478"/>
    <b v="0"/>
    <n v="38"/>
    <b v="1"/>
    <x v="4"/>
    <s v="rock"/>
    <n v="74.61"/>
    <n v="123"/>
    <x v="803"/>
    <d v="2011-05-29T01:00:00"/>
    <x v="6"/>
  </r>
  <r>
    <x v="0"/>
    <s v="US"/>
    <s v="USD"/>
    <n v="1311393540"/>
    <n v="1309919526"/>
    <b v="0"/>
    <n v="18"/>
    <b v="1"/>
    <x v="4"/>
    <s v="rock"/>
    <n v="305.56"/>
    <n v="100"/>
    <x v="804"/>
    <d v="2011-07-23T03:59:00"/>
    <x v="6"/>
  </r>
  <r>
    <x v="0"/>
    <s v="US"/>
    <s v="USD"/>
    <n v="1310857200"/>
    <n v="1306525512"/>
    <b v="0"/>
    <n v="54"/>
    <b v="1"/>
    <x v="4"/>
    <s v="rock"/>
    <n v="58.33"/>
    <n v="105"/>
    <x v="805"/>
    <d v="2011-07-16T23:00:00"/>
    <x v="6"/>
  </r>
  <r>
    <x v="0"/>
    <s v="US"/>
    <s v="USD"/>
    <n v="1315413339"/>
    <n v="1312821339"/>
    <b v="0"/>
    <n v="71"/>
    <b v="1"/>
    <x v="4"/>
    <s v="rock"/>
    <n v="117.68"/>
    <n v="104"/>
    <x v="806"/>
    <d v="2011-09-07T16:35:39"/>
    <x v="6"/>
  </r>
  <r>
    <x v="0"/>
    <s v="US"/>
    <s v="USD"/>
    <n v="1488333600"/>
    <n v="1485270311"/>
    <b v="0"/>
    <n v="57"/>
    <b v="1"/>
    <x v="4"/>
    <s v="rock"/>
    <n v="73.77"/>
    <n v="105"/>
    <x v="807"/>
    <d v="2017-03-01T02:00:00"/>
    <x v="1"/>
  </r>
  <r>
    <x v="0"/>
    <s v="CA"/>
    <s v="CAD"/>
    <n v="1419224340"/>
    <n v="1416363886"/>
    <b v="0"/>
    <n v="43"/>
    <b v="1"/>
    <x v="4"/>
    <s v="rock"/>
    <n v="104.65"/>
    <n v="100"/>
    <x v="808"/>
    <d v="2014-12-22T04:59:00"/>
    <x v="3"/>
  </r>
  <r>
    <x v="0"/>
    <s v="US"/>
    <s v="USD"/>
    <n v="1390161630"/>
    <n v="1387569630"/>
    <b v="0"/>
    <n v="52"/>
    <b v="1"/>
    <x v="4"/>
    <s v="rock"/>
    <n v="79.83"/>
    <n v="104"/>
    <x v="809"/>
    <d v="2014-01-19T20:00:30"/>
    <x v="4"/>
  </r>
  <r>
    <x v="0"/>
    <s v="US"/>
    <s v="USD"/>
    <n v="1346462462"/>
    <n v="1343870462"/>
    <b v="0"/>
    <n v="27"/>
    <b v="1"/>
    <x v="4"/>
    <s v="rock"/>
    <n v="58.33"/>
    <n v="105"/>
    <x v="810"/>
    <d v="2012-09-01T01:21:02"/>
    <x v="5"/>
  </r>
  <r>
    <x v="0"/>
    <s v="US"/>
    <s v="USD"/>
    <n v="1373475120"/>
    <n v="1371569202"/>
    <b v="0"/>
    <n v="12"/>
    <b v="1"/>
    <x v="4"/>
    <s v="rock"/>
    <n v="86.67"/>
    <n v="104"/>
    <x v="811"/>
    <d v="2013-07-10T16:52:00"/>
    <x v="4"/>
  </r>
  <r>
    <x v="0"/>
    <s v="US"/>
    <s v="USD"/>
    <n v="1362146280"/>
    <n v="1357604752"/>
    <b v="0"/>
    <n v="33"/>
    <b v="1"/>
    <x v="4"/>
    <s v="rock"/>
    <n v="27.61"/>
    <n v="152"/>
    <x v="812"/>
    <d v="2013-03-01T13:58:00"/>
    <x v="4"/>
  </r>
  <r>
    <x v="0"/>
    <s v="US"/>
    <s v="USD"/>
    <n v="1342825365"/>
    <n v="1340233365"/>
    <b v="0"/>
    <n v="96"/>
    <b v="1"/>
    <x v="4"/>
    <s v="rock"/>
    <n v="25"/>
    <n v="160"/>
    <x v="813"/>
    <d v="2012-07-20T23:02:45"/>
    <x v="5"/>
  </r>
  <r>
    <x v="0"/>
    <s v="US"/>
    <s v="USD"/>
    <n v="1306865040"/>
    <n v="1305568201"/>
    <b v="0"/>
    <n v="28"/>
    <b v="1"/>
    <x v="4"/>
    <s v="rock"/>
    <n v="45.46"/>
    <n v="127"/>
    <x v="814"/>
    <d v="2011-05-31T18:04:00"/>
    <x v="6"/>
  </r>
  <r>
    <x v="0"/>
    <s v="US"/>
    <s v="USD"/>
    <n v="1414879303"/>
    <n v="1412287303"/>
    <b v="0"/>
    <n v="43"/>
    <b v="1"/>
    <x v="4"/>
    <s v="rock"/>
    <n v="99.53"/>
    <n v="107"/>
    <x v="815"/>
    <d v="2014-11-01T22:01:43"/>
    <x v="3"/>
  </r>
  <r>
    <x v="0"/>
    <s v="US"/>
    <s v="USD"/>
    <n v="1365489000"/>
    <n v="1362776043"/>
    <b v="0"/>
    <n v="205"/>
    <b v="1"/>
    <x v="4"/>
    <s v="rock"/>
    <n v="39.31"/>
    <n v="115"/>
    <x v="816"/>
    <d v="2013-04-09T06:30:00"/>
    <x v="4"/>
  </r>
  <r>
    <x v="0"/>
    <s v="US"/>
    <s v="USD"/>
    <n v="1331441940"/>
    <n v="1326810211"/>
    <b v="0"/>
    <n v="23"/>
    <b v="1"/>
    <x v="4"/>
    <s v="rock"/>
    <n v="89.42"/>
    <n v="137"/>
    <x v="817"/>
    <d v="2012-03-11T04:59:00"/>
    <x v="5"/>
  </r>
  <r>
    <x v="0"/>
    <s v="US"/>
    <s v="USD"/>
    <n v="1344358860"/>
    <n v="1343682681"/>
    <b v="0"/>
    <n v="19"/>
    <b v="1"/>
    <x v="4"/>
    <s v="rock"/>
    <n v="28.68"/>
    <n v="156"/>
    <x v="818"/>
    <d v="2012-08-07T17:01:00"/>
    <x v="5"/>
  </r>
  <r>
    <x v="0"/>
    <s v="US"/>
    <s v="USD"/>
    <n v="1387601040"/>
    <n v="1386806254"/>
    <b v="0"/>
    <n v="14"/>
    <b v="1"/>
    <x v="4"/>
    <s v="rock"/>
    <n v="31.07"/>
    <n v="109"/>
    <x v="819"/>
    <d v="2013-12-21T04:44:00"/>
    <x v="4"/>
  </r>
  <r>
    <x v="0"/>
    <s v="US"/>
    <s v="USD"/>
    <n v="1402290000"/>
    <n v="1399666342"/>
    <b v="0"/>
    <n v="38"/>
    <b v="1"/>
    <x v="4"/>
    <s v="rock"/>
    <n v="70.55"/>
    <n v="134"/>
    <x v="820"/>
    <d v="2014-06-09T05:00:00"/>
    <x v="3"/>
  </r>
  <r>
    <x v="0"/>
    <s v="US"/>
    <s v="USD"/>
    <n v="1430712060"/>
    <n v="1427753265"/>
    <b v="0"/>
    <n v="78"/>
    <b v="1"/>
    <x v="4"/>
    <s v="rock"/>
    <n v="224.13"/>
    <n v="100"/>
    <x v="821"/>
    <d v="2015-05-04T04:01:00"/>
    <x v="0"/>
  </r>
  <r>
    <x v="0"/>
    <s v="US"/>
    <s v="USD"/>
    <n v="1349477050"/>
    <n v="1346885050"/>
    <b v="0"/>
    <n v="69"/>
    <b v="1"/>
    <x v="4"/>
    <s v="rock"/>
    <n v="51.81"/>
    <n v="119"/>
    <x v="822"/>
    <d v="2012-10-05T22:44:10"/>
    <x v="5"/>
  </r>
  <r>
    <x v="0"/>
    <s v="US"/>
    <s v="USD"/>
    <n v="1427062852"/>
    <n v="1424474452"/>
    <b v="0"/>
    <n v="33"/>
    <b v="1"/>
    <x v="4"/>
    <s v="rock"/>
    <n v="43.52"/>
    <n v="180"/>
    <x v="823"/>
    <d v="2015-03-22T22:20:52"/>
    <x v="0"/>
  </r>
  <r>
    <x v="0"/>
    <s v="US"/>
    <s v="USD"/>
    <n v="1271573940"/>
    <n v="1268459318"/>
    <b v="0"/>
    <n v="54"/>
    <b v="1"/>
    <x v="4"/>
    <s v="rock"/>
    <n v="39.82"/>
    <n v="134"/>
    <x v="824"/>
    <d v="2010-04-18T06:59:00"/>
    <x v="7"/>
  </r>
  <r>
    <x v="0"/>
    <s v="US"/>
    <s v="USD"/>
    <n v="1351495284"/>
    <n v="1349335284"/>
    <b v="0"/>
    <n v="99"/>
    <b v="1"/>
    <x v="4"/>
    <s v="rock"/>
    <n v="126.81"/>
    <n v="100"/>
    <x v="825"/>
    <d v="2012-10-29T07:21:24"/>
    <x v="5"/>
  </r>
  <r>
    <x v="0"/>
    <s v="US"/>
    <s v="USD"/>
    <n v="1332719730"/>
    <n v="1330908930"/>
    <b v="0"/>
    <n v="49"/>
    <b v="1"/>
    <x v="4"/>
    <s v="rock"/>
    <n v="113.88"/>
    <n v="101"/>
    <x v="826"/>
    <d v="2012-03-25T23:55:30"/>
    <x v="5"/>
  </r>
  <r>
    <x v="0"/>
    <s v="US"/>
    <s v="USD"/>
    <n v="1329248940"/>
    <n v="1326972107"/>
    <b v="0"/>
    <n v="11"/>
    <b v="1"/>
    <x v="4"/>
    <s v="rock"/>
    <n v="28.18"/>
    <n v="103"/>
    <x v="827"/>
    <d v="2012-02-14T19:49:00"/>
    <x v="5"/>
  </r>
  <r>
    <x v="0"/>
    <s v="US"/>
    <s v="USD"/>
    <n v="1340641440"/>
    <n v="1339549982"/>
    <b v="0"/>
    <n v="38"/>
    <b v="1"/>
    <x v="4"/>
    <s v="rock"/>
    <n v="36.61"/>
    <n v="107"/>
    <x v="828"/>
    <d v="2012-06-25T16:24:00"/>
    <x v="5"/>
  </r>
  <r>
    <x v="0"/>
    <s v="GB"/>
    <s v="GBP"/>
    <n v="1468437240"/>
    <n v="1463253240"/>
    <b v="0"/>
    <n v="16"/>
    <b v="1"/>
    <x v="4"/>
    <s v="rock"/>
    <n v="32.5"/>
    <n v="104"/>
    <x v="829"/>
    <d v="2016-07-13T19:14:00"/>
    <x v="2"/>
  </r>
  <r>
    <x v="0"/>
    <s v="US"/>
    <s v="USD"/>
    <n v="1363952225"/>
    <n v="1361363825"/>
    <b v="0"/>
    <n v="32"/>
    <b v="1"/>
    <x v="4"/>
    <s v="rock"/>
    <n v="60.66"/>
    <n v="108"/>
    <x v="830"/>
    <d v="2013-03-22T11:37:05"/>
    <x v="4"/>
  </r>
  <r>
    <x v="0"/>
    <s v="US"/>
    <s v="USD"/>
    <n v="1335540694"/>
    <n v="1332948694"/>
    <b v="0"/>
    <n v="20"/>
    <b v="1"/>
    <x v="4"/>
    <s v="rock"/>
    <n v="175"/>
    <n v="233"/>
    <x v="831"/>
    <d v="2012-04-27T15:31:34"/>
    <x v="5"/>
  </r>
  <r>
    <x v="0"/>
    <s v="US"/>
    <s v="USD"/>
    <n v="1327133580"/>
    <n v="1321978335"/>
    <b v="0"/>
    <n v="154"/>
    <b v="1"/>
    <x v="4"/>
    <s v="rock"/>
    <n v="97.99"/>
    <n v="101"/>
    <x v="832"/>
    <d v="2012-01-21T08:13:00"/>
    <x v="6"/>
  </r>
  <r>
    <x v="0"/>
    <s v="US"/>
    <s v="USD"/>
    <n v="1397941475"/>
    <n v="1395349475"/>
    <b v="0"/>
    <n v="41"/>
    <b v="1"/>
    <x v="4"/>
    <s v="rock"/>
    <n v="148.78"/>
    <n v="102"/>
    <x v="833"/>
    <d v="2014-04-19T21:04:35"/>
    <x v="3"/>
  </r>
  <r>
    <x v="0"/>
    <s v="US"/>
    <s v="USD"/>
    <n v="1372651140"/>
    <n v="1369770292"/>
    <b v="0"/>
    <n v="75"/>
    <b v="1"/>
    <x v="4"/>
    <s v="rock"/>
    <n v="96.08"/>
    <n v="131"/>
    <x v="834"/>
    <d v="2013-07-01T03:59:00"/>
    <x v="4"/>
  </r>
  <r>
    <x v="0"/>
    <s v="US"/>
    <s v="USD"/>
    <n v="1337396400"/>
    <n v="1333709958"/>
    <b v="0"/>
    <n v="40"/>
    <b v="1"/>
    <x v="4"/>
    <s v="rock"/>
    <n v="58.63"/>
    <n v="117"/>
    <x v="835"/>
    <d v="2012-05-19T03:00:00"/>
    <x v="5"/>
  </r>
  <r>
    <x v="0"/>
    <s v="US"/>
    <s v="USD"/>
    <n v="1381108918"/>
    <n v="1378516918"/>
    <b v="0"/>
    <n v="46"/>
    <b v="1"/>
    <x v="4"/>
    <s v="rock"/>
    <n v="109.71"/>
    <n v="101"/>
    <x v="836"/>
    <d v="2013-10-07T01:21:58"/>
    <x v="4"/>
  </r>
  <r>
    <x v="0"/>
    <s v="US"/>
    <s v="USD"/>
    <n v="1398988662"/>
    <n v="1396396662"/>
    <b v="0"/>
    <n v="62"/>
    <b v="1"/>
    <x v="4"/>
    <s v="rock"/>
    <n v="49.11"/>
    <n v="122"/>
    <x v="837"/>
    <d v="2014-05-01T23:57:42"/>
    <x v="3"/>
  </r>
  <r>
    <x v="0"/>
    <s v="US"/>
    <s v="USD"/>
    <n v="1326835985"/>
    <n v="1324243985"/>
    <b v="0"/>
    <n v="61"/>
    <b v="1"/>
    <x v="4"/>
    <s v="rock"/>
    <n v="47.67"/>
    <n v="145"/>
    <x v="838"/>
    <d v="2012-01-17T21:33:05"/>
    <x v="6"/>
  </r>
  <r>
    <x v="0"/>
    <s v="US"/>
    <s v="USD"/>
    <n v="1348337956"/>
    <n v="1345745956"/>
    <b v="0"/>
    <n v="96"/>
    <b v="1"/>
    <x v="4"/>
    <s v="rock"/>
    <n v="60.74"/>
    <n v="117"/>
    <x v="839"/>
    <d v="2012-09-22T18:19:16"/>
    <x v="5"/>
  </r>
  <r>
    <x v="0"/>
    <s v="US"/>
    <s v="USD"/>
    <n v="1474694787"/>
    <n v="1472102787"/>
    <b v="0"/>
    <n v="190"/>
    <b v="1"/>
    <x v="4"/>
    <s v="metal"/>
    <n v="63.38"/>
    <n v="120"/>
    <x v="840"/>
    <d v="2016-09-24T05:26:27"/>
    <x v="2"/>
  </r>
  <r>
    <x v="0"/>
    <s v="US"/>
    <s v="USD"/>
    <n v="1415653663"/>
    <n v="1413058063"/>
    <b v="1"/>
    <n v="94"/>
    <b v="1"/>
    <x v="4"/>
    <s v="metal"/>
    <n v="53.89"/>
    <n v="101"/>
    <x v="841"/>
    <d v="2014-11-10T21:07:43"/>
    <x v="3"/>
  </r>
  <r>
    <x v="0"/>
    <s v="CA"/>
    <s v="CAD"/>
    <n v="1381723140"/>
    <n v="1378735983"/>
    <b v="1"/>
    <n v="39"/>
    <b v="1"/>
    <x v="4"/>
    <s v="metal"/>
    <n v="66.87"/>
    <n v="104"/>
    <x v="842"/>
    <d v="2013-10-14T03:59:00"/>
    <x v="4"/>
  </r>
  <r>
    <x v="0"/>
    <s v="US"/>
    <s v="USD"/>
    <n v="1481184000"/>
    <n v="1479708680"/>
    <b v="0"/>
    <n v="127"/>
    <b v="1"/>
    <x v="4"/>
    <s v="metal"/>
    <n v="63.1"/>
    <n v="267"/>
    <x v="843"/>
    <d v="2016-12-08T08:00:00"/>
    <x v="2"/>
  </r>
  <r>
    <x v="0"/>
    <s v="US"/>
    <s v="USD"/>
    <n v="1414817940"/>
    <n v="1411489552"/>
    <b v="1"/>
    <n v="159"/>
    <b v="1"/>
    <x v="4"/>
    <s v="metal"/>
    <n v="36.630000000000003"/>
    <n v="194"/>
    <x v="844"/>
    <d v="2014-11-01T04:59:00"/>
    <x v="3"/>
  </r>
  <r>
    <x v="0"/>
    <s v="US"/>
    <s v="USD"/>
    <n v="1473047940"/>
    <n v="1469595396"/>
    <b v="0"/>
    <n v="177"/>
    <b v="1"/>
    <x v="4"/>
    <s v="metal"/>
    <n v="34.01"/>
    <n v="120"/>
    <x v="845"/>
    <d v="2016-09-05T03:59:00"/>
    <x v="2"/>
  </r>
  <r>
    <x v="0"/>
    <s v="GB"/>
    <s v="GBP"/>
    <n v="1394460000"/>
    <n v="1393233855"/>
    <b v="0"/>
    <n v="47"/>
    <b v="1"/>
    <x v="4"/>
    <s v="metal"/>
    <n v="28.55"/>
    <n v="122"/>
    <x v="846"/>
    <d v="2014-03-10T14:00:00"/>
    <x v="3"/>
  </r>
  <r>
    <x v="0"/>
    <s v="US"/>
    <s v="USD"/>
    <n v="1436555376"/>
    <n v="1433963376"/>
    <b v="0"/>
    <n v="1"/>
    <b v="1"/>
    <x v="4"/>
    <s v="metal"/>
    <n v="10"/>
    <n v="100"/>
    <x v="847"/>
    <d v="2015-07-10T19:09:36"/>
    <x v="0"/>
  </r>
  <r>
    <x v="0"/>
    <s v="US"/>
    <s v="USD"/>
    <n v="1429038033"/>
    <n v="1426446033"/>
    <b v="0"/>
    <n v="16"/>
    <b v="1"/>
    <x v="4"/>
    <s v="metal"/>
    <n v="18.75"/>
    <n v="100"/>
    <x v="848"/>
    <d v="2015-04-14T19:00:33"/>
    <x v="0"/>
  </r>
  <r>
    <x v="0"/>
    <s v="US"/>
    <s v="USD"/>
    <n v="1426473264"/>
    <n v="1424057664"/>
    <b v="0"/>
    <n v="115"/>
    <b v="1"/>
    <x v="4"/>
    <s v="metal"/>
    <n v="41.7"/>
    <n v="120"/>
    <x v="849"/>
    <d v="2015-03-16T02:34:24"/>
    <x v="0"/>
  </r>
  <r>
    <x v="0"/>
    <s v="US"/>
    <s v="USD"/>
    <n v="1461560340"/>
    <n v="1458762717"/>
    <b v="0"/>
    <n v="133"/>
    <b v="1"/>
    <x v="4"/>
    <s v="metal"/>
    <n v="46.67"/>
    <n v="155"/>
    <x v="850"/>
    <d v="2016-04-25T04:59:00"/>
    <x v="2"/>
  </r>
  <r>
    <x v="0"/>
    <s v="FR"/>
    <s v="EUR"/>
    <n v="1469994300"/>
    <n v="1464815253"/>
    <b v="0"/>
    <n v="70"/>
    <b v="1"/>
    <x v="4"/>
    <s v="metal"/>
    <n v="37.270000000000003"/>
    <n v="130"/>
    <x v="851"/>
    <d v="2016-07-31T19:45:00"/>
    <x v="2"/>
  </r>
  <r>
    <x v="0"/>
    <s v="US"/>
    <s v="USD"/>
    <n v="1477342800"/>
    <n v="1476386395"/>
    <b v="0"/>
    <n v="62"/>
    <b v="1"/>
    <x v="4"/>
    <s v="metal"/>
    <n v="59.26"/>
    <n v="105"/>
    <x v="852"/>
    <d v="2016-10-24T21:00:00"/>
    <x v="2"/>
  </r>
  <r>
    <x v="0"/>
    <s v="US"/>
    <s v="USD"/>
    <n v="1424116709"/>
    <n v="1421524709"/>
    <b v="0"/>
    <n v="10"/>
    <b v="1"/>
    <x v="4"/>
    <s v="metal"/>
    <n v="30"/>
    <n v="100"/>
    <x v="853"/>
    <d v="2015-02-16T19:58:29"/>
    <x v="0"/>
  </r>
  <r>
    <x v="0"/>
    <s v="US"/>
    <s v="USD"/>
    <n v="1482901546"/>
    <n v="1480309546"/>
    <b v="0"/>
    <n v="499"/>
    <b v="1"/>
    <x v="4"/>
    <s v="metal"/>
    <n v="65.86"/>
    <n v="118"/>
    <x v="854"/>
    <d v="2016-12-28T05:05:46"/>
    <x v="2"/>
  </r>
  <r>
    <x v="0"/>
    <s v="US"/>
    <s v="USD"/>
    <n v="1469329217"/>
    <n v="1466737217"/>
    <b v="0"/>
    <n v="47"/>
    <b v="1"/>
    <x v="4"/>
    <s v="metal"/>
    <n v="31.91"/>
    <n v="103"/>
    <x v="855"/>
    <d v="2016-07-24T03:00:17"/>
    <x v="2"/>
  </r>
  <r>
    <x v="0"/>
    <s v="DE"/>
    <s v="EUR"/>
    <n v="1477422000"/>
    <n v="1472282956"/>
    <b v="0"/>
    <n v="28"/>
    <b v="1"/>
    <x v="4"/>
    <s v="metal"/>
    <n v="19.46"/>
    <n v="218"/>
    <x v="856"/>
    <d v="2016-10-25T19:00:00"/>
    <x v="2"/>
  </r>
  <r>
    <x v="0"/>
    <s v="ES"/>
    <s v="EUR"/>
    <n v="1448463431"/>
    <n v="1444831031"/>
    <b v="0"/>
    <n v="24"/>
    <b v="1"/>
    <x v="4"/>
    <s v="metal"/>
    <n v="50"/>
    <n v="100"/>
    <x v="857"/>
    <d v="2015-11-25T14:57:11"/>
    <x v="0"/>
  </r>
  <r>
    <x v="0"/>
    <s v="GB"/>
    <s v="GBP"/>
    <n v="1429138740"/>
    <n v="1426528418"/>
    <b v="0"/>
    <n v="76"/>
    <b v="1"/>
    <x v="4"/>
    <s v="metal"/>
    <n v="22.74"/>
    <n v="144"/>
    <x v="858"/>
    <d v="2015-04-15T22:59:00"/>
    <x v="0"/>
  </r>
  <r>
    <x v="0"/>
    <s v="US"/>
    <s v="USD"/>
    <n v="1433376000"/>
    <n v="1430768468"/>
    <b v="0"/>
    <n v="98"/>
    <b v="1"/>
    <x v="4"/>
    <s v="metal"/>
    <n v="42.72"/>
    <n v="105"/>
    <x v="859"/>
    <d v="2015-06-04T00:00:00"/>
    <x v="0"/>
  </r>
  <r>
    <x v="2"/>
    <s v="US"/>
    <s v="USD"/>
    <n v="1385123713"/>
    <n v="1382528113"/>
    <b v="0"/>
    <n v="48"/>
    <b v="0"/>
    <x v="4"/>
    <s v="jazz"/>
    <n v="52.92"/>
    <n v="18"/>
    <x v="860"/>
    <d v="2013-11-22T12:35:13"/>
    <x v="4"/>
  </r>
  <r>
    <x v="2"/>
    <s v="US"/>
    <s v="USD"/>
    <n v="1474067404"/>
    <n v="1471475404"/>
    <b v="0"/>
    <n v="2"/>
    <b v="0"/>
    <x v="4"/>
    <s v="jazz"/>
    <n v="50.5"/>
    <n v="2"/>
    <x v="861"/>
    <d v="2016-09-16T23:10:04"/>
    <x v="2"/>
  </r>
  <r>
    <x v="2"/>
    <s v="GB"/>
    <s v="GBP"/>
    <n v="1384179548"/>
    <n v="1381583948"/>
    <b v="0"/>
    <n v="4"/>
    <b v="0"/>
    <x v="4"/>
    <s v="jazz"/>
    <n v="42.5"/>
    <n v="0"/>
    <x v="862"/>
    <d v="2013-11-11T14:19:08"/>
    <x v="4"/>
  </r>
  <r>
    <x v="2"/>
    <s v="US"/>
    <s v="USD"/>
    <n v="1329014966"/>
    <n v="1326422966"/>
    <b v="0"/>
    <n v="5"/>
    <b v="0"/>
    <x v="4"/>
    <s v="jazz"/>
    <n v="18"/>
    <n v="5"/>
    <x v="863"/>
    <d v="2012-02-12T02:49:26"/>
    <x v="5"/>
  </r>
  <r>
    <x v="2"/>
    <s v="US"/>
    <s v="USD"/>
    <n v="1381917540"/>
    <n v="1379990038"/>
    <b v="0"/>
    <n v="79"/>
    <b v="0"/>
    <x v="4"/>
    <s v="jazz"/>
    <n v="34.18"/>
    <n v="42"/>
    <x v="864"/>
    <d v="2013-10-16T09:59:00"/>
    <x v="4"/>
  </r>
  <r>
    <x v="2"/>
    <s v="US"/>
    <s v="USD"/>
    <n v="1358361197"/>
    <n v="1353177197"/>
    <b v="0"/>
    <n v="2"/>
    <b v="0"/>
    <x v="4"/>
    <s v="jazz"/>
    <n v="22.5"/>
    <n v="2"/>
    <x v="865"/>
    <d v="2013-01-16T18:33:17"/>
    <x v="5"/>
  </r>
  <r>
    <x v="2"/>
    <s v="US"/>
    <s v="USD"/>
    <n v="1425136200"/>
    <n v="1421853518"/>
    <b v="0"/>
    <n v="11"/>
    <b v="0"/>
    <x v="4"/>
    <s v="jazz"/>
    <n v="58.18"/>
    <n v="18"/>
    <x v="866"/>
    <d v="2015-02-28T15:10:00"/>
    <x v="0"/>
  </r>
  <r>
    <x v="2"/>
    <s v="US"/>
    <s v="USD"/>
    <n v="1259643540"/>
    <n v="1254450706"/>
    <b v="0"/>
    <n v="11"/>
    <b v="0"/>
    <x v="4"/>
    <s v="jazz"/>
    <n v="109.18"/>
    <n v="24"/>
    <x v="867"/>
    <d v="2009-12-01T04:59:00"/>
    <x v="8"/>
  </r>
  <r>
    <x v="2"/>
    <s v="US"/>
    <s v="USD"/>
    <n v="1389055198"/>
    <n v="1386463198"/>
    <b v="0"/>
    <n v="1"/>
    <b v="0"/>
    <x v="4"/>
    <s v="jazz"/>
    <n v="50"/>
    <n v="0"/>
    <x v="868"/>
    <d v="2014-01-07T00:39:58"/>
    <x v="4"/>
  </r>
  <r>
    <x v="2"/>
    <s v="US"/>
    <s v="USD"/>
    <n v="1365448657"/>
    <n v="1362860257"/>
    <b v="0"/>
    <n v="3"/>
    <b v="0"/>
    <x v="4"/>
    <s v="jazz"/>
    <n v="346.67"/>
    <n v="12"/>
    <x v="869"/>
    <d v="2013-04-08T19:17:37"/>
    <x v="4"/>
  </r>
  <r>
    <x v="2"/>
    <s v="GB"/>
    <s v="GBP"/>
    <n v="1377995523"/>
    <n v="1375403523"/>
    <b v="0"/>
    <n v="5"/>
    <b v="0"/>
    <x v="4"/>
    <s v="jazz"/>
    <n v="12.4"/>
    <n v="0"/>
    <x v="870"/>
    <d v="2013-09-01T00:32:03"/>
    <x v="4"/>
  </r>
  <r>
    <x v="2"/>
    <s v="US"/>
    <s v="USD"/>
    <n v="1385735295"/>
    <n v="1383139695"/>
    <b v="0"/>
    <n v="12"/>
    <b v="0"/>
    <x v="4"/>
    <s v="jazz"/>
    <n v="27.08"/>
    <n v="5"/>
    <x v="871"/>
    <d v="2013-11-29T14:28:15"/>
    <x v="4"/>
  </r>
  <r>
    <x v="2"/>
    <s v="US"/>
    <s v="USD"/>
    <n v="1299786527"/>
    <n v="1295898527"/>
    <b v="0"/>
    <n v="2"/>
    <b v="0"/>
    <x v="4"/>
    <s v="jazz"/>
    <n v="32.5"/>
    <n v="1"/>
    <x v="872"/>
    <d v="2011-03-10T19:48:47"/>
    <x v="6"/>
  </r>
  <r>
    <x v="2"/>
    <s v="US"/>
    <s v="USD"/>
    <n v="1352610040"/>
    <n v="1349150440"/>
    <b v="0"/>
    <n v="5"/>
    <b v="0"/>
    <x v="4"/>
    <s v="jazz"/>
    <n v="9"/>
    <n v="1"/>
    <x v="873"/>
    <d v="2012-11-11T05:00:40"/>
    <x v="5"/>
  </r>
  <r>
    <x v="2"/>
    <s v="US"/>
    <s v="USD"/>
    <n v="1367676034"/>
    <n v="1365084034"/>
    <b v="0"/>
    <n v="21"/>
    <b v="0"/>
    <x v="4"/>
    <s v="jazz"/>
    <n v="34.76"/>
    <n v="24"/>
    <x v="874"/>
    <d v="2013-05-04T14:00:34"/>
    <x v="4"/>
  </r>
  <r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x v="2"/>
    <s v="GB"/>
    <s v="GBP"/>
    <n v="1359978927"/>
    <n v="1357127727"/>
    <b v="0"/>
    <n v="45"/>
    <b v="0"/>
    <x v="4"/>
    <s v="jazz"/>
    <n v="28.58"/>
    <n v="41"/>
    <x v="876"/>
    <d v="2013-02-04T11:55:27"/>
    <x v="4"/>
  </r>
  <r>
    <x v="2"/>
    <s v="US"/>
    <s v="USD"/>
    <n v="1387479360"/>
    <n v="1384887360"/>
    <b v="0"/>
    <n v="29"/>
    <b v="0"/>
    <x v="4"/>
    <s v="jazz"/>
    <n v="46.59"/>
    <n v="68"/>
    <x v="877"/>
    <d v="2013-12-19T18:56:00"/>
    <x v="4"/>
  </r>
  <r>
    <x v="2"/>
    <s v="US"/>
    <s v="USD"/>
    <n v="1293082524"/>
    <n v="1290490524"/>
    <b v="0"/>
    <n v="2"/>
    <b v="0"/>
    <x v="4"/>
    <s v="jazz"/>
    <n v="32.5"/>
    <n v="1"/>
    <x v="878"/>
    <d v="2010-12-23T05:35:24"/>
    <x v="7"/>
  </r>
  <r>
    <x v="2"/>
    <s v="US"/>
    <s v="USD"/>
    <n v="1338321305"/>
    <n v="1336506905"/>
    <b v="0"/>
    <n v="30"/>
    <b v="0"/>
    <x v="4"/>
    <s v="jazz"/>
    <n v="21.47"/>
    <n v="31"/>
    <x v="879"/>
    <d v="2012-05-29T19:55:05"/>
    <x v="5"/>
  </r>
  <r>
    <x v="2"/>
    <s v="US"/>
    <s v="USD"/>
    <n v="1351582938"/>
    <n v="1348731738"/>
    <b v="0"/>
    <n v="8"/>
    <b v="0"/>
    <x v="4"/>
    <s v="indie rock"/>
    <n v="14.13"/>
    <n v="3"/>
    <x v="880"/>
    <d v="2012-10-30T07:42:18"/>
    <x v="5"/>
  </r>
  <r>
    <x v="2"/>
    <s v="US"/>
    <s v="USD"/>
    <n v="1326520886"/>
    <n v="1322632886"/>
    <b v="0"/>
    <n v="1"/>
    <b v="0"/>
    <x v="4"/>
    <s v="indie rock"/>
    <n v="30"/>
    <n v="1"/>
    <x v="881"/>
    <d v="2012-01-14T06:01:26"/>
    <x v="6"/>
  </r>
  <r>
    <x v="2"/>
    <s v="US"/>
    <s v="USD"/>
    <n v="1315341550"/>
    <n v="1312490350"/>
    <b v="0"/>
    <n v="14"/>
    <b v="0"/>
    <x v="4"/>
    <s v="indie rock"/>
    <n v="21.57"/>
    <n v="20"/>
    <x v="882"/>
    <d v="2011-09-06T20:39:10"/>
    <x v="6"/>
  </r>
  <r>
    <x v="2"/>
    <s v="US"/>
    <s v="USD"/>
    <n v="1456957635"/>
    <n v="1451773635"/>
    <b v="0"/>
    <n v="24"/>
    <b v="0"/>
    <x v="4"/>
    <s v="indie rock"/>
    <n v="83.38"/>
    <n v="40"/>
    <x v="883"/>
    <d v="2016-03-02T22:27:15"/>
    <x v="2"/>
  </r>
  <r>
    <x v="2"/>
    <s v="US"/>
    <s v="USD"/>
    <n v="1336789860"/>
    <n v="1331666146"/>
    <b v="0"/>
    <n v="2"/>
    <b v="0"/>
    <x v="4"/>
    <s v="indie rock"/>
    <n v="10"/>
    <n v="1"/>
    <x v="884"/>
    <d v="2012-05-12T02:31:00"/>
    <x v="5"/>
  </r>
  <r>
    <x v="2"/>
    <s v="US"/>
    <s v="USD"/>
    <n v="1483137311"/>
    <n v="1481322911"/>
    <b v="0"/>
    <n v="21"/>
    <b v="0"/>
    <x v="4"/>
    <s v="indie rock"/>
    <n v="35.71"/>
    <n v="75"/>
    <x v="885"/>
    <d v="2016-12-30T22:35:11"/>
    <x v="2"/>
  </r>
  <r>
    <x v="2"/>
    <s v="US"/>
    <s v="USD"/>
    <n v="1473972813"/>
    <n v="1471812813"/>
    <b v="0"/>
    <n v="7"/>
    <b v="0"/>
    <x v="4"/>
    <s v="indie rock"/>
    <n v="29.29"/>
    <n v="41"/>
    <x v="886"/>
    <d v="2016-09-15T20:53:33"/>
    <x v="2"/>
  </r>
  <r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x v="2"/>
    <s v="US"/>
    <s v="USD"/>
    <n v="1314856800"/>
    <n v="1311789885"/>
    <b v="0"/>
    <n v="4"/>
    <b v="0"/>
    <x v="4"/>
    <s v="indie rock"/>
    <n v="18"/>
    <n v="7"/>
    <x v="888"/>
    <d v="2011-09-01T06:00:00"/>
    <x v="6"/>
  </r>
  <r>
    <x v="2"/>
    <s v="US"/>
    <s v="USD"/>
    <n v="1412534943"/>
    <n v="1409942943"/>
    <b v="0"/>
    <n v="32"/>
    <b v="0"/>
    <x v="4"/>
    <s v="indie rock"/>
    <n v="73.760000000000005"/>
    <n v="9"/>
    <x v="889"/>
    <d v="2014-10-05T18:49:03"/>
    <x v="3"/>
  </r>
  <r>
    <x v="2"/>
    <s v="US"/>
    <s v="USD"/>
    <n v="1385055979"/>
    <n v="1382460379"/>
    <b v="0"/>
    <n v="4"/>
    <b v="0"/>
    <x v="4"/>
    <s v="indie rock"/>
    <n v="31.25"/>
    <n v="4"/>
    <x v="890"/>
    <d v="2013-11-21T17:46:19"/>
    <x v="4"/>
  </r>
  <r>
    <x v="2"/>
    <s v="US"/>
    <s v="USD"/>
    <n v="1408581930"/>
    <n v="1405989930"/>
    <b v="0"/>
    <n v="9"/>
    <b v="0"/>
    <x v="4"/>
    <s v="indie rock"/>
    <n v="28.89"/>
    <n v="3"/>
    <x v="891"/>
    <d v="2014-08-21T00:45:30"/>
    <x v="3"/>
  </r>
  <r>
    <x v="2"/>
    <s v="US"/>
    <s v="USD"/>
    <n v="1280635200"/>
    <n v="1273121283"/>
    <b v="0"/>
    <n v="17"/>
    <b v="0"/>
    <x v="4"/>
    <s v="indie rock"/>
    <n v="143.82"/>
    <n v="41"/>
    <x v="892"/>
    <d v="2010-08-01T04:00:00"/>
    <x v="7"/>
  </r>
  <r>
    <x v="2"/>
    <s v="US"/>
    <s v="USD"/>
    <n v="1427920363"/>
    <n v="1425331963"/>
    <b v="0"/>
    <n v="5"/>
    <b v="0"/>
    <x v="4"/>
    <s v="indie rock"/>
    <n v="40"/>
    <n v="10"/>
    <x v="893"/>
    <d v="2015-04-01T20:32:43"/>
    <x v="0"/>
  </r>
  <r>
    <x v="2"/>
    <s v="US"/>
    <s v="USD"/>
    <n v="1465169610"/>
    <n v="1462577610"/>
    <b v="0"/>
    <n v="53"/>
    <b v="0"/>
    <x v="4"/>
    <s v="indie rock"/>
    <n v="147.81"/>
    <n v="39"/>
    <x v="894"/>
    <d v="2016-06-05T23:33:30"/>
    <x v="2"/>
  </r>
  <r>
    <x v="2"/>
    <s v="US"/>
    <s v="USD"/>
    <n v="1287975829"/>
    <n v="1284087829"/>
    <b v="0"/>
    <n v="7"/>
    <b v="0"/>
    <x v="4"/>
    <s v="indie rock"/>
    <n v="27.86"/>
    <n v="2"/>
    <x v="895"/>
    <d v="2010-10-25T03:03:49"/>
    <x v="7"/>
  </r>
  <r>
    <x v="2"/>
    <s v="US"/>
    <s v="USD"/>
    <n v="1440734400"/>
    <n v="1438549026"/>
    <b v="0"/>
    <n v="72"/>
    <b v="0"/>
    <x v="4"/>
    <s v="indie rock"/>
    <n v="44.44"/>
    <n v="40"/>
    <x v="896"/>
    <d v="2015-08-28T04:00:00"/>
    <x v="0"/>
  </r>
  <r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x v="2"/>
    <s v="US"/>
    <s v="USD"/>
    <n v="1326651110"/>
    <n v="1322763110"/>
    <b v="0"/>
    <n v="2"/>
    <b v="0"/>
    <x v="4"/>
    <s v="indie rock"/>
    <n v="35"/>
    <n v="3"/>
    <x v="898"/>
    <d v="2012-01-15T18:11:50"/>
    <x v="6"/>
  </r>
  <r>
    <x v="2"/>
    <s v="US"/>
    <s v="USD"/>
    <n v="1306549362"/>
    <n v="1302661362"/>
    <b v="0"/>
    <n v="8"/>
    <b v="0"/>
    <x v="4"/>
    <s v="indie rock"/>
    <n v="35"/>
    <n v="37"/>
    <x v="899"/>
    <d v="2011-05-28T02:22:42"/>
    <x v="6"/>
  </r>
  <r>
    <x v="2"/>
    <s v="US"/>
    <s v="USD"/>
    <n v="1459365802"/>
    <n v="1456777402"/>
    <b v="0"/>
    <n v="2"/>
    <b v="0"/>
    <x v="4"/>
    <s v="jazz"/>
    <n v="10.5"/>
    <n v="0"/>
    <x v="900"/>
    <d v="2016-03-30T19:23:22"/>
    <x v="2"/>
  </r>
  <r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x v="2"/>
    <s v="US"/>
    <s v="USD"/>
    <n v="1409412600"/>
    <n v="1404947422"/>
    <b v="0"/>
    <n v="3"/>
    <b v="0"/>
    <x v="4"/>
    <s v="jazz"/>
    <n v="30"/>
    <n v="0"/>
    <x v="902"/>
    <d v="2014-08-30T15:30:00"/>
    <x v="3"/>
  </r>
  <r>
    <x v="2"/>
    <s v="US"/>
    <s v="USD"/>
    <n v="1348367100"/>
    <n v="1346180780"/>
    <b v="0"/>
    <n v="4"/>
    <b v="0"/>
    <x v="4"/>
    <s v="jazz"/>
    <n v="40"/>
    <n v="3"/>
    <x v="903"/>
    <d v="2012-09-23T02:25:00"/>
    <x v="5"/>
  </r>
  <r>
    <x v="2"/>
    <s v="US"/>
    <s v="USD"/>
    <n v="1451786137"/>
    <n v="1449194137"/>
    <b v="0"/>
    <n v="3"/>
    <b v="0"/>
    <x v="4"/>
    <s v="jazz"/>
    <n v="50.33"/>
    <n v="0"/>
    <x v="904"/>
    <d v="2016-01-03T01:55:37"/>
    <x v="0"/>
  </r>
  <r>
    <x v="2"/>
    <s v="US"/>
    <s v="USD"/>
    <n v="1295847926"/>
    <n v="1290663926"/>
    <b v="0"/>
    <n v="6"/>
    <b v="0"/>
    <x v="4"/>
    <s v="jazz"/>
    <n v="32.67"/>
    <n v="3"/>
    <x v="905"/>
    <d v="2011-01-24T05:45:26"/>
    <x v="7"/>
  </r>
  <r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x v="2"/>
    <s v="US"/>
    <s v="USD"/>
    <n v="1343016000"/>
    <n v="1340296440"/>
    <b v="0"/>
    <n v="8"/>
    <b v="0"/>
    <x v="4"/>
    <s v="jazz"/>
    <n v="65"/>
    <n v="3"/>
    <x v="909"/>
    <d v="2012-07-23T04:00:00"/>
    <x v="5"/>
  </r>
  <r>
    <x v="2"/>
    <s v="GB"/>
    <s v="GBP"/>
    <n v="1488546319"/>
    <n v="1483362319"/>
    <b v="0"/>
    <n v="5"/>
    <b v="0"/>
    <x v="4"/>
    <s v="jazz"/>
    <n v="24.6"/>
    <n v="22"/>
    <x v="910"/>
    <d v="2017-03-03T13:05:19"/>
    <x v="1"/>
  </r>
  <r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x v="2"/>
    <s v="US"/>
    <s v="USD"/>
    <n v="1355197047"/>
    <n v="1350009447"/>
    <b v="0"/>
    <n v="2"/>
    <b v="0"/>
    <x v="4"/>
    <s v="jazz"/>
    <n v="15"/>
    <n v="1"/>
    <x v="912"/>
    <d v="2012-12-11T03:37:27"/>
    <x v="5"/>
  </r>
  <r>
    <x v="2"/>
    <s v="US"/>
    <s v="USD"/>
    <n v="1336188019"/>
    <n v="1333596019"/>
    <b v="0"/>
    <n v="24"/>
    <b v="0"/>
    <x v="4"/>
    <s v="jazz"/>
    <n v="82.58"/>
    <n v="7"/>
    <x v="913"/>
    <d v="2012-05-05T03:20:19"/>
    <x v="5"/>
  </r>
  <r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x v="2"/>
    <s v="US"/>
    <s v="USD"/>
    <n v="1330577940"/>
    <n v="1327853914"/>
    <b v="0"/>
    <n v="9"/>
    <b v="0"/>
    <x v="4"/>
    <s v="jazz"/>
    <n v="41.67"/>
    <n v="6"/>
    <x v="915"/>
    <d v="2012-03-01T04:59:00"/>
    <x v="5"/>
  </r>
  <r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x v="2"/>
    <s v="US"/>
    <s v="USD"/>
    <n v="1405305000"/>
    <n v="1402612730"/>
    <b v="0"/>
    <n v="1"/>
    <b v="0"/>
    <x v="4"/>
    <s v="jazz"/>
    <n v="30"/>
    <n v="1"/>
    <x v="917"/>
    <d v="2014-07-14T02:30:00"/>
    <x v="3"/>
  </r>
  <r>
    <x v="2"/>
    <s v="GB"/>
    <s v="GBP"/>
    <n v="1417474761"/>
    <n v="1414879161"/>
    <b v="0"/>
    <n v="10"/>
    <b v="0"/>
    <x v="4"/>
    <s v="jazz"/>
    <n v="19.600000000000001"/>
    <n v="5"/>
    <x v="918"/>
    <d v="2014-12-01T22:59:21"/>
    <x v="3"/>
  </r>
  <r>
    <x v="2"/>
    <s v="US"/>
    <s v="USD"/>
    <n v="1355930645"/>
    <n v="1352906645"/>
    <b v="0"/>
    <n v="1"/>
    <b v="0"/>
    <x v="4"/>
    <s v="jazz"/>
    <n v="100"/>
    <n v="1"/>
    <x v="919"/>
    <d v="2012-12-19T15:24:05"/>
    <x v="5"/>
  </r>
  <r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x v="2"/>
    <s v="US"/>
    <s v="USD"/>
    <n v="1323666376"/>
    <n v="1320033976"/>
    <b v="0"/>
    <n v="20"/>
    <b v="0"/>
    <x v="4"/>
    <s v="jazz"/>
    <n v="231.75"/>
    <n v="31"/>
    <x v="921"/>
    <d v="2011-12-12T05:06:16"/>
    <x v="6"/>
  </r>
  <r>
    <x v="2"/>
    <s v="US"/>
    <s v="USD"/>
    <n v="1412167393"/>
    <n v="1409143393"/>
    <b v="0"/>
    <n v="30"/>
    <b v="0"/>
    <x v="4"/>
    <s v="jazz"/>
    <n v="189.33"/>
    <n v="21"/>
    <x v="922"/>
    <d v="2014-10-01T12:43:13"/>
    <x v="3"/>
  </r>
  <r>
    <x v="2"/>
    <s v="US"/>
    <s v="USD"/>
    <n v="1416614523"/>
    <n v="1414018923"/>
    <b v="0"/>
    <n v="6"/>
    <b v="0"/>
    <x v="4"/>
    <s v="jazz"/>
    <n v="55"/>
    <n v="2"/>
    <x v="923"/>
    <d v="2014-11-22T00:02:03"/>
    <x v="3"/>
  </r>
  <r>
    <x v="2"/>
    <s v="US"/>
    <s v="USD"/>
    <n v="1360795069"/>
    <n v="1358203069"/>
    <b v="0"/>
    <n v="15"/>
    <b v="0"/>
    <x v="4"/>
    <s v="jazz"/>
    <n v="21.8"/>
    <n v="11"/>
    <x v="924"/>
    <d v="2013-02-13T22:37:49"/>
    <x v="4"/>
  </r>
  <r>
    <x v="2"/>
    <s v="US"/>
    <s v="USD"/>
    <n v="1385590111"/>
    <n v="1382994511"/>
    <b v="0"/>
    <n v="5"/>
    <b v="0"/>
    <x v="4"/>
    <s v="jazz"/>
    <n v="32"/>
    <n v="3"/>
    <x v="925"/>
    <d v="2013-11-27T22:08:31"/>
    <x v="4"/>
  </r>
  <r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x v="2"/>
    <s v="US"/>
    <s v="USD"/>
    <n v="1353196800"/>
    <n v="1348864913"/>
    <b v="0"/>
    <n v="28"/>
    <b v="0"/>
    <x v="4"/>
    <s v="jazz"/>
    <n v="56.25"/>
    <n v="11"/>
    <x v="928"/>
    <d v="2012-11-18T00:00:00"/>
    <x v="5"/>
  </r>
  <r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x v="2"/>
    <s v="US"/>
    <s v="USD"/>
    <n v="1277501520"/>
    <n v="1273874306"/>
    <b v="0"/>
    <n v="5"/>
    <b v="0"/>
    <x v="4"/>
    <s v="jazz"/>
    <n v="69"/>
    <n v="38"/>
    <x v="930"/>
    <d v="2010-06-25T21:32:00"/>
    <x v="7"/>
  </r>
  <r>
    <x v="2"/>
    <s v="GB"/>
    <s v="GBP"/>
    <n v="1395007200"/>
    <n v="1392021502"/>
    <b v="0"/>
    <n v="7"/>
    <b v="0"/>
    <x v="4"/>
    <s v="jazz"/>
    <n v="18.71"/>
    <n v="7"/>
    <x v="931"/>
    <d v="2014-03-16T22:00:00"/>
    <x v="3"/>
  </r>
  <r>
    <x v="2"/>
    <s v="US"/>
    <s v="USD"/>
    <n v="1363990545"/>
    <n v="1360106145"/>
    <b v="0"/>
    <n v="30"/>
    <b v="0"/>
    <x v="4"/>
    <s v="jazz"/>
    <n v="46.03"/>
    <n v="15"/>
    <x v="932"/>
    <d v="2013-03-22T22:15:45"/>
    <x v="4"/>
  </r>
  <r>
    <x v="2"/>
    <s v="US"/>
    <s v="USD"/>
    <n v="1399867409"/>
    <n v="1394683409"/>
    <b v="0"/>
    <n v="2"/>
    <b v="0"/>
    <x v="4"/>
    <s v="jazz"/>
    <n v="60"/>
    <n v="6"/>
    <x v="933"/>
    <d v="2014-05-12T04:03:29"/>
    <x v="3"/>
  </r>
  <r>
    <x v="2"/>
    <s v="CA"/>
    <s v="CAD"/>
    <n v="1399183200"/>
    <n v="1396633284"/>
    <b v="0"/>
    <n v="30"/>
    <b v="0"/>
    <x v="4"/>
    <s v="jazz"/>
    <n v="50.67"/>
    <n v="30"/>
    <x v="934"/>
    <d v="2014-05-04T06:00:00"/>
    <x v="3"/>
  </r>
  <r>
    <x v="2"/>
    <s v="US"/>
    <s v="USD"/>
    <n v="1454054429"/>
    <n v="1451462429"/>
    <b v="0"/>
    <n v="2"/>
    <b v="0"/>
    <x v="4"/>
    <s v="jazz"/>
    <n v="25"/>
    <n v="1"/>
    <x v="935"/>
    <d v="2016-01-29T08:00:29"/>
    <x v="0"/>
  </r>
  <r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x v="2"/>
    <s v="US"/>
    <s v="USD"/>
    <n v="1383509357"/>
    <n v="1380913757"/>
    <b v="0"/>
    <n v="2"/>
    <b v="0"/>
    <x v="4"/>
    <s v="jazz"/>
    <n v="20"/>
    <n v="1"/>
    <x v="937"/>
    <d v="2013-11-03T20:09:17"/>
    <x v="4"/>
  </r>
  <r>
    <x v="2"/>
    <s v="US"/>
    <s v="USD"/>
    <n v="1346585448"/>
    <n v="1343993448"/>
    <b v="0"/>
    <n v="1"/>
    <b v="0"/>
    <x v="4"/>
    <s v="jazz"/>
    <n v="25"/>
    <n v="0"/>
    <x v="938"/>
    <d v="2012-09-02T11:30:48"/>
    <x v="5"/>
  </r>
  <r>
    <x v="2"/>
    <s v="US"/>
    <s v="USD"/>
    <n v="1372622280"/>
    <n v="1369246738"/>
    <b v="0"/>
    <n v="2"/>
    <b v="0"/>
    <x v="4"/>
    <s v="jazz"/>
    <n v="20"/>
    <n v="1"/>
    <x v="939"/>
    <d v="2013-06-30T19:58:00"/>
    <x v="4"/>
  </r>
  <r>
    <x v="2"/>
    <s v="US"/>
    <s v="USD"/>
    <n v="1439251926"/>
    <n v="1435363926"/>
    <b v="0"/>
    <n v="14"/>
    <b v="0"/>
    <x v="2"/>
    <s v="wearables"/>
    <n v="110.29"/>
    <n v="17"/>
    <x v="940"/>
    <d v="2015-08-11T00:12:06"/>
    <x v="0"/>
  </r>
  <r>
    <x v="2"/>
    <s v="US"/>
    <s v="USD"/>
    <n v="1486693145"/>
    <n v="1484101145"/>
    <b v="0"/>
    <n v="31"/>
    <b v="0"/>
    <x v="2"/>
    <s v="wearables"/>
    <n v="37.450000000000003"/>
    <n v="2"/>
    <x v="941"/>
    <d v="2017-02-10T02:19:05"/>
    <x v="1"/>
  </r>
  <r>
    <x v="2"/>
    <s v="US"/>
    <s v="USD"/>
    <n v="1455826460"/>
    <n v="1452716060"/>
    <b v="0"/>
    <n v="16"/>
    <b v="0"/>
    <x v="2"/>
    <s v="wearables"/>
    <n v="41.75"/>
    <n v="9"/>
    <x v="942"/>
    <d v="2016-02-18T20:14:20"/>
    <x v="2"/>
  </r>
  <r>
    <x v="2"/>
    <s v="US"/>
    <s v="USD"/>
    <n v="1480438905"/>
    <n v="1477843305"/>
    <b v="0"/>
    <n v="12"/>
    <b v="0"/>
    <x v="2"/>
    <s v="wearables"/>
    <n v="24.08"/>
    <n v="10"/>
    <x v="943"/>
    <d v="2016-11-29T17:01:45"/>
    <x v="2"/>
  </r>
  <r>
    <x v="2"/>
    <s v="US"/>
    <s v="USD"/>
    <n v="1460988000"/>
    <n v="1458050450"/>
    <b v="0"/>
    <n v="96"/>
    <b v="0"/>
    <x v="2"/>
    <s v="wearables"/>
    <n v="69.41"/>
    <n v="13"/>
    <x v="944"/>
    <d v="2016-04-18T14:00:00"/>
    <x v="2"/>
  </r>
  <r>
    <x v="2"/>
    <s v="FR"/>
    <s v="EUR"/>
    <n v="1487462340"/>
    <n v="1482958626"/>
    <b v="0"/>
    <n v="16"/>
    <b v="0"/>
    <x v="2"/>
    <s v="wearables"/>
    <n v="155.25"/>
    <n v="2"/>
    <x v="945"/>
    <d v="2017-02-18T23:59:00"/>
    <x v="2"/>
  </r>
  <r>
    <x v="2"/>
    <s v="US"/>
    <s v="USD"/>
    <n v="1473444048"/>
    <n v="1470852048"/>
    <b v="0"/>
    <n v="5"/>
    <b v="0"/>
    <x v="2"/>
    <s v="wearables"/>
    <n v="57.2"/>
    <n v="2"/>
    <x v="946"/>
    <d v="2016-09-09T18:00:48"/>
    <x v="2"/>
  </r>
  <r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x v="2"/>
    <s v="NL"/>
    <s v="EUR"/>
    <n v="1457812364"/>
    <n v="1455220364"/>
    <b v="0"/>
    <n v="8"/>
    <b v="0"/>
    <x v="2"/>
    <s v="wearables"/>
    <n v="60"/>
    <n v="12"/>
    <x v="948"/>
    <d v="2016-03-12T19:52:44"/>
    <x v="2"/>
  </r>
  <r>
    <x v="2"/>
    <s v="DE"/>
    <s v="EUR"/>
    <n v="1456016576"/>
    <n v="1450832576"/>
    <b v="0"/>
    <n v="7"/>
    <b v="0"/>
    <x v="2"/>
    <s v="wearables"/>
    <n v="39"/>
    <n v="1"/>
    <x v="949"/>
    <d v="2016-02-21T01:02:56"/>
    <x v="0"/>
  </r>
  <r>
    <x v="2"/>
    <s v="CA"/>
    <s v="CAD"/>
    <n v="1453053661"/>
    <n v="1450461661"/>
    <b v="0"/>
    <n v="24"/>
    <b v="0"/>
    <x v="2"/>
    <s v="wearables"/>
    <n v="58.42"/>
    <n v="28"/>
    <x v="950"/>
    <d v="2016-01-17T18:01:01"/>
    <x v="0"/>
  </r>
  <r>
    <x v="2"/>
    <s v="US"/>
    <s v="USD"/>
    <n v="1465054872"/>
    <n v="1461166872"/>
    <b v="0"/>
    <n v="121"/>
    <b v="0"/>
    <x v="2"/>
    <s v="wearables"/>
    <n v="158.63999999999999"/>
    <n v="38"/>
    <x v="951"/>
    <d v="2016-06-04T15:41:12"/>
    <x v="2"/>
  </r>
  <r>
    <x v="2"/>
    <s v="US"/>
    <s v="USD"/>
    <n v="1479483812"/>
    <n v="1476888212"/>
    <b v="0"/>
    <n v="196"/>
    <b v="0"/>
    <x v="2"/>
    <s v="wearables"/>
    <n v="99.86"/>
    <n v="40"/>
    <x v="952"/>
    <d v="2016-11-18T15:43:32"/>
    <x v="2"/>
  </r>
  <r>
    <x v="2"/>
    <s v="US"/>
    <s v="USD"/>
    <n v="1422158199"/>
    <n v="1419566199"/>
    <b v="0"/>
    <n v="5"/>
    <b v="0"/>
    <x v="2"/>
    <s v="wearables"/>
    <n v="25.2"/>
    <n v="1"/>
    <x v="953"/>
    <d v="2015-01-25T03:56:39"/>
    <x v="3"/>
  </r>
  <r>
    <x v="2"/>
    <s v="US"/>
    <s v="USD"/>
    <n v="1440100839"/>
    <n v="1436472039"/>
    <b v="0"/>
    <n v="73"/>
    <b v="0"/>
    <x v="2"/>
    <s v="wearables"/>
    <n v="89.19"/>
    <n v="43"/>
    <x v="954"/>
    <d v="2015-08-20T20:00:39"/>
    <x v="0"/>
  </r>
  <r>
    <x v="2"/>
    <s v="US"/>
    <s v="USD"/>
    <n v="1473750300"/>
    <n v="1470294300"/>
    <b v="0"/>
    <n v="93"/>
    <b v="0"/>
    <x v="2"/>
    <s v="wearables"/>
    <n v="182.62"/>
    <n v="6"/>
    <x v="955"/>
    <d v="2016-09-13T07:05:00"/>
    <x v="2"/>
  </r>
  <r>
    <x v="2"/>
    <s v="US"/>
    <s v="USD"/>
    <n v="1430081759"/>
    <n v="1424901359"/>
    <b v="0"/>
    <n v="17"/>
    <b v="0"/>
    <x v="2"/>
    <s v="wearables"/>
    <n v="50.65"/>
    <n v="2"/>
    <x v="956"/>
    <d v="2015-04-26T20:55:59"/>
    <x v="0"/>
  </r>
  <r>
    <x v="2"/>
    <s v="US"/>
    <s v="USD"/>
    <n v="1479392133"/>
    <n v="1476710133"/>
    <b v="0"/>
    <n v="7"/>
    <b v="0"/>
    <x v="2"/>
    <s v="wearables"/>
    <n v="33.29"/>
    <n v="2"/>
    <x v="957"/>
    <d v="2016-11-17T14:15:33"/>
    <x v="2"/>
  </r>
  <r>
    <x v="2"/>
    <s v="US"/>
    <s v="USD"/>
    <n v="1428641940"/>
    <n v="1426792563"/>
    <b v="0"/>
    <n v="17"/>
    <b v="0"/>
    <x v="2"/>
    <s v="wearables"/>
    <n v="51.82"/>
    <n v="11"/>
    <x v="958"/>
    <d v="2015-04-10T04:59:00"/>
    <x v="0"/>
  </r>
  <r>
    <x v="2"/>
    <s v="US"/>
    <s v="USD"/>
    <n v="1421640665"/>
    <n v="1419048665"/>
    <b v="0"/>
    <n v="171"/>
    <b v="0"/>
    <x v="2"/>
    <s v="wearables"/>
    <n v="113.63"/>
    <n v="39"/>
    <x v="959"/>
    <d v="2015-01-19T04:11:05"/>
    <x v="3"/>
  </r>
  <r>
    <x v="2"/>
    <s v="US"/>
    <s v="USD"/>
    <n v="1489500155"/>
    <n v="1485874955"/>
    <b v="0"/>
    <n v="188"/>
    <b v="0"/>
    <x v="2"/>
    <s v="wearables"/>
    <n v="136.46"/>
    <n v="46"/>
    <x v="960"/>
    <d v="2017-03-14T14:02:35"/>
    <x v="1"/>
  </r>
  <r>
    <x v="2"/>
    <s v="US"/>
    <s v="USD"/>
    <n v="1487617200"/>
    <n v="1483634335"/>
    <b v="0"/>
    <n v="110"/>
    <b v="0"/>
    <x v="2"/>
    <s v="wearables"/>
    <n v="364.35"/>
    <n v="42"/>
    <x v="961"/>
    <d v="2017-02-20T19:00:00"/>
    <x v="1"/>
  </r>
  <r>
    <x v="2"/>
    <s v="US"/>
    <s v="USD"/>
    <n v="1455210353"/>
    <n v="1451927153"/>
    <b v="0"/>
    <n v="37"/>
    <b v="0"/>
    <x v="2"/>
    <s v="wearables"/>
    <n v="19.239999999999998"/>
    <n v="28"/>
    <x v="962"/>
    <d v="2016-02-11T17:05:53"/>
    <x v="2"/>
  </r>
  <r>
    <x v="2"/>
    <s v="US"/>
    <s v="USD"/>
    <n v="1476717319"/>
    <n v="1473693319"/>
    <b v="0"/>
    <n v="9"/>
    <b v="0"/>
    <x v="2"/>
    <s v="wearables"/>
    <n v="41.89"/>
    <n v="1"/>
    <x v="963"/>
    <d v="2016-10-17T15:15:19"/>
    <x v="2"/>
  </r>
  <r>
    <x v="2"/>
    <s v="CA"/>
    <s v="CAD"/>
    <n v="1441119919"/>
    <n v="1437663919"/>
    <b v="0"/>
    <n v="29"/>
    <b v="0"/>
    <x v="2"/>
    <s v="wearables"/>
    <n v="30.31"/>
    <n v="1"/>
    <x v="964"/>
    <d v="2015-09-01T15:05:19"/>
    <x v="0"/>
  </r>
  <r>
    <x v="2"/>
    <s v="US"/>
    <s v="USD"/>
    <n v="1477454340"/>
    <n v="1474676646"/>
    <b v="0"/>
    <n v="6"/>
    <b v="0"/>
    <x v="2"/>
    <s v="wearables"/>
    <n v="49.67"/>
    <n v="1"/>
    <x v="965"/>
    <d v="2016-10-26T03:59:00"/>
    <x v="2"/>
  </r>
  <r>
    <x v="2"/>
    <s v="US"/>
    <s v="USD"/>
    <n v="1475766932"/>
    <n v="1473174932"/>
    <b v="0"/>
    <n v="30"/>
    <b v="0"/>
    <x v="2"/>
    <s v="wearables"/>
    <n v="59.2"/>
    <n v="15"/>
    <x v="966"/>
    <d v="2016-10-06T15:15:32"/>
    <x v="2"/>
  </r>
  <r>
    <x v="2"/>
    <s v="US"/>
    <s v="USD"/>
    <n v="1461301574"/>
    <n v="1456121174"/>
    <b v="0"/>
    <n v="81"/>
    <b v="0"/>
    <x v="2"/>
    <s v="wearables"/>
    <n v="43.98"/>
    <n v="18"/>
    <x v="967"/>
    <d v="2016-04-22T05:06:14"/>
    <x v="2"/>
  </r>
  <r>
    <x v="2"/>
    <s v="US"/>
    <s v="USD"/>
    <n v="1408134034"/>
    <n v="1405542034"/>
    <b v="0"/>
    <n v="4"/>
    <b v="0"/>
    <x v="2"/>
    <s v="wearables"/>
    <n v="26.5"/>
    <n v="1"/>
    <x v="968"/>
    <d v="2014-08-15T20:20:34"/>
    <x v="3"/>
  </r>
  <r>
    <x v="2"/>
    <s v="MX"/>
    <s v="MXN"/>
    <n v="1486624607"/>
    <n v="1483773407"/>
    <b v="0"/>
    <n v="11"/>
    <b v="0"/>
    <x v="2"/>
    <s v="wearables"/>
    <n v="1272.73"/>
    <n v="47"/>
    <x v="969"/>
    <d v="2017-02-09T07:16:47"/>
    <x v="1"/>
  </r>
  <r>
    <x v="2"/>
    <s v="CA"/>
    <s v="CAD"/>
    <n v="1485147540"/>
    <n v="1481951853"/>
    <b v="0"/>
    <n v="14"/>
    <b v="0"/>
    <x v="2"/>
    <s v="wearables"/>
    <n v="164"/>
    <n v="46"/>
    <x v="970"/>
    <d v="2017-01-23T04:59:00"/>
    <x v="2"/>
  </r>
  <r>
    <x v="2"/>
    <s v="US"/>
    <s v="USD"/>
    <n v="1433178060"/>
    <n v="1429290060"/>
    <b v="0"/>
    <n v="5"/>
    <b v="0"/>
    <x v="2"/>
    <s v="wearables"/>
    <n v="45.2"/>
    <n v="0"/>
    <x v="971"/>
    <d v="2015-06-01T17:01:00"/>
    <x v="0"/>
  </r>
  <r>
    <x v="2"/>
    <s v="US"/>
    <s v="USD"/>
    <n v="1409813940"/>
    <n v="1407271598"/>
    <b v="0"/>
    <n v="45"/>
    <b v="0"/>
    <x v="2"/>
    <s v="wearables"/>
    <n v="153.88999999999999"/>
    <n v="35"/>
    <x v="972"/>
    <d v="2014-09-04T06:59:00"/>
    <x v="3"/>
  </r>
  <r>
    <x v="2"/>
    <s v="US"/>
    <s v="USD"/>
    <n v="1447032093"/>
    <n v="1441844493"/>
    <b v="0"/>
    <n v="8"/>
    <b v="0"/>
    <x v="2"/>
    <s v="wearables"/>
    <n v="51.38"/>
    <n v="2"/>
    <x v="973"/>
    <d v="2015-11-09T01:21:33"/>
    <x v="0"/>
  </r>
  <r>
    <x v="2"/>
    <s v="US"/>
    <s v="USD"/>
    <n v="1458925156"/>
    <n v="1456336756"/>
    <b v="0"/>
    <n v="3"/>
    <b v="0"/>
    <x v="2"/>
    <s v="wearables"/>
    <n v="93.33"/>
    <n v="1"/>
    <x v="974"/>
    <d v="2016-03-25T16:59:16"/>
    <x v="2"/>
  </r>
  <r>
    <x v="2"/>
    <s v="US"/>
    <s v="USD"/>
    <n v="1467132185"/>
    <n v="1461948185"/>
    <b v="0"/>
    <n v="24"/>
    <b v="0"/>
    <x v="2"/>
    <s v="wearables"/>
    <n v="108.63"/>
    <n v="3"/>
    <x v="975"/>
    <d v="2016-06-28T16:43:05"/>
    <x v="2"/>
  </r>
  <r>
    <x v="2"/>
    <s v="AU"/>
    <s v="AUD"/>
    <n v="1439515497"/>
    <n v="1435627497"/>
    <b v="0"/>
    <n v="18"/>
    <b v="0"/>
    <x v="2"/>
    <s v="wearables"/>
    <n v="160.5"/>
    <n v="2"/>
    <x v="976"/>
    <d v="2015-08-14T01:24:57"/>
    <x v="0"/>
  </r>
  <r>
    <x v="2"/>
    <s v="AT"/>
    <s v="EUR"/>
    <n v="1456094197"/>
    <n v="1453502197"/>
    <b v="0"/>
    <n v="12"/>
    <b v="0"/>
    <x v="2"/>
    <s v="wearables"/>
    <n v="75.75"/>
    <n v="34"/>
    <x v="977"/>
    <d v="2016-02-21T22:36:37"/>
    <x v="2"/>
  </r>
  <r>
    <x v="2"/>
    <s v="SE"/>
    <s v="SEK"/>
    <n v="1456385101"/>
    <n v="1453793101"/>
    <b v="0"/>
    <n v="123"/>
    <b v="0"/>
    <x v="2"/>
    <s v="wearables"/>
    <n v="790.84"/>
    <n v="56"/>
    <x v="978"/>
    <d v="2016-02-25T07:25:01"/>
    <x v="2"/>
  </r>
  <r>
    <x v="2"/>
    <s v="US"/>
    <s v="USD"/>
    <n v="1466449140"/>
    <n v="1463392828"/>
    <b v="0"/>
    <n v="96"/>
    <b v="0"/>
    <x v="2"/>
    <s v="wearables"/>
    <n v="301.94"/>
    <n v="83"/>
    <x v="979"/>
    <d v="2016-06-20T18:59:00"/>
    <x v="2"/>
  </r>
  <r>
    <x v="2"/>
    <s v="US"/>
    <s v="USD"/>
    <n v="1417387322"/>
    <n v="1413495722"/>
    <b v="0"/>
    <n v="31"/>
    <b v="0"/>
    <x v="2"/>
    <s v="wearables"/>
    <n v="47.94"/>
    <n v="15"/>
    <x v="980"/>
    <d v="2014-11-30T22:42:02"/>
    <x v="3"/>
  </r>
  <r>
    <x v="2"/>
    <s v="US"/>
    <s v="USD"/>
    <n v="1407624222"/>
    <n v="1405032222"/>
    <b v="0"/>
    <n v="4"/>
    <b v="0"/>
    <x v="2"/>
    <s v="wearables"/>
    <n v="2.75"/>
    <n v="0"/>
    <x v="981"/>
    <d v="2014-08-09T22:43:42"/>
    <x v="3"/>
  </r>
  <r>
    <x v="2"/>
    <s v="US"/>
    <s v="USD"/>
    <n v="1475431486"/>
    <n v="1472839486"/>
    <b v="0"/>
    <n v="3"/>
    <b v="0"/>
    <x v="2"/>
    <s v="wearables"/>
    <n v="1"/>
    <n v="0"/>
    <x v="982"/>
    <d v="2016-10-02T18:04:46"/>
    <x v="2"/>
  </r>
  <r>
    <x v="2"/>
    <s v="ES"/>
    <s v="EUR"/>
    <n v="1471985640"/>
    <n v="1469289685"/>
    <b v="0"/>
    <n v="179"/>
    <b v="0"/>
    <x v="2"/>
    <s v="wearables"/>
    <n v="171.79"/>
    <n v="30"/>
    <x v="983"/>
    <d v="2016-08-23T20:54:00"/>
    <x v="2"/>
  </r>
  <r>
    <x v="2"/>
    <s v="US"/>
    <s v="USD"/>
    <n v="1427507208"/>
    <n v="1424918808"/>
    <b v="0"/>
    <n v="3"/>
    <b v="0"/>
    <x v="2"/>
    <s v="wearables"/>
    <n v="35.33"/>
    <n v="1"/>
    <x v="984"/>
    <d v="2015-03-28T01:46:48"/>
    <x v="0"/>
  </r>
  <r>
    <x v="2"/>
    <s v="DE"/>
    <s v="EUR"/>
    <n v="1451602800"/>
    <n v="1449011610"/>
    <b v="0"/>
    <n v="23"/>
    <b v="0"/>
    <x v="2"/>
    <s v="wearables"/>
    <n v="82.09"/>
    <n v="6"/>
    <x v="985"/>
    <d v="2015-12-31T23:00:00"/>
    <x v="0"/>
  </r>
  <r>
    <x v="2"/>
    <s v="GB"/>
    <s v="GBP"/>
    <n v="1452384000"/>
    <n v="1447698300"/>
    <b v="0"/>
    <n v="23"/>
    <b v="0"/>
    <x v="2"/>
    <s v="wearables"/>
    <n v="110.87"/>
    <n v="13"/>
    <x v="986"/>
    <d v="2016-01-10T00:00:00"/>
    <x v="0"/>
  </r>
  <r>
    <x v="2"/>
    <s v="NL"/>
    <s v="EUR"/>
    <n v="1403507050"/>
    <n v="1400051050"/>
    <b v="0"/>
    <n v="41"/>
    <b v="0"/>
    <x v="2"/>
    <s v="wearables"/>
    <n v="161.22"/>
    <n v="13"/>
    <x v="987"/>
    <d v="2014-06-23T07:04:10"/>
    <x v="3"/>
  </r>
  <r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x v="2"/>
    <s v="US"/>
    <s v="USD"/>
    <n v="1475101495"/>
    <n v="1472509495"/>
    <b v="0"/>
    <n v="32"/>
    <b v="0"/>
    <x v="2"/>
    <s v="wearables"/>
    <n v="52.41"/>
    <n v="17"/>
    <x v="989"/>
    <d v="2016-09-28T22:24:55"/>
    <x v="2"/>
  </r>
  <r>
    <x v="2"/>
    <s v="US"/>
    <s v="USD"/>
    <n v="1409770164"/>
    <n v="1407178164"/>
    <b v="0"/>
    <n v="2"/>
    <b v="0"/>
    <x v="2"/>
    <s v="wearables"/>
    <n v="13"/>
    <n v="0"/>
    <x v="990"/>
    <d v="2014-09-03T18:49:24"/>
    <x v="3"/>
  </r>
  <r>
    <x v="2"/>
    <s v="GB"/>
    <s v="GBP"/>
    <n v="1468349460"/>
    <n v="1466186988"/>
    <b v="0"/>
    <n v="7"/>
    <b v="0"/>
    <x v="2"/>
    <s v="wearables"/>
    <n v="30.29"/>
    <n v="4"/>
    <x v="991"/>
    <d v="2016-07-12T18:51:00"/>
    <x v="2"/>
  </r>
  <r>
    <x v="2"/>
    <s v="US"/>
    <s v="USD"/>
    <n v="1462655519"/>
    <n v="1457475119"/>
    <b v="0"/>
    <n v="4"/>
    <b v="0"/>
    <x v="2"/>
    <s v="wearables"/>
    <n v="116.75"/>
    <n v="0"/>
    <x v="992"/>
    <d v="2016-05-07T21:11:59"/>
    <x v="2"/>
  </r>
  <r>
    <x v="2"/>
    <s v="US"/>
    <s v="USD"/>
    <n v="1478926800"/>
    <n v="1476054568"/>
    <b v="0"/>
    <n v="196"/>
    <b v="0"/>
    <x v="2"/>
    <s v="wearables"/>
    <n v="89.6"/>
    <n v="25"/>
    <x v="993"/>
    <d v="2016-11-12T05:00:00"/>
    <x v="2"/>
  </r>
  <r>
    <x v="2"/>
    <s v="US"/>
    <s v="USD"/>
    <n v="1417388340"/>
    <n v="1412835530"/>
    <b v="0"/>
    <n v="11"/>
    <b v="0"/>
    <x v="2"/>
    <s v="wearables"/>
    <n v="424.45"/>
    <n v="2"/>
    <x v="994"/>
    <d v="2014-11-30T22:59:00"/>
    <x v="3"/>
  </r>
  <r>
    <x v="2"/>
    <s v="US"/>
    <s v="USD"/>
    <n v="1417276800"/>
    <n v="1415140480"/>
    <b v="0"/>
    <n v="9"/>
    <b v="0"/>
    <x v="2"/>
    <s v="wearables"/>
    <n v="80.67"/>
    <n v="7"/>
    <x v="995"/>
    <d v="2014-11-29T16:00:00"/>
    <x v="3"/>
  </r>
  <r>
    <x v="2"/>
    <s v="US"/>
    <s v="USD"/>
    <n v="1406474820"/>
    <n v="1403902060"/>
    <b v="0"/>
    <n v="5"/>
    <b v="0"/>
    <x v="2"/>
    <s v="wearables"/>
    <n v="13"/>
    <n v="2"/>
    <x v="996"/>
    <d v="2014-07-27T15:27:00"/>
    <x v="3"/>
  </r>
  <r>
    <x v="2"/>
    <s v="US"/>
    <s v="USD"/>
    <n v="1417145297"/>
    <n v="1414549697"/>
    <b v="0"/>
    <n v="8"/>
    <b v="0"/>
    <x v="2"/>
    <s v="wearables"/>
    <n v="8.1300000000000008"/>
    <n v="1"/>
    <x v="997"/>
    <d v="2014-11-28T03:28:17"/>
    <x v="3"/>
  </r>
  <r>
    <x v="2"/>
    <s v="CA"/>
    <s v="CAD"/>
    <n v="1447909401"/>
    <n v="1444017801"/>
    <b v="0"/>
    <n v="229"/>
    <b v="0"/>
    <x v="2"/>
    <s v="wearables"/>
    <n v="153.43"/>
    <n v="59"/>
    <x v="998"/>
    <d v="2015-11-19T05:03:21"/>
    <x v="0"/>
  </r>
  <r>
    <x v="2"/>
    <s v="CA"/>
    <s v="CAD"/>
    <n v="1415865720"/>
    <n v="1413270690"/>
    <b v="0"/>
    <n v="40"/>
    <b v="0"/>
    <x v="2"/>
    <s v="wearables"/>
    <n v="292.08"/>
    <n v="8"/>
    <x v="999"/>
    <d v="2014-11-13T08:02:00"/>
    <x v="3"/>
  </r>
  <r>
    <x v="1"/>
    <s v="US"/>
    <s v="USD"/>
    <n v="1489537560"/>
    <n v="1484357160"/>
    <b v="0"/>
    <n v="6"/>
    <b v="0"/>
    <x v="2"/>
    <s v="wearables"/>
    <n v="3304"/>
    <n v="2"/>
    <x v="1000"/>
    <d v="2017-03-15T00:26:00"/>
    <x v="1"/>
  </r>
  <r>
    <x v="1"/>
    <s v="GB"/>
    <s v="GBP"/>
    <n v="1485796613"/>
    <n v="1481908613"/>
    <b v="0"/>
    <n v="4"/>
    <b v="0"/>
    <x v="2"/>
    <s v="wearables"/>
    <n v="1300"/>
    <n v="104"/>
    <x v="1001"/>
    <d v="2017-01-30T17:16:53"/>
    <x v="2"/>
  </r>
  <r>
    <x v="1"/>
    <s v="US"/>
    <s v="USD"/>
    <n v="1450331940"/>
    <n v="1447777514"/>
    <b v="0"/>
    <n v="22"/>
    <b v="0"/>
    <x v="2"/>
    <s v="wearables"/>
    <n v="134.55000000000001"/>
    <n v="30"/>
    <x v="1002"/>
    <d v="2015-12-17T05:59:00"/>
    <x v="0"/>
  </r>
  <r>
    <x v="1"/>
    <s v="FR"/>
    <s v="EUR"/>
    <n v="1489680061"/>
    <n v="1487091661"/>
    <b v="0"/>
    <n v="15"/>
    <b v="0"/>
    <x v="2"/>
    <s v="wearables"/>
    <n v="214.07"/>
    <n v="16"/>
    <x v="1003"/>
    <d v="2017-03-16T16:01:01"/>
    <x v="1"/>
  </r>
  <r>
    <x v="1"/>
    <s v="US"/>
    <s v="USD"/>
    <n v="1455814827"/>
    <n v="1453222827"/>
    <b v="0"/>
    <n v="95"/>
    <b v="0"/>
    <x v="2"/>
    <s v="wearables"/>
    <n v="216.34"/>
    <n v="82"/>
    <x v="1004"/>
    <d v="2016-02-18T17:00:27"/>
    <x v="2"/>
  </r>
  <r>
    <x v="1"/>
    <s v="US"/>
    <s v="USD"/>
    <n v="1446217183"/>
    <n v="1443538783"/>
    <b v="0"/>
    <n v="161"/>
    <b v="0"/>
    <x v="2"/>
    <s v="wearables"/>
    <n v="932.31"/>
    <n v="75"/>
    <x v="1005"/>
    <d v="2015-10-30T14:59:43"/>
    <x v="0"/>
  </r>
  <r>
    <x v="1"/>
    <s v="US"/>
    <s v="USD"/>
    <n v="1418368260"/>
    <n v="1417654672"/>
    <b v="0"/>
    <n v="8"/>
    <b v="0"/>
    <x v="2"/>
    <s v="wearables"/>
    <n v="29.25"/>
    <n v="6"/>
    <x v="1006"/>
    <d v="2014-12-12T07:11:00"/>
    <x v="3"/>
  </r>
  <r>
    <x v="1"/>
    <s v="US"/>
    <s v="USD"/>
    <n v="1481727623"/>
    <n v="1478095223"/>
    <b v="0"/>
    <n v="76"/>
    <b v="0"/>
    <x v="2"/>
    <s v="wearables"/>
    <n v="174.95"/>
    <n v="44"/>
    <x v="1007"/>
    <d v="2016-12-14T15:00:23"/>
    <x v="2"/>
  </r>
  <r>
    <x v="1"/>
    <s v="MX"/>
    <s v="MXN"/>
    <n v="1482953115"/>
    <n v="1480361115"/>
    <b v="0"/>
    <n v="1"/>
    <b v="0"/>
    <x v="2"/>
    <s v="wearables"/>
    <n v="250"/>
    <n v="0"/>
    <x v="1008"/>
    <d v="2016-12-28T19:25:15"/>
    <x v="2"/>
  </r>
  <r>
    <x v="1"/>
    <s v="US"/>
    <s v="USD"/>
    <n v="1466346646"/>
    <n v="1463754646"/>
    <b v="0"/>
    <n v="101"/>
    <b v="0"/>
    <x v="2"/>
    <s v="wearables"/>
    <n v="65"/>
    <n v="13"/>
    <x v="1009"/>
    <d v="2016-06-19T14:30:46"/>
    <x v="2"/>
  </r>
  <r>
    <x v="1"/>
    <s v="US"/>
    <s v="USD"/>
    <n v="1473044340"/>
    <n v="1468180462"/>
    <b v="0"/>
    <n v="4"/>
    <b v="0"/>
    <x v="2"/>
    <s v="wearables"/>
    <n v="55"/>
    <n v="0"/>
    <x v="1010"/>
    <d v="2016-09-05T02:59:00"/>
    <x v="2"/>
  </r>
  <r>
    <x v="1"/>
    <s v="US"/>
    <s v="USD"/>
    <n v="1418938395"/>
    <n v="1415050395"/>
    <b v="0"/>
    <n v="1"/>
    <b v="0"/>
    <x v="2"/>
    <s v="wearables"/>
    <n v="75"/>
    <n v="0"/>
    <x v="1011"/>
    <d v="2014-12-18T21:33:15"/>
    <x v="3"/>
  </r>
  <r>
    <x v="1"/>
    <s v="US"/>
    <s v="USD"/>
    <n v="1485254052"/>
    <n v="1481366052"/>
    <b v="0"/>
    <n v="775"/>
    <b v="0"/>
    <x v="2"/>
    <s v="wearables"/>
    <n v="1389.36"/>
    <n v="21535"/>
    <x v="1012"/>
    <d v="2017-01-24T10:34:12"/>
    <x v="2"/>
  </r>
  <r>
    <x v="1"/>
    <s v="US"/>
    <s v="USD"/>
    <n v="1451419200"/>
    <n v="1449000056"/>
    <b v="0"/>
    <n v="90"/>
    <b v="0"/>
    <x v="2"/>
    <s v="wearables"/>
    <n v="95.91"/>
    <n v="35"/>
    <x v="1013"/>
    <d v="2015-12-29T20:00:00"/>
    <x v="0"/>
  </r>
  <r>
    <x v="1"/>
    <s v="US"/>
    <s v="USD"/>
    <n v="1420070615"/>
    <n v="1415750615"/>
    <b v="0"/>
    <n v="16"/>
    <b v="0"/>
    <x v="2"/>
    <s v="wearables"/>
    <n v="191.25"/>
    <n v="31"/>
    <x v="1014"/>
    <d v="2015-01-01T00:03:35"/>
    <x v="3"/>
  </r>
  <r>
    <x v="1"/>
    <s v="CH"/>
    <s v="CHF"/>
    <n v="1448489095"/>
    <n v="1445893495"/>
    <b v="0"/>
    <n v="6"/>
    <b v="0"/>
    <x v="2"/>
    <s v="wearables"/>
    <n v="40"/>
    <n v="3"/>
    <x v="1015"/>
    <d v="2015-11-25T22:04:55"/>
    <x v="0"/>
  </r>
  <r>
    <x v="1"/>
    <s v="US"/>
    <s v="USD"/>
    <n v="1459992856"/>
    <n v="1456108456"/>
    <b v="0"/>
    <n v="38"/>
    <b v="0"/>
    <x v="2"/>
    <s v="wearables"/>
    <n v="74.790000000000006"/>
    <n v="3"/>
    <x v="1016"/>
    <d v="2016-04-07T01:34:16"/>
    <x v="2"/>
  </r>
  <r>
    <x v="1"/>
    <s v="US"/>
    <s v="USD"/>
    <n v="1448125935"/>
    <n v="1444666335"/>
    <b v="0"/>
    <n v="355"/>
    <b v="0"/>
    <x v="2"/>
    <s v="wearables"/>
    <n v="161.12"/>
    <n v="23"/>
    <x v="1017"/>
    <d v="2015-11-21T17:12:15"/>
    <x v="0"/>
  </r>
  <r>
    <x v="1"/>
    <s v="US"/>
    <s v="USD"/>
    <n v="1468496933"/>
    <n v="1465904933"/>
    <b v="0"/>
    <n v="7"/>
    <b v="0"/>
    <x v="2"/>
    <s v="wearables"/>
    <n v="88.71"/>
    <n v="3"/>
    <x v="1018"/>
    <d v="2016-07-14T11:48:53"/>
    <x v="2"/>
  </r>
  <r>
    <x v="1"/>
    <s v="US"/>
    <s v="USD"/>
    <n v="1423092149"/>
    <n v="1420500149"/>
    <b v="0"/>
    <n v="400"/>
    <b v="0"/>
    <x v="2"/>
    <s v="wearables"/>
    <n v="53.25"/>
    <n v="47"/>
    <x v="1019"/>
    <d v="2015-02-04T23:22:29"/>
    <x v="0"/>
  </r>
  <r>
    <x v="0"/>
    <s v="CA"/>
    <s v="CAD"/>
    <n v="1433206020"/>
    <n v="1430617209"/>
    <b v="0"/>
    <n v="30"/>
    <b v="1"/>
    <x v="4"/>
    <s v="electronic music"/>
    <n v="106.2"/>
    <n v="206"/>
    <x v="1020"/>
    <d v="2015-06-02T00:47:00"/>
    <x v="0"/>
  </r>
  <r>
    <x v="0"/>
    <s v="US"/>
    <s v="USD"/>
    <n v="1445054400"/>
    <n v="1443074571"/>
    <b v="1"/>
    <n v="478"/>
    <b v="1"/>
    <x v="4"/>
    <s v="electronic music"/>
    <n v="22.08"/>
    <n v="352"/>
    <x v="1021"/>
    <d v="2015-10-17T04:00:00"/>
    <x v="0"/>
  </r>
  <r>
    <x v="0"/>
    <s v="US"/>
    <s v="USD"/>
    <n v="1431876677"/>
    <n v="1429284677"/>
    <b v="1"/>
    <n v="74"/>
    <b v="1"/>
    <x v="4"/>
    <s v="electronic music"/>
    <n v="31.05"/>
    <n v="115"/>
    <x v="1022"/>
    <d v="2015-05-17T15:31:17"/>
    <x v="0"/>
  </r>
  <r>
    <x v="0"/>
    <s v="GB"/>
    <s v="GBP"/>
    <n v="1434837861"/>
    <n v="1432245861"/>
    <b v="0"/>
    <n v="131"/>
    <b v="1"/>
    <x v="4"/>
    <s v="electronic music"/>
    <n v="36.21"/>
    <n v="237"/>
    <x v="1023"/>
    <d v="2015-06-20T22:04:21"/>
    <x v="0"/>
  </r>
  <r>
    <x v="0"/>
    <s v="SE"/>
    <s v="SEK"/>
    <n v="1454248563"/>
    <n v="1451656563"/>
    <b v="1"/>
    <n v="61"/>
    <b v="1"/>
    <x v="4"/>
    <s v="electronic music"/>
    <n v="388.98"/>
    <n v="119"/>
    <x v="1024"/>
    <d v="2016-01-31T13:56:03"/>
    <x v="2"/>
  </r>
  <r>
    <x v="0"/>
    <s v="US"/>
    <s v="USD"/>
    <n v="1426532437"/>
    <n v="1423944037"/>
    <b v="1"/>
    <n v="1071"/>
    <b v="1"/>
    <x v="4"/>
    <s v="electronic music"/>
    <n v="71.849999999999994"/>
    <n v="110"/>
    <x v="1025"/>
    <d v="2015-03-16T19:00:37"/>
    <x v="0"/>
  </r>
  <r>
    <x v="0"/>
    <s v="GB"/>
    <s v="GBP"/>
    <n v="1459414016"/>
    <n v="1456480016"/>
    <b v="1"/>
    <n v="122"/>
    <b v="1"/>
    <x v="4"/>
    <s v="electronic music"/>
    <n v="57.38"/>
    <n v="100"/>
    <x v="1026"/>
    <d v="2016-03-31T08:46:56"/>
    <x v="2"/>
  </r>
  <r>
    <x v="0"/>
    <s v="US"/>
    <s v="USD"/>
    <n v="1414025347"/>
    <n v="1411433347"/>
    <b v="1"/>
    <n v="111"/>
    <b v="1"/>
    <x v="4"/>
    <s v="electronic music"/>
    <n v="69.67"/>
    <n v="103"/>
    <x v="1027"/>
    <d v="2014-10-23T00:49:07"/>
    <x v="3"/>
  </r>
  <r>
    <x v="0"/>
    <s v="GB"/>
    <s v="GBP"/>
    <n v="1488830400"/>
    <n v="1484924605"/>
    <b v="1"/>
    <n v="255"/>
    <b v="1"/>
    <x v="4"/>
    <s v="electronic music"/>
    <n v="45.99"/>
    <n v="117"/>
    <x v="1028"/>
    <d v="2017-03-06T20:00:00"/>
    <x v="1"/>
  </r>
  <r>
    <x v="0"/>
    <s v="SE"/>
    <s v="SEK"/>
    <n v="1428184740"/>
    <n v="1423501507"/>
    <b v="0"/>
    <n v="141"/>
    <b v="1"/>
    <x v="4"/>
    <s v="electronic music"/>
    <n v="79.260000000000005"/>
    <n v="112"/>
    <x v="1029"/>
    <d v="2015-04-04T21:59:00"/>
    <x v="0"/>
  </r>
  <r>
    <x v="0"/>
    <s v="US"/>
    <s v="USD"/>
    <n v="1473680149"/>
    <n v="1472470549"/>
    <b v="0"/>
    <n v="159"/>
    <b v="1"/>
    <x v="4"/>
    <s v="electronic music"/>
    <n v="43.03"/>
    <n v="342"/>
    <x v="1030"/>
    <d v="2016-09-12T11:35:49"/>
    <x v="2"/>
  </r>
  <r>
    <x v="0"/>
    <s v="US"/>
    <s v="USD"/>
    <n v="1450290010"/>
    <n v="1447698010"/>
    <b v="0"/>
    <n v="99"/>
    <b v="1"/>
    <x v="4"/>
    <s v="electronic music"/>
    <n v="108.48"/>
    <n v="107"/>
    <x v="1031"/>
    <d v="2015-12-16T18:20:10"/>
    <x v="0"/>
  </r>
  <r>
    <x v="0"/>
    <s v="US"/>
    <s v="USD"/>
    <n v="1466697625"/>
    <n v="1464105625"/>
    <b v="0"/>
    <n v="96"/>
    <b v="1"/>
    <x v="4"/>
    <s v="electronic music"/>
    <n v="61.03"/>
    <n v="108"/>
    <x v="1032"/>
    <d v="2016-06-23T16:00:25"/>
    <x v="2"/>
  </r>
  <r>
    <x v="0"/>
    <s v="GB"/>
    <s v="GBP"/>
    <n v="1481564080"/>
    <n v="1479144880"/>
    <b v="0"/>
    <n v="27"/>
    <b v="1"/>
    <x v="4"/>
    <s v="electronic music"/>
    <n v="50.59"/>
    <n v="103"/>
    <x v="1033"/>
    <d v="2016-12-12T17:34:40"/>
    <x v="2"/>
  </r>
  <r>
    <x v="0"/>
    <s v="US"/>
    <s v="USD"/>
    <n v="1470369540"/>
    <n v="1467604804"/>
    <b v="0"/>
    <n v="166"/>
    <b v="1"/>
    <x v="4"/>
    <s v="electronic music"/>
    <n v="39.159999999999997"/>
    <n v="130"/>
    <x v="1034"/>
    <d v="2016-08-05T03:59:00"/>
    <x v="2"/>
  </r>
  <r>
    <x v="0"/>
    <s v="US"/>
    <s v="USD"/>
    <n v="1423668220"/>
    <n v="1421076220"/>
    <b v="0"/>
    <n v="76"/>
    <b v="1"/>
    <x v="4"/>
    <s v="electronic music"/>
    <n v="65.16"/>
    <n v="108"/>
    <x v="1035"/>
    <d v="2015-02-11T15:23:40"/>
    <x v="0"/>
  </r>
  <r>
    <x v="0"/>
    <s v="US"/>
    <s v="USD"/>
    <n v="1357545600"/>
    <n v="1354790790"/>
    <b v="0"/>
    <n v="211"/>
    <b v="1"/>
    <x v="4"/>
    <s v="electronic music"/>
    <n v="23.96"/>
    <n v="112"/>
    <x v="1036"/>
    <d v="2013-01-07T08:00:00"/>
    <x v="5"/>
  </r>
  <r>
    <x v="0"/>
    <s v="US"/>
    <s v="USD"/>
    <n v="1431925200"/>
    <n v="1429991062"/>
    <b v="0"/>
    <n v="21"/>
    <b v="1"/>
    <x v="4"/>
    <s v="electronic music"/>
    <n v="48.62"/>
    <n v="102"/>
    <x v="1037"/>
    <d v="2015-05-18T05:00:00"/>
    <x v="0"/>
  </r>
  <r>
    <x v="0"/>
    <s v="US"/>
    <s v="USD"/>
    <n v="1458362023"/>
    <n v="1455773623"/>
    <b v="0"/>
    <n v="61"/>
    <b v="1"/>
    <x v="4"/>
    <s v="electronic music"/>
    <n v="35.74"/>
    <n v="145"/>
    <x v="1038"/>
    <d v="2016-03-19T04:33:43"/>
    <x v="2"/>
  </r>
  <r>
    <x v="0"/>
    <s v="US"/>
    <s v="USD"/>
    <n v="1481615940"/>
    <n v="1479436646"/>
    <b v="0"/>
    <n v="30"/>
    <b v="1"/>
    <x v="4"/>
    <s v="electronic music"/>
    <n v="21.37"/>
    <n v="128"/>
    <x v="1039"/>
    <d v="2016-12-13T07:59:00"/>
    <x v="2"/>
  </r>
  <r>
    <x v="1"/>
    <s v="US"/>
    <s v="USD"/>
    <n v="1472317209"/>
    <n v="1469725209"/>
    <b v="0"/>
    <n v="1"/>
    <b v="0"/>
    <x v="5"/>
    <s v="audio"/>
    <n v="250"/>
    <n v="0"/>
    <x v="1040"/>
    <d v="2016-08-27T17:00:09"/>
    <x v="2"/>
  </r>
  <r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x v="1"/>
    <s v="US"/>
    <s v="USD"/>
    <n v="1410516000"/>
    <n v="1406824948"/>
    <b v="0"/>
    <n v="1"/>
    <b v="0"/>
    <x v="5"/>
    <s v="audio"/>
    <n v="10"/>
    <n v="2"/>
    <x v="1042"/>
    <d v="2014-09-12T10:00:00"/>
    <x v="3"/>
  </r>
  <r>
    <x v="1"/>
    <s v="US"/>
    <s v="USD"/>
    <n v="1432101855"/>
    <n v="1429509855"/>
    <b v="0"/>
    <n v="292"/>
    <b v="0"/>
    <x v="5"/>
    <s v="audio"/>
    <n v="29.24"/>
    <n v="9"/>
    <x v="1043"/>
    <d v="2015-05-20T06:04:15"/>
    <x v="0"/>
  </r>
  <r>
    <x v="1"/>
    <s v="US"/>
    <s v="USD"/>
    <n v="1425587220"/>
    <n v="1420668801"/>
    <b v="0"/>
    <n v="2"/>
    <b v="0"/>
    <x v="5"/>
    <s v="audio"/>
    <n v="3"/>
    <n v="0"/>
    <x v="1044"/>
    <d v="2015-03-05T20:27:00"/>
    <x v="0"/>
  </r>
  <r>
    <x v="1"/>
    <s v="US"/>
    <s v="USD"/>
    <n v="1408827550"/>
    <n v="1406235550"/>
    <b v="0"/>
    <n v="8"/>
    <b v="0"/>
    <x v="5"/>
    <s v="audio"/>
    <n v="33.25"/>
    <n v="3"/>
    <x v="1045"/>
    <d v="2014-08-23T20:59:10"/>
    <x v="3"/>
  </r>
  <r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x v="1"/>
    <s v="US"/>
    <s v="USD"/>
    <n v="1415219915"/>
    <n v="1412624315"/>
    <b v="0"/>
    <n v="1"/>
    <b v="0"/>
    <x v="5"/>
    <s v="audio"/>
    <n v="1"/>
    <n v="0"/>
    <x v="1047"/>
    <d v="2014-11-05T20:38:35"/>
    <x v="3"/>
  </r>
  <r>
    <x v="1"/>
    <s v="US"/>
    <s v="USD"/>
    <n v="1474766189"/>
    <n v="1471310189"/>
    <b v="0"/>
    <n v="4"/>
    <b v="0"/>
    <x v="5"/>
    <s v="audio"/>
    <n v="53"/>
    <n v="1"/>
    <x v="1048"/>
    <d v="2016-09-25T01:16:29"/>
    <x v="2"/>
  </r>
  <r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x v="1"/>
    <s v="US"/>
    <s v="USD"/>
    <n v="1488773332"/>
    <n v="1486613332"/>
    <b v="0"/>
    <n v="1"/>
    <b v="0"/>
    <x v="5"/>
    <s v="audio"/>
    <n v="15"/>
    <n v="1"/>
    <x v="1053"/>
    <d v="2017-03-06T04:08:52"/>
    <x v="1"/>
  </r>
  <r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x v="1"/>
    <s v="US"/>
    <s v="USD"/>
    <n v="1429134893"/>
    <n v="1426542893"/>
    <b v="0"/>
    <n v="1"/>
    <b v="0"/>
    <x v="5"/>
    <s v="audio"/>
    <n v="50"/>
    <n v="1"/>
    <x v="1060"/>
    <d v="2015-04-15T21:54:53"/>
    <x v="0"/>
  </r>
  <r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x v="1"/>
    <s v="US"/>
    <s v="USD"/>
    <n v="1468351341"/>
    <n v="1467746541"/>
    <b v="0"/>
    <n v="4"/>
    <b v="0"/>
    <x v="5"/>
    <s v="audio"/>
    <n v="47.5"/>
    <n v="95"/>
    <x v="1062"/>
    <d v="2016-07-12T19:22:21"/>
    <x v="2"/>
  </r>
  <r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x v="2"/>
    <s v="US"/>
    <s v="USD"/>
    <n v="1373174903"/>
    <n v="1369286903"/>
    <b v="0"/>
    <n v="123"/>
    <b v="0"/>
    <x v="6"/>
    <s v="video games"/>
    <n v="65.67"/>
    <n v="9"/>
    <x v="1064"/>
    <d v="2013-07-07T05:28:23"/>
    <x v="4"/>
  </r>
  <r>
    <x v="2"/>
    <s v="AU"/>
    <s v="AUD"/>
    <n v="1392800922"/>
    <n v="1390381722"/>
    <b v="0"/>
    <n v="5"/>
    <b v="0"/>
    <x v="6"/>
    <s v="video games"/>
    <n v="16.2"/>
    <n v="3"/>
    <x v="1065"/>
    <d v="2014-02-19T09:08:42"/>
    <x v="3"/>
  </r>
  <r>
    <x v="2"/>
    <s v="US"/>
    <s v="USD"/>
    <n v="1375657582"/>
    <n v="1371769582"/>
    <b v="0"/>
    <n v="148"/>
    <b v="0"/>
    <x v="6"/>
    <s v="video games"/>
    <n v="34.130000000000003"/>
    <n v="3"/>
    <x v="1066"/>
    <d v="2013-08-04T23:06:22"/>
    <x v="4"/>
  </r>
  <r>
    <x v="2"/>
    <s v="US"/>
    <s v="USD"/>
    <n v="1387657931"/>
    <n v="1385065931"/>
    <b v="0"/>
    <n v="10"/>
    <b v="0"/>
    <x v="6"/>
    <s v="video games"/>
    <n v="13"/>
    <n v="26"/>
    <x v="1067"/>
    <d v="2013-12-21T20:32:11"/>
    <x v="4"/>
  </r>
  <r>
    <x v="2"/>
    <s v="US"/>
    <s v="USD"/>
    <n v="1460274864"/>
    <n v="1457686464"/>
    <b v="0"/>
    <n v="4"/>
    <b v="0"/>
    <x v="6"/>
    <s v="video games"/>
    <n v="11.25"/>
    <n v="0"/>
    <x v="1068"/>
    <d v="2016-04-10T07:54:24"/>
    <x v="2"/>
  </r>
  <r>
    <x v="2"/>
    <s v="US"/>
    <s v="USD"/>
    <n v="1385447459"/>
    <n v="1382679059"/>
    <b v="0"/>
    <n v="21"/>
    <b v="0"/>
    <x v="6"/>
    <s v="video games"/>
    <n v="40.479999999999997"/>
    <n v="39"/>
    <x v="1069"/>
    <d v="2013-11-26T06:30:59"/>
    <x v="4"/>
  </r>
  <r>
    <x v="2"/>
    <s v="US"/>
    <s v="USD"/>
    <n v="1349050622"/>
    <n v="1347322622"/>
    <b v="0"/>
    <n v="2"/>
    <b v="0"/>
    <x v="6"/>
    <s v="video games"/>
    <n v="35"/>
    <n v="1"/>
    <x v="1070"/>
    <d v="2012-10-01T00:17:02"/>
    <x v="5"/>
  </r>
  <r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x v="2"/>
    <s v="US"/>
    <s v="USD"/>
    <n v="1391630297"/>
    <n v="1389038297"/>
    <b v="0"/>
    <n v="4"/>
    <b v="0"/>
    <x v="6"/>
    <s v="video games"/>
    <n v="12.75"/>
    <n v="0"/>
    <x v="1072"/>
    <d v="2014-02-05T19:58:17"/>
    <x v="3"/>
  </r>
  <r>
    <x v="2"/>
    <s v="US"/>
    <s v="USD"/>
    <n v="1318806541"/>
    <n v="1316214541"/>
    <b v="0"/>
    <n v="1"/>
    <b v="0"/>
    <x v="6"/>
    <s v="video games"/>
    <n v="10"/>
    <n v="1"/>
    <x v="1073"/>
    <d v="2011-10-16T23:09:01"/>
    <x v="6"/>
  </r>
  <r>
    <x v="2"/>
    <s v="US"/>
    <s v="USD"/>
    <n v="1388808545"/>
    <n v="1386216545"/>
    <b v="0"/>
    <n v="30"/>
    <b v="0"/>
    <x v="6"/>
    <s v="video games"/>
    <n v="113.57"/>
    <n v="6"/>
    <x v="1074"/>
    <d v="2014-01-04T04:09:05"/>
    <x v="4"/>
  </r>
  <r>
    <x v="2"/>
    <s v="US"/>
    <s v="USD"/>
    <n v="1336340516"/>
    <n v="1333748516"/>
    <b v="0"/>
    <n v="3"/>
    <b v="0"/>
    <x v="6"/>
    <s v="video games"/>
    <n v="15"/>
    <n v="5"/>
    <x v="1075"/>
    <d v="2012-05-06T21:41:56"/>
    <x v="5"/>
  </r>
  <r>
    <x v="2"/>
    <s v="US"/>
    <s v="USD"/>
    <n v="1410426250"/>
    <n v="1405674250"/>
    <b v="0"/>
    <n v="975"/>
    <b v="0"/>
    <x v="6"/>
    <s v="video games"/>
    <n v="48.28"/>
    <n v="63"/>
    <x v="1076"/>
    <d v="2014-09-11T09:04:10"/>
    <x v="3"/>
  </r>
  <r>
    <x v="2"/>
    <s v="US"/>
    <s v="USD"/>
    <n v="1452744011"/>
    <n v="1450152011"/>
    <b v="0"/>
    <n v="167"/>
    <b v="0"/>
    <x v="6"/>
    <s v="video games"/>
    <n v="43.98"/>
    <n v="29"/>
    <x v="1077"/>
    <d v="2016-01-14T04:00:11"/>
    <x v="0"/>
  </r>
  <r>
    <x v="2"/>
    <s v="US"/>
    <s v="USD"/>
    <n v="1311309721"/>
    <n v="1307421721"/>
    <b v="0"/>
    <n v="5"/>
    <b v="0"/>
    <x v="6"/>
    <s v="video games"/>
    <n v="9"/>
    <n v="8"/>
    <x v="1078"/>
    <d v="2011-07-22T04:42:01"/>
    <x v="6"/>
  </r>
  <r>
    <x v="2"/>
    <s v="DE"/>
    <s v="EUR"/>
    <n v="1463232936"/>
    <n v="1461072936"/>
    <b v="0"/>
    <n v="18"/>
    <b v="0"/>
    <x v="6"/>
    <s v="video games"/>
    <n v="37.67"/>
    <n v="3"/>
    <x v="1079"/>
    <d v="2016-05-14T13:35:36"/>
    <x v="2"/>
  </r>
  <r>
    <x v="2"/>
    <s v="US"/>
    <s v="USD"/>
    <n v="1399778333"/>
    <n v="1397186333"/>
    <b v="0"/>
    <n v="98"/>
    <b v="0"/>
    <x v="6"/>
    <s v="video games"/>
    <n v="18.579999999999998"/>
    <n v="9"/>
    <x v="1080"/>
    <d v="2014-05-11T03:18:53"/>
    <x v="3"/>
  </r>
  <r>
    <x v="2"/>
    <s v="US"/>
    <s v="USD"/>
    <n v="1422483292"/>
    <n v="1419891292"/>
    <b v="0"/>
    <n v="4"/>
    <b v="0"/>
    <x v="6"/>
    <s v="video games"/>
    <n v="3"/>
    <n v="0"/>
    <x v="1081"/>
    <d v="2015-01-28T22:14:52"/>
    <x v="3"/>
  </r>
  <r>
    <x v="2"/>
    <s v="US"/>
    <s v="USD"/>
    <n v="1344635088"/>
    <n v="1342043088"/>
    <b v="0"/>
    <n v="3"/>
    <b v="0"/>
    <x v="6"/>
    <s v="video games"/>
    <n v="18.670000000000002"/>
    <n v="1"/>
    <x v="1082"/>
    <d v="2012-08-10T21:44:48"/>
    <x v="5"/>
  </r>
  <r>
    <x v="2"/>
    <s v="CA"/>
    <s v="CAD"/>
    <n v="1406994583"/>
    <n v="1401810583"/>
    <b v="0"/>
    <n v="1"/>
    <b v="0"/>
    <x v="6"/>
    <s v="video games"/>
    <n v="410"/>
    <n v="1"/>
    <x v="1083"/>
    <d v="2014-08-02T15:49:43"/>
    <x v="3"/>
  </r>
  <r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x v="2"/>
    <s v="CA"/>
    <s v="CAD"/>
    <n v="1457967975"/>
    <n v="1455379575"/>
    <b v="0"/>
    <n v="9"/>
    <b v="0"/>
    <x v="6"/>
    <s v="video games"/>
    <n v="114"/>
    <n v="3"/>
    <x v="1085"/>
    <d v="2016-03-14T15:06:15"/>
    <x v="2"/>
  </r>
  <r>
    <x v="2"/>
    <s v="US"/>
    <s v="USD"/>
    <n v="1408913291"/>
    <n v="1406321291"/>
    <b v="0"/>
    <n v="2"/>
    <b v="0"/>
    <x v="6"/>
    <s v="video games"/>
    <n v="7.5"/>
    <n v="0"/>
    <x v="1086"/>
    <d v="2014-08-24T20:48:11"/>
    <x v="3"/>
  </r>
  <r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x v="2"/>
    <s v="US"/>
    <s v="USD"/>
    <n v="1398366667"/>
    <n v="1395774667"/>
    <b v="0"/>
    <n v="147"/>
    <b v="0"/>
    <x v="6"/>
    <s v="video games"/>
    <n v="43.42"/>
    <n v="14"/>
    <x v="1088"/>
    <d v="2014-04-24T19:11:07"/>
    <x v="3"/>
  </r>
  <r>
    <x v="2"/>
    <s v="FR"/>
    <s v="EUR"/>
    <n v="1435293175"/>
    <n v="1432701175"/>
    <b v="0"/>
    <n v="49"/>
    <b v="0"/>
    <x v="6"/>
    <s v="video games"/>
    <n v="23.96"/>
    <n v="8"/>
    <x v="1089"/>
    <d v="2015-06-26T04:32:55"/>
    <x v="0"/>
  </r>
  <r>
    <x v="2"/>
    <s v="AU"/>
    <s v="AUD"/>
    <n v="1432873653"/>
    <n v="1430281653"/>
    <b v="0"/>
    <n v="1"/>
    <b v="0"/>
    <x v="6"/>
    <s v="video games"/>
    <n v="5"/>
    <n v="0"/>
    <x v="1090"/>
    <d v="2015-05-29T04:27:33"/>
    <x v="0"/>
  </r>
  <r>
    <x v="2"/>
    <s v="GB"/>
    <s v="GBP"/>
    <n v="1460313672"/>
    <n v="1457725272"/>
    <b v="0"/>
    <n v="2"/>
    <b v="0"/>
    <x v="6"/>
    <s v="video games"/>
    <n v="12.5"/>
    <n v="13"/>
    <x v="1091"/>
    <d v="2016-04-10T18:41:12"/>
    <x v="2"/>
  </r>
  <r>
    <x v="2"/>
    <s v="US"/>
    <s v="USD"/>
    <n v="1357432638"/>
    <n v="1354840638"/>
    <b v="0"/>
    <n v="7"/>
    <b v="0"/>
    <x v="6"/>
    <s v="video games"/>
    <n v="3"/>
    <n v="1"/>
    <x v="1092"/>
    <d v="2013-01-06T00:37:18"/>
    <x v="5"/>
  </r>
  <r>
    <x v="2"/>
    <s v="CA"/>
    <s v="CAD"/>
    <n v="1455232937"/>
    <n v="1453936937"/>
    <b v="0"/>
    <n v="4"/>
    <b v="0"/>
    <x v="6"/>
    <s v="video games"/>
    <n v="10.56"/>
    <n v="14"/>
    <x v="1093"/>
    <d v="2016-02-11T23:22:17"/>
    <x v="2"/>
  </r>
  <r>
    <x v="2"/>
    <s v="US"/>
    <s v="USD"/>
    <n v="1318180033"/>
    <n v="1315588033"/>
    <b v="0"/>
    <n v="27"/>
    <b v="0"/>
    <x v="6"/>
    <s v="video games"/>
    <n v="122"/>
    <n v="18"/>
    <x v="1094"/>
    <d v="2011-10-09T17:07:13"/>
    <x v="6"/>
  </r>
  <r>
    <x v="2"/>
    <s v="US"/>
    <s v="USD"/>
    <n v="1377867220"/>
    <n v="1375275220"/>
    <b v="0"/>
    <n v="94"/>
    <b v="0"/>
    <x v="6"/>
    <s v="video games"/>
    <n v="267.81"/>
    <n v="5"/>
    <x v="1095"/>
    <d v="2013-08-30T12:53:40"/>
    <x v="4"/>
  </r>
  <r>
    <x v="2"/>
    <s v="US"/>
    <s v="USD"/>
    <n v="1412393400"/>
    <n v="1409747154"/>
    <b v="0"/>
    <n v="29"/>
    <b v="0"/>
    <x v="6"/>
    <s v="video games"/>
    <n v="74.209999999999994"/>
    <n v="18"/>
    <x v="1096"/>
    <d v="2014-10-04T03:30:00"/>
    <x v="3"/>
  </r>
  <r>
    <x v="2"/>
    <s v="US"/>
    <s v="USD"/>
    <n v="1393786877"/>
    <n v="1390330877"/>
    <b v="0"/>
    <n v="7"/>
    <b v="0"/>
    <x v="6"/>
    <s v="video games"/>
    <n v="6.71"/>
    <n v="0"/>
    <x v="1097"/>
    <d v="2014-03-02T19:01:17"/>
    <x v="3"/>
  </r>
  <r>
    <x v="2"/>
    <s v="US"/>
    <s v="USD"/>
    <n v="1397413095"/>
    <n v="1394821095"/>
    <b v="0"/>
    <n v="22"/>
    <b v="0"/>
    <x v="6"/>
    <s v="video games"/>
    <n v="81.95"/>
    <n v="7"/>
    <x v="1098"/>
    <d v="2014-04-13T18:18:15"/>
    <x v="3"/>
  </r>
  <r>
    <x v="2"/>
    <s v="GB"/>
    <s v="GBP"/>
    <n v="1431547468"/>
    <n v="1428955468"/>
    <b v="0"/>
    <n v="1"/>
    <b v="0"/>
    <x v="6"/>
    <s v="video games"/>
    <n v="25"/>
    <n v="1"/>
    <x v="1099"/>
    <d v="2015-05-13T20:04:28"/>
    <x v="0"/>
  </r>
  <r>
    <x v="2"/>
    <s v="DE"/>
    <s v="EUR"/>
    <n v="1455417571"/>
    <n v="1452825571"/>
    <b v="0"/>
    <n v="10"/>
    <b v="0"/>
    <x v="6"/>
    <s v="video games"/>
    <n v="10"/>
    <n v="3"/>
    <x v="1100"/>
    <d v="2016-02-14T02:39:31"/>
    <x v="2"/>
  </r>
  <r>
    <x v="2"/>
    <s v="US"/>
    <s v="USD"/>
    <n v="1468519920"/>
    <n v="1466188338"/>
    <b v="0"/>
    <n v="6"/>
    <b v="0"/>
    <x v="6"/>
    <s v="video games"/>
    <n v="6.83"/>
    <n v="0"/>
    <x v="1101"/>
    <d v="2016-07-14T18:12:00"/>
    <x v="2"/>
  </r>
  <r>
    <x v="2"/>
    <s v="US"/>
    <s v="USD"/>
    <n v="1386568740"/>
    <n v="1383095125"/>
    <b v="0"/>
    <n v="24"/>
    <b v="0"/>
    <x v="6"/>
    <s v="video games"/>
    <n v="17.71"/>
    <n v="5"/>
    <x v="1102"/>
    <d v="2013-12-09T05:59:00"/>
    <x v="4"/>
  </r>
  <r>
    <x v="2"/>
    <s v="US"/>
    <s v="USD"/>
    <n v="1466227190"/>
    <n v="1461043190"/>
    <b v="0"/>
    <n v="15"/>
    <b v="0"/>
    <x v="6"/>
    <s v="video games"/>
    <n v="16.2"/>
    <n v="2"/>
    <x v="1103"/>
    <d v="2016-06-18T05:19:50"/>
    <x v="2"/>
  </r>
  <r>
    <x v="2"/>
    <s v="GB"/>
    <s v="GBP"/>
    <n v="1402480221"/>
    <n v="1399888221"/>
    <b v="0"/>
    <n v="37"/>
    <b v="0"/>
    <x v="6"/>
    <s v="video games"/>
    <n v="80.3"/>
    <n v="5"/>
    <x v="1104"/>
    <d v="2014-06-11T09:50:21"/>
    <x v="3"/>
  </r>
  <r>
    <x v="2"/>
    <s v="US"/>
    <s v="USD"/>
    <n v="1395627327"/>
    <n v="1393038927"/>
    <b v="0"/>
    <n v="20"/>
    <b v="0"/>
    <x v="6"/>
    <s v="video games"/>
    <n v="71.55"/>
    <n v="0"/>
    <x v="1105"/>
    <d v="2014-03-24T02:15:27"/>
    <x v="3"/>
  </r>
  <r>
    <x v="2"/>
    <s v="US"/>
    <s v="USD"/>
    <n v="1333557975"/>
    <n v="1330969575"/>
    <b v="0"/>
    <n v="7"/>
    <b v="0"/>
    <x v="6"/>
    <s v="video games"/>
    <n v="23.57"/>
    <n v="41"/>
    <x v="1106"/>
    <d v="2012-04-04T16:46:15"/>
    <x v="5"/>
  </r>
  <r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x v="2"/>
    <s v="US"/>
    <s v="USD"/>
    <n v="1334326635"/>
    <n v="1329146235"/>
    <b v="0"/>
    <n v="21"/>
    <b v="0"/>
    <x v="6"/>
    <s v="video games"/>
    <n v="34.880000000000003"/>
    <n v="3"/>
    <x v="1108"/>
    <d v="2012-04-13T14:17:15"/>
    <x v="5"/>
  </r>
  <r>
    <x v="2"/>
    <s v="US"/>
    <s v="USD"/>
    <n v="1479495790"/>
    <n v="1476900190"/>
    <b v="0"/>
    <n v="3"/>
    <b v="0"/>
    <x v="6"/>
    <s v="video games"/>
    <n v="15"/>
    <n v="0"/>
    <x v="1109"/>
    <d v="2016-11-18T19:03:10"/>
    <x v="2"/>
  </r>
  <r>
    <x v="2"/>
    <s v="US"/>
    <s v="USD"/>
    <n v="1354919022"/>
    <n v="1352327022"/>
    <b v="0"/>
    <n v="11"/>
    <b v="0"/>
    <x v="6"/>
    <s v="video games"/>
    <n v="23.18"/>
    <n v="1"/>
    <x v="1110"/>
    <d v="2012-12-07T22:23:42"/>
    <x v="5"/>
  </r>
  <r>
    <x v="2"/>
    <s v="US"/>
    <s v="USD"/>
    <n v="1452228790"/>
    <n v="1449636790"/>
    <b v="0"/>
    <n v="1"/>
    <b v="0"/>
    <x v="6"/>
    <s v="video games"/>
    <n v="1"/>
    <n v="0"/>
    <x v="1111"/>
    <d v="2016-01-08T04:53:10"/>
    <x v="0"/>
  </r>
  <r>
    <x v="2"/>
    <s v="US"/>
    <s v="USD"/>
    <n v="1421656200"/>
    <n v="1416507211"/>
    <b v="0"/>
    <n v="312"/>
    <b v="0"/>
    <x v="6"/>
    <s v="video games"/>
    <n v="100.23"/>
    <n v="36"/>
    <x v="1112"/>
    <d v="2015-01-19T08:30:00"/>
    <x v="3"/>
  </r>
  <r>
    <x v="2"/>
    <s v="GB"/>
    <s v="GBP"/>
    <n v="1408058820"/>
    <n v="1405466820"/>
    <b v="0"/>
    <n v="1"/>
    <b v="0"/>
    <x v="6"/>
    <s v="video games"/>
    <n v="5"/>
    <n v="1"/>
    <x v="1113"/>
    <d v="2014-08-14T23:27:00"/>
    <x v="3"/>
  </r>
  <r>
    <x v="2"/>
    <s v="GB"/>
    <s v="GBP"/>
    <n v="1381306687"/>
    <n v="1378714687"/>
    <b v="0"/>
    <n v="3"/>
    <b v="0"/>
    <x v="6"/>
    <s v="video games"/>
    <n v="3.33"/>
    <n v="0"/>
    <x v="1114"/>
    <d v="2013-10-09T08:18:07"/>
    <x v="4"/>
  </r>
  <r>
    <x v="2"/>
    <s v="US"/>
    <s v="USD"/>
    <n v="1459352495"/>
    <n v="1456764095"/>
    <b v="0"/>
    <n v="4"/>
    <b v="0"/>
    <x v="6"/>
    <s v="video games"/>
    <n v="13.25"/>
    <n v="0"/>
    <x v="1115"/>
    <d v="2016-03-30T15:41:35"/>
    <x v="2"/>
  </r>
  <r>
    <x v="2"/>
    <s v="US"/>
    <s v="USD"/>
    <n v="1339273208"/>
    <n v="1334089208"/>
    <b v="0"/>
    <n v="10"/>
    <b v="0"/>
    <x v="6"/>
    <s v="video games"/>
    <n v="17.850000000000001"/>
    <n v="0"/>
    <x v="1116"/>
    <d v="2012-06-09T20:20:08"/>
    <x v="5"/>
  </r>
  <r>
    <x v="2"/>
    <s v="DE"/>
    <s v="EUR"/>
    <n v="1451053313"/>
    <n v="1448461313"/>
    <b v="0"/>
    <n v="8"/>
    <b v="0"/>
    <x v="6"/>
    <s v="video games"/>
    <n v="10.38"/>
    <n v="8"/>
    <x v="1117"/>
    <d v="2015-12-25T14:21:53"/>
    <x v="0"/>
  </r>
  <r>
    <x v="2"/>
    <s v="AU"/>
    <s v="AUD"/>
    <n v="1396666779"/>
    <n v="1394078379"/>
    <b v="0"/>
    <n v="3"/>
    <b v="0"/>
    <x v="6"/>
    <s v="video games"/>
    <n v="36.33"/>
    <n v="2"/>
    <x v="1118"/>
    <d v="2014-04-05T02:59:39"/>
    <x v="3"/>
  </r>
  <r>
    <x v="2"/>
    <s v="US"/>
    <s v="USD"/>
    <n v="1396810864"/>
    <n v="1395687664"/>
    <b v="0"/>
    <n v="1"/>
    <b v="0"/>
    <x v="6"/>
    <s v="video games"/>
    <n v="5"/>
    <n v="0"/>
    <x v="1119"/>
    <d v="2014-04-06T19:01:04"/>
    <x v="3"/>
  </r>
  <r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x v="2"/>
    <s v="US"/>
    <s v="USD"/>
    <n v="1457904316"/>
    <n v="1455315916"/>
    <b v="0"/>
    <n v="5"/>
    <b v="0"/>
    <x v="6"/>
    <s v="video games"/>
    <n v="5.8"/>
    <n v="0"/>
    <x v="1121"/>
    <d v="2016-03-13T21:25:16"/>
    <x v="2"/>
  </r>
  <r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x v="2"/>
    <s v="US"/>
    <s v="USD"/>
    <n v="1397910848"/>
    <n v="1395318848"/>
    <b v="0"/>
    <n v="3"/>
    <b v="0"/>
    <x v="6"/>
    <s v="video games"/>
    <n v="3.67"/>
    <n v="0"/>
    <x v="1123"/>
    <d v="2014-04-19T12:34:08"/>
    <x v="3"/>
  </r>
  <r>
    <x v="2"/>
    <s v="US"/>
    <s v="USD"/>
    <n v="1430409651"/>
    <n v="1427817651"/>
    <b v="0"/>
    <n v="7"/>
    <b v="0"/>
    <x v="6"/>
    <s v="mobile games"/>
    <n v="60.71"/>
    <n v="0"/>
    <x v="1124"/>
    <d v="2015-04-30T16:00:51"/>
    <x v="0"/>
  </r>
  <r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x v="2"/>
    <s v="US"/>
    <s v="USD"/>
    <n v="1468482694"/>
    <n v="1465890694"/>
    <b v="0"/>
    <n v="2"/>
    <b v="0"/>
    <x v="6"/>
    <s v="mobile games"/>
    <n v="5"/>
    <n v="1"/>
    <x v="1126"/>
    <d v="2016-07-14T07:51:34"/>
    <x v="2"/>
  </r>
  <r>
    <x v="2"/>
    <s v="US"/>
    <s v="USD"/>
    <n v="1416000600"/>
    <n v="1413318600"/>
    <b v="0"/>
    <n v="23"/>
    <b v="0"/>
    <x v="6"/>
    <s v="mobile games"/>
    <n v="25.43"/>
    <n v="2"/>
    <x v="1127"/>
    <d v="2014-11-14T21:30:00"/>
    <x v="3"/>
  </r>
  <r>
    <x v="2"/>
    <s v="GB"/>
    <s v="GBP"/>
    <n v="1407425717"/>
    <n v="1404833717"/>
    <b v="0"/>
    <n v="1"/>
    <b v="0"/>
    <x v="6"/>
    <s v="mobile games"/>
    <n v="1"/>
    <n v="0"/>
    <x v="1128"/>
    <d v="2014-08-07T15:35:17"/>
    <x v="3"/>
  </r>
  <r>
    <x v="2"/>
    <s v="US"/>
    <s v="USD"/>
    <n v="1465107693"/>
    <n v="1462515693"/>
    <b v="0"/>
    <n v="2"/>
    <b v="0"/>
    <x v="6"/>
    <s v="mobile games"/>
    <n v="10.5"/>
    <n v="0"/>
    <x v="1129"/>
    <d v="2016-06-05T06:21:33"/>
    <x v="2"/>
  </r>
  <r>
    <x v="2"/>
    <s v="US"/>
    <s v="USD"/>
    <n v="1416963300"/>
    <n v="1411775700"/>
    <b v="0"/>
    <n v="3"/>
    <b v="0"/>
    <x v="6"/>
    <s v="mobile games"/>
    <n v="3.67"/>
    <n v="0"/>
    <x v="1130"/>
    <d v="2014-11-26T00:55:00"/>
    <x v="3"/>
  </r>
  <r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x v="2"/>
    <s v="CA"/>
    <s v="CAD"/>
    <n v="1483238771"/>
    <n v="1480646771"/>
    <b v="0"/>
    <n v="13"/>
    <b v="0"/>
    <x v="6"/>
    <s v="mobile games"/>
    <n v="110.62"/>
    <n v="14"/>
    <x v="1132"/>
    <d v="2017-01-01T02:46:11"/>
    <x v="2"/>
  </r>
  <r>
    <x v="2"/>
    <s v="GB"/>
    <s v="GBP"/>
    <n v="1406799981"/>
    <n v="1404207981"/>
    <b v="0"/>
    <n v="1"/>
    <b v="0"/>
    <x v="6"/>
    <s v="mobile games"/>
    <n v="20"/>
    <n v="1"/>
    <x v="1133"/>
    <d v="2014-07-31T09:46:21"/>
    <x v="3"/>
  </r>
  <r>
    <x v="2"/>
    <s v="AU"/>
    <s v="AUD"/>
    <n v="1417235580"/>
    <n v="1416034228"/>
    <b v="0"/>
    <n v="1"/>
    <b v="0"/>
    <x v="6"/>
    <s v="mobile games"/>
    <n v="1"/>
    <n v="0"/>
    <x v="1134"/>
    <d v="2014-11-29T04:33:00"/>
    <x v="3"/>
  </r>
  <r>
    <x v="2"/>
    <s v="DE"/>
    <s v="EUR"/>
    <n v="1470527094"/>
    <n v="1467935094"/>
    <b v="0"/>
    <n v="1"/>
    <b v="0"/>
    <x v="6"/>
    <s v="mobile games"/>
    <n v="50"/>
    <n v="5"/>
    <x v="1135"/>
    <d v="2016-08-06T23:44:54"/>
    <x v="2"/>
  </r>
  <r>
    <x v="2"/>
    <s v="FR"/>
    <s v="EUR"/>
    <n v="1450541229"/>
    <n v="1447949229"/>
    <b v="0"/>
    <n v="6"/>
    <b v="0"/>
    <x v="6"/>
    <s v="mobile games"/>
    <n v="45"/>
    <n v="6"/>
    <x v="1136"/>
    <d v="2015-12-19T16:07:09"/>
    <x v="0"/>
  </r>
  <r>
    <x v="2"/>
    <s v="US"/>
    <s v="USD"/>
    <n v="1461440421"/>
    <n v="1458848421"/>
    <b v="0"/>
    <n v="39"/>
    <b v="0"/>
    <x v="6"/>
    <s v="mobile games"/>
    <n v="253.21"/>
    <n v="40"/>
    <x v="1137"/>
    <d v="2016-04-23T19:40:21"/>
    <x v="2"/>
  </r>
  <r>
    <x v="2"/>
    <s v="US"/>
    <s v="USD"/>
    <n v="1485035131"/>
    <n v="1483307131"/>
    <b v="0"/>
    <n v="4"/>
    <b v="0"/>
    <x v="6"/>
    <s v="mobile games"/>
    <n v="31.25"/>
    <n v="0"/>
    <x v="1138"/>
    <d v="2017-01-21T21:45:31"/>
    <x v="1"/>
  </r>
  <r>
    <x v="2"/>
    <s v="US"/>
    <s v="USD"/>
    <n v="1420100426"/>
    <n v="1417508426"/>
    <b v="0"/>
    <n v="1"/>
    <b v="0"/>
    <x v="6"/>
    <s v="mobile games"/>
    <n v="5"/>
    <n v="0"/>
    <x v="1139"/>
    <d v="2015-01-01T08:20:26"/>
    <x v="3"/>
  </r>
  <r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x v="2"/>
    <s v="US"/>
    <s v="USD"/>
    <n v="1450327126"/>
    <n v="1447735126"/>
    <b v="0"/>
    <n v="8"/>
    <b v="0"/>
    <x v="6"/>
    <s v="mobile games"/>
    <n v="23.25"/>
    <n v="0"/>
    <x v="1143"/>
    <d v="2015-12-17T04:38:46"/>
    <x v="0"/>
  </r>
  <r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x v="2"/>
    <s v="US"/>
    <s v="USD"/>
    <n v="1412272592"/>
    <n v="1407088592"/>
    <b v="0"/>
    <n v="1"/>
    <b v="0"/>
    <x v="7"/>
    <s v="food trucks"/>
    <n v="100"/>
    <n v="0"/>
    <x v="1145"/>
    <d v="2014-10-02T17:56:32"/>
    <x v="3"/>
  </r>
  <r>
    <x v="2"/>
    <s v="US"/>
    <s v="USD"/>
    <n v="1399071173"/>
    <n v="1395787973"/>
    <b v="0"/>
    <n v="12"/>
    <b v="0"/>
    <x v="7"/>
    <s v="food trucks"/>
    <n v="44.17"/>
    <n v="9"/>
    <x v="1146"/>
    <d v="2014-05-02T22:52:53"/>
    <x v="3"/>
  </r>
  <r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x v="2"/>
    <s v="US"/>
    <s v="USD"/>
    <n v="1480568781"/>
    <n v="1477973181"/>
    <b v="0"/>
    <n v="3"/>
    <b v="0"/>
    <x v="7"/>
    <s v="food trucks"/>
    <n v="24.33"/>
    <n v="0"/>
    <x v="1148"/>
    <d v="2016-12-01T05:06:21"/>
    <x v="2"/>
  </r>
  <r>
    <x v="2"/>
    <s v="US"/>
    <s v="USD"/>
    <n v="1466096566"/>
    <n v="1463504566"/>
    <b v="0"/>
    <n v="2"/>
    <b v="0"/>
    <x v="7"/>
    <s v="food trucks"/>
    <n v="37.5"/>
    <n v="0"/>
    <x v="1149"/>
    <d v="2016-06-16T17:02:46"/>
    <x v="2"/>
  </r>
  <r>
    <x v="2"/>
    <s v="US"/>
    <s v="USD"/>
    <n v="1452293675"/>
    <n v="1447109675"/>
    <b v="0"/>
    <n v="6"/>
    <b v="0"/>
    <x v="7"/>
    <s v="food trucks"/>
    <n v="42"/>
    <n v="10"/>
    <x v="1150"/>
    <d v="2016-01-08T22:54:35"/>
    <x v="0"/>
  </r>
  <r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x v="2"/>
    <s v="US"/>
    <s v="USD"/>
    <n v="1431709312"/>
    <n v="1429117312"/>
    <b v="0"/>
    <n v="15"/>
    <b v="0"/>
    <x v="7"/>
    <s v="food trucks"/>
    <n v="60.73"/>
    <n v="6"/>
    <x v="1152"/>
    <d v="2015-05-15T17:01:52"/>
    <x v="0"/>
  </r>
  <r>
    <x v="2"/>
    <s v="US"/>
    <s v="USD"/>
    <n v="1434647305"/>
    <n v="1432055305"/>
    <b v="0"/>
    <n v="1"/>
    <b v="0"/>
    <x v="7"/>
    <s v="food trucks"/>
    <n v="50"/>
    <n v="1"/>
    <x v="1153"/>
    <d v="2015-06-18T17:08:25"/>
    <x v="0"/>
  </r>
  <r>
    <x v="2"/>
    <s v="US"/>
    <s v="USD"/>
    <n v="1441507006"/>
    <n v="1438915006"/>
    <b v="0"/>
    <n v="3"/>
    <b v="0"/>
    <x v="7"/>
    <s v="food trucks"/>
    <n v="108.33"/>
    <n v="7"/>
    <x v="1154"/>
    <d v="2015-09-06T02:36:46"/>
    <x v="0"/>
  </r>
  <r>
    <x v="2"/>
    <s v="US"/>
    <s v="USD"/>
    <n v="1408040408"/>
    <n v="1405448408"/>
    <b v="0"/>
    <n v="8"/>
    <b v="0"/>
    <x v="7"/>
    <s v="food trucks"/>
    <n v="23.5"/>
    <n v="1"/>
    <x v="1155"/>
    <d v="2014-08-14T18:20:08"/>
    <x v="3"/>
  </r>
  <r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x v="2"/>
    <s v="US"/>
    <s v="USD"/>
    <n v="1417795480"/>
    <n v="1412607880"/>
    <b v="0"/>
    <n v="3"/>
    <b v="0"/>
    <x v="7"/>
    <s v="food trucks"/>
    <n v="50.33"/>
    <n v="2"/>
    <x v="1157"/>
    <d v="2014-12-05T16:04:40"/>
    <x v="3"/>
  </r>
  <r>
    <x v="2"/>
    <s v="US"/>
    <s v="USD"/>
    <n v="1418091128"/>
    <n v="1415499128"/>
    <b v="0"/>
    <n v="3"/>
    <b v="0"/>
    <x v="7"/>
    <s v="food trucks"/>
    <n v="11.67"/>
    <n v="0"/>
    <x v="1158"/>
    <d v="2014-12-09T02:12:08"/>
    <x v="3"/>
  </r>
  <r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x v="2"/>
    <s v="US"/>
    <s v="USD"/>
    <n v="1427510586"/>
    <n v="1424922186"/>
    <b v="0"/>
    <n v="19"/>
    <b v="0"/>
    <x v="7"/>
    <s v="food trucks"/>
    <n v="60.79"/>
    <n v="4"/>
    <x v="1160"/>
    <d v="2015-03-28T02:43:06"/>
    <x v="0"/>
  </r>
  <r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x v="2"/>
    <s v="US"/>
    <s v="USD"/>
    <n v="1411662264"/>
    <n v="1408983864"/>
    <b v="0"/>
    <n v="2"/>
    <b v="0"/>
    <x v="7"/>
    <s v="food trucks"/>
    <n v="17.5"/>
    <n v="0"/>
    <x v="1162"/>
    <d v="2014-09-25T16:24:24"/>
    <x v="3"/>
  </r>
  <r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x v="2"/>
    <s v="US"/>
    <s v="USD"/>
    <n v="1404623330"/>
    <n v="1401685730"/>
    <b v="0"/>
    <n v="25"/>
    <b v="0"/>
    <x v="7"/>
    <s v="food trucks"/>
    <n v="82.82"/>
    <n v="21"/>
    <x v="1165"/>
    <d v="2014-07-06T05:08:50"/>
    <x v="3"/>
  </r>
  <r>
    <x v="2"/>
    <s v="US"/>
    <s v="USD"/>
    <n v="1435291200"/>
    <n v="1432640342"/>
    <b v="0"/>
    <n v="8"/>
    <b v="0"/>
    <x v="7"/>
    <s v="food trucks"/>
    <n v="358.88"/>
    <n v="19"/>
    <x v="1166"/>
    <d v="2015-06-26T04:00:00"/>
    <x v="0"/>
  </r>
  <r>
    <x v="2"/>
    <s v="US"/>
    <s v="USD"/>
    <n v="1410543495"/>
    <n v="1407865095"/>
    <b v="0"/>
    <n v="16"/>
    <b v="0"/>
    <x v="7"/>
    <s v="food trucks"/>
    <n v="61.19"/>
    <n v="2"/>
    <x v="1167"/>
    <d v="2014-09-12T17:38:15"/>
    <x v="3"/>
  </r>
  <r>
    <x v="2"/>
    <s v="US"/>
    <s v="USD"/>
    <n v="1474507065"/>
    <n v="1471915065"/>
    <b v="0"/>
    <n v="3"/>
    <b v="0"/>
    <x v="7"/>
    <s v="food trucks"/>
    <n v="340"/>
    <n v="6"/>
    <x v="1168"/>
    <d v="2016-09-22T01:17:45"/>
    <x v="2"/>
  </r>
  <r>
    <x v="2"/>
    <s v="US"/>
    <s v="USD"/>
    <n v="1424593763"/>
    <n v="1422001763"/>
    <b v="0"/>
    <n v="3"/>
    <b v="0"/>
    <x v="7"/>
    <s v="food trucks"/>
    <n v="5.67"/>
    <n v="0"/>
    <x v="1169"/>
    <d v="2015-02-22T08:29:23"/>
    <x v="0"/>
  </r>
  <r>
    <x v="2"/>
    <s v="GB"/>
    <s v="GBP"/>
    <n v="1433021171"/>
    <n v="1430429171"/>
    <b v="0"/>
    <n v="2"/>
    <b v="0"/>
    <x v="7"/>
    <s v="food trucks"/>
    <n v="50"/>
    <n v="0"/>
    <x v="1170"/>
    <d v="2015-05-30T21:26:11"/>
    <x v="0"/>
  </r>
  <r>
    <x v="2"/>
    <s v="US"/>
    <s v="USD"/>
    <n v="1415909927"/>
    <n v="1414351127"/>
    <b v="0"/>
    <n v="1"/>
    <b v="0"/>
    <x v="7"/>
    <s v="food trucks"/>
    <n v="25"/>
    <n v="0"/>
    <x v="1171"/>
    <d v="2014-11-13T20:18:47"/>
    <x v="3"/>
  </r>
  <r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x v="2"/>
    <s v="US"/>
    <s v="USD"/>
    <n v="1438576057"/>
    <n v="1435552057"/>
    <b v="0"/>
    <n v="1"/>
    <b v="0"/>
    <x v="7"/>
    <s v="food trucks"/>
    <n v="30"/>
    <n v="0"/>
    <x v="1173"/>
    <d v="2015-08-03T04:27:37"/>
    <x v="0"/>
  </r>
  <r>
    <x v="2"/>
    <s v="US"/>
    <s v="USD"/>
    <n v="1462738327"/>
    <n v="1460146327"/>
    <b v="0"/>
    <n v="19"/>
    <b v="0"/>
    <x v="7"/>
    <s v="food trucks"/>
    <n v="46.63"/>
    <n v="6"/>
    <x v="1174"/>
    <d v="2016-05-08T20:12:07"/>
    <x v="2"/>
  </r>
  <r>
    <x v="2"/>
    <s v="US"/>
    <s v="USD"/>
    <n v="1436981339"/>
    <n v="1434389339"/>
    <b v="0"/>
    <n v="9"/>
    <b v="0"/>
    <x v="7"/>
    <s v="food trucks"/>
    <n v="65"/>
    <n v="3"/>
    <x v="1175"/>
    <d v="2015-07-15T17:28:59"/>
    <x v="0"/>
  </r>
  <r>
    <x v="2"/>
    <s v="AU"/>
    <s v="AUD"/>
    <n v="1488805200"/>
    <n v="1484094498"/>
    <b v="0"/>
    <n v="1"/>
    <b v="0"/>
    <x v="7"/>
    <s v="food trucks"/>
    <n v="10"/>
    <n v="0"/>
    <x v="1176"/>
    <d v="2017-03-06T13:00:00"/>
    <x v="1"/>
  </r>
  <r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x v="2"/>
    <s v="US"/>
    <s v="USD"/>
    <n v="1408225452"/>
    <n v="1405633452"/>
    <b v="0"/>
    <n v="1"/>
    <b v="0"/>
    <x v="7"/>
    <s v="food trucks"/>
    <n v="5"/>
    <n v="0"/>
    <x v="1178"/>
    <d v="2014-08-16T21:44:12"/>
    <x v="3"/>
  </r>
  <r>
    <x v="2"/>
    <s v="CA"/>
    <s v="CAD"/>
    <n v="1446052627"/>
    <n v="1443460627"/>
    <b v="0"/>
    <n v="5"/>
    <b v="0"/>
    <x v="7"/>
    <s v="food trucks"/>
    <n v="640"/>
    <n v="5"/>
    <x v="1179"/>
    <d v="2015-10-28T17:17:07"/>
    <x v="0"/>
  </r>
  <r>
    <x v="2"/>
    <s v="US"/>
    <s v="USD"/>
    <n v="1403983314"/>
    <n v="1400786514"/>
    <b v="0"/>
    <n v="85"/>
    <b v="0"/>
    <x v="7"/>
    <s v="food trucks"/>
    <n v="69.12"/>
    <n v="12"/>
    <x v="1180"/>
    <d v="2014-06-28T19:21:54"/>
    <x v="3"/>
  </r>
  <r>
    <x v="2"/>
    <s v="US"/>
    <s v="USD"/>
    <n v="1425197321"/>
    <n v="1422605321"/>
    <b v="0"/>
    <n v="3"/>
    <b v="0"/>
    <x v="7"/>
    <s v="food trucks"/>
    <n v="1.33"/>
    <n v="0"/>
    <x v="1181"/>
    <d v="2015-03-01T08:08:41"/>
    <x v="0"/>
  </r>
  <r>
    <x v="2"/>
    <s v="US"/>
    <s v="USD"/>
    <n v="1484239320"/>
    <n v="1482609088"/>
    <b v="0"/>
    <n v="4"/>
    <b v="0"/>
    <x v="7"/>
    <s v="food trucks"/>
    <n v="10.5"/>
    <n v="4"/>
    <x v="1182"/>
    <d v="2017-01-12T16:42:00"/>
    <x v="2"/>
  </r>
  <r>
    <x v="2"/>
    <s v="US"/>
    <s v="USD"/>
    <n v="1478059140"/>
    <n v="1476391223"/>
    <b v="0"/>
    <n v="3"/>
    <b v="0"/>
    <x v="7"/>
    <s v="food trucks"/>
    <n v="33.33"/>
    <n v="4"/>
    <x v="1183"/>
    <d v="2016-11-02T03:59:00"/>
    <x v="2"/>
  </r>
  <r>
    <x v="0"/>
    <s v="GB"/>
    <s v="GBP"/>
    <n v="1486391011"/>
    <n v="1483712611"/>
    <b v="0"/>
    <n v="375"/>
    <b v="1"/>
    <x v="8"/>
    <s v="photobooks"/>
    <n v="61.56"/>
    <n v="105"/>
    <x v="1184"/>
    <d v="2017-02-06T14:23:31"/>
    <x v="1"/>
  </r>
  <r>
    <x v="0"/>
    <s v="US"/>
    <s v="USD"/>
    <n v="1433736000"/>
    <n v="1430945149"/>
    <b v="0"/>
    <n v="111"/>
    <b v="1"/>
    <x v="8"/>
    <s v="photobooks"/>
    <n v="118.74"/>
    <n v="105"/>
    <x v="1185"/>
    <d v="2015-06-08T04:00:00"/>
    <x v="0"/>
  </r>
  <r>
    <x v="0"/>
    <s v="GB"/>
    <s v="GBP"/>
    <n v="1433198520"/>
    <n v="1430340195"/>
    <b v="0"/>
    <n v="123"/>
    <b v="1"/>
    <x v="8"/>
    <s v="photobooks"/>
    <n v="65.08"/>
    <n v="107"/>
    <x v="1186"/>
    <d v="2015-06-01T22:42:00"/>
    <x v="0"/>
  </r>
  <r>
    <x v="0"/>
    <s v="US"/>
    <s v="USD"/>
    <n v="1431885600"/>
    <n v="1429133323"/>
    <b v="0"/>
    <n v="70"/>
    <b v="1"/>
    <x v="8"/>
    <s v="photobooks"/>
    <n v="130.16"/>
    <n v="104"/>
    <x v="1187"/>
    <d v="2015-05-17T18:00:00"/>
    <x v="0"/>
  </r>
  <r>
    <x v="0"/>
    <s v="CA"/>
    <s v="CAD"/>
    <n v="1482943740"/>
    <n v="1481129340"/>
    <b v="0"/>
    <n v="85"/>
    <b v="1"/>
    <x v="8"/>
    <s v="photobooks"/>
    <n v="37.78"/>
    <n v="161"/>
    <x v="1188"/>
    <d v="2016-12-28T16:49:00"/>
    <x v="2"/>
  </r>
  <r>
    <x v="0"/>
    <s v="US"/>
    <s v="USD"/>
    <n v="1467242995"/>
    <n v="1465428595"/>
    <b v="0"/>
    <n v="86"/>
    <b v="1"/>
    <x v="8"/>
    <s v="photobooks"/>
    <n v="112.79"/>
    <n v="108"/>
    <x v="1189"/>
    <d v="2016-06-29T23:29:55"/>
    <x v="2"/>
  </r>
  <r>
    <x v="0"/>
    <s v="US"/>
    <s v="USD"/>
    <n v="1409500725"/>
    <n v="1406908725"/>
    <b v="0"/>
    <n v="13"/>
    <b v="1"/>
    <x v="8"/>
    <s v="photobooks"/>
    <n v="51.92"/>
    <n v="135"/>
    <x v="1190"/>
    <d v="2014-08-31T15:58:45"/>
    <x v="3"/>
  </r>
  <r>
    <x v="0"/>
    <s v="US"/>
    <s v="USD"/>
    <n v="1458480560"/>
    <n v="1455892160"/>
    <b v="0"/>
    <n v="33"/>
    <b v="1"/>
    <x v="8"/>
    <s v="photobooks"/>
    <n v="89.24"/>
    <n v="109"/>
    <x v="1191"/>
    <d v="2016-03-20T13:29:20"/>
    <x v="2"/>
  </r>
  <r>
    <x v="0"/>
    <s v="GB"/>
    <s v="GBP"/>
    <n v="1486814978"/>
    <n v="1484222978"/>
    <b v="0"/>
    <n v="15"/>
    <b v="1"/>
    <x v="8"/>
    <s v="photobooks"/>
    <n v="19.329999999999998"/>
    <n v="290"/>
    <x v="1192"/>
    <d v="2017-02-11T12:09:38"/>
    <x v="1"/>
  </r>
  <r>
    <x v="0"/>
    <s v="US"/>
    <s v="USD"/>
    <n v="1460223453"/>
    <n v="1455043053"/>
    <b v="0"/>
    <n v="273"/>
    <b v="1"/>
    <x v="8"/>
    <s v="photobooks"/>
    <n v="79.97"/>
    <n v="104"/>
    <x v="1193"/>
    <d v="2016-04-09T17:37:33"/>
    <x v="2"/>
  </r>
  <r>
    <x v="0"/>
    <s v="IE"/>
    <s v="EUR"/>
    <n v="1428493379"/>
    <n v="1425901379"/>
    <b v="0"/>
    <n v="714"/>
    <b v="1"/>
    <x v="8"/>
    <s v="photobooks"/>
    <n v="56.41"/>
    <n v="322"/>
    <x v="1194"/>
    <d v="2015-04-08T11:42:59"/>
    <x v="0"/>
  </r>
  <r>
    <x v="0"/>
    <s v="IT"/>
    <s v="EUR"/>
    <n v="1450602000"/>
    <n v="1445415653"/>
    <b v="0"/>
    <n v="170"/>
    <b v="1"/>
    <x v="8"/>
    <s v="photobooks"/>
    <n v="79.41"/>
    <n v="135"/>
    <x v="1195"/>
    <d v="2015-12-20T09:00:00"/>
    <x v="0"/>
  </r>
  <r>
    <x v="0"/>
    <s v="GB"/>
    <s v="GBP"/>
    <n v="1450467539"/>
    <n v="1447875539"/>
    <b v="0"/>
    <n v="512"/>
    <b v="1"/>
    <x v="8"/>
    <s v="photobooks"/>
    <n v="76.44"/>
    <n v="270"/>
    <x v="1196"/>
    <d v="2015-12-18T19:38:59"/>
    <x v="0"/>
  </r>
  <r>
    <x v="0"/>
    <s v="US"/>
    <s v="USD"/>
    <n v="1465797540"/>
    <n v="1463155034"/>
    <b v="0"/>
    <n v="314"/>
    <b v="1"/>
    <x v="8"/>
    <s v="photobooks"/>
    <n v="121"/>
    <n v="253"/>
    <x v="1197"/>
    <d v="2016-06-13T05:59:00"/>
    <x v="2"/>
  </r>
  <r>
    <x v="0"/>
    <s v="US"/>
    <s v="USD"/>
    <n v="1451530800"/>
    <n v="1448463086"/>
    <b v="0"/>
    <n v="167"/>
    <b v="1"/>
    <x v="8"/>
    <s v="photobooks"/>
    <n v="54.62"/>
    <n v="261"/>
    <x v="1198"/>
    <d v="2015-12-31T03:00:00"/>
    <x v="0"/>
  </r>
  <r>
    <x v="0"/>
    <s v="GB"/>
    <s v="GBP"/>
    <n v="1436380200"/>
    <n v="1433615400"/>
    <b v="0"/>
    <n v="9"/>
    <b v="1"/>
    <x v="8"/>
    <s v="photobooks"/>
    <n v="299.22000000000003"/>
    <n v="101"/>
    <x v="1199"/>
    <d v="2015-07-08T18:30:00"/>
    <x v="0"/>
  </r>
  <r>
    <x v="0"/>
    <s v="US"/>
    <s v="USD"/>
    <n v="1429183656"/>
    <n v="1427369256"/>
    <b v="0"/>
    <n v="103"/>
    <b v="1"/>
    <x v="8"/>
    <s v="photobooks"/>
    <n v="58.53"/>
    <n v="126"/>
    <x v="1200"/>
    <d v="2015-04-16T11:27:36"/>
    <x v="0"/>
  </r>
  <r>
    <x v="0"/>
    <s v="GB"/>
    <s v="GBP"/>
    <n v="1468593246"/>
    <n v="1466001246"/>
    <b v="0"/>
    <n v="111"/>
    <b v="1"/>
    <x v="8"/>
    <s v="photobooks"/>
    <n v="55.37"/>
    <n v="102"/>
    <x v="1201"/>
    <d v="2016-07-15T14:34:06"/>
    <x v="2"/>
  </r>
  <r>
    <x v="0"/>
    <s v="AU"/>
    <s v="AUD"/>
    <n v="1435388154"/>
    <n v="1432796154"/>
    <b v="0"/>
    <n v="271"/>
    <b v="1"/>
    <x v="8"/>
    <s v="photobooks"/>
    <n v="183.8"/>
    <n v="199"/>
    <x v="1202"/>
    <d v="2015-06-27T06:55:54"/>
    <x v="0"/>
  </r>
  <r>
    <x v="0"/>
    <s v="US"/>
    <s v="USD"/>
    <n v="1433083527"/>
    <n v="1430491527"/>
    <b v="0"/>
    <n v="101"/>
    <b v="1"/>
    <x v="8"/>
    <s v="photobooks"/>
    <n v="165.35"/>
    <n v="102"/>
    <x v="1203"/>
    <d v="2015-05-31T14:45:27"/>
    <x v="0"/>
  </r>
  <r>
    <x v="0"/>
    <s v="US"/>
    <s v="USD"/>
    <n v="1449205200"/>
    <n v="1445363833"/>
    <b v="0"/>
    <n v="57"/>
    <b v="1"/>
    <x v="8"/>
    <s v="photobooks"/>
    <n v="234.79"/>
    <n v="103"/>
    <x v="1204"/>
    <d v="2015-12-04T05:00:00"/>
    <x v="0"/>
  </r>
  <r>
    <x v="0"/>
    <s v="DE"/>
    <s v="EUR"/>
    <n v="1434197351"/>
    <n v="1431605351"/>
    <b v="0"/>
    <n v="62"/>
    <b v="1"/>
    <x v="8"/>
    <s v="photobooks"/>
    <n v="211.48"/>
    <n v="101"/>
    <x v="1205"/>
    <d v="2015-06-13T12:09:11"/>
    <x v="0"/>
  </r>
  <r>
    <x v="0"/>
    <s v="AT"/>
    <s v="EUR"/>
    <n v="1489238940"/>
    <n v="1486406253"/>
    <b v="0"/>
    <n v="32"/>
    <b v="1"/>
    <x v="8"/>
    <s v="photobooks"/>
    <n v="32.340000000000003"/>
    <n v="115"/>
    <x v="1206"/>
    <d v="2017-03-11T13:29:00"/>
    <x v="1"/>
  </r>
  <r>
    <x v="0"/>
    <s v="IT"/>
    <s v="EUR"/>
    <n v="1459418400"/>
    <n v="1456827573"/>
    <b v="0"/>
    <n v="141"/>
    <b v="1"/>
    <x v="8"/>
    <s v="photobooks"/>
    <n v="123.38"/>
    <n v="104"/>
    <x v="1207"/>
    <d v="2016-03-31T10:00:00"/>
    <x v="2"/>
  </r>
  <r>
    <x v="0"/>
    <s v="US"/>
    <s v="USD"/>
    <n v="1458835264"/>
    <n v="1456246864"/>
    <b v="0"/>
    <n v="75"/>
    <b v="1"/>
    <x v="8"/>
    <s v="photobooks"/>
    <n v="207.07"/>
    <n v="155"/>
    <x v="1208"/>
    <d v="2016-03-24T16:01:04"/>
    <x v="2"/>
  </r>
  <r>
    <x v="0"/>
    <s v="US"/>
    <s v="USD"/>
    <n v="1488053905"/>
    <n v="1485461905"/>
    <b v="0"/>
    <n v="46"/>
    <b v="1"/>
    <x v="8"/>
    <s v="photobooks"/>
    <n v="138.26"/>
    <n v="106"/>
    <x v="1209"/>
    <d v="2017-02-25T20:18:25"/>
    <x v="1"/>
  </r>
  <r>
    <x v="0"/>
    <s v="SE"/>
    <s v="SEK"/>
    <n v="1433106000"/>
    <n v="1431124572"/>
    <b v="0"/>
    <n v="103"/>
    <b v="1"/>
    <x v="8"/>
    <s v="photobooks"/>
    <n v="493.82"/>
    <n v="254"/>
    <x v="1210"/>
    <d v="2015-05-31T21:00:00"/>
    <x v="0"/>
  </r>
  <r>
    <x v="0"/>
    <s v="CA"/>
    <s v="CAD"/>
    <n v="1465505261"/>
    <n v="1464209261"/>
    <b v="0"/>
    <n v="6"/>
    <b v="1"/>
    <x v="8"/>
    <s v="photobooks"/>
    <n v="168.5"/>
    <n v="101"/>
    <x v="1211"/>
    <d v="2016-06-09T20:47:41"/>
    <x v="2"/>
  </r>
  <r>
    <x v="0"/>
    <s v="US"/>
    <s v="USD"/>
    <n v="1448586000"/>
    <n v="1447195695"/>
    <b v="0"/>
    <n v="83"/>
    <b v="1"/>
    <x v="8"/>
    <s v="photobooks"/>
    <n v="38.869999999999997"/>
    <n v="129"/>
    <x v="1212"/>
    <d v="2015-11-27T01:00:00"/>
    <x v="0"/>
  </r>
  <r>
    <x v="0"/>
    <s v="GB"/>
    <s v="GBP"/>
    <n v="1485886100"/>
    <n v="1482862100"/>
    <b v="0"/>
    <n v="108"/>
    <b v="1"/>
    <x v="8"/>
    <s v="photobooks"/>
    <n v="61.53"/>
    <n v="102"/>
    <x v="1213"/>
    <d v="2017-01-31T18:08:20"/>
    <x v="2"/>
  </r>
  <r>
    <x v="0"/>
    <s v="US"/>
    <s v="USD"/>
    <n v="1433880605"/>
    <n v="1428696605"/>
    <b v="0"/>
    <n v="25"/>
    <b v="1"/>
    <x v="8"/>
    <s v="photobooks"/>
    <n v="105.44"/>
    <n v="132"/>
    <x v="1214"/>
    <d v="2015-06-09T20:10:05"/>
    <x v="0"/>
  </r>
  <r>
    <x v="0"/>
    <s v="US"/>
    <s v="USD"/>
    <n v="1401487756"/>
    <n v="1398895756"/>
    <b v="0"/>
    <n v="549"/>
    <b v="1"/>
    <x v="8"/>
    <s v="photobooks"/>
    <n v="71.59"/>
    <n v="786"/>
    <x v="1215"/>
    <d v="2014-05-30T22:09:16"/>
    <x v="3"/>
  </r>
  <r>
    <x v="0"/>
    <s v="US"/>
    <s v="USD"/>
    <n v="1443826980"/>
    <n v="1441032457"/>
    <b v="0"/>
    <n v="222"/>
    <b v="1"/>
    <x v="8"/>
    <s v="photobooks"/>
    <n v="91.88"/>
    <n v="146"/>
    <x v="1216"/>
    <d v="2015-10-02T23:03:00"/>
    <x v="0"/>
  </r>
  <r>
    <x v="0"/>
    <s v="US"/>
    <s v="USD"/>
    <n v="1468524340"/>
    <n v="1465932340"/>
    <b v="0"/>
    <n v="183"/>
    <b v="1"/>
    <x v="8"/>
    <s v="photobooks"/>
    <n v="148.57"/>
    <n v="103"/>
    <x v="1217"/>
    <d v="2016-07-14T19:25:40"/>
    <x v="2"/>
  </r>
  <r>
    <x v="0"/>
    <s v="US"/>
    <s v="USD"/>
    <n v="1446346800"/>
    <n v="1443714800"/>
    <b v="0"/>
    <n v="89"/>
    <b v="1"/>
    <x v="8"/>
    <s v="photobooks"/>
    <n v="174.21"/>
    <n v="172"/>
    <x v="1218"/>
    <d v="2015-11-01T03:00:00"/>
    <x v="0"/>
  </r>
  <r>
    <x v="0"/>
    <s v="US"/>
    <s v="USD"/>
    <n v="1476961513"/>
    <n v="1474369513"/>
    <b v="0"/>
    <n v="253"/>
    <b v="1"/>
    <x v="8"/>
    <s v="photobooks"/>
    <n v="102.86"/>
    <n v="159"/>
    <x v="1219"/>
    <d v="2016-10-20T11:05:13"/>
    <x v="2"/>
  </r>
  <r>
    <x v="0"/>
    <s v="DE"/>
    <s v="EUR"/>
    <n v="1440515112"/>
    <n v="1437923112"/>
    <b v="0"/>
    <n v="140"/>
    <b v="1"/>
    <x v="8"/>
    <s v="photobooks"/>
    <n v="111.18"/>
    <n v="104"/>
    <x v="1220"/>
    <d v="2015-08-25T15:05:12"/>
    <x v="0"/>
  </r>
  <r>
    <x v="0"/>
    <s v="GB"/>
    <s v="GBP"/>
    <n v="1480809600"/>
    <n v="1478431488"/>
    <b v="0"/>
    <n v="103"/>
    <b v="1"/>
    <x v="8"/>
    <s v="photobooks"/>
    <n v="23.8"/>
    <n v="111"/>
    <x v="1221"/>
    <d v="2016-12-04T00:00:00"/>
    <x v="2"/>
  </r>
  <r>
    <x v="0"/>
    <s v="CA"/>
    <s v="CAD"/>
    <n v="1459483200"/>
    <n v="1456852647"/>
    <b v="0"/>
    <n v="138"/>
    <b v="1"/>
    <x v="8"/>
    <s v="photobooks"/>
    <n v="81.27"/>
    <n v="280"/>
    <x v="1222"/>
    <d v="2016-04-01T04:00:00"/>
    <x v="2"/>
  </r>
  <r>
    <x v="0"/>
    <s v="US"/>
    <s v="USD"/>
    <n v="1478754909"/>
    <n v="1476159309"/>
    <b v="0"/>
    <n v="191"/>
    <b v="1"/>
    <x v="8"/>
    <s v="photobooks"/>
    <n v="116.21"/>
    <n v="112"/>
    <x v="1223"/>
    <d v="2016-11-10T05:15:09"/>
    <x v="2"/>
  </r>
  <r>
    <x v="1"/>
    <s v="US"/>
    <s v="USD"/>
    <n v="1402060302"/>
    <n v="1396876302"/>
    <b v="0"/>
    <n v="18"/>
    <b v="0"/>
    <x v="4"/>
    <s v="world music"/>
    <n v="58.89"/>
    <n v="7"/>
    <x v="1224"/>
    <d v="2014-06-06T13:11:42"/>
    <x v="3"/>
  </r>
  <r>
    <x v="1"/>
    <s v="US"/>
    <s v="USD"/>
    <n v="1382478278"/>
    <n v="1377294278"/>
    <b v="0"/>
    <n v="3"/>
    <b v="0"/>
    <x v="4"/>
    <s v="world music"/>
    <n v="44"/>
    <n v="4"/>
    <x v="1225"/>
    <d v="2013-10-22T21:44:38"/>
    <x v="4"/>
  </r>
  <r>
    <x v="1"/>
    <s v="US"/>
    <s v="USD"/>
    <n v="1398042000"/>
    <n v="1395089981"/>
    <b v="0"/>
    <n v="40"/>
    <b v="0"/>
    <x v="4"/>
    <s v="world music"/>
    <n v="48.43"/>
    <n v="4"/>
    <x v="1226"/>
    <d v="2014-04-21T01:00:00"/>
    <x v="3"/>
  </r>
  <r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x v="1"/>
    <s v="US"/>
    <s v="USD"/>
    <n v="1317231008"/>
    <n v="1312047008"/>
    <b v="0"/>
    <n v="24"/>
    <b v="0"/>
    <x v="4"/>
    <s v="world music"/>
    <n v="61.04"/>
    <n v="29"/>
    <x v="1228"/>
    <d v="2011-09-28T17:30:08"/>
    <x v="6"/>
  </r>
  <r>
    <x v="1"/>
    <s v="US"/>
    <s v="USD"/>
    <n v="1334592000"/>
    <n v="1331982127"/>
    <b v="0"/>
    <n v="1"/>
    <b v="0"/>
    <x v="4"/>
    <s v="world music"/>
    <n v="25"/>
    <n v="1"/>
    <x v="1229"/>
    <d v="2012-04-16T16:00:00"/>
    <x v="5"/>
  </r>
  <r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x v="1"/>
    <s v="US"/>
    <s v="USD"/>
    <n v="1381090870"/>
    <n v="1377030070"/>
    <b v="0"/>
    <n v="1"/>
    <b v="0"/>
    <x v="4"/>
    <s v="world music"/>
    <n v="40"/>
    <n v="1"/>
    <x v="1232"/>
    <d v="2013-10-06T20:21:10"/>
    <x v="4"/>
  </r>
  <r>
    <x v="1"/>
    <s v="US"/>
    <s v="USD"/>
    <n v="1329864374"/>
    <n v="1328049974"/>
    <b v="0"/>
    <n v="6"/>
    <b v="0"/>
    <x v="4"/>
    <s v="world music"/>
    <n v="19.329999999999998"/>
    <n v="12"/>
    <x v="1233"/>
    <d v="2012-02-21T22:46:14"/>
    <x v="5"/>
  </r>
  <r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x v="1"/>
    <s v="US"/>
    <s v="USD"/>
    <n v="1387077299"/>
    <n v="1383621299"/>
    <b v="0"/>
    <n v="6"/>
    <b v="0"/>
    <x v="4"/>
    <s v="world music"/>
    <n v="35"/>
    <n v="3"/>
    <x v="1235"/>
    <d v="2013-12-15T03:14:59"/>
    <x v="4"/>
  </r>
  <r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x v="1"/>
    <s v="US"/>
    <s v="USD"/>
    <n v="1312641536"/>
    <n v="1310049536"/>
    <b v="0"/>
    <n v="3"/>
    <b v="0"/>
    <x v="4"/>
    <s v="world music"/>
    <n v="59.33"/>
    <n v="18"/>
    <x v="1238"/>
    <d v="2011-08-06T14:38:56"/>
    <x v="6"/>
  </r>
  <r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x v="1"/>
    <s v="US"/>
    <s v="USD"/>
    <n v="1373665860"/>
    <n v="1368579457"/>
    <b v="0"/>
    <n v="8"/>
    <b v="0"/>
    <x v="4"/>
    <s v="world music"/>
    <n v="30.13"/>
    <n v="3"/>
    <x v="1240"/>
    <d v="2013-07-12T21:51:00"/>
    <x v="4"/>
  </r>
  <r>
    <x v="1"/>
    <s v="US"/>
    <s v="USD"/>
    <n v="1414994340"/>
    <n v="1413057980"/>
    <b v="0"/>
    <n v="34"/>
    <b v="0"/>
    <x v="4"/>
    <s v="world music"/>
    <n v="74.62"/>
    <n v="51"/>
    <x v="1241"/>
    <d v="2014-11-03T05:59:00"/>
    <x v="3"/>
  </r>
  <r>
    <x v="1"/>
    <s v="US"/>
    <s v="USD"/>
    <n v="1315747080"/>
    <n v="1314417502"/>
    <b v="0"/>
    <n v="1"/>
    <b v="0"/>
    <x v="4"/>
    <s v="world music"/>
    <n v="5"/>
    <n v="1"/>
    <x v="1242"/>
    <d v="2011-09-11T13:18:00"/>
    <x v="6"/>
  </r>
  <r>
    <x v="1"/>
    <s v="US"/>
    <s v="USD"/>
    <n v="1310158800"/>
    <n v="1304888771"/>
    <b v="0"/>
    <n v="38"/>
    <b v="0"/>
    <x v="4"/>
    <s v="world music"/>
    <n v="44.5"/>
    <n v="14"/>
    <x v="1243"/>
    <d v="2011-07-08T21:00:00"/>
    <x v="6"/>
  </r>
  <r>
    <x v="0"/>
    <s v="US"/>
    <s v="USD"/>
    <n v="1366664400"/>
    <n v="1363981723"/>
    <b v="1"/>
    <n v="45"/>
    <b v="1"/>
    <x v="4"/>
    <s v="rock"/>
    <n v="46.13"/>
    <n v="104"/>
    <x v="1244"/>
    <d v="2013-04-22T21:00:00"/>
    <x v="4"/>
  </r>
  <r>
    <x v="0"/>
    <s v="US"/>
    <s v="USD"/>
    <n v="1402755834"/>
    <n v="1400163834"/>
    <b v="1"/>
    <n v="17"/>
    <b v="1"/>
    <x v="4"/>
    <s v="rock"/>
    <n v="141.47"/>
    <n v="120"/>
    <x v="1245"/>
    <d v="2014-06-14T14:23:54"/>
    <x v="3"/>
  </r>
  <r>
    <x v="0"/>
    <s v="US"/>
    <s v="USD"/>
    <n v="1323136949"/>
    <n v="1319245349"/>
    <b v="1"/>
    <n v="31"/>
    <b v="1"/>
    <x v="4"/>
    <s v="rock"/>
    <n v="75.48"/>
    <n v="117"/>
    <x v="1246"/>
    <d v="2011-12-06T02:02:29"/>
    <x v="6"/>
  </r>
  <r>
    <x v="0"/>
    <s v="US"/>
    <s v="USD"/>
    <n v="1367823655"/>
    <n v="1365231655"/>
    <b v="1"/>
    <n v="50"/>
    <b v="1"/>
    <x v="4"/>
    <s v="rock"/>
    <n v="85.5"/>
    <n v="122"/>
    <x v="1247"/>
    <d v="2013-05-06T07:00:55"/>
    <x v="4"/>
  </r>
  <r>
    <x v="0"/>
    <s v="US"/>
    <s v="USD"/>
    <n v="1402642740"/>
    <n v="1399563953"/>
    <b v="1"/>
    <n v="59"/>
    <b v="1"/>
    <x v="4"/>
    <s v="rock"/>
    <n v="64.25"/>
    <n v="152"/>
    <x v="1248"/>
    <d v="2014-06-13T06:59:00"/>
    <x v="3"/>
  </r>
  <r>
    <x v="0"/>
    <s v="US"/>
    <s v="USD"/>
    <n v="1341683211"/>
    <n v="1339091211"/>
    <b v="1"/>
    <n v="81"/>
    <b v="1"/>
    <x v="4"/>
    <s v="rock"/>
    <n v="64.47"/>
    <n v="104"/>
    <x v="1249"/>
    <d v="2012-07-07T17:46:51"/>
    <x v="5"/>
  </r>
  <r>
    <x v="0"/>
    <s v="US"/>
    <s v="USD"/>
    <n v="1410017131"/>
    <n v="1406129131"/>
    <b v="1"/>
    <n v="508"/>
    <b v="1"/>
    <x v="4"/>
    <s v="rock"/>
    <n v="118.2"/>
    <n v="200"/>
    <x v="1250"/>
    <d v="2014-09-06T15:25:31"/>
    <x v="3"/>
  </r>
  <r>
    <x v="0"/>
    <s v="US"/>
    <s v="USD"/>
    <n v="1316979167"/>
    <n v="1311795167"/>
    <b v="1"/>
    <n v="74"/>
    <b v="1"/>
    <x v="4"/>
    <s v="rock"/>
    <n v="82.54"/>
    <n v="102"/>
    <x v="1251"/>
    <d v="2011-09-25T19:32:47"/>
    <x v="6"/>
  </r>
  <r>
    <x v="0"/>
    <s v="US"/>
    <s v="USD"/>
    <n v="1382658169"/>
    <n v="1380238969"/>
    <b v="1"/>
    <n v="141"/>
    <b v="1"/>
    <x v="4"/>
    <s v="rock"/>
    <n v="34.17"/>
    <n v="138"/>
    <x v="1252"/>
    <d v="2013-10-24T23:42:49"/>
    <x v="4"/>
  </r>
  <r>
    <x v="0"/>
    <s v="US"/>
    <s v="USD"/>
    <n v="1409770107"/>
    <n v="1407178107"/>
    <b v="1"/>
    <n v="711"/>
    <b v="1"/>
    <x v="4"/>
    <s v="rock"/>
    <n v="42.73"/>
    <n v="303833"/>
    <x v="1253"/>
    <d v="2014-09-03T18:48:27"/>
    <x v="3"/>
  </r>
  <r>
    <x v="0"/>
    <s v="US"/>
    <s v="USD"/>
    <n v="1293857940"/>
    <n v="1288968886"/>
    <b v="1"/>
    <n v="141"/>
    <b v="1"/>
    <x v="4"/>
    <s v="rock"/>
    <n v="94.49"/>
    <n v="199"/>
    <x v="1254"/>
    <d v="2011-01-01T04:59:00"/>
    <x v="7"/>
  </r>
  <r>
    <x v="0"/>
    <s v="US"/>
    <s v="USD"/>
    <n v="1385932652"/>
    <n v="1383337052"/>
    <b v="1"/>
    <n v="109"/>
    <b v="1"/>
    <x v="4"/>
    <s v="rock"/>
    <n v="55.7"/>
    <n v="202"/>
    <x v="1255"/>
    <d v="2013-12-01T21:17:32"/>
    <x v="4"/>
  </r>
  <r>
    <x v="0"/>
    <s v="US"/>
    <s v="USD"/>
    <n v="1329084231"/>
    <n v="1326492231"/>
    <b v="1"/>
    <n v="361"/>
    <b v="1"/>
    <x v="4"/>
    <s v="rock"/>
    <n v="98.03"/>
    <n v="118"/>
    <x v="1256"/>
    <d v="2012-02-12T22:03:51"/>
    <x v="5"/>
  </r>
  <r>
    <x v="0"/>
    <s v="US"/>
    <s v="USD"/>
    <n v="1301792590"/>
    <n v="1297562590"/>
    <b v="1"/>
    <n v="176"/>
    <b v="1"/>
    <x v="4"/>
    <s v="rock"/>
    <n v="92.1"/>
    <n v="295"/>
    <x v="1257"/>
    <d v="2011-04-03T01:03:10"/>
    <x v="6"/>
  </r>
  <r>
    <x v="0"/>
    <s v="US"/>
    <s v="USD"/>
    <n v="1377960012"/>
    <n v="1375368012"/>
    <b v="1"/>
    <n v="670"/>
    <b v="1"/>
    <x v="4"/>
    <s v="rock"/>
    <n v="38.18"/>
    <n v="213"/>
    <x v="1258"/>
    <d v="2013-08-31T14:40:12"/>
    <x v="4"/>
  </r>
  <r>
    <x v="0"/>
    <s v="US"/>
    <s v="USD"/>
    <n v="1402286340"/>
    <n v="1399504664"/>
    <b v="1"/>
    <n v="96"/>
    <b v="1"/>
    <x v="4"/>
    <s v="rock"/>
    <n v="27.15"/>
    <n v="104"/>
    <x v="1259"/>
    <d v="2014-06-09T03:59:00"/>
    <x v="3"/>
  </r>
  <r>
    <x v="0"/>
    <s v="US"/>
    <s v="USD"/>
    <n v="1393445620"/>
    <n v="1390853620"/>
    <b v="1"/>
    <n v="74"/>
    <b v="1"/>
    <x v="4"/>
    <s v="rock"/>
    <n v="50.69"/>
    <n v="114"/>
    <x v="1260"/>
    <d v="2014-02-26T20:13:40"/>
    <x v="3"/>
  </r>
  <r>
    <x v="0"/>
    <s v="US"/>
    <s v="USD"/>
    <n v="1390983227"/>
    <n v="1388391227"/>
    <b v="1"/>
    <n v="52"/>
    <b v="1"/>
    <x v="4"/>
    <s v="rock"/>
    <n v="38.94"/>
    <n v="101"/>
    <x v="1261"/>
    <d v="2014-01-29T08:13:47"/>
    <x v="4"/>
  </r>
  <r>
    <x v="0"/>
    <s v="CA"/>
    <s v="CAD"/>
    <n v="1392574692"/>
    <n v="1389982692"/>
    <b v="1"/>
    <n v="105"/>
    <b v="1"/>
    <x v="4"/>
    <s v="rock"/>
    <n v="77.64"/>
    <n v="125"/>
    <x v="1262"/>
    <d v="2014-02-16T18:18:12"/>
    <x v="3"/>
  </r>
  <r>
    <x v="0"/>
    <s v="US"/>
    <s v="USD"/>
    <n v="1396054800"/>
    <n v="1393034470"/>
    <b v="1"/>
    <n v="41"/>
    <b v="1"/>
    <x v="4"/>
    <s v="rock"/>
    <n v="43.54"/>
    <n v="119"/>
    <x v="1263"/>
    <d v="2014-03-29T01:00:00"/>
    <x v="3"/>
  </r>
  <r>
    <x v="0"/>
    <s v="US"/>
    <s v="USD"/>
    <n v="1383062083"/>
    <n v="1380556483"/>
    <b v="1"/>
    <n v="34"/>
    <b v="1"/>
    <x v="4"/>
    <s v="rock"/>
    <n v="31.82"/>
    <n v="166"/>
    <x v="1264"/>
    <d v="2013-10-29T15:54:43"/>
    <x v="4"/>
  </r>
  <r>
    <x v="0"/>
    <s v="US"/>
    <s v="USD"/>
    <n v="1291131815"/>
    <n v="1287071015"/>
    <b v="1"/>
    <n v="66"/>
    <b v="1"/>
    <x v="4"/>
    <s v="rock"/>
    <n v="63.18"/>
    <n v="119"/>
    <x v="1265"/>
    <d v="2010-11-30T15:43:35"/>
    <x v="7"/>
  </r>
  <r>
    <x v="0"/>
    <s v="US"/>
    <s v="USD"/>
    <n v="1389474145"/>
    <n v="1386882145"/>
    <b v="1"/>
    <n v="50"/>
    <b v="1"/>
    <x v="4"/>
    <s v="rock"/>
    <n v="190.9"/>
    <n v="100"/>
    <x v="1266"/>
    <d v="2014-01-11T21:02:25"/>
    <x v="4"/>
  </r>
  <r>
    <x v="0"/>
    <s v="US"/>
    <s v="USD"/>
    <n v="1374674558"/>
    <n v="1372082558"/>
    <b v="1"/>
    <n v="159"/>
    <b v="1"/>
    <x v="4"/>
    <s v="rock"/>
    <n v="140.86000000000001"/>
    <n v="102"/>
    <x v="1267"/>
    <d v="2013-07-24T14:02:38"/>
    <x v="4"/>
  </r>
  <r>
    <x v="0"/>
    <s v="US"/>
    <s v="USD"/>
    <n v="1379708247"/>
    <n v="1377116247"/>
    <b v="1"/>
    <n v="182"/>
    <b v="1"/>
    <x v="4"/>
    <s v="rock"/>
    <n v="76.92"/>
    <n v="117"/>
    <x v="1268"/>
    <d v="2013-09-20T20:17:27"/>
    <x v="4"/>
  </r>
  <r>
    <x v="0"/>
    <s v="US"/>
    <s v="USD"/>
    <n v="1460764800"/>
    <n v="1458157512"/>
    <b v="1"/>
    <n v="206"/>
    <b v="1"/>
    <x v="4"/>
    <s v="rock"/>
    <n v="99.16"/>
    <n v="109"/>
    <x v="1269"/>
    <d v="2016-04-16T00:00:00"/>
    <x v="2"/>
  </r>
  <r>
    <x v="0"/>
    <s v="US"/>
    <s v="USD"/>
    <n v="1332704042"/>
    <n v="1327523642"/>
    <b v="1"/>
    <n v="169"/>
    <b v="1"/>
    <x v="4"/>
    <s v="rock"/>
    <n v="67.88"/>
    <n v="115"/>
    <x v="1270"/>
    <d v="2012-03-25T19:34:02"/>
    <x v="5"/>
  </r>
  <r>
    <x v="0"/>
    <s v="US"/>
    <s v="USD"/>
    <n v="1384363459"/>
    <n v="1381767859"/>
    <b v="1"/>
    <n v="31"/>
    <b v="1"/>
    <x v="4"/>
    <s v="rock"/>
    <n v="246.29"/>
    <n v="102"/>
    <x v="1271"/>
    <d v="2013-11-13T17:24:19"/>
    <x v="4"/>
  </r>
  <r>
    <x v="0"/>
    <s v="US"/>
    <s v="USD"/>
    <n v="1276574400"/>
    <n v="1270576379"/>
    <b v="1"/>
    <n v="28"/>
    <b v="1"/>
    <x v="4"/>
    <s v="rock"/>
    <n v="189.29"/>
    <n v="106"/>
    <x v="1272"/>
    <d v="2010-06-15T04:00:00"/>
    <x v="7"/>
  </r>
  <r>
    <x v="0"/>
    <s v="CA"/>
    <s v="CAD"/>
    <n v="1409506291"/>
    <n v="1406914291"/>
    <b v="1"/>
    <n v="54"/>
    <b v="1"/>
    <x v="4"/>
    <s v="rock"/>
    <n v="76.67"/>
    <n v="104"/>
    <x v="1273"/>
    <d v="2014-08-31T17:31:31"/>
    <x v="3"/>
  </r>
  <r>
    <x v="0"/>
    <s v="US"/>
    <s v="USD"/>
    <n v="1346344425"/>
    <n v="1343320425"/>
    <b v="1"/>
    <n v="467"/>
    <b v="1"/>
    <x v="4"/>
    <s v="rock"/>
    <n v="82.96"/>
    <n v="155"/>
    <x v="1274"/>
    <d v="2012-08-30T16:33:45"/>
    <x v="5"/>
  </r>
  <r>
    <x v="0"/>
    <s v="US"/>
    <s v="USD"/>
    <n v="1375908587"/>
    <n v="1372884587"/>
    <b v="1"/>
    <n v="389"/>
    <b v="1"/>
    <x v="4"/>
    <s v="rock"/>
    <n v="62.52"/>
    <n v="162"/>
    <x v="1275"/>
    <d v="2013-08-07T20:49:47"/>
    <x v="4"/>
  </r>
  <r>
    <x v="0"/>
    <s v="US"/>
    <s v="USD"/>
    <n v="1251777600"/>
    <n v="1247504047"/>
    <b v="1"/>
    <n v="68"/>
    <b v="1"/>
    <x v="4"/>
    <s v="rock"/>
    <n v="46.07"/>
    <n v="104"/>
    <x v="1276"/>
    <d v="2009-09-01T04:00:00"/>
    <x v="8"/>
  </r>
  <r>
    <x v="0"/>
    <s v="US"/>
    <s v="USD"/>
    <n v="1346765347"/>
    <n v="1343741347"/>
    <b v="1"/>
    <n v="413"/>
    <b v="1"/>
    <x v="4"/>
    <s v="rock"/>
    <n v="38.54"/>
    <n v="106"/>
    <x v="1277"/>
    <d v="2012-09-04T13:29:07"/>
    <x v="5"/>
  </r>
  <r>
    <x v="0"/>
    <s v="US"/>
    <s v="USD"/>
    <n v="1403661600"/>
    <n v="1401196766"/>
    <b v="1"/>
    <n v="190"/>
    <b v="1"/>
    <x v="4"/>
    <s v="rock"/>
    <n v="53.01"/>
    <n v="155"/>
    <x v="1278"/>
    <d v="2014-06-25T02:00:00"/>
    <x v="3"/>
  </r>
  <r>
    <x v="0"/>
    <s v="US"/>
    <s v="USD"/>
    <n v="1395624170"/>
    <n v="1392171770"/>
    <b v="1"/>
    <n v="189"/>
    <b v="1"/>
    <x v="4"/>
    <s v="rock"/>
    <n v="73.36"/>
    <n v="111"/>
    <x v="1279"/>
    <d v="2014-03-24T01:22:50"/>
    <x v="3"/>
  </r>
  <r>
    <x v="0"/>
    <s v="US"/>
    <s v="USD"/>
    <n v="1299003054"/>
    <n v="1291227054"/>
    <b v="1"/>
    <n v="130"/>
    <b v="1"/>
    <x v="4"/>
    <s v="rock"/>
    <n v="127.98"/>
    <n v="111"/>
    <x v="1280"/>
    <d v="2011-03-01T18:10:54"/>
    <x v="7"/>
  </r>
  <r>
    <x v="0"/>
    <s v="US"/>
    <s v="USD"/>
    <n v="1375033836"/>
    <n v="1373305836"/>
    <b v="1"/>
    <n v="74"/>
    <b v="1"/>
    <x v="4"/>
    <s v="rock"/>
    <n v="104.73"/>
    <n v="111"/>
    <x v="1281"/>
    <d v="2013-07-28T17:50:36"/>
    <x v="4"/>
  </r>
  <r>
    <x v="0"/>
    <s v="US"/>
    <s v="USD"/>
    <n v="1386565140"/>
    <n v="1383909855"/>
    <b v="1"/>
    <n v="274"/>
    <b v="1"/>
    <x v="4"/>
    <s v="rock"/>
    <n v="67.67"/>
    <n v="124"/>
    <x v="1282"/>
    <d v="2013-12-09T04:59:00"/>
    <x v="4"/>
  </r>
  <r>
    <x v="0"/>
    <s v="US"/>
    <s v="USD"/>
    <n v="1362974400"/>
    <n v="1360948389"/>
    <b v="1"/>
    <n v="22"/>
    <b v="1"/>
    <x v="4"/>
    <s v="rock"/>
    <n v="95.93"/>
    <n v="211"/>
    <x v="1283"/>
    <d v="2013-03-11T04:00:00"/>
    <x v="4"/>
  </r>
  <r>
    <x v="0"/>
    <s v="US"/>
    <s v="USD"/>
    <n v="1483203540"/>
    <n v="1481175482"/>
    <b v="0"/>
    <n v="31"/>
    <b v="1"/>
    <x v="1"/>
    <s v="plays"/>
    <n v="65.16"/>
    <n v="101"/>
    <x v="1284"/>
    <d v="2016-12-31T16:59:00"/>
    <x v="2"/>
  </r>
  <r>
    <x v="0"/>
    <s v="GB"/>
    <s v="GBP"/>
    <n v="1434808775"/>
    <n v="1433512775"/>
    <b v="0"/>
    <n v="63"/>
    <b v="1"/>
    <x v="1"/>
    <s v="plays"/>
    <n v="32.270000000000003"/>
    <n v="102"/>
    <x v="1285"/>
    <d v="2015-06-20T13:59:35"/>
    <x v="0"/>
  </r>
  <r>
    <x v="0"/>
    <s v="GB"/>
    <s v="GBP"/>
    <n v="1424181600"/>
    <n v="1423041227"/>
    <b v="0"/>
    <n v="20"/>
    <b v="1"/>
    <x v="1"/>
    <s v="plays"/>
    <n v="81.25"/>
    <n v="108"/>
    <x v="1286"/>
    <d v="2015-02-17T14:00:00"/>
    <x v="0"/>
  </r>
  <r>
    <x v="0"/>
    <s v="GB"/>
    <s v="GBP"/>
    <n v="1434120856"/>
    <n v="1428936856"/>
    <b v="0"/>
    <n v="25"/>
    <b v="1"/>
    <x v="1"/>
    <s v="plays"/>
    <n v="24.2"/>
    <n v="242"/>
    <x v="1287"/>
    <d v="2015-06-12T14:54:16"/>
    <x v="0"/>
  </r>
  <r>
    <x v="0"/>
    <s v="US"/>
    <s v="USD"/>
    <n v="1470801600"/>
    <n v="1468122163"/>
    <b v="0"/>
    <n v="61"/>
    <b v="1"/>
    <x v="1"/>
    <s v="plays"/>
    <n v="65.87"/>
    <n v="100"/>
    <x v="1288"/>
    <d v="2016-08-10T04:00:00"/>
    <x v="2"/>
  </r>
  <r>
    <x v="0"/>
    <s v="US"/>
    <s v="USD"/>
    <n v="1483499645"/>
    <n v="1480907645"/>
    <b v="0"/>
    <n v="52"/>
    <b v="1"/>
    <x v="1"/>
    <s v="plays"/>
    <n v="36.08"/>
    <n v="125"/>
    <x v="1289"/>
    <d v="2017-01-04T03:14:05"/>
    <x v="2"/>
  </r>
  <r>
    <x v="0"/>
    <s v="US"/>
    <s v="USD"/>
    <n v="1429772340"/>
    <n v="1427121931"/>
    <b v="0"/>
    <n v="86"/>
    <b v="1"/>
    <x v="1"/>
    <s v="plays"/>
    <n v="44.19"/>
    <n v="109"/>
    <x v="1290"/>
    <d v="2015-04-23T06:59:00"/>
    <x v="0"/>
  </r>
  <r>
    <x v="0"/>
    <s v="US"/>
    <s v="USD"/>
    <n v="1428390000"/>
    <n v="1425224391"/>
    <b v="0"/>
    <n v="42"/>
    <b v="1"/>
    <x v="1"/>
    <s v="plays"/>
    <n v="104.07"/>
    <n v="146"/>
    <x v="1291"/>
    <d v="2015-04-07T07:00:00"/>
    <x v="0"/>
  </r>
  <r>
    <x v="0"/>
    <s v="GB"/>
    <s v="GBP"/>
    <n v="1444172340"/>
    <n v="1441822828"/>
    <b v="0"/>
    <n v="52"/>
    <b v="1"/>
    <x v="1"/>
    <s v="plays"/>
    <n v="35.96"/>
    <n v="110"/>
    <x v="1292"/>
    <d v="2015-10-06T22:59:00"/>
    <x v="0"/>
  </r>
  <r>
    <x v="0"/>
    <s v="US"/>
    <s v="USD"/>
    <n v="1447523371"/>
    <n v="1444927771"/>
    <b v="0"/>
    <n v="120"/>
    <b v="1"/>
    <x v="1"/>
    <s v="plays"/>
    <n v="127.79"/>
    <n v="102"/>
    <x v="1293"/>
    <d v="2015-11-14T17:49:31"/>
    <x v="0"/>
  </r>
  <r>
    <x v="0"/>
    <s v="GB"/>
    <s v="GBP"/>
    <n v="1445252400"/>
    <n v="1443696797"/>
    <b v="0"/>
    <n v="22"/>
    <b v="1"/>
    <x v="1"/>
    <s v="plays"/>
    <n v="27.73"/>
    <n v="122"/>
    <x v="1294"/>
    <d v="2015-10-19T11:00:00"/>
    <x v="0"/>
  </r>
  <r>
    <x v="0"/>
    <s v="GB"/>
    <s v="GBP"/>
    <n v="1438189200"/>
    <n v="1435585497"/>
    <b v="0"/>
    <n v="64"/>
    <b v="1"/>
    <x v="1"/>
    <s v="plays"/>
    <n v="39.83"/>
    <n v="102"/>
    <x v="1295"/>
    <d v="2015-07-29T17:00:00"/>
    <x v="0"/>
  </r>
  <r>
    <x v="0"/>
    <s v="GB"/>
    <s v="GBP"/>
    <n v="1457914373"/>
    <n v="1456189973"/>
    <b v="0"/>
    <n v="23"/>
    <b v="1"/>
    <x v="1"/>
    <s v="plays"/>
    <n v="52.17"/>
    <n v="141"/>
    <x v="1296"/>
    <d v="2016-03-14T00:12:53"/>
    <x v="2"/>
  </r>
  <r>
    <x v="0"/>
    <s v="US"/>
    <s v="USD"/>
    <n v="1462125358"/>
    <n v="1459533358"/>
    <b v="0"/>
    <n v="238"/>
    <b v="1"/>
    <x v="1"/>
    <s v="plays"/>
    <n v="92.04"/>
    <n v="110"/>
    <x v="1297"/>
    <d v="2016-05-01T17:55:58"/>
    <x v="2"/>
  </r>
  <r>
    <x v="0"/>
    <s v="GB"/>
    <s v="GBP"/>
    <n v="1461860432"/>
    <n v="1459268432"/>
    <b v="0"/>
    <n v="33"/>
    <b v="1"/>
    <x v="1"/>
    <s v="plays"/>
    <n v="63.42"/>
    <n v="105"/>
    <x v="1298"/>
    <d v="2016-04-28T16:20:32"/>
    <x v="2"/>
  </r>
  <r>
    <x v="0"/>
    <s v="US"/>
    <s v="USD"/>
    <n v="1436902359"/>
    <n v="1434310359"/>
    <b v="0"/>
    <n v="32"/>
    <b v="1"/>
    <x v="1"/>
    <s v="plays"/>
    <n v="135.63"/>
    <n v="124"/>
    <x v="1299"/>
    <d v="2015-07-14T19:32:39"/>
    <x v="0"/>
  </r>
  <r>
    <x v="0"/>
    <s v="US"/>
    <s v="USD"/>
    <n v="1464807420"/>
    <n v="1461427938"/>
    <b v="0"/>
    <n v="24"/>
    <b v="1"/>
    <x v="1"/>
    <s v="plays"/>
    <n v="168.75"/>
    <n v="135"/>
    <x v="1300"/>
    <d v="2016-06-01T18:57:00"/>
    <x v="2"/>
  </r>
  <r>
    <x v="0"/>
    <s v="US"/>
    <s v="USD"/>
    <n v="1437447600"/>
    <n v="1436551178"/>
    <b v="0"/>
    <n v="29"/>
    <b v="1"/>
    <x v="1"/>
    <s v="plays"/>
    <n v="70.86"/>
    <n v="103"/>
    <x v="1301"/>
    <d v="2015-07-21T03:00:00"/>
    <x v="0"/>
  </r>
  <r>
    <x v="0"/>
    <s v="US"/>
    <s v="USD"/>
    <n v="1480559011"/>
    <n v="1477963411"/>
    <b v="0"/>
    <n v="50"/>
    <b v="1"/>
    <x v="1"/>
    <s v="plays"/>
    <n v="50"/>
    <n v="100"/>
    <x v="1302"/>
    <d v="2016-12-01T02:23:31"/>
    <x v="2"/>
  </r>
  <r>
    <x v="0"/>
    <s v="GB"/>
    <s v="GBP"/>
    <n v="1469962800"/>
    <n v="1468578920"/>
    <b v="0"/>
    <n v="108"/>
    <b v="1"/>
    <x v="1"/>
    <s v="plays"/>
    <n v="42.21"/>
    <n v="130"/>
    <x v="1303"/>
    <d v="2016-07-31T11:00:00"/>
    <x v="2"/>
  </r>
  <r>
    <x v="1"/>
    <s v="GB"/>
    <s v="GBP"/>
    <n v="1489376405"/>
    <n v="1484196005"/>
    <b v="0"/>
    <n v="104"/>
    <b v="0"/>
    <x v="2"/>
    <s v="wearables"/>
    <n v="152.41"/>
    <n v="40"/>
    <x v="1304"/>
    <d v="2017-03-13T03:40:05"/>
    <x v="1"/>
  </r>
  <r>
    <x v="1"/>
    <s v="US"/>
    <s v="USD"/>
    <n v="1469122200"/>
    <n v="1466611108"/>
    <b v="0"/>
    <n v="86"/>
    <b v="0"/>
    <x v="2"/>
    <s v="wearables"/>
    <n v="90.62"/>
    <n v="26"/>
    <x v="1305"/>
    <d v="2016-07-21T17:30:00"/>
    <x v="2"/>
  </r>
  <r>
    <x v="1"/>
    <s v="US"/>
    <s v="USD"/>
    <n v="1417690734"/>
    <n v="1415098734"/>
    <b v="0"/>
    <n v="356"/>
    <b v="0"/>
    <x v="2"/>
    <s v="wearables"/>
    <n v="201.6"/>
    <n v="65"/>
    <x v="1306"/>
    <d v="2014-12-04T10:58:54"/>
    <x v="3"/>
  </r>
  <r>
    <x v="1"/>
    <s v="US"/>
    <s v="USD"/>
    <n v="1455710679"/>
    <n v="1453118679"/>
    <b v="0"/>
    <n v="45"/>
    <b v="0"/>
    <x v="2"/>
    <s v="wearables"/>
    <n v="127.93"/>
    <n v="12"/>
    <x v="1307"/>
    <d v="2016-02-17T12:04:39"/>
    <x v="2"/>
  </r>
  <r>
    <x v="1"/>
    <s v="US"/>
    <s v="USD"/>
    <n v="1475937812"/>
    <n v="1472481812"/>
    <b v="0"/>
    <n v="38"/>
    <b v="0"/>
    <x v="2"/>
    <s v="wearables"/>
    <n v="29.89"/>
    <n v="11"/>
    <x v="1308"/>
    <d v="2016-10-08T14:43:32"/>
    <x v="2"/>
  </r>
  <r>
    <x v="1"/>
    <s v="US"/>
    <s v="USD"/>
    <n v="1444943468"/>
    <n v="1441919468"/>
    <b v="0"/>
    <n v="35"/>
    <b v="0"/>
    <x v="2"/>
    <s v="wearables"/>
    <n v="367.97"/>
    <n v="112"/>
    <x v="1309"/>
    <d v="2015-10-15T21:11:08"/>
    <x v="0"/>
  </r>
  <r>
    <x v="1"/>
    <s v="US"/>
    <s v="USD"/>
    <n v="1471622450"/>
    <n v="1467734450"/>
    <b v="0"/>
    <n v="24"/>
    <b v="0"/>
    <x v="2"/>
    <s v="wearables"/>
    <n v="129.16999999999999"/>
    <n v="16"/>
    <x v="1310"/>
    <d v="2016-08-19T16:00:50"/>
    <x v="2"/>
  </r>
  <r>
    <x v="1"/>
    <s v="US"/>
    <s v="USD"/>
    <n v="1480536919"/>
    <n v="1477509319"/>
    <b v="0"/>
    <n v="100"/>
    <b v="0"/>
    <x v="2"/>
    <s v="wearables"/>
    <n v="800.7"/>
    <n v="32"/>
    <x v="1311"/>
    <d v="2016-11-30T20:15:19"/>
    <x v="2"/>
  </r>
  <r>
    <x v="1"/>
    <s v="US"/>
    <s v="USD"/>
    <n v="1429375922"/>
    <n v="1426783922"/>
    <b v="0"/>
    <n v="1"/>
    <b v="0"/>
    <x v="2"/>
    <s v="wearables"/>
    <n v="28"/>
    <n v="1"/>
    <x v="1312"/>
    <d v="2015-04-18T16:52:02"/>
    <x v="0"/>
  </r>
  <r>
    <x v="1"/>
    <s v="US"/>
    <s v="USD"/>
    <n v="1457024514"/>
    <n v="1454432514"/>
    <b v="0"/>
    <n v="122"/>
    <b v="0"/>
    <x v="2"/>
    <s v="wearables"/>
    <n v="102.02"/>
    <n v="31"/>
    <x v="1313"/>
    <d v="2016-03-03T17:01:54"/>
    <x v="2"/>
  </r>
  <r>
    <x v="1"/>
    <s v="US"/>
    <s v="USD"/>
    <n v="1477065860"/>
    <n v="1471881860"/>
    <b v="0"/>
    <n v="11"/>
    <b v="0"/>
    <x v="2"/>
    <s v="wearables"/>
    <n v="184.36"/>
    <n v="1"/>
    <x v="1314"/>
    <d v="2016-10-21T16:04:20"/>
    <x v="2"/>
  </r>
  <r>
    <x v="1"/>
    <s v="US"/>
    <s v="USD"/>
    <n v="1446771600"/>
    <n v="1443700648"/>
    <b v="0"/>
    <n v="248"/>
    <b v="0"/>
    <x v="2"/>
    <s v="wearables"/>
    <n v="162.91999999999999"/>
    <n v="40"/>
    <x v="1315"/>
    <d v="2015-11-06T01:00:00"/>
    <x v="0"/>
  </r>
  <r>
    <x v="1"/>
    <s v="US"/>
    <s v="USD"/>
    <n v="1456700709"/>
    <n v="1453676709"/>
    <b v="0"/>
    <n v="1"/>
    <b v="0"/>
    <x v="2"/>
    <s v="wearables"/>
    <n v="1"/>
    <n v="0"/>
    <x v="1316"/>
    <d v="2016-02-28T23:05:09"/>
    <x v="2"/>
  </r>
  <r>
    <x v="1"/>
    <s v="DK"/>
    <s v="DKK"/>
    <n v="1469109600"/>
    <n v="1464586746"/>
    <b v="0"/>
    <n v="19"/>
    <b v="0"/>
    <x v="2"/>
    <s v="wearables"/>
    <n v="603.53"/>
    <n v="6"/>
    <x v="1317"/>
    <d v="2016-07-21T14:00:00"/>
    <x v="2"/>
  </r>
  <r>
    <x v="1"/>
    <s v="US"/>
    <s v="USD"/>
    <n v="1420938172"/>
    <n v="1418346172"/>
    <b v="0"/>
    <n v="135"/>
    <b v="0"/>
    <x v="2"/>
    <s v="wearables"/>
    <n v="45.41"/>
    <n v="15"/>
    <x v="1318"/>
    <d v="2015-01-11T01:02:52"/>
    <x v="3"/>
  </r>
  <r>
    <x v="1"/>
    <s v="GB"/>
    <s v="GBP"/>
    <n v="1405094400"/>
    <n v="1403810965"/>
    <b v="0"/>
    <n v="9"/>
    <b v="0"/>
    <x v="2"/>
    <s v="wearables"/>
    <n v="97.33"/>
    <n v="15"/>
    <x v="1319"/>
    <d v="2014-07-11T16:00:00"/>
    <x v="3"/>
  </r>
  <r>
    <x v="1"/>
    <s v="NL"/>
    <s v="EUR"/>
    <n v="1483138800"/>
    <n v="1480610046"/>
    <b v="0"/>
    <n v="3"/>
    <b v="0"/>
    <x v="2"/>
    <s v="wearables"/>
    <n v="167.67"/>
    <n v="1"/>
    <x v="1320"/>
    <d v="2016-12-30T23:00:00"/>
    <x v="2"/>
  </r>
  <r>
    <x v="1"/>
    <s v="SE"/>
    <s v="SEK"/>
    <n v="1482515937"/>
    <n v="1479923937"/>
    <b v="0"/>
    <n v="7"/>
    <b v="0"/>
    <x v="2"/>
    <s v="wearables"/>
    <n v="859.86"/>
    <n v="1"/>
    <x v="1321"/>
    <d v="2016-12-23T17:58:57"/>
    <x v="2"/>
  </r>
  <r>
    <x v="1"/>
    <s v="GB"/>
    <s v="GBP"/>
    <n v="1432223125"/>
    <n v="1429631125"/>
    <b v="0"/>
    <n v="4"/>
    <b v="0"/>
    <x v="2"/>
    <s v="wearables"/>
    <n v="26.5"/>
    <n v="0"/>
    <x v="1322"/>
    <d v="2015-05-21T15:45:25"/>
    <x v="0"/>
  </r>
  <r>
    <x v="1"/>
    <s v="US"/>
    <s v="USD"/>
    <n v="1461653700"/>
    <n v="1458665146"/>
    <b v="0"/>
    <n v="44"/>
    <b v="0"/>
    <x v="2"/>
    <s v="wearables"/>
    <n v="30.27"/>
    <n v="9"/>
    <x v="1323"/>
    <d v="2016-04-26T06:55:00"/>
    <x v="2"/>
  </r>
  <r>
    <x v="1"/>
    <s v="US"/>
    <s v="USD"/>
    <n v="1476371552"/>
    <n v="1473779552"/>
    <b v="0"/>
    <n v="90"/>
    <b v="0"/>
    <x v="2"/>
    <s v="wearables"/>
    <n v="54.67"/>
    <n v="10"/>
    <x v="1324"/>
    <d v="2016-10-13T15:12:32"/>
    <x v="2"/>
  </r>
  <r>
    <x v="1"/>
    <s v="US"/>
    <s v="USD"/>
    <n v="1483063435"/>
    <n v="1480471435"/>
    <b v="0"/>
    <n v="8"/>
    <b v="0"/>
    <x v="2"/>
    <s v="wearables"/>
    <n v="60.75"/>
    <n v="2"/>
    <x v="1325"/>
    <d v="2016-12-30T02:03:55"/>
    <x v="2"/>
  </r>
  <r>
    <x v="1"/>
    <s v="US"/>
    <s v="USD"/>
    <n v="1421348428"/>
    <n v="1417460428"/>
    <b v="0"/>
    <n v="11"/>
    <b v="0"/>
    <x v="2"/>
    <s v="wearables"/>
    <n v="102.73"/>
    <n v="1"/>
    <x v="1326"/>
    <d v="2015-01-15T19:00:28"/>
    <x v="3"/>
  </r>
  <r>
    <x v="1"/>
    <s v="US"/>
    <s v="USD"/>
    <n v="1432916235"/>
    <n v="1430324235"/>
    <b v="0"/>
    <n v="41"/>
    <b v="0"/>
    <x v="2"/>
    <s v="wearables"/>
    <n v="41.59"/>
    <n v="4"/>
    <x v="1327"/>
    <d v="2015-05-29T16:17:15"/>
    <x v="0"/>
  </r>
  <r>
    <x v="1"/>
    <s v="US"/>
    <s v="USD"/>
    <n v="1476458734"/>
    <n v="1472570734"/>
    <b v="0"/>
    <n v="15"/>
    <b v="0"/>
    <x v="2"/>
    <s v="wearables"/>
    <n v="116.53"/>
    <n v="2"/>
    <x v="1328"/>
    <d v="2016-10-14T15:25:34"/>
    <x v="2"/>
  </r>
  <r>
    <x v="1"/>
    <s v="US"/>
    <s v="USD"/>
    <n v="1417501145"/>
    <n v="1414041545"/>
    <b v="0"/>
    <n v="9"/>
    <b v="0"/>
    <x v="2"/>
    <s v="wearables"/>
    <n v="45.33"/>
    <n v="1"/>
    <x v="1329"/>
    <d v="2014-12-02T06:19:05"/>
    <x v="3"/>
  </r>
  <r>
    <x v="1"/>
    <s v="US"/>
    <s v="USD"/>
    <n v="1467432000"/>
    <n v="1464763109"/>
    <b v="0"/>
    <n v="50"/>
    <b v="0"/>
    <x v="2"/>
    <s v="wearables"/>
    <n v="157.46"/>
    <n v="22"/>
    <x v="1330"/>
    <d v="2016-07-02T04:00:00"/>
    <x v="2"/>
  </r>
  <r>
    <x v="1"/>
    <s v="US"/>
    <s v="USD"/>
    <n v="1471435554"/>
    <n v="1468843554"/>
    <b v="0"/>
    <n v="34"/>
    <b v="0"/>
    <x v="2"/>
    <s v="wearables"/>
    <n v="100.5"/>
    <n v="1"/>
    <x v="1331"/>
    <d v="2016-08-17T12:05:54"/>
    <x v="2"/>
  </r>
  <r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x v="1"/>
    <s v="US"/>
    <s v="USD"/>
    <n v="1457721287"/>
    <n v="1455129287"/>
    <b v="0"/>
    <n v="276"/>
    <b v="0"/>
    <x v="2"/>
    <s v="wearables"/>
    <n v="51.82"/>
    <n v="11"/>
    <x v="1334"/>
    <d v="2016-03-11T18:34:47"/>
    <x v="2"/>
  </r>
  <r>
    <x v="1"/>
    <s v="US"/>
    <s v="USD"/>
    <n v="1449354502"/>
    <n v="1446762502"/>
    <b v="0"/>
    <n v="16"/>
    <b v="0"/>
    <x v="2"/>
    <s v="wearables"/>
    <n v="308.75"/>
    <n v="20"/>
    <x v="1335"/>
    <d v="2015-12-05T22:28:22"/>
    <x v="0"/>
  </r>
  <r>
    <x v="1"/>
    <s v="US"/>
    <s v="USD"/>
    <n v="1418849028"/>
    <n v="1415825028"/>
    <b v="0"/>
    <n v="224"/>
    <b v="0"/>
    <x v="2"/>
    <s v="wearables"/>
    <n v="379.23"/>
    <n v="85"/>
    <x v="1336"/>
    <d v="2014-12-17T20:43:48"/>
    <x v="3"/>
  </r>
  <r>
    <x v="1"/>
    <s v="US"/>
    <s v="USD"/>
    <n v="1488549079"/>
    <n v="1485957079"/>
    <b v="0"/>
    <n v="140"/>
    <b v="0"/>
    <x v="2"/>
    <s v="wearables"/>
    <n v="176.36"/>
    <n v="49"/>
    <x v="1337"/>
    <d v="2017-03-03T13:51:19"/>
    <x v="1"/>
  </r>
  <r>
    <x v="1"/>
    <s v="US"/>
    <s v="USD"/>
    <n v="1438543033"/>
    <n v="1435951033"/>
    <b v="0"/>
    <n v="15"/>
    <b v="0"/>
    <x v="2"/>
    <s v="wearables"/>
    <n v="66.069999999999993"/>
    <n v="3"/>
    <x v="1338"/>
    <d v="2015-08-02T19:17:13"/>
    <x v="0"/>
  </r>
  <r>
    <x v="1"/>
    <s v="US"/>
    <s v="USD"/>
    <n v="1418056315"/>
    <n v="1414164715"/>
    <b v="0"/>
    <n v="37"/>
    <b v="0"/>
    <x v="2"/>
    <s v="wearables"/>
    <n v="89.65"/>
    <n v="7"/>
    <x v="1339"/>
    <d v="2014-12-08T16:31:55"/>
    <x v="3"/>
  </r>
  <r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x v="1"/>
    <s v="GB"/>
    <s v="GBP"/>
    <n v="1475333917"/>
    <n v="1472569117"/>
    <b v="0"/>
    <n v="46"/>
    <b v="0"/>
    <x v="2"/>
    <s v="wearables"/>
    <n v="382.39"/>
    <n v="70"/>
    <x v="1341"/>
    <d v="2016-10-01T14:58:37"/>
    <x v="2"/>
  </r>
  <r>
    <x v="1"/>
    <s v="US"/>
    <s v="USD"/>
    <n v="1437161739"/>
    <n v="1434569739"/>
    <b v="0"/>
    <n v="1"/>
    <b v="0"/>
    <x v="2"/>
    <s v="wearables"/>
    <n v="100"/>
    <n v="0"/>
    <x v="1342"/>
    <d v="2015-07-17T19:35:39"/>
    <x v="0"/>
  </r>
  <r>
    <x v="1"/>
    <s v="US"/>
    <s v="USD"/>
    <n v="1471579140"/>
    <n v="1466512683"/>
    <b v="0"/>
    <n v="323"/>
    <b v="0"/>
    <x v="2"/>
    <s v="wearables"/>
    <n v="158.36000000000001"/>
    <n v="102"/>
    <x v="1343"/>
    <d v="2016-08-19T03:59:00"/>
    <x v="2"/>
  </r>
  <r>
    <x v="0"/>
    <s v="CA"/>
    <s v="CAD"/>
    <n v="1467313039"/>
    <n v="1464807439"/>
    <b v="0"/>
    <n v="139"/>
    <b v="1"/>
    <x v="3"/>
    <s v="nonfiction"/>
    <n v="40.76"/>
    <n v="378"/>
    <x v="1344"/>
    <d v="2016-06-30T18:57:19"/>
    <x v="2"/>
  </r>
  <r>
    <x v="0"/>
    <s v="US"/>
    <s v="USD"/>
    <n v="1405366359"/>
    <n v="1402342359"/>
    <b v="0"/>
    <n v="7"/>
    <b v="1"/>
    <x v="3"/>
    <s v="nonfiction"/>
    <n v="53.57"/>
    <n v="125"/>
    <x v="1345"/>
    <d v="2014-07-14T19:32:39"/>
    <x v="3"/>
  </r>
  <r>
    <x v="0"/>
    <s v="US"/>
    <s v="USD"/>
    <n v="1372297751"/>
    <n v="1369705751"/>
    <b v="0"/>
    <n v="149"/>
    <b v="1"/>
    <x v="3"/>
    <s v="nonfiction"/>
    <n v="48.45"/>
    <n v="147"/>
    <x v="1346"/>
    <d v="2013-06-27T01:49:11"/>
    <x v="4"/>
  </r>
  <r>
    <x v="0"/>
    <s v="US"/>
    <s v="USD"/>
    <n v="1425741525"/>
    <n v="1423149525"/>
    <b v="0"/>
    <n v="31"/>
    <b v="1"/>
    <x v="3"/>
    <s v="nonfiction"/>
    <n v="82.42"/>
    <n v="102"/>
    <x v="1347"/>
    <d v="2015-03-07T15:18:45"/>
    <x v="0"/>
  </r>
  <r>
    <x v="0"/>
    <s v="US"/>
    <s v="USD"/>
    <n v="1418904533"/>
    <n v="1416485333"/>
    <b v="0"/>
    <n v="26"/>
    <b v="1"/>
    <x v="3"/>
    <s v="nonfiction"/>
    <n v="230.19"/>
    <n v="102"/>
    <x v="1348"/>
    <d v="2014-12-18T12:08:53"/>
    <x v="3"/>
  </r>
  <r>
    <x v="0"/>
    <s v="CA"/>
    <s v="CAD"/>
    <n v="1450249140"/>
    <n v="1447055935"/>
    <b v="0"/>
    <n v="172"/>
    <b v="1"/>
    <x v="3"/>
    <s v="nonfiction"/>
    <n v="59.36"/>
    <n v="204"/>
    <x v="1349"/>
    <d v="2015-12-16T06:59:00"/>
    <x v="0"/>
  </r>
  <r>
    <x v="0"/>
    <s v="US"/>
    <s v="USD"/>
    <n v="1451089134"/>
    <n v="1448497134"/>
    <b v="0"/>
    <n v="78"/>
    <b v="1"/>
    <x v="3"/>
    <s v="nonfiction"/>
    <n v="66.7"/>
    <n v="104"/>
    <x v="1350"/>
    <d v="2015-12-26T00:18:54"/>
    <x v="0"/>
  </r>
  <r>
    <x v="0"/>
    <s v="US"/>
    <s v="USD"/>
    <n v="1455299144"/>
    <n v="1452707144"/>
    <b v="0"/>
    <n v="120"/>
    <b v="1"/>
    <x v="3"/>
    <s v="nonfiction"/>
    <n v="168.78"/>
    <n v="101"/>
    <x v="1351"/>
    <d v="2016-02-12T17:45:44"/>
    <x v="2"/>
  </r>
  <r>
    <x v="0"/>
    <s v="US"/>
    <s v="USD"/>
    <n v="1441425540"/>
    <n v="1436968366"/>
    <b v="0"/>
    <n v="227"/>
    <b v="1"/>
    <x v="3"/>
    <s v="nonfiction"/>
    <n v="59.97"/>
    <n v="136"/>
    <x v="1352"/>
    <d v="2015-09-05T03:59:00"/>
    <x v="0"/>
  </r>
  <r>
    <x v="0"/>
    <s v="US"/>
    <s v="USD"/>
    <n v="1362960000"/>
    <n v="1359946188"/>
    <b v="0"/>
    <n v="42"/>
    <b v="1"/>
    <x v="3"/>
    <s v="nonfiction"/>
    <n v="31.81"/>
    <n v="134"/>
    <x v="1353"/>
    <d v="2013-03-11T00:00:00"/>
    <x v="4"/>
  </r>
  <r>
    <x v="0"/>
    <s v="GB"/>
    <s v="GBP"/>
    <n v="1465672979"/>
    <n v="1463080979"/>
    <b v="0"/>
    <n v="64"/>
    <b v="1"/>
    <x v="3"/>
    <s v="nonfiction"/>
    <n v="24.42"/>
    <n v="130"/>
    <x v="1354"/>
    <d v="2016-06-11T19:22:59"/>
    <x v="2"/>
  </r>
  <r>
    <x v="0"/>
    <s v="GB"/>
    <s v="GBP"/>
    <n v="1354269600"/>
    <n v="1351663605"/>
    <b v="0"/>
    <n v="121"/>
    <b v="1"/>
    <x v="3"/>
    <s v="nonfiction"/>
    <n v="25.35"/>
    <n v="123"/>
    <x v="1355"/>
    <d v="2012-11-30T10:00:00"/>
    <x v="5"/>
  </r>
  <r>
    <x v="0"/>
    <s v="US"/>
    <s v="USD"/>
    <n v="1372985760"/>
    <n v="1370393760"/>
    <b v="0"/>
    <n v="87"/>
    <b v="1"/>
    <x v="3"/>
    <s v="nonfiction"/>
    <n v="71.44"/>
    <n v="183"/>
    <x v="1356"/>
    <d v="2013-07-05T00:56:00"/>
    <x v="4"/>
  </r>
  <r>
    <x v="0"/>
    <s v="US"/>
    <s v="USD"/>
    <n v="1362117540"/>
    <n v="1359587137"/>
    <b v="0"/>
    <n v="65"/>
    <b v="1"/>
    <x v="3"/>
    <s v="nonfiction"/>
    <n v="38.549999999999997"/>
    <n v="125"/>
    <x v="1357"/>
    <d v="2013-03-01T05:59:00"/>
    <x v="4"/>
  </r>
  <r>
    <x v="0"/>
    <s v="US"/>
    <s v="USD"/>
    <n v="1309009323"/>
    <n v="1306417323"/>
    <b v="0"/>
    <n v="49"/>
    <b v="1"/>
    <x v="3"/>
    <s v="nonfiction"/>
    <n v="68.37"/>
    <n v="112"/>
    <x v="1358"/>
    <d v="2011-06-25T13:42:03"/>
    <x v="6"/>
  </r>
  <r>
    <x v="0"/>
    <s v="US"/>
    <s v="USD"/>
    <n v="1309980790"/>
    <n v="1304623990"/>
    <b v="0"/>
    <n v="19"/>
    <b v="1"/>
    <x v="3"/>
    <s v="nonfiction"/>
    <n v="40.21"/>
    <n v="116"/>
    <x v="1359"/>
    <d v="2011-07-06T19:33:10"/>
    <x v="6"/>
  </r>
  <r>
    <x v="0"/>
    <s v="US"/>
    <s v="USD"/>
    <n v="1343943420"/>
    <n v="1341524220"/>
    <b v="0"/>
    <n v="81"/>
    <b v="1"/>
    <x v="3"/>
    <s v="nonfiction"/>
    <n v="32.07"/>
    <n v="173"/>
    <x v="1360"/>
    <d v="2012-08-02T21:37:00"/>
    <x v="5"/>
  </r>
  <r>
    <x v="0"/>
    <s v="GB"/>
    <s v="GBP"/>
    <n v="1403370772"/>
    <n v="1400778772"/>
    <b v="0"/>
    <n v="264"/>
    <b v="1"/>
    <x v="3"/>
    <s v="nonfiction"/>
    <n v="28.63"/>
    <n v="126"/>
    <x v="1361"/>
    <d v="2014-06-21T17:12:52"/>
    <x v="3"/>
  </r>
  <r>
    <x v="0"/>
    <s v="US"/>
    <s v="USD"/>
    <n v="1378592731"/>
    <n v="1373408731"/>
    <b v="0"/>
    <n v="25"/>
    <b v="1"/>
    <x v="3"/>
    <s v="nonfiction"/>
    <n v="43.64"/>
    <n v="109"/>
    <x v="1362"/>
    <d v="2013-09-07T22:25:31"/>
    <x v="4"/>
  </r>
  <r>
    <x v="0"/>
    <s v="US"/>
    <s v="USD"/>
    <n v="1455523140"/>
    <n v="1453925727"/>
    <b v="0"/>
    <n v="5"/>
    <b v="1"/>
    <x v="3"/>
    <s v="nonfiction"/>
    <n v="40"/>
    <n v="100"/>
    <x v="1363"/>
    <d v="2016-02-15T07:59:00"/>
    <x v="2"/>
  </r>
  <r>
    <x v="0"/>
    <s v="DK"/>
    <s v="DKK"/>
    <n v="1420648906"/>
    <n v="1415464906"/>
    <b v="0"/>
    <n v="144"/>
    <b v="1"/>
    <x v="4"/>
    <s v="rock"/>
    <n v="346.04"/>
    <n v="119"/>
    <x v="1364"/>
    <d v="2015-01-07T16:41:46"/>
    <x v="3"/>
  </r>
  <r>
    <x v="0"/>
    <s v="US"/>
    <s v="USD"/>
    <n v="1426523752"/>
    <n v="1423935352"/>
    <b v="0"/>
    <n v="92"/>
    <b v="1"/>
    <x v="4"/>
    <s v="rock"/>
    <n v="81.739999999999995"/>
    <n v="100"/>
    <x v="1365"/>
    <d v="2015-03-16T16:35:52"/>
    <x v="0"/>
  </r>
  <r>
    <x v="0"/>
    <s v="US"/>
    <s v="USD"/>
    <n v="1417049663"/>
    <n v="1413158063"/>
    <b v="0"/>
    <n v="147"/>
    <b v="1"/>
    <x v="4"/>
    <s v="rock"/>
    <n v="64.540000000000006"/>
    <n v="126"/>
    <x v="1366"/>
    <d v="2014-11-27T00:54:23"/>
    <x v="3"/>
  </r>
  <r>
    <x v="0"/>
    <s v="US"/>
    <s v="USD"/>
    <n v="1447463050"/>
    <n v="1444867450"/>
    <b v="0"/>
    <n v="90"/>
    <b v="1"/>
    <x v="4"/>
    <s v="rock"/>
    <n v="63.48"/>
    <n v="114"/>
    <x v="1367"/>
    <d v="2015-11-14T01:04:10"/>
    <x v="0"/>
  </r>
  <r>
    <x v="0"/>
    <s v="US"/>
    <s v="USD"/>
    <n v="1434342894"/>
    <n v="1432269294"/>
    <b v="0"/>
    <n v="87"/>
    <b v="1"/>
    <x v="4"/>
    <s v="rock"/>
    <n v="63.62"/>
    <n v="111"/>
    <x v="1368"/>
    <d v="2015-06-15T04:34:54"/>
    <x v="0"/>
  </r>
  <r>
    <x v="0"/>
    <s v="US"/>
    <s v="USD"/>
    <n v="1397225746"/>
    <n v="1394633746"/>
    <b v="0"/>
    <n v="406"/>
    <b v="1"/>
    <x v="4"/>
    <s v="rock"/>
    <n v="83.97"/>
    <n v="105"/>
    <x v="1369"/>
    <d v="2014-04-11T14:15:46"/>
    <x v="3"/>
  </r>
  <r>
    <x v="0"/>
    <s v="US"/>
    <s v="USD"/>
    <n v="1381881890"/>
    <n v="1380585890"/>
    <b v="0"/>
    <n v="20"/>
    <b v="1"/>
    <x v="4"/>
    <s v="rock"/>
    <n v="77.75"/>
    <n v="104"/>
    <x v="1370"/>
    <d v="2013-10-16T00:04:50"/>
    <x v="4"/>
  </r>
  <r>
    <x v="0"/>
    <s v="US"/>
    <s v="USD"/>
    <n v="1431022342"/>
    <n v="1428430342"/>
    <b v="0"/>
    <n v="70"/>
    <b v="1"/>
    <x v="4"/>
    <s v="rock"/>
    <n v="107.07"/>
    <n v="107"/>
    <x v="1371"/>
    <d v="2015-05-07T18:12:22"/>
    <x v="0"/>
  </r>
  <r>
    <x v="0"/>
    <s v="US"/>
    <s v="USD"/>
    <n v="1342115132"/>
    <n v="1339523132"/>
    <b v="0"/>
    <n v="16"/>
    <b v="1"/>
    <x v="4"/>
    <s v="rock"/>
    <n v="38.75"/>
    <n v="124"/>
    <x v="1372"/>
    <d v="2012-07-12T17:45:32"/>
    <x v="5"/>
  </r>
  <r>
    <x v="0"/>
    <s v="US"/>
    <s v="USD"/>
    <n v="1483138233"/>
    <n v="1480546233"/>
    <b v="0"/>
    <n v="52"/>
    <b v="1"/>
    <x v="4"/>
    <s v="rock"/>
    <n v="201.94"/>
    <n v="105"/>
    <x v="1373"/>
    <d v="2016-12-30T22:50:33"/>
    <x v="2"/>
  </r>
  <r>
    <x v="0"/>
    <s v="US"/>
    <s v="USD"/>
    <n v="1458874388"/>
    <n v="1456285988"/>
    <b v="0"/>
    <n v="66"/>
    <b v="1"/>
    <x v="4"/>
    <s v="rock"/>
    <n v="43.06"/>
    <n v="189"/>
    <x v="1374"/>
    <d v="2016-03-25T02:53:08"/>
    <x v="2"/>
  </r>
  <r>
    <x v="0"/>
    <s v="FR"/>
    <s v="EUR"/>
    <n v="1484444119"/>
    <n v="1481852119"/>
    <b v="0"/>
    <n v="109"/>
    <b v="1"/>
    <x v="4"/>
    <s v="rock"/>
    <n v="62.87"/>
    <n v="171"/>
    <x v="1375"/>
    <d v="2017-01-15T01:35:19"/>
    <x v="2"/>
  </r>
  <r>
    <x v="0"/>
    <s v="GB"/>
    <s v="GBP"/>
    <n v="1480784606"/>
    <n v="1478189006"/>
    <b v="0"/>
    <n v="168"/>
    <b v="1"/>
    <x v="4"/>
    <s v="rock"/>
    <n v="55.61"/>
    <n v="252"/>
    <x v="1376"/>
    <d v="2016-12-03T17:03:26"/>
    <x v="2"/>
  </r>
  <r>
    <x v="0"/>
    <s v="US"/>
    <s v="USD"/>
    <n v="1486095060"/>
    <n v="1484198170"/>
    <b v="0"/>
    <n v="31"/>
    <b v="1"/>
    <x v="4"/>
    <s v="rock"/>
    <n v="48.71"/>
    <n v="116"/>
    <x v="1377"/>
    <d v="2017-02-03T04:11:00"/>
    <x v="1"/>
  </r>
  <r>
    <x v="0"/>
    <s v="GB"/>
    <s v="GBP"/>
    <n v="1470075210"/>
    <n v="1468779210"/>
    <b v="0"/>
    <n v="133"/>
    <b v="1"/>
    <x v="4"/>
    <s v="rock"/>
    <n v="30.58"/>
    <n v="203"/>
    <x v="1378"/>
    <d v="2016-08-01T18:13:30"/>
    <x v="2"/>
  </r>
  <r>
    <x v="0"/>
    <s v="US"/>
    <s v="USD"/>
    <n v="1433504876"/>
    <n v="1430912876"/>
    <b v="0"/>
    <n v="151"/>
    <b v="1"/>
    <x v="4"/>
    <s v="rock"/>
    <n v="73.91"/>
    <n v="112"/>
    <x v="1379"/>
    <d v="2015-06-05T11:47:56"/>
    <x v="0"/>
  </r>
  <r>
    <x v="0"/>
    <s v="US"/>
    <s v="USD"/>
    <n v="1433815200"/>
    <n v="1431886706"/>
    <b v="0"/>
    <n v="5"/>
    <b v="1"/>
    <x v="4"/>
    <s v="rock"/>
    <n v="21.2"/>
    <n v="424"/>
    <x v="1380"/>
    <d v="2015-06-09T02:00:00"/>
    <x v="0"/>
  </r>
  <r>
    <x v="0"/>
    <s v="US"/>
    <s v="USD"/>
    <n v="1482988125"/>
    <n v="1480396125"/>
    <b v="0"/>
    <n v="73"/>
    <b v="1"/>
    <x v="4"/>
    <s v="rock"/>
    <n v="73.36"/>
    <n v="107"/>
    <x v="1381"/>
    <d v="2016-12-29T05:08:45"/>
    <x v="2"/>
  </r>
  <r>
    <x v="0"/>
    <s v="US"/>
    <s v="USD"/>
    <n v="1367867536"/>
    <n v="1365275536"/>
    <b v="0"/>
    <n v="148"/>
    <b v="1"/>
    <x v="4"/>
    <s v="rock"/>
    <n v="56.41"/>
    <n v="104"/>
    <x v="1382"/>
    <d v="2013-05-06T19:12:16"/>
    <x v="4"/>
  </r>
  <r>
    <x v="0"/>
    <s v="CA"/>
    <s v="CAD"/>
    <n v="1482457678"/>
    <n v="1480729678"/>
    <b v="0"/>
    <n v="93"/>
    <b v="1"/>
    <x v="4"/>
    <s v="rock"/>
    <n v="50.25"/>
    <n v="212"/>
    <x v="1383"/>
    <d v="2016-12-23T01:47:58"/>
    <x v="2"/>
  </r>
  <r>
    <x v="0"/>
    <s v="US"/>
    <s v="USD"/>
    <n v="1436117922"/>
    <n v="1433525922"/>
    <b v="0"/>
    <n v="63"/>
    <b v="1"/>
    <x v="4"/>
    <s v="rock"/>
    <n v="68.94"/>
    <n v="124"/>
    <x v="1384"/>
    <d v="2015-07-05T17:38:42"/>
    <x v="0"/>
  </r>
  <r>
    <x v="0"/>
    <s v="DE"/>
    <s v="EUR"/>
    <n v="1461931860"/>
    <n v="1457109121"/>
    <b v="0"/>
    <n v="134"/>
    <b v="1"/>
    <x v="4"/>
    <s v="rock"/>
    <n v="65.91"/>
    <n v="110"/>
    <x v="1385"/>
    <d v="2016-04-29T12:11:00"/>
    <x v="2"/>
  </r>
  <r>
    <x v="0"/>
    <s v="US"/>
    <s v="USD"/>
    <n v="1438183889"/>
    <n v="1435591889"/>
    <b v="0"/>
    <n v="14"/>
    <b v="1"/>
    <x v="4"/>
    <s v="rock"/>
    <n v="62.5"/>
    <n v="219"/>
    <x v="1386"/>
    <d v="2015-07-29T15:31:29"/>
    <x v="0"/>
  </r>
  <r>
    <x v="0"/>
    <s v="US"/>
    <s v="USD"/>
    <n v="1433305800"/>
    <n v="1430604395"/>
    <b v="0"/>
    <n v="78"/>
    <b v="1"/>
    <x v="4"/>
    <s v="rock"/>
    <n v="70.06"/>
    <n v="137"/>
    <x v="1387"/>
    <d v="2015-06-03T04:30:00"/>
    <x v="0"/>
  </r>
  <r>
    <x v="0"/>
    <s v="US"/>
    <s v="USD"/>
    <n v="1476720840"/>
    <n v="1474469117"/>
    <b v="0"/>
    <n v="112"/>
    <b v="1"/>
    <x v="4"/>
    <s v="rock"/>
    <n v="60.18"/>
    <n v="135"/>
    <x v="1388"/>
    <d v="2016-10-17T16:14:00"/>
    <x v="2"/>
  </r>
  <r>
    <x v="0"/>
    <s v="GB"/>
    <s v="GBP"/>
    <n v="1471087957"/>
    <n v="1468495957"/>
    <b v="0"/>
    <n v="34"/>
    <b v="1"/>
    <x v="4"/>
    <s v="rock"/>
    <n v="21.38"/>
    <n v="145"/>
    <x v="1389"/>
    <d v="2016-08-13T11:32:37"/>
    <x v="2"/>
  </r>
  <r>
    <x v="0"/>
    <s v="US"/>
    <s v="USD"/>
    <n v="1430154720"/>
    <n v="1427224606"/>
    <b v="0"/>
    <n v="19"/>
    <b v="1"/>
    <x v="4"/>
    <s v="rock"/>
    <n v="160.79"/>
    <n v="109"/>
    <x v="1390"/>
    <d v="2015-04-27T17:12:00"/>
    <x v="0"/>
  </r>
  <r>
    <x v="0"/>
    <s v="US"/>
    <s v="USD"/>
    <n v="1440219540"/>
    <n v="1436369818"/>
    <b v="0"/>
    <n v="13"/>
    <b v="1"/>
    <x v="4"/>
    <s v="rock"/>
    <n v="42.38"/>
    <n v="110"/>
    <x v="1391"/>
    <d v="2015-08-22T04:59:00"/>
    <x v="0"/>
  </r>
  <r>
    <x v="0"/>
    <s v="US"/>
    <s v="USD"/>
    <n v="1456976586"/>
    <n v="1454298186"/>
    <b v="0"/>
    <n v="104"/>
    <b v="1"/>
    <x v="4"/>
    <s v="rock"/>
    <n v="27.32"/>
    <n v="114"/>
    <x v="1392"/>
    <d v="2016-03-03T03:43:06"/>
    <x v="2"/>
  </r>
  <r>
    <x v="0"/>
    <s v="US"/>
    <s v="USD"/>
    <n v="1470068523"/>
    <n v="1467476523"/>
    <b v="0"/>
    <n v="52"/>
    <b v="1"/>
    <x v="4"/>
    <s v="rock"/>
    <n v="196.83"/>
    <n v="102"/>
    <x v="1393"/>
    <d v="2016-08-01T16:22:03"/>
    <x v="2"/>
  </r>
  <r>
    <x v="0"/>
    <s v="US"/>
    <s v="USD"/>
    <n v="1488337200"/>
    <n v="1484623726"/>
    <b v="0"/>
    <n v="17"/>
    <b v="1"/>
    <x v="4"/>
    <s v="rock"/>
    <n v="53.88"/>
    <n v="122"/>
    <x v="1394"/>
    <d v="2017-03-01T03:00:00"/>
    <x v="1"/>
  </r>
  <r>
    <x v="0"/>
    <s v="US"/>
    <s v="USD"/>
    <n v="1484430481"/>
    <n v="1481838481"/>
    <b v="0"/>
    <n v="82"/>
    <b v="1"/>
    <x v="4"/>
    <s v="rock"/>
    <n v="47.76"/>
    <n v="112"/>
    <x v="1395"/>
    <d v="2017-01-14T21:48:01"/>
    <x v="2"/>
  </r>
  <r>
    <x v="0"/>
    <s v="US"/>
    <s v="USD"/>
    <n v="1423871882"/>
    <n v="1421279882"/>
    <b v="0"/>
    <n v="73"/>
    <b v="1"/>
    <x v="4"/>
    <s v="rock"/>
    <n v="88.19"/>
    <n v="107"/>
    <x v="1396"/>
    <d v="2015-02-13T23:58:02"/>
    <x v="0"/>
  </r>
  <r>
    <x v="0"/>
    <s v="US"/>
    <s v="USD"/>
    <n v="1477603140"/>
    <n v="1475013710"/>
    <b v="0"/>
    <n v="158"/>
    <b v="1"/>
    <x v="4"/>
    <s v="rock"/>
    <n v="72.06"/>
    <n v="114"/>
    <x v="1397"/>
    <d v="2016-10-27T21:19:00"/>
    <x v="2"/>
  </r>
  <r>
    <x v="0"/>
    <s v="US"/>
    <s v="USD"/>
    <n v="1467752334"/>
    <n v="1465160334"/>
    <b v="0"/>
    <n v="65"/>
    <b v="1"/>
    <x v="4"/>
    <s v="rock"/>
    <n v="74.25"/>
    <n v="110"/>
    <x v="1398"/>
    <d v="2016-07-05T20:58:54"/>
    <x v="2"/>
  </r>
  <r>
    <x v="0"/>
    <s v="US"/>
    <s v="USD"/>
    <n v="1412640373"/>
    <n v="1410048373"/>
    <b v="0"/>
    <n v="184"/>
    <b v="1"/>
    <x v="4"/>
    <s v="rock"/>
    <n v="61.7"/>
    <n v="126"/>
    <x v="1399"/>
    <d v="2014-10-07T00:06:13"/>
    <x v="3"/>
  </r>
  <r>
    <x v="0"/>
    <s v="GB"/>
    <s v="GBP"/>
    <n v="1465709400"/>
    <n v="1462695073"/>
    <b v="0"/>
    <n v="34"/>
    <b v="1"/>
    <x v="4"/>
    <s v="rock"/>
    <n v="17.239999999999998"/>
    <n v="167"/>
    <x v="1400"/>
    <d v="2016-06-12T05:30:00"/>
    <x v="2"/>
  </r>
  <r>
    <x v="0"/>
    <s v="US"/>
    <s v="USD"/>
    <n v="1369612474"/>
    <n v="1367798074"/>
    <b v="0"/>
    <n v="240"/>
    <b v="1"/>
    <x v="4"/>
    <s v="rock"/>
    <n v="51.72"/>
    <n v="497"/>
    <x v="1401"/>
    <d v="2013-05-26T23:54:34"/>
    <x v="4"/>
  </r>
  <r>
    <x v="0"/>
    <s v="GB"/>
    <s v="GBP"/>
    <n v="1430439411"/>
    <n v="1425259011"/>
    <b v="0"/>
    <n v="113"/>
    <b v="1"/>
    <x v="4"/>
    <s v="rock"/>
    <n v="24.15"/>
    <n v="109"/>
    <x v="1402"/>
    <d v="2015-05-01T00:16:51"/>
    <x v="0"/>
  </r>
  <r>
    <x v="0"/>
    <s v="US"/>
    <s v="USD"/>
    <n v="1374802235"/>
    <n v="1372210235"/>
    <b v="0"/>
    <n v="66"/>
    <b v="1"/>
    <x v="4"/>
    <s v="rock"/>
    <n v="62.17"/>
    <n v="103"/>
    <x v="1403"/>
    <d v="2013-07-26T01:30:35"/>
    <x v="4"/>
  </r>
  <r>
    <x v="2"/>
    <s v="GB"/>
    <s v="GBP"/>
    <n v="1424607285"/>
    <n v="1422447285"/>
    <b v="1"/>
    <n v="5"/>
    <b v="0"/>
    <x v="3"/>
    <s v="translations"/>
    <n v="48.2"/>
    <n v="2"/>
    <x v="1404"/>
    <d v="2015-02-22T12:14:45"/>
    <x v="0"/>
  </r>
  <r>
    <x v="2"/>
    <s v="US"/>
    <s v="USD"/>
    <n v="1417195201"/>
    <n v="1414599601"/>
    <b v="1"/>
    <n v="17"/>
    <b v="0"/>
    <x v="3"/>
    <s v="translations"/>
    <n v="6.18"/>
    <n v="0"/>
    <x v="1405"/>
    <d v="2014-11-28T17:20:01"/>
    <x v="3"/>
  </r>
  <r>
    <x v="2"/>
    <s v="IT"/>
    <s v="EUR"/>
    <n v="1449914400"/>
    <n v="1445336607"/>
    <b v="0"/>
    <n v="3"/>
    <b v="0"/>
    <x v="3"/>
    <s v="translations"/>
    <n v="5"/>
    <n v="0"/>
    <x v="1406"/>
    <d v="2015-12-12T10:00:00"/>
    <x v="0"/>
  </r>
  <r>
    <x v="2"/>
    <s v="US"/>
    <s v="USD"/>
    <n v="1407847978"/>
    <n v="1405687978"/>
    <b v="0"/>
    <n v="2"/>
    <b v="0"/>
    <x v="3"/>
    <s v="translations"/>
    <n v="7.5"/>
    <n v="1"/>
    <x v="1407"/>
    <d v="2014-08-12T12:52:58"/>
    <x v="3"/>
  </r>
  <r>
    <x v="2"/>
    <s v="GB"/>
    <s v="GBP"/>
    <n v="1447451756"/>
    <n v="1444856156"/>
    <b v="0"/>
    <n v="6"/>
    <b v="0"/>
    <x v="3"/>
    <s v="translations"/>
    <n v="12"/>
    <n v="7"/>
    <x v="1408"/>
    <d v="2015-11-13T21:55:56"/>
    <x v="0"/>
  </r>
  <r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x v="2"/>
    <s v="IT"/>
    <s v="EUR"/>
    <n v="1464939520"/>
    <n v="1461051520"/>
    <b v="0"/>
    <n v="1"/>
    <b v="0"/>
    <x v="3"/>
    <s v="translations"/>
    <n v="1"/>
    <n v="0"/>
    <x v="1410"/>
    <d v="2016-06-03T07:38:40"/>
    <x v="2"/>
  </r>
  <r>
    <x v="2"/>
    <s v="GB"/>
    <s v="GBP"/>
    <n v="1423185900"/>
    <n v="1420766700"/>
    <b v="0"/>
    <n v="3"/>
    <b v="0"/>
    <x v="3"/>
    <s v="translations"/>
    <n v="2.33"/>
    <n v="0"/>
    <x v="1411"/>
    <d v="2015-02-06T01:25:00"/>
    <x v="0"/>
  </r>
  <r>
    <x v="2"/>
    <s v="US"/>
    <s v="USD"/>
    <n v="1417656699"/>
    <n v="1415064699"/>
    <b v="0"/>
    <n v="13"/>
    <b v="0"/>
    <x v="3"/>
    <s v="translations"/>
    <n v="24.62"/>
    <n v="5"/>
    <x v="1412"/>
    <d v="2014-12-04T01:31:39"/>
    <x v="3"/>
  </r>
  <r>
    <x v="2"/>
    <s v="IT"/>
    <s v="EUR"/>
    <n v="1455964170"/>
    <n v="1450780170"/>
    <b v="0"/>
    <n v="1"/>
    <b v="0"/>
    <x v="3"/>
    <s v="translations"/>
    <n v="100"/>
    <n v="5"/>
    <x v="1413"/>
    <d v="2016-02-20T10:29:30"/>
    <x v="0"/>
  </r>
  <r>
    <x v="2"/>
    <s v="US"/>
    <s v="USD"/>
    <n v="1483423467"/>
    <n v="1480831467"/>
    <b v="0"/>
    <n v="1"/>
    <b v="0"/>
    <x v="3"/>
    <s v="translations"/>
    <n v="1"/>
    <n v="0"/>
    <x v="1414"/>
    <d v="2017-01-03T06:04:27"/>
    <x v="2"/>
  </r>
  <r>
    <x v="2"/>
    <s v="US"/>
    <s v="USD"/>
    <n v="1439741591"/>
    <n v="1436285591"/>
    <b v="0"/>
    <n v="9"/>
    <b v="0"/>
    <x v="3"/>
    <s v="translations"/>
    <n v="88.89"/>
    <n v="18"/>
    <x v="1415"/>
    <d v="2015-08-16T16:13:11"/>
    <x v="0"/>
  </r>
  <r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x v="2"/>
    <s v="US"/>
    <s v="USD"/>
    <n v="1442315460"/>
    <n v="1439696174"/>
    <b v="0"/>
    <n v="2"/>
    <b v="0"/>
    <x v="3"/>
    <s v="translations"/>
    <n v="27.5"/>
    <n v="1"/>
    <x v="1417"/>
    <d v="2015-09-15T11:11:00"/>
    <x v="0"/>
  </r>
  <r>
    <x v="2"/>
    <s v="ES"/>
    <s v="EUR"/>
    <n v="1456397834"/>
    <n v="1453805834"/>
    <b v="0"/>
    <n v="1"/>
    <b v="0"/>
    <x v="3"/>
    <s v="translations"/>
    <n v="6"/>
    <n v="0"/>
    <x v="1418"/>
    <d v="2016-02-25T10:57:14"/>
    <x v="2"/>
  </r>
  <r>
    <x v="2"/>
    <s v="US"/>
    <s v="USD"/>
    <n v="1476010619"/>
    <n v="1473418619"/>
    <b v="0"/>
    <n v="10"/>
    <b v="0"/>
    <x v="3"/>
    <s v="translations"/>
    <n v="44.5"/>
    <n v="7"/>
    <x v="1419"/>
    <d v="2016-10-09T10:56:59"/>
    <x v="2"/>
  </r>
  <r>
    <x v="2"/>
    <s v="US"/>
    <s v="USD"/>
    <n v="1467129686"/>
    <n v="1464969686"/>
    <b v="0"/>
    <n v="3"/>
    <b v="0"/>
    <x v="3"/>
    <s v="translations"/>
    <n v="1"/>
    <n v="3"/>
    <x v="1420"/>
    <d v="2016-06-28T16:01:26"/>
    <x v="2"/>
  </r>
  <r>
    <x v="2"/>
    <s v="SE"/>
    <s v="SEK"/>
    <n v="1423432709"/>
    <n v="1420840709"/>
    <b v="0"/>
    <n v="2"/>
    <b v="0"/>
    <x v="3"/>
    <s v="translations"/>
    <n v="100"/>
    <n v="0"/>
    <x v="1421"/>
    <d v="2015-02-08T21:58:29"/>
    <x v="0"/>
  </r>
  <r>
    <x v="2"/>
    <s v="NZ"/>
    <s v="NZD"/>
    <n v="1474436704"/>
    <n v="1471844704"/>
    <b v="0"/>
    <n v="2"/>
    <b v="0"/>
    <x v="3"/>
    <s v="translations"/>
    <n v="13"/>
    <n v="0"/>
    <x v="1422"/>
    <d v="2016-09-21T05:45:04"/>
    <x v="2"/>
  </r>
  <r>
    <x v="2"/>
    <s v="AU"/>
    <s v="AUD"/>
    <n v="1451637531"/>
    <n v="1449045531"/>
    <b v="0"/>
    <n v="1"/>
    <b v="0"/>
    <x v="3"/>
    <s v="translations"/>
    <n v="100"/>
    <n v="0"/>
    <x v="1423"/>
    <d v="2016-01-01T08:38:51"/>
    <x v="0"/>
  </r>
  <r>
    <x v="2"/>
    <s v="US"/>
    <s v="USD"/>
    <n v="1479233602"/>
    <n v="1478106802"/>
    <b v="0"/>
    <n v="14"/>
    <b v="0"/>
    <x v="3"/>
    <s v="translations"/>
    <n v="109.07"/>
    <n v="20"/>
    <x v="1424"/>
    <d v="2016-11-15T18:13:22"/>
    <x v="2"/>
  </r>
  <r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x v="2"/>
    <s v="DE"/>
    <s v="EUR"/>
    <n v="1474230385"/>
    <n v="1471638385"/>
    <b v="0"/>
    <n v="4"/>
    <b v="0"/>
    <x v="3"/>
    <s v="translations"/>
    <n v="104.75"/>
    <n v="8"/>
    <x v="1427"/>
    <d v="2016-09-18T20:26:25"/>
    <x v="2"/>
  </r>
  <r>
    <x v="2"/>
    <s v="ES"/>
    <s v="EUR"/>
    <n v="1459584417"/>
    <n v="1456996017"/>
    <b v="0"/>
    <n v="3"/>
    <b v="0"/>
    <x v="3"/>
    <s v="translations"/>
    <n v="15"/>
    <n v="5"/>
    <x v="1428"/>
    <d v="2016-04-02T08:06:57"/>
    <x v="2"/>
  </r>
  <r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x v="2"/>
    <s v="US"/>
    <s v="USD"/>
    <n v="1419017488"/>
    <n v="1416339088"/>
    <b v="0"/>
    <n v="5"/>
    <b v="0"/>
    <x v="3"/>
    <s v="translations"/>
    <n v="80.599999999999994"/>
    <n v="8"/>
    <x v="1430"/>
    <d v="2014-12-19T19:31:28"/>
    <x v="3"/>
  </r>
  <r>
    <x v="2"/>
    <s v="US"/>
    <s v="USD"/>
    <n v="1448517816"/>
    <n v="1445922216"/>
    <b v="0"/>
    <n v="47"/>
    <b v="0"/>
    <x v="3"/>
    <s v="translations"/>
    <n v="115.55"/>
    <n v="32"/>
    <x v="1431"/>
    <d v="2015-11-26T06:03:36"/>
    <x v="0"/>
  </r>
  <r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x v="2"/>
    <s v="IT"/>
    <s v="EUR"/>
    <n v="1481367600"/>
    <n v="1477839675"/>
    <b v="0"/>
    <n v="10"/>
    <b v="0"/>
    <x v="3"/>
    <s v="translations"/>
    <n v="80.5"/>
    <n v="7"/>
    <x v="1433"/>
    <d v="2016-12-10T11:00:00"/>
    <x v="2"/>
  </r>
  <r>
    <x v="2"/>
    <s v="DK"/>
    <s v="DKK"/>
    <n v="1433775600"/>
    <n v="1431973478"/>
    <b v="0"/>
    <n v="11"/>
    <b v="0"/>
    <x v="3"/>
    <s v="translations"/>
    <n v="744.55"/>
    <n v="10"/>
    <x v="1434"/>
    <d v="2015-06-08T15:00:00"/>
    <x v="0"/>
  </r>
  <r>
    <x v="2"/>
    <s v="IT"/>
    <s v="EUR"/>
    <n v="1444589020"/>
    <n v="1441997020"/>
    <b v="0"/>
    <n v="2"/>
    <b v="0"/>
    <x v="3"/>
    <s v="translations"/>
    <n v="7.5"/>
    <n v="0"/>
    <x v="1435"/>
    <d v="2015-10-11T18:43:40"/>
    <x v="0"/>
  </r>
  <r>
    <x v="2"/>
    <s v="DE"/>
    <s v="EUR"/>
    <n v="1456043057"/>
    <n v="1453451057"/>
    <b v="0"/>
    <n v="2"/>
    <b v="0"/>
    <x v="3"/>
    <s v="translations"/>
    <n v="38.5"/>
    <n v="1"/>
    <x v="1436"/>
    <d v="2016-02-21T08:24:17"/>
    <x v="2"/>
  </r>
  <r>
    <x v="2"/>
    <s v="US"/>
    <s v="USD"/>
    <n v="1405227540"/>
    <n v="1402058739"/>
    <b v="0"/>
    <n v="22"/>
    <b v="0"/>
    <x v="3"/>
    <s v="translations"/>
    <n v="36.68"/>
    <n v="27"/>
    <x v="1437"/>
    <d v="2014-07-13T04:59:00"/>
    <x v="3"/>
  </r>
  <r>
    <x v="2"/>
    <s v="DK"/>
    <s v="DKK"/>
    <n v="1461765300"/>
    <n v="1459198499"/>
    <b v="0"/>
    <n v="8"/>
    <b v="0"/>
    <x v="3"/>
    <s v="translations"/>
    <n v="75"/>
    <n v="3"/>
    <x v="1438"/>
    <d v="2016-04-27T13:55:00"/>
    <x v="2"/>
  </r>
  <r>
    <x v="2"/>
    <s v="CA"/>
    <s v="CAD"/>
    <n v="1425758101"/>
    <n v="1423166101"/>
    <b v="0"/>
    <n v="6"/>
    <b v="0"/>
    <x v="3"/>
    <s v="translations"/>
    <n v="30"/>
    <n v="7"/>
    <x v="1439"/>
    <d v="2015-03-07T19:55:01"/>
    <x v="0"/>
  </r>
  <r>
    <x v="2"/>
    <s v="IT"/>
    <s v="EUR"/>
    <n v="1464285463"/>
    <n v="1461693463"/>
    <b v="0"/>
    <n v="1"/>
    <b v="0"/>
    <x v="3"/>
    <s v="translations"/>
    <n v="1"/>
    <n v="0"/>
    <x v="1440"/>
    <d v="2016-05-26T17:57:43"/>
    <x v="2"/>
  </r>
  <r>
    <x v="2"/>
    <s v="GB"/>
    <s v="GBP"/>
    <n v="1441995769"/>
    <n v="1436811769"/>
    <b v="0"/>
    <n v="3"/>
    <b v="0"/>
    <x v="3"/>
    <s v="translations"/>
    <n v="673.33"/>
    <n v="1"/>
    <x v="1441"/>
    <d v="2015-09-11T18:22:49"/>
    <x v="0"/>
  </r>
  <r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x v="2"/>
    <s v="US"/>
    <s v="USD"/>
    <n v="1467999134"/>
    <n v="1465407134"/>
    <b v="0"/>
    <n v="3"/>
    <b v="0"/>
    <x v="3"/>
    <s v="translations"/>
    <n v="25"/>
    <n v="0"/>
    <x v="1447"/>
    <d v="2016-07-08T17:32:14"/>
    <x v="2"/>
  </r>
  <r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x v="2"/>
    <s v="US"/>
    <s v="USD"/>
    <n v="1455941197"/>
    <n v="1453349197"/>
    <b v="0"/>
    <n v="1"/>
    <b v="0"/>
    <x v="3"/>
    <s v="translations"/>
    <n v="1"/>
    <n v="0"/>
    <x v="1450"/>
    <d v="2016-02-20T04:06:37"/>
    <x v="2"/>
  </r>
  <r>
    <x v="1"/>
    <s v="US"/>
    <s v="USD"/>
    <n v="1416355259"/>
    <n v="1413759659"/>
    <b v="0"/>
    <n v="2"/>
    <b v="0"/>
    <x v="3"/>
    <s v="translations"/>
    <n v="1"/>
    <n v="0"/>
    <x v="1451"/>
    <d v="2014-11-19T00:00:59"/>
    <x v="3"/>
  </r>
  <r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x v="1"/>
    <s v="ES"/>
    <s v="EUR"/>
    <n v="1461535140"/>
    <n v="1459716480"/>
    <b v="0"/>
    <n v="1"/>
    <b v="0"/>
    <x v="3"/>
    <s v="translations"/>
    <n v="15"/>
    <n v="1"/>
    <x v="1454"/>
    <d v="2016-04-24T21:59:00"/>
    <x v="2"/>
  </r>
  <r>
    <x v="1"/>
    <s v="US"/>
    <s v="USD"/>
    <n v="1409924340"/>
    <n v="1405181320"/>
    <b v="0"/>
    <n v="7"/>
    <b v="0"/>
    <x v="3"/>
    <s v="translations"/>
    <n v="225"/>
    <n v="11"/>
    <x v="1455"/>
    <d v="2014-09-05T13:39:00"/>
    <x v="3"/>
  </r>
  <r>
    <x v="1"/>
    <s v="IT"/>
    <s v="EUR"/>
    <n v="1483459365"/>
    <n v="1480867365"/>
    <b v="0"/>
    <n v="3"/>
    <b v="0"/>
    <x v="3"/>
    <s v="translations"/>
    <n v="48.33"/>
    <n v="3"/>
    <x v="1456"/>
    <d v="2017-01-03T16:02:45"/>
    <x v="2"/>
  </r>
  <r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x v="0"/>
    <s v="US"/>
    <s v="USD"/>
    <n v="1413849600"/>
    <n v="1410967754"/>
    <b v="1"/>
    <n v="340"/>
    <b v="1"/>
    <x v="3"/>
    <s v="radio &amp; podcasts"/>
    <n v="44.67"/>
    <n v="101"/>
    <x v="1461"/>
    <d v="2014-10-21T00:00:00"/>
    <x v="3"/>
  </r>
  <r>
    <x v="0"/>
    <s v="US"/>
    <s v="USD"/>
    <n v="1365609271"/>
    <n v="1363017271"/>
    <b v="1"/>
    <n v="150"/>
    <b v="1"/>
    <x v="3"/>
    <s v="radio &amp; podcasts"/>
    <n v="28.94"/>
    <n v="109"/>
    <x v="1462"/>
    <d v="2013-04-10T15:54:31"/>
    <x v="4"/>
  </r>
  <r>
    <x v="0"/>
    <s v="US"/>
    <s v="USD"/>
    <n v="1365367938"/>
    <n v="1361483538"/>
    <b v="1"/>
    <n v="25"/>
    <b v="1"/>
    <x v="3"/>
    <s v="radio &amp; podcasts"/>
    <n v="35.44"/>
    <n v="148"/>
    <x v="1463"/>
    <d v="2013-04-07T20:52:18"/>
    <x v="4"/>
  </r>
  <r>
    <x v="0"/>
    <s v="US"/>
    <s v="USD"/>
    <n v="1361029958"/>
    <n v="1358437958"/>
    <b v="1"/>
    <n v="234"/>
    <b v="1"/>
    <x v="3"/>
    <s v="radio &amp; podcasts"/>
    <n v="34.869999999999997"/>
    <n v="163"/>
    <x v="1464"/>
    <d v="2013-02-16T15:52:38"/>
    <x v="4"/>
  </r>
  <r>
    <x v="0"/>
    <s v="US"/>
    <s v="USD"/>
    <n v="1332385200"/>
    <n v="1329759452"/>
    <b v="1"/>
    <n v="2602"/>
    <b v="1"/>
    <x v="3"/>
    <s v="radio &amp; podcasts"/>
    <n v="52.62"/>
    <n v="456"/>
    <x v="1465"/>
    <d v="2012-03-22T03:00:00"/>
    <x v="5"/>
  </r>
  <r>
    <x v="0"/>
    <s v="US"/>
    <s v="USD"/>
    <n v="1452574800"/>
    <n v="1449029266"/>
    <b v="1"/>
    <n v="248"/>
    <b v="1"/>
    <x v="3"/>
    <s v="radio &amp; podcasts"/>
    <n v="69.599999999999994"/>
    <n v="108"/>
    <x v="1466"/>
    <d v="2016-01-12T05:00:00"/>
    <x v="0"/>
  </r>
  <r>
    <x v="0"/>
    <s v="US"/>
    <s v="USD"/>
    <n v="1332699285"/>
    <n v="1327518885"/>
    <b v="1"/>
    <n v="600"/>
    <b v="1"/>
    <x v="3"/>
    <s v="radio &amp; podcasts"/>
    <n v="76.72"/>
    <n v="115"/>
    <x v="1467"/>
    <d v="2012-03-25T18:14:45"/>
    <x v="5"/>
  </r>
  <r>
    <x v="0"/>
    <s v="US"/>
    <s v="USD"/>
    <n v="1307838049"/>
    <n v="1302654049"/>
    <b v="1"/>
    <n v="293"/>
    <b v="1"/>
    <x v="3"/>
    <s v="radio &amp; podcasts"/>
    <n v="33.19"/>
    <n v="102"/>
    <x v="1468"/>
    <d v="2011-06-12T00:20:49"/>
    <x v="6"/>
  </r>
  <r>
    <x v="0"/>
    <s v="US"/>
    <s v="USD"/>
    <n v="1360938109"/>
    <n v="1358346109"/>
    <b v="1"/>
    <n v="321"/>
    <b v="1"/>
    <x v="3"/>
    <s v="radio &amp; podcasts"/>
    <n v="149.46"/>
    <n v="108"/>
    <x v="1469"/>
    <d v="2013-02-15T14:21:49"/>
    <x v="4"/>
  </r>
  <r>
    <x v="0"/>
    <s v="US"/>
    <s v="USD"/>
    <n v="1356724263"/>
    <n v="1354909863"/>
    <b v="1"/>
    <n v="81"/>
    <b v="1"/>
    <x v="3"/>
    <s v="radio &amp; podcasts"/>
    <n v="23.17"/>
    <n v="125"/>
    <x v="1470"/>
    <d v="2012-12-28T19:51:03"/>
    <x v="5"/>
  </r>
  <r>
    <x v="0"/>
    <s v="US"/>
    <s v="USD"/>
    <n v="1428620334"/>
    <n v="1426028334"/>
    <b v="1"/>
    <n v="343"/>
    <b v="1"/>
    <x v="3"/>
    <s v="radio &amp; podcasts"/>
    <n v="96.88"/>
    <n v="104"/>
    <x v="1471"/>
    <d v="2015-04-09T22:58:54"/>
    <x v="0"/>
  </r>
  <r>
    <x v="0"/>
    <s v="US"/>
    <s v="USD"/>
    <n v="1381928503"/>
    <n v="1379336503"/>
    <b v="1"/>
    <n v="336"/>
    <b v="1"/>
    <x v="3"/>
    <s v="radio &amp; podcasts"/>
    <n v="103.2"/>
    <n v="139"/>
    <x v="1472"/>
    <d v="2013-10-16T13:01:43"/>
    <x v="4"/>
  </r>
  <r>
    <x v="0"/>
    <s v="US"/>
    <s v="USD"/>
    <n v="1330644639"/>
    <n v="1328052639"/>
    <b v="1"/>
    <n v="47"/>
    <b v="1"/>
    <x v="3"/>
    <s v="radio &amp; podcasts"/>
    <n v="38.46"/>
    <n v="121"/>
    <x v="1473"/>
    <d v="2012-03-01T23:30:39"/>
    <x v="5"/>
  </r>
  <r>
    <x v="0"/>
    <s v="US"/>
    <s v="USD"/>
    <n v="1379093292"/>
    <n v="1376501292"/>
    <b v="1"/>
    <n v="76"/>
    <b v="1"/>
    <x v="3"/>
    <s v="radio &amp; podcasts"/>
    <n v="44.32"/>
    <n v="112"/>
    <x v="1474"/>
    <d v="2013-09-13T17:28:12"/>
    <x v="4"/>
  </r>
  <r>
    <x v="0"/>
    <s v="US"/>
    <s v="USD"/>
    <n v="1419051540"/>
    <n v="1416244863"/>
    <b v="1"/>
    <n v="441"/>
    <b v="1"/>
    <x v="3"/>
    <s v="radio &amp; podcasts"/>
    <n v="64.17"/>
    <n v="189"/>
    <x v="1475"/>
    <d v="2014-12-20T04:59:00"/>
    <x v="3"/>
  </r>
  <r>
    <x v="0"/>
    <s v="US"/>
    <s v="USD"/>
    <n v="1315616422"/>
    <n v="1313024422"/>
    <b v="1"/>
    <n v="916"/>
    <b v="1"/>
    <x v="3"/>
    <s v="radio &amp; podcasts"/>
    <n v="43.33"/>
    <n v="662"/>
    <x v="1476"/>
    <d v="2011-09-10T01:00:22"/>
    <x v="6"/>
  </r>
  <r>
    <x v="0"/>
    <s v="US"/>
    <s v="USD"/>
    <n v="1324609200"/>
    <n v="1319467604"/>
    <b v="1"/>
    <n v="369"/>
    <b v="1"/>
    <x v="3"/>
    <s v="radio &amp; podcasts"/>
    <n v="90.5"/>
    <n v="111"/>
    <x v="1477"/>
    <d v="2011-12-23T03:00:00"/>
    <x v="6"/>
  </r>
  <r>
    <x v="0"/>
    <s v="US"/>
    <s v="USD"/>
    <n v="1368564913"/>
    <n v="1367355313"/>
    <b v="1"/>
    <n v="20242"/>
    <b v="1"/>
    <x v="3"/>
    <s v="radio &amp; podcasts"/>
    <n v="29.19"/>
    <n v="1182"/>
    <x v="1478"/>
    <d v="2013-05-14T20:55:13"/>
    <x v="4"/>
  </r>
  <r>
    <x v="0"/>
    <s v="US"/>
    <s v="USD"/>
    <n v="1399694340"/>
    <n v="1398448389"/>
    <b v="1"/>
    <n v="71"/>
    <b v="1"/>
    <x v="3"/>
    <s v="radio &amp; podcasts"/>
    <n v="30.96"/>
    <n v="137"/>
    <x v="1479"/>
    <d v="2014-05-10T03:59:00"/>
    <x v="3"/>
  </r>
  <r>
    <x v="0"/>
    <s v="US"/>
    <s v="USD"/>
    <n v="1374858000"/>
    <n v="1373408699"/>
    <b v="1"/>
    <n v="635"/>
    <b v="1"/>
    <x v="3"/>
    <s v="radio &amp; podcasts"/>
    <n v="92.16"/>
    <n v="117"/>
    <x v="1480"/>
    <d v="2013-07-26T17:00:00"/>
    <x v="4"/>
  </r>
  <r>
    <x v="2"/>
    <s v="CA"/>
    <s v="CAD"/>
    <n v="1383430145"/>
    <n v="1380838145"/>
    <b v="0"/>
    <n v="6"/>
    <b v="0"/>
    <x v="3"/>
    <s v="fiction"/>
    <n v="17.5"/>
    <n v="2"/>
    <x v="1481"/>
    <d v="2013-11-02T22:09:05"/>
    <x v="4"/>
  </r>
  <r>
    <x v="2"/>
    <s v="US"/>
    <s v="USD"/>
    <n v="1347004260"/>
    <n v="1345062936"/>
    <b v="0"/>
    <n v="1"/>
    <b v="0"/>
    <x v="3"/>
    <s v="fiction"/>
    <n v="5"/>
    <n v="0"/>
    <x v="1482"/>
    <d v="2012-09-07T07:51:00"/>
    <x v="5"/>
  </r>
  <r>
    <x v="2"/>
    <s v="US"/>
    <s v="USD"/>
    <n v="1469162275"/>
    <n v="1467002275"/>
    <b v="0"/>
    <n v="2"/>
    <b v="0"/>
    <x v="3"/>
    <s v="fiction"/>
    <n v="25"/>
    <n v="1"/>
    <x v="1483"/>
    <d v="2016-07-22T04:37:55"/>
    <x v="2"/>
  </r>
  <r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x v="2"/>
    <s v="US"/>
    <s v="USD"/>
    <n v="1434827173"/>
    <n v="1430939173"/>
    <b v="0"/>
    <n v="3"/>
    <b v="0"/>
    <x v="3"/>
    <s v="fiction"/>
    <n v="50"/>
    <n v="2"/>
    <x v="1485"/>
    <d v="2015-06-20T19:06:13"/>
    <x v="0"/>
  </r>
  <r>
    <x v="2"/>
    <s v="US"/>
    <s v="USD"/>
    <n v="1425009761"/>
    <n v="1422417761"/>
    <b v="0"/>
    <n v="3"/>
    <b v="0"/>
    <x v="3"/>
    <s v="fiction"/>
    <n v="16"/>
    <n v="0"/>
    <x v="1486"/>
    <d v="2015-02-27T04:02:41"/>
    <x v="0"/>
  </r>
  <r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x v="2"/>
    <s v="AU"/>
    <s v="AUD"/>
    <n v="1388928660"/>
    <n v="1386336660"/>
    <b v="0"/>
    <n v="6"/>
    <b v="0"/>
    <x v="3"/>
    <s v="fiction"/>
    <n v="60"/>
    <n v="2"/>
    <x v="1488"/>
    <d v="2014-01-05T13:31:00"/>
    <x v="4"/>
  </r>
  <r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x v="2"/>
    <s v="US"/>
    <s v="USD"/>
    <n v="1380720474"/>
    <n v="1378214874"/>
    <b v="0"/>
    <n v="19"/>
    <b v="0"/>
    <x v="3"/>
    <s v="fiction"/>
    <n v="47.11"/>
    <n v="31"/>
    <x v="1490"/>
    <d v="2013-10-02T13:27:54"/>
    <x v="4"/>
  </r>
  <r>
    <x v="2"/>
    <s v="US"/>
    <s v="USD"/>
    <n v="1424014680"/>
    <n v="1418922443"/>
    <b v="0"/>
    <n v="1"/>
    <b v="0"/>
    <x v="3"/>
    <s v="fiction"/>
    <n v="100"/>
    <n v="8"/>
    <x v="1491"/>
    <d v="2015-02-15T15:38:00"/>
    <x v="3"/>
  </r>
  <r>
    <x v="2"/>
    <s v="US"/>
    <s v="USD"/>
    <n v="1308431646"/>
    <n v="1305839646"/>
    <b v="0"/>
    <n v="2"/>
    <b v="0"/>
    <x v="3"/>
    <s v="fiction"/>
    <n v="15"/>
    <n v="1"/>
    <x v="1492"/>
    <d v="2011-06-18T21:14:06"/>
    <x v="6"/>
  </r>
  <r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x v="2"/>
    <s v="US"/>
    <s v="USD"/>
    <n v="1428075480"/>
    <n v="1425489613"/>
    <b v="0"/>
    <n v="11"/>
    <b v="0"/>
    <x v="3"/>
    <s v="fiction"/>
    <n v="40.450000000000003"/>
    <n v="9"/>
    <x v="1494"/>
    <d v="2015-04-03T15:38:00"/>
    <x v="0"/>
  </r>
  <r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x v="2"/>
    <s v="US"/>
    <s v="USD"/>
    <n v="1375299780"/>
    <n v="1371655522"/>
    <b v="0"/>
    <n v="1"/>
    <b v="0"/>
    <x v="3"/>
    <s v="fiction"/>
    <n v="1"/>
    <n v="0"/>
    <x v="1497"/>
    <d v="2013-07-31T19:43:00"/>
    <x v="4"/>
  </r>
  <r>
    <x v="2"/>
    <s v="US"/>
    <s v="USD"/>
    <n v="1409787378"/>
    <n v="1405899378"/>
    <b v="0"/>
    <n v="3"/>
    <b v="0"/>
    <x v="3"/>
    <s v="fiction"/>
    <n v="19"/>
    <n v="2"/>
    <x v="1498"/>
    <d v="2014-09-03T23:36:18"/>
    <x v="3"/>
  </r>
  <r>
    <x v="2"/>
    <s v="US"/>
    <s v="USD"/>
    <n v="1470355833"/>
    <n v="1465171833"/>
    <b v="0"/>
    <n v="1"/>
    <b v="0"/>
    <x v="3"/>
    <s v="fiction"/>
    <n v="5"/>
    <n v="0"/>
    <x v="1499"/>
    <d v="2016-08-05T00:10:33"/>
    <x v="2"/>
  </r>
  <r>
    <x v="2"/>
    <s v="US"/>
    <s v="USD"/>
    <n v="1367444557"/>
    <n v="1364852557"/>
    <b v="0"/>
    <n v="15"/>
    <b v="0"/>
    <x v="3"/>
    <s v="fiction"/>
    <n v="46.73"/>
    <n v="25"/>
    <x v="1500"/>
    <d v="2013-05-01T21:42:37"/>
    <x v="4"/>
  </r>
  <r>
    <x v="0"/>
    <s v="CA"/>
    <s v="CAD"/>
    <n v="1436364023"/>
    <n v="1433772023"/>
    <b v="1"/>
    <n v="885"/>
    <b v="1"/>
    <x v="8"/>
    <s v="photobooks"/>
    <n v="97.73"/>
    <n v="166"/>
    <x v="1501"/>
    <d v="2015-07-08T14:00:23"/>
    <x v="0"/>
  </r>
  <r>
    <x v="0"/>
    <s v="GB"/>
    <s v="GBP"/>
    <n v="1458943200"/>
    <n v="1456491680"/>
    <b v="1"/>
    <n v="329"/>
    <b v="1"/>
    <x v="8"/>
    <s v="photobooks"/>
    <n v="67.84"/>
    <n v="101"/>
    <x v="1502"/>
    <d v="2016-03-25T22:00:00"/>
    <x v="2"/>
  </r>
  <r>
    <x v="0"/>
    <s v="BE"/>
    <s v="EUR"/>
    <n v="1477210801"/>
    <n v="1472026801"/>
    <b v="1"/>
    <n v="71"/>
    <b v="1"/>
    <x v="8"/>
    <s v="photobooks"/>
    <n v="56.98"/>
    <n v="108"/>
    <x v="1503"/>
    <d v="2016-10-23T08:20:01"/>
    <x v="2"/>
  </r>
  <r>
    <x v="0"/>
    <s v="GB"/>
    <s v="GBP"/>
    <n v="1402389180"/>
    <n v="1399996024"/>
    <b v="1"/>
    <n v="269"/>
    <b v="1"/>
    <x v="8"/>
    <s v="photobooks"/>
    <n v="67.16"/>
    <n v="278"/>
    <x v="1504"/>
    <d v="2014-06-10T08:33:00"/>
    <x v="3"/>
  </r>
  <r>
    <x v="0"/>
    <s v="DE"/>
    <s v="EUR"/>
    <n v="1458676860"/>
    <n v="1455446303"/>
    <b v="1"/>
    <n v="345"/>
    <b v="1"/>
    <x v="8"/>
    <s v="photobooks"/>
    <n v="48.04"/>
    <n v="104"/>
    <x v="1505"/>
    <d v="2016-03-22T20:01:00"/>
    <x v="2"/>
  </r>
  <r>
    <x v="0"/>
    <s v="GB"/>
    <s v="GBP"/>
    <n v="1406227904"/>
    <n v="1403635904"/>
    <b v="1"/>
    <n v="43"/>
    <b v="1"/>
    <x v="8"/>
    <s v="photobooks"/>
    <n v="38.86"/>
    <n v="111"/>
    <x v="1506"/>
    <d v="2014-07-24T18:51:44"/>
    <x v="3"/>
  </r>
  <r>
    <x v="0"/>
    <s v="US"/>
    <s v="USD"/>
    <n v="1273911000"/>
    <n v="1268822909"/>
    <b v="1"/>
    <n v="33"/>
    <b v="1"/>
    <x v="8"/>
    <s v="photobooks"/>
    <n v="78.180000000000007"/>
    <n v="215"/>
    <x v="1507"/>
    <d v="2010-05-15T08:10:00"/>
    <x v="7"/>
  </r>
  <r>
    <x v="0"/>
    <s v="US"/>
    <s v="USD"/>
    <n v="1403880281"/>
    <n v="1401201881"/>
    <b v="1"/>
    <n v="211"/>
    <b v="1"/>
    <x v="8"/>
    <s v="photobooks"/>
    <n v="97.11"/>
    <n v="111"/>
    <x v="1508"/>
    <d v="2014-06-27T14:44:41"/>
    <x v="3"/>
  </r>
  <r>
    <x v="0"/>
    <s v="DE"/>
    <s v="EUR"/>
    <n v="1487113140"/>
    <n v="1484570885"/>
    <b v="1"/>
    <n v="196"/>
    <b v="1"/>
    <x v="8"/>
    <s v="photobooks"/>
    <n v="110.39"/>
    <n v="124"/>
    <x v="1509"/>
    <d v="2017-02-14T22:59:00"/>
    <x v="1"/>
  </r>
  <r>
    <x v="0"/>
    <s v="GB"/>
    <s v="GBP"/>
    <n v="1405761278"/>
    <n v="1403169278"/>
    <b v="1"/>
    <n v="405"/>
    <b v="1"/>
    <x v="8"/>
    <s v="photobooks"/>
    <n v="39.92"/>
    <n v="101"/>
    <x v="1510"/>
    <d v="2014-07-19T09:14:38"/>
    <x v="3"/>
  </r>
  <r>
    <x v="0"/>
    <s v="US"/>
    <s v="USD"/>
    <n v="1447858804"/>
    <n v="1445263204"/>
    <b v="1"/>
    <n v="206"/>
    <b v="1"/>
    <x v="8"/>
    <s v="photobooks"/>
    <n v="75.98"/>
    <n v="112"/>
    <x v="1511"/>
    <d v="2015-11-18T15:00:04"/>
    <x v="0"/>
  </r>
  <r>
    <x v="0"/>
    <s v="US"/>
    <s v="USD"/>
    <n v="1486311939"/>
    <n v="1483719939"/>
    <b v="1"/>
    <n v="335"/>
    <b v="1"/>
    <x v="8"/>
    <s v="photobooks"/>
    <n v="58.38"/>
    <n v="559"/>
    <x v="1512"/>
    <d v="2017-02-05T16:25:39"/>
    <x v="1"/>
  </r>
  <r>
    <x v="0"/>
    <s v="GB"/>
    <s v="GBP"/>
    <n v="1405523866"/>
    <n v="1402931866"/>
    <b v="1"/>
    <n v="215"/>
    <b v="1"/>
    <x v="8"/>
    <s v="photobooks"/>
    <n v="55.82"/>
    <n v="150"/>
    <x v="1513"/>
    <d v="2014-07-16T15:17:46"/>
    <x v="3"/>
  </r>
  <r>
    <x v="0"/>
    <s v="US"/>
    <s v="USD"/>
    <n v="1443363640"/>
    <n v="1439907640"/>
    <b v="1"/>
    <n v="176"/>
    <b v="1"/>
    <x v="8"/>
    <s v="photobooks"/>
    <n v="151.24"/>
    <n v="106"/>
    <x v="1514"/>
    <d v="2015-09-27T14:20:40"/>
    <x v="0"/>
  </r>
  <r>
    <x v="0"/>
    <s v="NO"/>
    <s v="NOK"/>
    <n v="1458104697"/>
    <n v="1455516297"/>
    <b v="1"/>
    <n v="555"/>
    <b v="1"/>
    <x v="8"/>
    <s v="photobooks"/>
    <n v="849.67"/>
    <n v="157"/>
    <x v="1515"/>
    <d v="2016-03-16T05:04:57"/>
    <x v="2"/>
  </r>
  <r>
    <x v="0"/>
    <s v="US"/>
    <s v="USD"/>
    <n v="1475762400"/>
    <n v="1473160292"/>
    <b v="1"/>
    <n v="116"/>
    <b v="1"/>
    <x v="8"/>
    <s v="photobooks"/>
    <n v="159.24"/>
    <n v="109"/>
    <x v="1516"/>
    <d v="2016-10-06T14:00:00"/>
    <x v="2"/>
  </r>
  <r>
    <x v="0"/>
    <s v="US"/>
    <s v="USD"/>
    <n v="1417845600"/>
    <n v="1415194553"/>
    <b v="1"/>
    <n v="615"/>
    <b v="1"/>
    <x v="8"/>
    <s v="photobooks"/>
    <n v="39.51"/>
    <n v="162"/>
    <x v="1517"/>
    <d v="2014-12-06T06:00:00"/>
    <x v="3"/>
  </r>
  <r>
    <x v="0"/>
    <s v="US"/>
    <s v="USD"/>
    <n v="1401565252"/>
    <n v="1398973252"/>
    <b v="1"/>
    <n v="236"/>
    <b v="1"/>
    <x v="8"/>
    <s v="photobooks"/>
    <n v="130.53"/>
    <n v="205"/>
    <x v="1518"/>
    <d v="2014-05-31T19:40:52"/>
    <x v="3"/>
  </r>
  <r>
    <x v="0"/>
    <s v="US"/>
    <s v="USD"/>
    <n v="1403301540"/>
    <n v="1400867283"/>
    <b v="1"/>
    <n v="145"/>
    <b v="1"/>
    <x v="8"/>
    <s v="photobooks"/>
    <n v="64.16"/>
    <n v="103"/>
    <x v="1519"/>
    <d v="2014-06-20T21:59:00"/>
    <x v="3"/>
  </r>
  <r>
    <x v="0"/>
    <s v="US"/>
    <s v="USD"/>
    <n v="1418961600"/>
    <n v="1415824513"/>
    <b v="1"/>
    <n v="167"/>
    <b v="1"/>
    <x v="8"/>
    <s v="photobooks"/>
    <n v="111.53"/>
    <n v="103"/>
    <x v="1520"/>
    <d v="2014-12-19T04:00:00"/>
    <x v="3"/>
  </r>
  <r>
    <x v="0"/>
    <s v="US"/>
    <s v="USD"/>
    <n v="1465272091"/>
    <n v="1462248091"/>
    <b v="1"/>
    <n v="235"/>
    <b v="1"/>
    <x v="8"/>
    <s v="photobooks"/>
    <n v="170.45"/>
    <n v="107"/>
    <x v="1521"/>
    <d v="2016-06-07T04:01:31"/>
    <x v="2"/>
  </r>
  <r>
    <x v="0"/>
    <s v="US"/>
    <s v="USD"/>
    <n v="1413575739"/>
    <n v="1410983739"/>
    <b v="1"/>
    <n v="452"/>
    <b v="1"/>
    <x v="8"/>
    <s v="photobooks"/>
    <n v="133.74"/>
    <n v="139"/>
    <x v="1522"/>
    <d v="2014-10-17T19:55:39"/>
    <x v="3"/>
  </r>
  <r>
    <x v="0"/>
    <s v="US"/>
    <s v="USD"/>
    <n v="1419292800"/>
    <n v="1416592916"/>
    <b v="1"/>
    <n v="241"/>
    <b v="1"/>
    <x v="8"/>
    <s v="photobooks"/>
    <n v="95.83"/>
    <n v="125"/>
    <x v="1523"/>
    <d v="2014-12-23T00:00:00"/>
    <x v="3"/>
  </r>
  <r>
    <x v="0"/>
    <s v="SE"/>
    <s v="SEK"/>
    <n v="1487592090"/>
    <n v="1485000090"/>
    <b v="1"/>
    <n v="28"/>
    <b v="1"/>
    <x v="8"/>
    <s v="photobooks"/>
    <n v="221.79"/>
    <n v="207"/>
    <x v="1524"/>
    <d v="2017-02-20T12:01:30"/>
    <x v="1"/>
  </r>
  <r>
    <x v="0"/>
    <s v="US"/>
    <s v="USD"/>
    <n v="1471539138"/>
    <n v="1468947138"/>
    <b v="1"/>
    <n v="140"/>
    <b v="1"/>
    <x v="8"/>
    <s v="photobooks"/>
    <n v="32.32"/>
    <n v="174"/>
    <x v="1525"/>
    <d v="2016-08-18T16:52:18"/>
    <x v="2"/>
  </r>
  <r>
    <x v="0"/>
    <s v="US"/>
    <s v="USD"/>
    <n v="1453185447"/>
    <n v="1448951847"/>
    <b v="1"/>
    <n v="280"/>
    <b v="1"/>
    <x v="8"/>
    <s v="photobooks"/>
    <n v="98.84"/>
    <n v="120"/>
    <x v="1526"/>
    <d v="2016-01-19T06:37:27"/>
    <x v="0"/>
  </r>
  <r>
    <x v="0"/>
    <s v="US"/>
    <s v="USD"/>
    <n v="1489497886"/>
    <n v="1487082286"/>
    <b v="1"/>
    <n v="70"/>
    <b v="1"/>
    <x v="8"/>
    <s v="photobooks"/>
    <n v="55.22"/>
    <n v="110"/>
    <x v="1527"/>
    <d v="2017-03-14T13:24:46"/>
    <x v="1"/>
  </r>
  <r>
    <x v="0"/>
    <s v="US"/>
    <s v="USD"/>
    <n v="1485907200"/>
    <n v="1483292122"/>
    <b v="1"/>
    <n v="160"/>
    <b v="1"/>
    <x v="8"/>
    <s v="photobooks"/>
    <n v="52.79"/>
    <n v="282"/>
    <x v="1528"/>
    <d v="2017-02-01T00:00:00"/>
    <x v="1"/>
  </r>
  <r>
    <x v="0"/>
    <s v="US"/>
    <s v="USD"/>
    <n v="1426773920"/>
    <n v="1424185520"/>
    <b v="1"/>
    <n v="141"/>
    <b v="1"/>
    <x v="8"/>
    <s v="photobooks"/>
    <n v="135.66999999999999"/>
    <n v="101"/>
    <x v="1529"/>
    <d v="2015-03-19T14:05:20"/>
    <x v="0"/>
  </r>
  <r>
    <x v="0"/>
    <s v="US"/>
    <s v="USD"/>
    <n v="1445624695"/>
    <n v="1443464695"/>
    <b v="1"/>
    <n v="874"/>
    <b v="1"/>
    <x v="8"/>
    <s v="photobooks"/>
    <n v="53.99"/>
    <n v="135"/>
    <x v="1530"/>
    <d v="2015-10-23T18:24:55"/>
    <x v="0"/>
  </r>
  <r>
    <x v="0"/>
    <s v="US"/>
    <s v="USD"/>
    <n v="1417402800"/>
    <n v="1414610126"/>
    <b v="1"/>
    <n v="73"/>
    <b v="1"/>
    <x v="8"/>
    <s v="photobooks"/>
    <n v="56.64"/>
    <n v="176"/>
    <x v="1531"/>
    <d v="2014-12-01T03:00:00"/>
    <x v="3"/>
  </r>
  <r>
    <x v="0"/>
    <s v="AU"/>
    <s v="AUD"/>
    <n v="1455548400"/>
    <n v="1453461865"/>
    <b v="1"/>
    <n v="294"/>
    <b v="1"/>
    <x v="8"/>
    <s v="photobooks"/>
    <n v="82.32"/>
    <n v="484"/>
    <x v="1532"/>
    <d v="2016-02-15T15:00:00"/>
    <x v="2"/>
  </r>
  <r>
    <x v="0"/>
    <s v="US"/>
    <s v="USD"/>
    <n v="1462161540"/>
    <n v="1457913777"/>
    <b v="1"/>
    <n v="740"/>
    <b v="1"/>
    <x v="8"/>
    <s v="photobooks"/>
    <n v="88.26"/>
    <n v="145"/>
    <x v="1533"/>
    <d v="2016-05-02T03:59:00"/>
    <x v="2"/>
  </r>
  <r>
    <x v="0"/>
    <s v="US"/>
    <s v="USD"/>
    <n v="1441383062"/>
    <n v="1438791062"/>
    <b v="1"/>
    <n v="369"/>
    <b v="1"/>
    <x v="8"/>
    <s v="photobooks"/>
    <n v="84.91"/>
    <n v="418"/>
    <x v="1534"/>
    <d v="2015-09-04T16:11:02"/>
    <x v="0"/>
  </r>
  <r>
    <x v="0"/>
    <s v="US"/>
    <s v="USD"/>
    <n v="1464040800"/>
    <n v="1461527631"/>
    <b v="1"/>
    <n v="110"/>
    <b v="1"/>
    <x v="8"/>
    <s v="photobooks"/>
    <n v="48.15"/>
    <n v="132"/>
    <x v="1535"/>
    <d v="2016-05-23T22:00:00"/>
    <x v="2"/>
  </r>
  <r>
    <x v="0"/>
    <s v="US"/>
    <s v="USD"/>
    <n v="1440702910"/>
    <n v="1438110910"/>
    <b v="1"/>
    <n v="455"/>
    <b v="1"/>
    <x v="8"/>
    <s v="photobooks"/>
    <n v="66.02"/>
    <n v="250"/>
    <x v="1536"/>
    <d v="2015-08-27T19:15:10"/>
    <x v="0"/>
  </r>
  <r>
    <x v="0"/>
    <s v="DE"/>
    <s v="EUR"/>
    <n v="1470506400"/>
    <n v="1467358427"/>
    <b v="1"/>
    <n v="224"/>
    <b v="1"/>
    <x v="8"/>
    <s v="photobooks"/>
    <n v="96.38"/>
    <n v="180"/>
    <x v="1537"/>
    <d v="2016-08-06T18:00:00"/>
    <x v="2"/>
  </r>
  <r>
    <x v="0"/>
    <s v="US"/>
    <s v="USD"/>
    <n v="1421952370"/>
    <n v="1418064370"/>
    <b v="1"/>
    <n v="46"/>
    <b v="1"/>
    <x v="8"/>
    <s v="photobooks"/>
    <n v="156.16999999999999"/>
    <n v="103"/>
    <x v="1538"/>
    <d v="2015-01-22T18:46:10"/>
    <x v="3"/>
  </r>
  <r>
    <x v="0"/>
    <s v="US"/>
    <s v="USD"/>
    <n v="1483481019"/>
    <n v="1480629819"/>
    <b v="0"/>
    <n v="284"/>
    <b v="1"/>
    <x v="8"/>
    <s v="photobooks"/>
    <n v="95.76"/>
    <n v="136"/>
    <x v="1539"/>
    <d v="2017-01-03T22:03:39"/>
    <x v="2"/>
  </r>
  <r>
    <x v="0"/>
    <s v="US"/>
    <s v="USD"/>
    <n v="1416964500"/>
    <n v="1414368616"/>
    <b v="1"/>
    <n v="98"/>
    <b v="1"/>
    <x v="8"/>
    <s v="photobooks"/>
    <n v="180.41"/>
    <n v="118"/>
    <x v="1540"/>
    <d v="2014-11-26T01:15:00"/>
    <x v="3"/>
  </r>
  <r>
    <x v="2"/>
    <s v="US"/>
    <s v="USD"/>
    <n v="1420045538"/>
    <n v="1417453538"/>
    <b v="0"/>
    <n v="2"/>
    <b v="0"/>
    <x v="8"/>
    <s v="nature"/>
    <n v="3"/>
    <n v="0"/>
    <x v="1541"/>
    <d v="2014-12-31T17:05:38"/>
    <x v="3"/>
  </r>
  <r>
    <x v="2"/>
    <s v="CA"/>
    <s v="CAD"/>
    <n v="1435708500"/>
    <n v="1434412500"/>
    <b v="0"/>
    <n v="1"/>
    <b v="0"/>
    <x v="8"/>
    <s v="nature"/>
    <n v="20"/>
    <n v="4"/>
    <x v="1542"/>
    <d v="2015-06-30T23:55:00"/>
    <x v="0"/>
  </r>
  <r>
    <x v="2"/>
    <s v="US"/>
    <s v="USD"/>
    <n v="1416662034"/>
    <n v="1414066434"/>
    <b v="0"/>
    <n v="1"/>
    <b v="0"/>
    <x v="8"/>
    <s v="nature"/>
    <n v="10"/>
    <n v="0"/>
    <x v="1543"/>
    <d v="2014-11-22T13:13:54"/>
    <x v="3"/>
  </r>
  <r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x v="2"/>
    <s v="US"/>
    <s v="USD"/>
    <n v="1425330960"/>
    <n v="1422393234"/>
    <b v="0"/>
    <n v="1"/>
    <b v="0"/>
    <x v="8"/>
    <s v="nature"/>
    <n v="1"/>
    <n v="0"/>
    <x v="1545"/>
    <d v="2015-03-02T21:16:00"/>
    <x v="0"/>
  </r>
  <r>
    <x v="2"/>
    <s v="GB"/>
    <s v="GBP"/>
    <n v="1410930399"/>
    <n v="1405746399"/>
    <b v="0"/>
    <n v="11"/>
    <b v="0"/>
    <x v="8"/>
    <s v="nature"/>
    <n v="26.27"/>
    <n v="29"/>
    <x v="1546"/>
    <d v="2014-09-17T05:06:39"/>
    <x v="3"/>
  </r>
  <r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x v="2"/>
    <s v="US"/>
    <s v="USD"/>
    <n v="1447020620"/>
    <n v="1444425020"/>
    <b v="0"/>
    <n v="1"/>
    <b v="0"/>
    <x v="8"/>
    <s v="nature"/>
    <n v="60"/>
    <n v="9"/>
    <x v="1548"/>
    <d v="2015-11-08T22:10:20"/>
    <x v="0"/>
  </r>
  <r>
    <x v="2"/>
    <s v="US"/>
    <s v="USD"/>
    <n v="1446524159"/>
    <n v="1443928559"/>
    <b v="0"/>
    <n v="6"/>
    <b v="0"/>
    <x v="8"/>
    <s v="nature"/>
    <n v="28.33"/>
    <n v="34"/>
    <x v="1549"/>
    <d v="2015-11-03T04:15:59"/>
    <x v="0"/>
  </r>
  <r>
    <x v="2"/>
    <s v="GB"/>
    <s v="GBP"/>
    <n v="1463050034"/>
    <n v="1460458034"/>
    <b v="0"/>
    <n v="7"/>
    <b v="0"/>
    <x v="8"/>
    <s v="nature"/>
    <n v="14.43"/>
    <n v="13"/>
    <x v="1550"/>
    <d v="2016-05-12T10:47:14"/>
    <x v="2"/>
  </r>
  <r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x v="2"/>
    <s v="US"/>
    <s v="USD"/>
    <n v="1412135940"/>
    <n v="1410366708"/>
    <b v="0"/>
    <n v="16"/>
    <b v="0"/>
    <x v="8"/>
    <s v="nature"/>
    <n v="132.19"/>
    <n v="49"/>
    <x v="1552"/>
    <d v="2014-10-01T03:59:00"/>
    <x v="3"/>
  </r>
  <r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x v="2"/>
    <s v="CA"/>
    <s v="CAD"/>
    <n v="1467603624"/>
    <n v="1465011624"/>
    <b v="0"/>
    <n v="12"/>
    <b v="0"/>
    <x v="8"/>
    <s v="nature"/>
    <n v="56.42"/>
    <n v="45"/>
    <x v="1556"/>
    <d v="2016-07-04T03:40:24"/>
    <x v="2"/>
  </r>
  <r>
    <x v="2"/>
    <s v="US"/>
    <s v="USD"/>
    <n v="1411227633"/>
    <n v="1408549233"/>
    <b v="0"/>
    <n v="1"/>
    <b v="0"/>
    <x v="8"/>
    <s v="nature"/>
    <n v="100"/>
    <n v="4"/>
    <x v="1557"/>
    <d v="2014-09-20T15:40:33"/>
    <x v="3"/>
  </r>
  <r>
    <x v="2"/>
    <s v="GB"/>
    <s v="GBP"/>
    <n v="1440763920"/>
    <n v="1435656759"/>
    <b v="0"/>
    <n v="3"/>
    <b v="0"/>
    <x v="8"/>
    <s v="nature"/>
    <n v="11.67"/>
    <n v="5"/>
    <x v="1558"/>
    <d v="2015-08-28T12:12:00"/>
    <x v="0"/>
  </r>
  <r>
    <x v="2"/>
    <s v="US"/>
    <s v="USD"/>
    <n v="1430270199"/>
    <n v="1428974199"/>
    <b v="0"/>
    <n v="1"/>
    <b v="0"/>
    <x v="8"/>
    <s v="nature"/>
    <n v="50"/>
    <n v="0"/>
    <x v="1559"/>
    <d v="2015-04-29T01:16:39"/>
    <x v="0"/>
  </r>
  <r>
    <x v="2"/>
    <s v="US"/>
    <s v="USD"/>
    <n v="1415842193"/>
    <n v="1414110593"/>
    <b v="0"/>
    <n v="4"/>
    <b v="0"/>
    <x v="8"/>
    <s v="nature"/>
    <n v="23.5"/>
    <n v="4"/>
    <x v="1560"/>
    <d v="2014-11-13T01:29:53"/>
    <x v="3"/>
  </r>
  <r>
    <x v="1"/>
    <s v="US"/>
    <s v="USD"/>
    <n v="1383789603"/>
    <n v="1381194003"/>
    <b v="0"/>
    <n v="1"/>
    <b v="0"/>
    <x v="3"/>
    <s v="art books"/>
    <n v="67"/>
    <n v="1"/>
    <x v="1561"/>
    <d v="2013-11-07T02:00:03"/>
    <x v="4"/>
  </r>
  <r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x v="1"/>
    <s v="GB"/>
    <s v="GBP"/>
    <n v="1394815751"/>
    <n v="1389635351"/>
    <b v="0"/>
    <n v="2"/>
    <b v="0"/>
    <x v="3"/>
    <s v="art books"/>
    <n v="42.5"/>
    <n v="1"/>
    <x v="1563"/>
    <d v="2014-03-14T16:49:11"/>
    <x v="3"/>
  </r>
  <r>
    <x v="1"/>
    <s v="US"/>
    <s v="USD"/>
    <n v="1432843500"/>
    <n v="1430124509"/>
    <b v="0"/>
    <n v="1"/>
    <b v="0"/>
    <x v="3"/>
    <s v="art books"/>
    <n v="10"/>
    <n v="0"/>
    <x v="1564"/>
    <d v="2015-05-28T20:05:00"/>
    <x v="0"/>
  </r>
  <r>
    <x v="1"/>
    <s v="US"/>
    <s v="USD"/>
    <n v="1307554261"/>
    <n v="1304962261"/>
    <b v="0"/>
    <n v="1"/>
    <b v="0"/>
    <x v="3"/>
    <s v="art books"/>
    <n v="100"/>
    <n v="3"/>
    <x v="1565"/>
    <d v="2011-06-08T17:31:01"/>
    <x v="6"/>
  </r>
  <r>
    <x v="1"/>
    <s v="US"/>
    <s v="USD"/>
    <n v="1469656800"/>
    <n v="1467151204"/>
    <b v="0"/>
    <n v="59"/>
    <b v="0"/>
    <x v="3"/>
    <s v="art books"/>
    <n v="108.05"/>
    <n v="21"/>
    <x v="1566"/>
    <d v="2016-07-27T22:00:00"/>
    <x v="2"/>
  </r>
  <r>
    <x v="1"/>
    <s v="US"/>
    <s v="USD"/>
    <n v="1392595200"/>
    <n v="1391293745"/>
    <b v="0"/>
    <n v="13"/>
    <b v="0"/>
    <x v="3"/>
    <s v="art books"/>
    <n v="26.92"/>
    <n v="4"/>
    <x v="1567"/>
    <d v="2014-02-17T00:00:00"/>
    <x v="3"/>
  </r>
  <r>
    <x v="1"/>
    <s v="US"/>
    <s v="USD"/>
    <n v="1419384585"/>
    <n v="1416360585"/>
    <b v="0"/>
    <n v="22"/>
    <b v="0"/>
    <x v="3"/>
    <s v="art books"/>
    <n v="155"/>
    <n v="14"/>
    <x v="1568"/>
    <d v="2014-12-24T01:29:45"/>
    <x v="3"/>
  </r>
  <r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x v="1"/>
    <s v="US"/>
    <s v="USD"/>
    <n v="1460140282"/>
    <n v="1457551882"/>
    <b v="0"/>
    <n v="52"/>
    <b v="0"/>
    <x v="3"/>
    <s v="art books"/>
    <n v="47.77"/>
    <n v="41"/>
    <x v="1570"/>
    <d v="2016-04-08T18:31:22"/>
    <x v="2"/>
  </r>
  <r>
    <x v="1"/>
    <s v="GB"/>
    <s v="GBP"/>
    <n v="1434738483"/>
    <n v="1432146483"/>
    <b v="0"/>
    <n v="4"/>
    <b v="0"/>
    <x v="3"/>
    <s v="art books"/>
    <n v="20"/>
    <n v="1"/>
    <x v="1571"/>
    <d v="2015-06-19T18:28:03"/>
    <x v="0"/>
  </r>
  <r>
    <x v="1"/>
    <s v="GB"/>
    <s v="GBP"/>
    <n v="1456703940"/>
    <n v="1454546859"/>
    <b v="0"/>
    <n v="3"/>
    <b v="0"/>
    <x v="3"/>
    <s v="art books"/>
    <n v="41.67"/>
    <n v="5"/>
    <x v="1572"/>
    <d v="2016-02-28T23:59:00"/>
    <x v="2"/>
  </r>
  <r>
    <x v="1"/>
    <s v="CA"/>
    <s v="CAD"/>
    <n v="1491019140"/>
    <n v="1487548802"/>
    <b v="0"/>
    <n v="3"/>
    <b v="0"/>
    <x v="3"/>
    <s v="art books"/>
    <n v="74.33"/>
    <n v="2"/>
    <x v="1573"/>
    <d v="2017-04-01T03:59:00"/>
    <x v="1"/>
  </r>
  <r>
    <x v="1"/>
    <s v="US"/>
    <s v="USD"/>
    <n v="1424211329"/>
    <n v="1421187329"/>
    <b v="0"/>
    <n v="6"/>
    <b v="0"/>
    <x v="3"/>
    <s v="art books"/>
    <n v="84.33"/>
    <n v="5"/>
    <x v="1574"/>
    <d v="2015-02-17T22:15:29"/>
    <x v="0"/>
  </r>
  <r>
    <x v="1"/>
    <s v="US"/>
    <s v="USD"/>
    <n v="1404909296"/>
    <n v="1402317296"/>
    <b v="0"/>
    <n v="35"/>
    <b v="0"/>
    <x v="3"/>
    <s v="art books"/>
    <n v="65.459999999999994"/>
    <n v="23"/>
    <x v="1575"/>
    <d v="2014-07-09T12:34:56"/>
    <x v="3"/>
  </r>
  <r>
    <x v="1"/>
    <s v="US"/>
    <s v="USD"/>
    <n v="1435698368"/>
    <n v="1431810368"/>
    <b v="0"/>
    <n v="10"/>
    <b v="0"/>
    <x v="3"/>
    <s v="art books"/>
    <n v="65"/>
    <n v="13"/>
    <x v="1576"/>
    <d v="2015-06-30T21:06:08"/>
    <x v="0"/>
  </r>
  <r>
    <x v="1"/>
    <s v="US"/>
    <s v="USD"/>
    <n v="1343161248"/>
    <n v="1337977248"/>
    <b v="0"/>
    <n v="2"/>
    <b v="0"/>
    <x v="3"/>
    <s v="art books"/>
    <n v="27.5"/>
    <n v="1"/>
    <x v="1577"/>
    <d v="2012-07-24T20:20:48"/>
    <x v="5"/>
  </r>
  <r>
    <x v="1"/>
    <s v="US"/>
    <s v="USD"/>
    <n v="1283392800"/>
    <n v="1281317691"/>
    <b v="0"/>
    <n v="4"/>
    <b v="0"/>
    <x v="3"/>
    <s v="art books"/>
    <n v="51.25"/>
    <n v="11"/>
    <x v="1578"/>
    <d v="2010-09-02T02:00:00"/>
    <x v="7"/>
  </r>
  <r>
    <x v="1"/>
    <s v="US"/>
    <s v="USD"/>
    <n v="1377734091"/>
    <n v="1374882891"/>
    <b v="0"/>
    <n v="2"/>
    <b v="0"/>
    <x v="3"/>
    <s v="art books"/>
    <n v="14"/>
    <n v="1"/>
    <x v="1579"/>
    <d v="2013-08-28T23:54:51"/>
    <x v="4"/>
  </r>
  <r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x v="2"/>
    <s v="GB"/>
    <s v="GBP"/>
    <n v="1450521990"/>
    <n v="1447757190"/>
    <b v="0"/>
    <n v="1"/>
    <b v="0"/>
    <x v="8"/>
    <s v="places"/>
    <n v="5"/>
    <n v="1"/>
    <x v="1581"/>
    <d v="2015-12-19T10:46:30"/>
    <x v="0"/>
  </r>
  <r>
    <x v="2"/>
    <s v="US"/>
    <s v="USD"/>
    <n v="1445894400"/>
    <n v="1440961053"/>
    <b v="0"/>
    <n v="3"/>
    <b v="0"/>
    <x v="8"/>
    <s v="places"/>
    <n v="31"/>
    <n v="9"/>
    <x v="1582"/>
    <d v="2015-10-26T21:20:00"/>
    <x v="0"/>
  </r>
  <r>
    <x v="2"/>
    <s v="GB"/>
    <s v="GBP"/>
    <n v="1411681391"/>
    <n v="1409089391"/>
    <b v="0"/>
    <n v="1"/>
    <b v="0"/>
    <x v="8"/>
    <s v="places"/>
    <n v="15"/>
    <n v="0"/>
    <x v="1583"/>
    <d v="2014-09-25T21:43:11"/>
    <x v="3"/>
  </r>
  <r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x v="2"/>
    <s v="CA"/>
    <s v="CAD"/>
    <n v="1482663600"/>
    <n v="1480800568"/>
    <b v="0"/>
    <n v="12"/>
    <b v="0"/>
    <x v="8"/>
    <s v="places"/>
    <n v="131.66999999999999"/>
    <n v="79"/>
    <x v="1585"/>
    <d v="2016-12-25T11:00:00"/>
    <x v="2"/>
  </r>
  <r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x v="2"/>
    <s v="US"/>
    <s v="USD"/>
    <n v="1418510965"/>
    <n v="1415918965"/>
    <b v="0"/>
    <n v="1"/>
    <b v="0"/>
    <x v="8"/>
    <s v="places"/>
    <n v="1"/>
    <n v="0"/>
    <x v="1587"/>
    <d v="2014-12-13T22:49:25"/>
    <x v="3"/>
  </r>
  <r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x v="2"/>
    <s v="IT"/>
    <s v="EUR"/>
    <n v="1443040464"/>
    <n v="1440448464"/>
    <b v="0"/>
    <n v="2"/>
    <b v="0"/>
    <x v="8"/>
    <s v="places"/>
    <n v="510"/>
    <n v="2"/>
    <x v="1590"/>
    <d v="2015-09-23T20:34:24"/>
    <x v="0"/>
  </r>
  <r>
    <x v="2"/>
    <s v="GB"/>
    <s v="GBP"/>
    <n v="1459700741"/>
    <n v="1457112341"/>
    <b v="0"/>
    <n v="92"/>
    <b v="0"/>
    <x v="8"/>
    <s v="places"/>
    <n v="44.48"/>
    <n v="29"/>
    <x v="1591"/>
    <d v="2016-04-03T16:25:41"/>
    <x v="2"/>
  </r>
  <r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x v="2"/>
    <s v="US"/>
    <s v="USD"/>
    <n v="1425154655"/>
    <n v="1422562655"/>
    <b v="0"/>
    <n v="3"/>
    <b v="0"/>
    <x v="8"/>
    <s v="places"/>
    <n v="1"/>
    <n v="0"/>
    <x v="1593"/>
    <d v="2015-02-28T20:17:35"/>
    <x v="0"/>
  </r>
  <r>
    <x v="2"/>
    <s v="US"/>
    <s v="USD"/>
    <n v="1463329260"/>
    <n v="1458147982"/>
    <b v="0"/>
    <n v="10"/>
    <b v="0"/>
    <x v="8"/>
    <s v="places"/>
    <n v="20.5"/>
    <n v="21"/>
    <x v="1594"/>
    <d v="2016-05-15T16:21:00"/>
    <x v="2"/>
  </r>
  <r>
    <x v="2"/>
    <s v="US"/>
    <s v="USD"/>
    <n v="1403122380"/>
    <n v="1400634728"/>
    <b v="0"/>
    <n v="7"/>
    <b v="0"/>
    <x v="8"/>
    <s v="places"/>
    <n v="40"/>
    <n v="0"/>
    <x v="1595"/>
    <d v="2014-06-18T20:13:00"/>
    <x v="3"/>
  </r>
  <r>
    <x v="2"/>
    <s v="GB"/>
    <s v="GBP"/>
    <n v="1418469569"/>
    <n v="1414577969"/>
    <b v="0"/>
    <n v="3"/>
    <b v="0"/>
    <x v="8"/>
    <s v="places"/>
    <n v="25"/>
    <n v="2"/>
    <x v="1596"/>
    <d v="2014-12-13T11:19:29"/>
    <x v="3"/>
  </r>
  <r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x v="2"/>
    <s v="US"/>
    <s v="USD"/>
    <n v="1437926458"/>
    <n v="1432742458"/>
    <b v="0"/>
    <n v="1"/>
    <b v="0"/>
    <x v="8"/>
    <s v="places"/>
    <n v="1"/>
    <n v="0"/>
    <x v="1598"/>
    <d v="2015-07-26T16:00:58"/>
    <x v="0"/>
  </r>
  <r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x v="2"/>
    <s v="US"/>
    <s v="USD"/>
    <n v="1405401060"/>
    <n v="1401585752"/>
    <b v="0"/>
    <n v="9"/>
    <b v="0"/>
    <x v="8"/>
    <s v="places"/>
    <n v="40.78"/>
    <n v="7"/>
    <x v="1600"/>
    <d v="2014-07-15T05:11:00"/>
    <x v="3"/>
  </r>
  <r>
    <x v="0"/>
    <s v="US"/>
    <s v="USD"/>
    <n v="1304561633"/>
    <n v="1301969633"/>
    <b v="0"/>
    <n v="56"/>
    <b v="1"/>
    <x v="4"/>
    <s v="rock"/>
    <n v="48.33"/>
    <n v="108"/>
    <x v="1601"/>
    <d v="2011-05-05T02:13:53"/>
    <x v="6"/>
  </r>
  <r>
    <x v="0"/>
    <s v="US"/>
    <s v="USD"/>
    <n v="1318633200"/>
    <n v="1314947317"/>
    <b v="0"/>
    <n v="32"/>
    <b v="1"/>
    <x v="4"/>
    <s v="rock"/>
    <n v="46.95"/>
    <n v="100"/>
    <x v="1602"/>
    <d v="2011-10-14T23:00:00"/>
    <x v="6"/>
  </r>
  <r>
    <x v="0"/>
    <s v="US"/>
    <s v="USD"/>
    <n v="1327723459"/>
    <n v="1322539459"/>
    <b v="0"/>
    <n v="30"/>
    <b v="1"/>
    <x v="4"/>
    <s v="rock"/>
    <n v="66.69"/>
    <n v="100"/>
    <x v="1603"/>
    <d v="2012-01-28T04:04:19"/>
    <x v="6"/>
  </r>
  <r>
    <x v="0"/>
    <s v="US"/>
    <s v="USD"/>
    <n v="1332011835"/>
    <n v="1328559435"/>
    <b v="0"/>
    <n v="70"/>
    <b v="1"/>
    <x v="4"/>
    <s v="rock"/>
    <n v="48.84"/>
    <n v="122"/>
    <x v="1604"/>
    <d v="2012-03-17T19:17:15"/>
    <x v="5"/>
  </r>
  <r>
    <x v="0"/>
    <s v="US"/>
    <s v="USD"/>
    <n v="1312182000"/>
    <n v="1311380313"/>
    <b v="0"/>
    <n v="44"/>
    <b v="1"/>
    <x v="4"/>
    <s v="rock"/>
    <n v="137.31"/>
    <n v="101"/>
    <x v="1605"/>
    <d v="2011-08-01T07:00:00"/>
    <x v="6"/>
  </r>
  <r>
    <x v="0"/>
    <s v="US"/>
    <s v="USD"/>
    <n v="1300930838"/>
    <n v="1293158438"/>
    <b v="0"/>
    <n v="92"/>
    <b v="1"/>
    <x v="4"/>
    <s v="rock"/>
    <n v="87.83"/>
    <n v="101"/>
    <x v="1606"/>
    <d v="2011-03-24T01:40:38"/>
    <x v="7"/>
  </r>
  <r>
    <x v="0"/>
    <s v="US"/>
    <s v="USD"/>
    <n v="1339701851"/>
    <n v="1337887451"/>
    <b v="0"/>
    <n v="205"/>
    <b v="1"/>
    <x v="4"/>
    <s v="rock"/>
    <n v="70.790000000000006"/>
    <n v="145"/>
    <x v="1607"/>
    <d v="2012-06-14T19:24:11"/>
    <x v="5"/>
  </r>
  <r>
    <x v="0"/>
    <s v="US"/>
    <s v="USD"/>
    <n v="1388553960"/>
    <n v="1385754986"/>
    <b v="0"/>
    <n v="23"/>
    <b v="1"/>
    <x v="4"/>
    <s v="rock"/>
    <n v="52.83"/>
    <n v="101"/>
    <x v="1608"/>
    <d v="2014-01-01T05:26:00"/>
    <x v="4"/>
  </r>
  <r>
    <x v="0"/>
    <s v="US"/>
    <s v="USD"/>
    <n v="1320220800"/>
    <n v="1315612909"/>
    <b v="0"/>
    <n v="4"/>
    <b v="1"/>
    <x v="4"/>
    <s v="rock"/>
    <n v="443.75"/>
    <n v="118"/>
    <x v="1609"/>
    <d v="2011-11-02T08:00:00"/>
    <x v="6"/>
  </r>
  <r>
    <x v="0"/>
    <s v="US"/>
    <s v="USD"/>
    <n v="1355609510"/>
    <n v="1353017510"/>
    <b v="0"/>
    <n v="112"/>
    <b v="1"/>
    <x v="4"/>
    <s v="rock"/>
    <n v="48.54"/>
    <n v="272"/>
    <x v="1610"/>
    <d v="2012-12-15T22:11:50"/>
    <x v="5"/>
  </r>
  <r>
    <x v="0"/>
    <s v="US"/>
    <s v="USD"/>
    <n v="1370390432"/>
    <n v="1368576032"/>
    <b v="0"/>
    <n v="27"/>
    <b v="1"/>
    <x v="4"/>
    <s v="rock"/>
    <n v="37.07"/>
    <n v="125"/>
    <x v="1611"/>
    <d v="2013-06-05T00:00:32"/>
    <x v="4"/>
  </r>
  <r>
    <x v="0"/>
    <s v="US"/>
    <s v="USD"/>
    <n v="1357160384"/>
    <n v="1354568384"/>
    <b v="0"/>
    <n v="11"/>
    <b v="1"/>
    <x v="4"/>
    <s v="rock"/>
    <n v="50"/>
    <n v="110"/>
    <x v="1612"/>
    <d v="2013-01-02T20:59:44"/>
    <x v="5"/>
  </r>
  <r>
    <x v="0"/>
    <s v="US"/>
    <s v="USD"/>
    <n v="1342921202"/>
    <n v="1340329202"/>
    <b v="0"/>
    <n v="26"/>
    <b v="1"/>
    <x v="4"/>
    <s v="rock"/>
    <n v="39.04"/>
    <n v="102"/>
    <x v="1613"/>
    <d v="2012-07-22T01:40:02"/>
    <x v="5"/>
  </r>
  <r>
    <x v="0"/>
    <s v="US"/>
    <s v="USD"/>
    <n v="1407085200"/>
    <n v="1401924769"/>
    <b v="0"/>
    <n v="77"/>
    <b v="1"/>
    <x v="4"/>
    <s v="rock"/>
    <n v="66.69"/>
    <n v="103"/>
    <x v="1614"/>
    <d v="2014-08-03T17:00:00"/>
    <x v="3"/>
  </r>
  <r>
    <x v="0"/>
    <s v="US"/>
    <s v="USD"/>
    <n v="1323742396"/>
    <n v="1319850796"/>
    <b v="0"/>
    <n v="136"/>
    <b v="1"/>
    <x v="4"/>
    <s v="rock"/>
    <n v="67.13"/>
    <n v="114"/>
    <x v="1615"/>
    <d v="2011-12-13T02:13:16"/>
    <x v="6"/>
  </r>
  <r>
    <x v="0"/>
    <s v="US"/>
    <s v="USD"/>
    <n v="1353621600"/>
    <n v="1350061821"/>
    <b v="0"/>
    <n v="157"/>
    <b v="1"/>
    <x v="4"/>
    <s v="rock"/>
    <n v="66.37"/>
    <n v="104"/>
    <x v="1616"/>
    <d v="2012-11-22T22:00:00"/>
    <x v="5"/>
  </r>
  <r>
    <x v="0"/>
    <s v="US"/>
    <s v="USD"/>
    <n v="1383332400"/>
    <n v="1380470188"/>
    <b v="0"/>
    <n v="158"/>
    <b v="1"/>
    <x v="4"/>
    <s v="rock"/>
    <n v="64.62"/>
    <n v="146"/>
    <x v="1617"/>
    <d v="2013-11-01T19:00:00"/>
    <x v="4"/>
  </r>
  <r>
    <x v="0"/>
    <s v="US"/>
    <s v="USD"/>
    <n v="1362757335"/>
    <n v="1359301335"/>
    <b v="0"/>
    <n v="27"/>
    <b v="1"/>
    <x v="4"/>
    <s v="rock"/>
    <n v="58.37"/>
    <n v="105"/>
    <x v="1618"/>
    <d v="2013-03-08T15:42:15"/>
    <x v="4"/>
  </r>
  <r>
    <x v="0"/>
    <s v="US"/>
    <s v="USD"/>
    <n v="1410755286"/>
    <n v="1408940886"/>
    <b v="0"/>
    <n v="23"/>
    <b v="1"/>
    <x v="4"/>
    <s v="rock"/>
    <n v="86.96"/>
    <n v="133"/>
    <x v="1619"/>
    <d v="2014-09-15T04:28:06"/>
    <x v="3"/>
  </r>
  <r>
    <x v="0"/>
    <s v="US"/>
    <s v="USD"/>
    <n v="1361606940"/>
    <n v="1361002140"/>
    <b v="0"/>
    <n v="17"/>
    <b v="1"/>
    <x v="4"/>
    <s v="rock"/>
    <n v="66.47"/>
    <n v="113"/>
    <x v="1620"/>
    <d v="2013-02-23T08:09:00"/>
    <x v="4"/>
  </r>
  <r>
    <x v="0"/>
    <s v="US"/>
    <s v="USD"/>
    <n v="1338177540"/>
    <n v="1333550015"/>
    <b v="0"/>
    <n v="37"/>
    <b v="1"/>
    <x v="4"/>
    <s v="rock"/>
    <n v="163.78"/>
    <n v="121"/>
    <x v="1621"/>
    <d v="2012-05-28T03:59:00"/>
    <x v="5"/>
  </r>
  <r>
    <x v="0"/>
    <s v="US"/>
    <s v="USD"/>
    <n v="1418803140"/>
    <n v="1415343874"/>
    <b v="0"/>
    <n v="65"/>
    <b v="1"/>
    <x v="4"/>
    <s v="rock"/>
    <n v="107.98"/>
    <n v="102"/>
    <x v="1622"/>
    <d v="2014-12-17T07:59:00"/>
    <x v="3"/>
  </r>
  <r>
    <x v="0"/>
    <s v="GB"/>
    <s v="GBP"/>
    <n v="1377621089"/>
    <n v="1372437089"/>
    <b v="0"/>
    <n v="18"/>
    <b v="1"/>
    <x v="4"/>
    <s v="rock"/>
    <n v="42.11"/>
    <n v="101"/>
    <x v="1623"/>
    <d v="2013-08-27T16:31:29"/>
    <x v="4"/>
  </r>
  <r>
    <x v="0"/>
    <s v="US"/>
    <s v="USD"/>
    <n v="1357721335"/>
    <n v="1354265335"/>
    <b v="0"/>
    <n v="25"/>
    <b v="1"/>
    <x v="4"/>
    <s v="rock"/>
    <n v="47.2"/>
    <n v="118"/>
    <x v="1624"/>
    <d v="2013-01-09T08:48:55"/>
    <x v="5"/>
  </r>
  <r>
    <x v="0"/>
    <s v="US"/>
    <s v="USD"/>
    <n v="1347382053"/>
    <n v="1344962853"/>
    <b v="0"/>
    <n v="104"/>
    <b v="1"/>
    <x v="4"/>
    <s v="rock"/>
    <n v="112.02"/>
    <n v="155"/>
    <x v="1625"/>
    <d v="2012-09-11T16:47:33"/>
    <x v="5"/>
  </r>
  <r>
    <x v="0"/>
    <s v="US"/>
    <s v="USD"/>
    <n v="1385932867"/>
    <n v="1383337267"/>
    <b v="0"/>
    <n v="108"/>
    <b v="1"/>
    <x v="4"/>
    <s v="rock"/>
    <n v="74.95"/>
    <n v="101"/>
    <x v="1626"/>
    <d v="2013-12-01T21:21:07"/>
    <x v="4"/>
  </r>
  <r>
    <x v="0"/>
    <s v="US"/>
    <s v="USD"/>
    <n v="1353905940"/>
    <n v="1351011489"/>
    <b v="0"/>
    <n v="38"/>
    <b v="1"/>
    <x v="4"/>
    <s v="rock"/>
    <n v="61.58"/>
    <n v="117"/>
    <x v="1627"/>
    <d v="2012-11-26T04:59:00"/>
    <x v="5"/>
  </r>
  <r>
    <x v="0"/>
    <s v="US"/>
    <s v="USD"/>
    <n v="1403026882"/>
    <n v="1400175682"/>
    <b v="0"/>
    <n v="88"/>
    <b v="1"/>
    <x v="4"/>
    <s v="rock"/>
    <n v="45.88"/>
    <n v="101"/>
    <x v="1628"/>
    <d v="2014-06-17T17:41:22"/>
    <x v="3"/>
  </r>
  <r>
    <x v="0"/>
    <s v="US"/>
    <s v="USD"/>
    <n v="1392929333"/>
    <n v="1389041333"/>
    <b v="0"/>
    <n v="82"/>
    <b v="1"/>
    <x v="4"/>
    <s v="rock"/>
    <n v="75.849999999999994"/>
    <n v="104"/>
    <x v="1629"/>
    <d v="2014-02-20T20:48:53"/>
    <x v="3"/>
  </r>
  <r>
    <x v="0"/>
    <s v="US"/>
    <s v="USD"/>
    <n v="1330671540"/>
    <n v="1328040375"/>
    <b v="0"/>
    <n v="126"/>
    <b v="1"/>
    <x v="4"/>
    <s v="rock"/>
    <n v="84.21"/>
    <n v="265"/>
    <x v="1630"/>
    <d v="2012-03-02T06:59:00"/>
    <x v="5"/>
  </r>
  <r>
    <x v="0"/>
    <s v="US"/>
    <s v="USD"/>
    <n v="1350074261"/>
    <n v="1347482261"/>
    <b v="0"/>
    <n v="133"/>
    <b v="1"/>
    <x v="4"/>
    <s v="rock"/>
    <n v="117.23"/>
    <n v="156"/>
    <x v="1631"/>
    <d v="2012-10-12T20:37:41"/>
    <x v="5"/>
  </r>
  <r>
    <x v="0"/>
    <s v="US"/>
    <s v="USD"/>
    <n v="1316851854"/>
    <n v="1311667854"/>
    <b v="0"/>
    <n v="47"/>
    <b v="1"/>
    <x v="4"/>
    <s v="rock"/>
    <n v="86.49"/>
    <n v="102"/>
    <x v="1632"/>
    <d v="2011-09-24T08:10:54"/>
    <x v="6"/>
  </r>
  <r>
    <x v="0"/>
    <s v="US"/>
    <s v="USD"/>
    <n v="1326690000"/>
    <n v="1324329156"/>
    <b v="0"/>
    <n v="58"/>
    <b v="1"/>
    <x v="4"/>
    <s v="rock"/>
    <n v="172.41"/>
    <n v="100"/>
    <x v="1633"/>
    <d v="2012-01-16T05:00:00"/>
    <x v="6"/>
  </r>
  <r>
    <x v="0"/>
    <s v="US"/>
    <s v="USD"/>
    <n v="1306994340"/>
    <n v="1303706001"/>
    <b v="0"/>
    <n v="32"/>
    <b v="1"/>
    <x v="4"/>
    <s v="rock"/>
    <n v="62.81"/>
    <n v="101"/>
    <x v="1634"/>
    <d v="2011-06-02T05:59:00"/>
    <x v="6"/>
  </r>
  <r>
    <x v="0"/>
    <s v="US"/>
    <s v="USD"/>
    <n v="1468270261"/>
    <n v="1463086261"/>
    <b v="0"/>
    <n v="37"/>
    <b v="1"/>
    <x v="4"/>
    <s v="rock"/>
    <n v="67.73"/>
    <n v="125"/>
    <x v="1635"/>
    <d v="2016-07-11T20:51:01"/>
    <x v="2"/>
  </r>
  <r>
    <x v="0"/>
    <s v="US"/>
    <s v="USD"/>
    <n v="1307851200"/>
    <n v="1304129088"/>
    <b v="0"/>
    <n v="87"/>
    <b v="1"/>
    <x v="4"/>
    <s v="rock"/>
    <n v="53.56"/>
    <n v="104"/>
    <x v="1636"/>
    <d v="2011-06-12T04:00:00"/>
    <x v="6"/>
  </r>
  <r>
    <x v="0"/>
    <s v="US"/>
    <s v="USD"/>
    <n v="1262302740"/>
    <n v="1257444140"/>
    <b v="0"/>
    <n v="15"/>
    <b v="1"/>
    <x v="4"/>
    <s v="rock"/>
    <n v="34.6"/>
    <n v="104"/>
    <x v="1637"/>
    <d v="2009-12-31T23:39:00"/>
    <x v="8"/>
  </r>
  <r>
    <x v="0"/>
    <s v="US"/>
    <s v="USD"/>
    <n v="1362086700"/>
    <n v="1358180968"/>
    <b v="0"/>
    <n v="27"/>
    <b v="1"/>
    <x v="4"/>
    <s v="rock"/>
    <n v="38.89"/>
    <n v="105"/>
    <x v="1638"/>
    <d v="2013-02-28T21:25:00"/>
    <x v="4"/>
  </r>
  <r>
    <x v="0"/>
    <s v="US"/>
    <s v="USD"/>
    <n v="1330789165"/>
    <n v="1328197165"/>
    <b v="0"/>
    <n v="19"/>
    <b v="1"/>
    <x v="4"/>
    <s v="rock"/>
    <n v="94.74"/>
    <n v="100"/>
    <x v="1639"/>
    <d v="2012-03-03T15:39:25"/>
    <x v="5"/>
  </r>
  <r>
    <x v="0"/>
    <s v="US"/>
    <s v="USD"/>
    <n v="1280800740"/>
    <n v="1279603955"/>
    <b v="0"/>
    <n v="17"/>
    <b v="1"/>
    <x v="4"/>
    <s v="rock"/>
    <n v="39.97"/>
    <n v="170"/>
    <x v="1640"/>
    <d v="2010-08-03T01:59:00"/>
    <x v="7"/>
  </r>
  <r>
    <x v="0"/>
    <s v="US"/>
    <s v="USD"/>
    <n v="1418998744"/>
    <n v="1416406744"/>
    <b v="0"/>
    <n v="26"/>
    <b v="1"/>
    <x v="4"/>
    <s v="pop"/>
    <n v="97.5"/>
    <n v="101"/>
    <x v="1641"/>
    <d v="2014-12-19T14:19:04"/>
    <x v="3"/>
  </r>
  <r>
    <x v="0"/>
    <s v="US"/>
    <s v="USD"/>
    <n v="1308011727"/>
    <n v="1306283727"/>
    <b v="0"/>
    <n v="28"/>
    <b v="1"/>
    <x v="4"/>
    <s v="pop"/>
    <n v="42.86"/>
    <n v="100"/>
    <x v="1642"/>
    <d v="2011-06-14T00:35:27"/>
    <x v="6"/>
  </r>
  <r>
    <x v="0"/>
    <s v="US"/>
    <s v="USD"/>
    <n v="1348516012"/>
    <n v="1345924012"/>
    <b v="0"/>
    <n v="37"/>
    <b v="1"/>
    <x v="4"/>
    <s v="pop"/>
    <n v="168.51"/>
    <n v="125"/>
    <x v="1643"/>
    <d v="2012-09-24T19:46:52"/>
    <x v="5"/>
  </r>
  <r>
    <x v="0"/>
    <s v="US"/>
    <s v="USD"/>
    <n v="1353551160"/>
    <n v="1348363560"/>
    <b v="0"/>
    <n v="128"/>
    <b v="1"/>
    <x v="4"/>
    <s v="pop"/>
    <n v="85.55"/>
    <n v="110"/>
    <x v="1644"/>
    <d v="2012-11-22T02:26:00"/>
    <x v="5"/>
  </r>
  <r>
    <x v="0"/>
    <s v="US"/>
    <s v="USD"/>
    <n v="1379515740"/>
    <n v="1378306140"/>
    <b v="0"/>
    <n v="10"/>
    <b v="1"/>
    <x v="4"/>
    <s v="pop"/>
    <n v="554"/>
    <n v="111"/>
    <x v="1645"/>
    <d v="2013-09-18T14:49:00"/>
    <x v="4"/>
  </r>
  <r>
    <x v="0"/>
    <s v="GB"/>
    <s v="GBP"/>
    <n v="1408039860"/>
    <n v="1405248503"/>
    <b v="0"/>
    <n v="83"/>
    <b v="1"/>
    <x v="4"/>
    <s v="pop"/>
    <n v="26.55"/>
    <n v="110"/>
    <x v="1646"/>
    <d v="2014-08-14T18:11:00"/>
    <x v="3"/>
  </r>
  <r>
    <x v="0"/>
    <s v="US"/>
    <s v="USD"/>
    <n v="1339235377"/>
    <n v="1336643377"/>
    <b v="0"/>
    <n v="46"/>
    <b v="1"/>
    <x v="4"/>
    <s v="pop"/>
    <n v="113.83"/>
    <n v="105"/>
    <x v="1647"/>
    <d v="2012-06-09T09:49:37"/>
    <x v="5"/>
  </r>
  <r>
    <x v="0"/>
    <s v="US"/>
    <s v="USD"/>
    <n v="1300636482"/>
    <n v="1298048082"/>
    <b v="0"/>
    <n v="90"/>
    <b v="1"/>
    <x v="4"/>
    <s v="pop"/>
    <n v="32.01"/>
    <n v="125"/>
    <x v="1648"/>
    <d v="2011-03-20T15:54:42"/>
    <x v="6"/>
  </r>
  <r>
    <x v="0"/>
    <s v="US"/>
    <s v="USD"/>
    <n v="1400862355"/>
    <n v="1396974355"/>
    <b v="0"/>
    <n v="81"/>
    <b v="1"/>
    <x v="4"/>
    <s v="pop"/>
    <n v="47.19"/>
    <n v="101"/>
    <x v="1649"/>
    <d v="2014-05-23T16:25:55"/>
    <x v="3"/>
  </r>
  <r>
    <x v="0"/>
    <s v="US"/>
    <s v="USD"/>
    <n v="1381314437"/>
    <n v="1378722437"/>
    <b v="0"/>
    <n v="32"/>
    <b v="1"/>
    <x v="4"/>
    <s v="pop"/>
    <n v="88.47"/>
    <n v="142"/>
    <x v="1650"/>
    <d v="2013-10-09T10:27:17"/>
    <x v="4"/>
  </r>
  <r>
    <x v="0"/>
    <s v="US"/>
    <s v="USD"/>
    <n v="1303801140"/>
    <n v="1300916220"/>
    <b v="0"/>
    <n v="20"/>
    <b v="1"/>
    <x v="4"/>
    <s v="pop"/>
    <n v="100.75"/>
    <n v="101"/>
    <x v="1651"/>
    <d v="2011-04-26T06:59:00"/>
    <x v="6"/>
  </r>
  <r>
    <x v="0"/>
    <s v="US"/>
    <s v="USD"/>
    <n v="1385297393"/>
    <n v="1382701793"/>
    <b v="0"/>
    <n v="70"/>
    <b v="1"/>
    <x v="4"/>
    <s v="pop"/>
    <n v="64.709999999999994"/>
    <n v="101"/>
    <x v="1652"/>
    <d v="2013-11-24T12:49:53"/>
    <x v="4"/>
  </r>
  <r>
    <x v="0"/>
    <s v="US"/>
    <s v="USD"/>
    <n v="1303675296"/>
    <n v="1300996896"/>
    <b v="0"/>
    <n v="168"/>
    <b v="1"/>
    <x v="4"/>
    <s v="pop"/>
    <n v="51.85"/>
    <n v="174"/>
    <x v="1653"/>
    <d v="2011-04-24T20:01:36"/>
    <x v="6"/>
  </r>
  <r>
    <x v="0"/>
    <s v="US"/>
    <s v="USD"/>
    <n v="1334784160"/>
    <n v="1332192160"/>
    <b v="0"/>
    <n v="34"/>
    <b v="1"/>
    <x v="4"/>
    <s v="pop"/>
    <n v="38.79"/>
    <n v="120"/>
    <x v="1654"/>
    <d v="2012-04-18T21:22:40"/>
    <x v="5"/>
  </r>
  <r>
    <x v="0"/>
    <s v="US"/>
    <s v="USD"/>
    <n v="1333648820"/>
    <n v="1331060420"/>
    <b v="0"/>
    <n v="48"/>
    <b v="1"/>
    <x v="4"/>
    <s v="pop"/>
    <n v="44.65"/>
    <n v="143"/>
    <x v="1655"/>
    <d v="2012-04-05T18:00:20"/>
    <x v="5"/>
  </r>
  <r>
    <x v="0"/>
    <s v="US"/>
    <s v="USD"/>
    <n v="1355437052"/>
    <n v="1352845052"/>
    <b v="0"/>
    <n v="48"/>
    <b v="1"/>
    <x v="4"/>
    <s v="pop"/>
    <n v="156.77000000000001"/>
    <n v="100"/>
    <x v="1656"/>
    <d v="2012-12-13T22:17:32"/>
    <x v="5"/>
  </r>
  <r>
    <x v="0"/>
    <s v="US"/>
    <s v="USD"/>
    <n v="1337885168"/>
    <n v="1335293168"/>
    <b v="0"/>
    <n v="221"/>
    <b v="1"/>
    <x v="4"/>
    <s v="pop"/>
    <n v="118.7"/>
    <n v="105"/>
    <x v="1657"/>
    <d v="2012-05-24T18:46:08"/>
    <x v="5"/>
  </r>
  <r>
    <x v="0"/>
    <s v="US"/>
    <s v="USD"/>
    <n v="1355840400"/>
    <n v="1352524767"/>
    <b v="0"/>
    <n v="107"/>
    <b v="1"/>
    <x v="4"/>
    <s v="pop"/>
    <n v="74.150000000000006"/>
    <n v="132"/>
    <x v="1658"/>
    <d v="2012-12-18T14:20:00"/>
    <x v="5"/>
  </r>
  <r>
    <x v="0"/>
    <s v="GB"/>
    <s v="GBP"/>
    <n v="1387281600"/>
    <n v="1384811721"/>
    <b v="0"/>
    <n v="45"/>
    <b v="1"/>
    <x v="4"/>
    <s v="pop"/>
    <n v="12.53"/>
    <n v="113"/>
    <x v="1659"/>
    <d v="2013-12-17T12:00:00"/>
    <x v="4"/>
  </r>
  <r>
    <x v="0"/>
    <s v="IT"/>
    <s v="EUR"/>
    <n v="1462053540"/>
    <n v="1459355950"/>
    <b v="0"/>
    <n v="36"/>
    <b v="1"/>
    <x v="4"/>
    <s v="pop"/>
    <n v="27.86"/>
    <n v="1254"/>
    <x v="1660"/>
    <d v="2016-04-30T21:59:00"/>
    <x v="2"/>
  </r>
  <r>
    <x v="0"/>
    <s v="AT"/>
    <s v="EUR"/>
    <n v="1453064400"/>
    <n v="1449359831"/>
    <b v="0"/>
    <n v="101"/>
    <b v="1"/>
    <x v="4"/>
    <s v="pop"/>
    <n v="80.180000000000007"/>
    <n v="103"/>
    <x v="1661"/>
    <d v="2016-01-17T21:00:00"/>
    <x v="0"/>
  </r>
  <r>
    <x v="0"/>
    <s v="US"/>
    <s v="USD"/>
    <n v="1325310336"/>
    <n v="1320122736"/>
    <b v="0"/>
    <n v="62"/>
    <b v="1"/>
    <x v="4"/>
    <s v="pop"/>
    <n v="132.44"/>
    <n v="103"/>
    <x v="1662"/>
    <d v="2011-12-31T05:45:36"/>
    <x v="6"/>
  </r>
  <r>
    <x v="0"/>
    <s v="US"/>
    <s v="USD"/>
    <n v="1422750707"/>
    <n v="1420158707"/>
    <b v="0"/>
    <n v="32"/>
    <b v="1"/>
    <x v="4"/>
    <s v="pop"/>
    <n v="33.75"/>
    <n v="108"/>
    <x v="1663"/>
    <d v="2015-02-01T00:31:47"/>
    <x v="0"/>
  </r>
  <r>
    <x v="0"/>
    <s v="US"/>
    <s v="USD"/>
    <n v="1331870340"/>
    <n v="1328033818"/>
    <b v="0"/>
    <n v="89"/>
    <b v="1"/>
    <x v="4"/>
    <s v="pop"/>
    <n v="34.380000000000003"/>
    <n v="122"/>
    <x v="1664"/>
    <d v="2012-03-16T03:59:00"/>
    <x v="5"/>
  </r>
  <r>
    <x v="0"/>
    <s v="US"/>
    <s v="USD"/>
    <n v="1298343600"/>
    <n v="1295624113"/>
    <b v="0"/>
    <n v="93"/>
    <b v="1"/>
    <x v="4"/>
    <s v="pop"/>
    <n v="44.96"/>
    <n v="119"/>
    <x v="1665"/>
    <d v="2011-02-22T03:00:00"/>
    <x v="6"/>
  </r>
  <r>
    <x v="0"/>
    <s v="US"/>
    <s v="USD"/>
    <n v="1364447073"/>
    <n v="1361858673"/>
    <b v="0"/>
    <n v="98"/>
    <b v="1"/>
    <x v="4"/>
    <s v="pop"/>
    <n v="41.04"/>
    <n v="161"/>
    <x v="1666"/>
    <d v="2013-03-28T05:04:33"/>
    <x v="4"/>
  </r>
  <r>
    <x v="0"/>
    <s v="US"/>
    <s v="USD"/>
    <n v="1394521140"/>
    <n v="1392169298"/>
    <b v="0"/>
    <n v="82"/>
    <b v="1"/>
    <x v="4"/>
    <s v="pop"/>
    <n v="52.6"/>
    <n v="127"/>
    <x v="1667"/>
    <d v="2014-03-11T06:59:00"/>
    <x v="3"/>
  </r>
  <r>
    <x v="0"/>
    <s v="US"/>
    <s v="USD"/>
    <n v="1322454939"/>
    <n v="1319859339"/>
    <b v="0"/>
    <n v="116"/>
    <b v="1"/>
    <x v="4"/>
    <s v="pop"/>
    <n v="70.78"/>
    <n v="103"/>
    <x v="1668"/>
    <d v="2011-11-28T04:35:39"/>
    <x v="6"/>
  </r>
  <r>
    <x v="0"/>
    <s v="US"/>
    <s v="USD"/>
    <n v="1464729276"/>
    <n v="1459545276"/>
    <b v="0"/>
    <n v="52"/>
    <b v="1"/>
    <x v="4"/>
    <s v="pop"/>
    <n v="53.75"/>
    <n v="140"/>
    <x v="1669"/>
    <d v="2016-05-31T21:14:36"/>
    <x v="2"/>
  </r>
  <r>
    <x v="0"/>
    <s v="US"/>
    <s v="USD"/>
    <n v="1278302400"/>
    <n v="1273961999"/>
    <b v="0"/>
    <n v="23"/>
    <b v="1"/>
    <x v="4"/>
    <s v="pop"/>
    <n v="44.61"/>
    <n v="103"/>
    <x v="1670"/>
    <d v="2010-07-05T04:00:00"/>
    <x v="7"/>
  </r>
  <r>
    <x v="0"/>
    <s v="US"/>
    <s v="USD"/>
    <n v="1470056614"/>
    <n v="1467464614"/>
    <b v="0"/>
    <n v="77"/>
    <b v="1"/>
    <x v="4"/>
    <s v="pop"/>
    <n v="26.15"/>
    <n v="101"/>
    <x v="1671"/>
    <d v="2016-08-01T13:03:34"/>
    <x v="2"/>
  </r>
  <r>
    <x v="0"/>
    <s v="US"/>
    <s v="USD"/>
    <n v="1338824730"/>
    <n v="1336232730"/>
    <b v="0"/>
    <n v="49"/>
    <b v="1"/>
    <x v="4"/>
    <s v="pop"/>
    <n v="39.18"/>
    <n v="113"/>
    <x v="1672"/>
    <d v="2012-06-04T15:45:30"/>
    <x v="5"/>
  </r>
  <r>
    <x v="0"/>
    <s v="US"/>
    <s v="USD"/>
    <n v="1425675892"/>
    <n v="1423083892"/>
    <b v="0"/>
    <n v="59"/>
    <b v="1"/>
    <x v="4"/>
    <s v="pop"/>
    <n v="45.59"/>
    <n v="128"/>
    <x v="1673"/>
    <d v="2015-03-06T21:04:52"/>
    <x v="0"/>
  </r>
  <r>
    <x v="0"/>
    <s v="US"/>
    <s v="USD"/>
    <n v="1471503540"/>
    <n v="1468852306"/>
    <b v="0"/>
    <n v="113"/>
    <b v="1"/>
    <x v="4"/>
    <s v="pop"/>
    <n v="89.25"/>
    <n v="202"/>
    <x v="1674"/>
    <d v="2016-08-18T06:59:00"/>
    <x v="2"/>
  </r>
  <r>
    <x v="0"/>
    <s v="US"/>
    <s v="USD"/>
    <n v="1318802580"/>
    <n v="1316194540"/>
    <b v="0"/>
    <n v="34"/>
    <b v="1"/>
    <x v="4"/>
    <s v="pop"/>
    <n v="40.42"/>
    <n v="137"/>
    <x v="1675"/>
    <d v="2011-10-16T22:03:00"/>
    <x v="6"/>
  </r>
  <r>
    <x v="0"/>
    <s v="US"/>
    <s v="USD"/>
    <n v="1334980740"/>
    <n v="1330968347"/>
    <b v="0"/>
    <n v="42"/>
    <b v="1"/>
    <x v="4"/>
    <s v="pop"/>
    <n v="82.38"/>
    <n v="115"/>
    <x v="1676"/>
    <d v="2012-04-21T03:59:00"/>
    <x v="5"/>
  </r>
  <r>
    <x v="0"/>
    <s v="ES"/>
    <s v="EUR"/>
    <n v="1460786340"/>
    <n v="1455615976"/>
    <b v="0"/>
    <n v="42"/>
    <b v="1"/>
    <x v="4"/>
    <s v="pop"/>
    <n v="159.52000000000001"/>
    <n v="112"/>
    <x v="1677"/>
    <d v="2016-04-16T05:59:00"/>
    <x v="2"/>
  </r>
  <r>
    <x v="0"/>
    <s v="US"/>
    <s v="USD"/>
    <n v="1391718671"/>
    <n v="1390509071"/>
    <b v="0"/>
    <n v="49"/>
    <b v="1"/>
    <x v="4"/>
    <s v="pop"/>
    <n v="36.24"/>
    <n v="118"/>
    <x v="1678"/>
    <d v="2014-02-06T20:31:11"/>
    <x v="3"/>
  </r>
  <r>
    <x v="0"/>
    <s v="US"/>
    <s v="USD"/>
    <n v="1311298745"/>
    <n v="1309311545"/>
    <b v="0"/>
    <n v="56"/>
    <b v="1"/>
    <x v="4"/>
    <s v="pop"/>
    <n v="62.5"/>
    <n v="175"/>
    <x v="1679"/>
    <d v="2011-07-22T01:39:05"/>
    <x v="6"/>
  </r>
  <r>
    <x v="0"/>
    <s v="US"/>
    <s v="USD"/>
    <n v="1405188667"/>
    <n v="1402596667"/>
    <b v="0"/>
    <n v="25"/>
    <b v="1"/>
    <x v="4"/>
    <s v="pop"/>
    <n v="47"/>
    <n v="118"/>
    <x v="1680"/>
    <d v="2014-07-12T18:11:07"/>
    <x v="3"/>
  </r>
  <r>
    <x v="3"/>
    <s v="US"/>
    <s v="USD"/>
    <n v="1490752800"/>
    <n v="1486522484"/>
    <b v="0"/>
    <n v="884"/>
    <b v="0"/>
    <x v="4"/>
    <s v="faith"/>
    <n v="74.58"/>
    <n v="101"/>
    <x v="1681"/>
    <d v="2017-03-29T02:00:00"/>
    <x v="1"/>
  </r>
  <r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x v="3"/>
    <s v="FR"/>
    <s v="EUR"/>
    <n v="1491590738"/>
    <n v="1489517138"/>
    <b v="0"/>
    <n v="10"/>
    <b v="0"/>
    <x v="4"/>
    <s v="faith"/>
    <n v="76"/>
    <n v="22"/>
    <x v="1683"/>
    <d v="2017-04-07T18:45:38"/>
    <x v="1"/>
  </r>
  <r>
    <x v="3"/>
    <s v="US"/>
    <s v="USD"/>
    <n v="1489775641"/>
    <n v="1487360041"/>
    <b v="0"/>
    <n v="101"/>
    <b v="0"/>
    <x v="4"/>
    <s v="faith"/>
    <n v="86.44"/>
    <n v="109"/>
    <x v="1684"/>
    <d v="2017-03-17T18:34:01"/>
    <x v="1"/>
  </r>
  <r>
    <x v="3"/>
    <s v="US"/>
    <s v="USD"/>
    <n v="1490331623"/>
    <n v="1487743223"/>
    <b v="0"/>
    <n v="15"/>
    <b v="0"/>
    <x v="4"/>
    <s v="faith"/>
    <n v="24"/>
    <n v="103"/>
    <x v="1685"/>
    <d v="2017-03-24T05:00:23"/>
    <x v="1"/>
  </r>
  <r>
    <x v="3"/>
    <s v="CA"/>
    <s v="CAD"/>
    <n v="1493320519"/>
    <n v="1488140119"/>
    <b v="0"/>
    <n v="1"/>
    <b v="0"/>
    <x v="4"/>
    <s v="faith"/>
    <n v="18"/>
    <n v="0"/>
    <x v="1686"/>
    <d v="2017-04-27T19:15:19"/>
    <x v="1"/>
  </r>
  <r>
    <x v="3"/>
    <s v="US"/>
    <s v="USD"/>
    <n v="1491855300"/>
    <n v="1488935245"/>
    <b v="0"/>
    <n v="39"/>
    <b v="0"/>
    <x v="4"/>
    <s v="faith"/>
    <n v="80.13"/>
    <n v="31"/>
    <x v="1687"/>
    <d v="2017-04-10T20:15:00"/>
    <x v="1"/>
  </r>
  <r>
    <x v="3"/>
    <s v="US"/>
    <s v="USD"/>
    <n v="1491738594"/>
    <n v="1489150194"/>
    <b v="0"/>
    <n v="7"/>
    <b v="0"/>
    <x v="4"/>
    <s v="faith"/>
    <n v="253.14"/>
    <n v="44"/>
    <x v="1688"/>
    <d v="2017-04-09T11:49:54"/>
    <x v="1"/>
  </r>
  <r>
    <x v="3"/>
    <s v="US"/>
    <s v="USD"/>
    <n v="1489700230"/>
    <n v="1487111830"/>
    <b v="0"/>
    <n v="14"/>
    <b v="0"/>
    <x v="4"/>
    <s v="faith"/>
    <n v="171.43"/>
    <n v="100"/>
    <x v="1689"/>
    <d v="2017-03-16T21:37:10"/>
    <x v="1"/>
  </r>
  <r>
    <x v="3"/>
    <s v="US"/>
    <s v="USD"/>
    <n v="1491470442"/>
    <n v="1488882042"/>
    <b v="0"/>
    <n v="11"/>
    <b v="0"/>
    <x v="4"/>
    <s v="faith"/>
    <n v="57.73"/>
    <n v="25"/>
    <x v="1690"/>
    <d v="2017-04-06T09:20:42"/>
    <x v="1"/>
  </r>
  <r>
    <x v="3"/>
    <s v="US"/>
    <s v="USD"/>
    <n v="1491181200"/>
    <n v="1488387008"/>
    <b v="0"/>
    <n v="38"/>
    <b v="0"/>
    <x v="4"/>
    <s v="faith"/>
    <n v="264.26"/>
    <n v="33"/>
    <x v="1691"/>
    <d v="2017-04-03T01:00:00"/>
    <x v="1"/>
  </r>
  <r>
    <x v="3"/>
    <s v="US"/>
    <s v="USD"/>
    <n v="1490572740"/>
    <n v="1487734667"/>
    <b v="0"/>
    <n v="15"/>
    <b v="0"/>
    <x v="4"/>
    <s v="faith"/>
    <n v="159.33000000000001"/>
    <n v="48"/>
    <x v="1692"/>
    <d v="2017-03-26T23:59:00"/>
    <x v="1"/>
  </r>
  <r>
    <x v="3"/>
    <s v="GB"/>
    <s v="GBP"/>
    <n v="1491768000"/>
    <n v="1489097112"/>
    <b v="0"/>
    <n v="8"/>
    <b v="0"/>
    <x v="4"/>
    <s v="faith"/>
    <n v="35"/>
    <n v="9"/>
    <x v="1693"/>
    <d v="2017-04-09T20:00:00"/>
    <x v="1"/>
  </r>
  <r>
    <x v="3"/>
    <s v="US"/>
    <s v="USD"/>
    <n v="1490589360"/>
    <n v="1488038674"/>
    <b v="0"/>
    <n v="1"/>
    <b v="0"/>
    <x v="4"/>
    <s v="faith"/>
    <n v="5"/>
    <n v="0"/>
    <x v="1694"/>
    <d v="2017-03-27T04:36:00"/>
    <x v="1"/>
  </r>
  <r>
    <x v="3"/>
    <s v="US"/>
    <s v="USD"/>
    <n v="1491786000"/>
    <n v="1488847514"/>
    <b v="0"/>
    <n v="23"/>
    <b v="0"/>
    <x v="4"/>
    <s v="faith"/>
    <n v="61.09"/>
    <n v="12"/>
    <x v="1695"/>
    <d v="2017-04-10T01:00:00"/>
    <x v="1"/>
  </r>
  <r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x v="3"/>
    <s v="US"/>
    <s v="USD"/>
    <n v="1491781648"/>
    <n v="1489193248"/>
    <b v="0"/>
    <n v="22"/>
    <b v="0"/>
    <x v="4"/>
    <s v="faith"/>
    <n v="114.82"/>
    <n v="20"/>
    <x v="1697"/>
    <d v="2017-04-09T23:47:28"/>
    <x v="1"/>
  </r>
  <r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x v="3"/>
    <s v="US"/>
    <s v="USD"/>
    <n v="1491943445"/>
    <n v="1489351445"/>
    <b v="0"/>
    <n v="4"/>
    <b v="0"/>
    <x v="4"/>
    <s v="faith"/>
    <n v="54"/>
    <n v="4"/>
    <x v="1699"/>
    <d v="2017-04-11T20:44:05"/>
    <x v="1"/>
  </r>
  <r>
    <x v="3"/>
    <s v="US"/>
    <s v="USD"/>
    <n v="1491019200"/>
    <n v="1488418990"/>
    <b v="0"/>
    <n v="79"/>
    <b v="0"/>
    <x v="4"/>
    <s v="faith"/>
    <n v="65.97"/>
    <n v="26"/>
    <x v="1700"/>
    <d v="2017-04-01T04:00:00"/>
    <x v="1"/>
  </r>
  <r>
    <x v="2"/>
    <s v="US"/>
    <s v="USD"/>
    <n v="1421337405"/>
    <n v="1418745405"/>
    <b v="0"/>
    <n v="2"/>
    <b v="0"/>
    <x v="4"/>
    <s v="faith"/>
    <n v="5"/>
    <n v="0"/>
    <x v="1701"/>
    <d v="2015-01-15T15:56:45"/>
    <x v="3"/>
  </r>
  <r>
    <x v="2"/>
    <s v="US"/>
    <s v="USD"/>
    <n v="1427745150"/>
    <n v="1425156750"/>
    <b v="0"/>
    <n v="1"/>
    <b v="0"/>
    <x v="4"/>
    <s v="faith"/>
    <n v="1"/>
    <n v="0"/>
    <x v="1702"/>
    <d v="2015-03-30T19:52:30"/>
    <x v="0"/>
  </r>
  <r>
    <x v="2"/>
    <s v="US"/>
    <s v="USD"/>
    <n v="1441003537"/>
    <n v="1435819537"/>
    <b v="0"/>
    <n v="2"/>
    <b v="0"/>
    <x v="4"/>
    <s v="faith"/>
    <n v="25.5"/>
    <n v="1"/>
    <x v="1703"/>
    <d v="2015-08-31T06:45:37"/>
    <x v="0"/>
  </r>
  <r>
    <x v="2"/>
    <s v="US"/>
    <s v="USD"/>
    <n v="1424056873"/>
    <n v="1421464873"/>
    <b v="0"/>
    <n v="11"/>
    <b v="0"/>
    <x v="4"/>
    <s v="faith"/>
    <n v="118.36"/>
    <n v="65"/>
    <x v="1704"/>
    <d v="2015-02-16T03:21:13"/>
    <x v="0"/>
  </r>
  <r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x v="2"/>
    <s v="US"/>
    <s v="USD"/>
    <n v="1459181895"/>
    <n v="1456593495"/>
    <b v="0"/>
    <n v="9"/>
    <b v="0"/>
    <x v="4"/>
    <s v="faith"/>
    <n v="54.11"/>
    <n v="10"/>
    <x v="1707"/>
    <d v="2016-03-28T16:18:15"/>
    <x v="2"/>
  </r>
  <r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x v="2"/>
    <s v="US"/>
    <s v="USD"/>
    <n v="1409513940"/>
    <n v="1405949514"/>
    <b v="0"/>
    <n v="4"/>
    <b v="0"/>
    <x v="4"/>
    <s v="faith"/>
    <n v="21.25"/>
    <n v="5"/>
    <x v="1709"/>
    <d v="2014-08-31T19:39:00"/>
    <x v="3"/>
  </r>
  <r>
    <x v="2"/>
    <s v="DE"/>
    <s v="EUR"/>
    <n v="1453122000"/>
    <n v="1449151888"/>
    <b v="0"/>
    <n v="1"/>
    <b v="0"/>
    <x v="4"/>
    <s v="faith"/>
    <n v="34"/>
    <n v="1"/>
    <x v="1710"/>
    <d v="2016-01-18T13:00:00"/>
    <x v="0"/>
  </r>
  <r>
    <x v="2"/>
    <s v="US"/>
    <s v="USD"/>
    <n v="1409585434"/>
    <n v="1406907034"/>
    <b v="0"/>
    <n v="2"/>
    <b v="0"/>
    <x v="4"/>
    <s v="faith"/>
    <n v="525"/>
    <n v="11"/>
    <x v="1711"/>
    <d v="2014-09-01T15:30:34"/>
    <x v="3"/>
  </r>
  <r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x v="2"/>
    <s v="US"/>
    <s v="USD"/>
    <n v="1412536412"/>
    <n v="1409944412"/>
    <b v="0"/>
    <n v="1"/>
    <b v="0"/>
    <x v="4"/>
    <s v="faith"/>
    <n v="50"/>
    <n v="2"/>
    <x v="1713"/>
    <d v="2014-10-05T19:13:32"/>
    <x v="3"/>
  </r>
  <r>
    <x v="2"/>
    <s v="US"/>
    <s v="USD"/>
    <n v="1430517761"/>
    <n v="1427925761"/>
    <b v="0"/>
    <n v="17"/>
    <b v="0"/>
    <x v="4"/>
    <s v="faith"/>
    <n v="115.71"/>
    <n v="8"/>
    <x v="1714"/>
    <d v="2015-05-01T22:02:41"/>
    <x v="0"/>
  </r>
  <r>
    <x v="2"/>
    <s v="US"/>
    <s v="USD"/>
    <n v="1427772120"/>
    <n v="1425186785"/>
    <b v="0"/>
    <n v="2"/>
    <b v="0"/>
    <x v="4"/>
    <s v="faith"/>
    <n v="5.5"/>
    <n v="0"/>
    <x v="1715"/>
    <d v="2015-03-31T03:22:00"/>
    <x v="0"/>
  </r>
  <r>
    <x v="2"/>
    <s v="US"/>
    <s v="USD"/>
    <n v="1481295099"/>
    <n v="1477835499"/>
    <b v="0"/>
    <n v="3"/>
    <b v="0"/>
    <x v="4"/>
    <s v="faith"/>
    <n v="50"/>
    <n v="8"/>
    <x v="1716"/>
    <d v="2016-12-09T14:51:39"/>
    <x v="2"/>
  </r>
  <r>
    <x v="2"/>
    <s v="US"/>
    <s v="USD"/>
    <n v="1461211200"/>
    <n v="1459467238"/>
    <b v="0"/>
    <n v="41"/>
    <b v="0"/>
    <x v="4"/>
    <s v="faith"/>
    <n v="34.020000000000003"/>
    <n v="43"/>
    <x v="1717"/>
    <d v="2016-04-21T04:00:00"/>
    <x v="2"/>
  </r>
  <r>
    <x v="2"/>
    <s v="US"/>
    <s v="USD"/>
    <n v="1463201940"/>
    <n v="1459435149"/>
    <b v="0"/>
    <n v="2"/>
    <b v="0"/>
    <x v="4"/>
    <s v="faith"/>
    <n v="37.5"/>
    <n v="0"/>
    <x v="1718"/>
    <d v="2016-05-14T04:59:00"/>
    <x v="2"/>
  </r>
  <r>
    <x v="2"/>
    <s v="US"/>
    <s v="USD"/>
    <n v="1410958191"/>
    <n v="1408366191"/>
    <b v="0"/>
    <n v="3"/>
    <b v="0"/>
    <x v="4"/>
    <s v="faith"/>
    <n v="11.67"/>
    <n v="1"/>
    <x v="1719"/>
    <d v="2014-09-17T12:49:51"/>
    <x v="3"/>
  </r>
  <r>
    <x v="2"/>
    <s v="US"/>
    <s v="USD"/>
    <n v="1415562471"/>
    <n v="1412966871"/>
    <b v="0"/>
    <n v="8"/>
    <b v="0"/>
    <x v="4"/>
    <s v="faith"/>
    <n v="28.13"/>
    <n v="6"/>
    <x v="1720"/>
    <d v="2014-11-09T19:47:51"/>
    <x v="3"/>
  </r>
  <r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x v="2"/>
    <s v="US"/>
    <s v="USD"/>
    <n v="1459642200"/>
    <n v="1456441429"/>
    <b v="0"/>
    <n v="1"/>
    <b v="0"/>
    <x v="4"/>
    <s v="faith"/>
    <n v="1"/>
    <n v="0"/>
    <x v="1722"/>
    <d v="2016-04-03T00:10:00"/>
    <x v="2"/>
  </r>
  <r>
    <x v="2"/>
    <s v="US"/>
    <s v="USD"/>
    <n v="1435730400"/>
    <n v="1430855315"/>
    <b v="0"/>
    <n v="3"/>
    <b v="0"/>
    <x v="4"/>
    <s v="faith"/>
    <n v="216.67"/>
    <n v="7"/>
    <x v="1723"/>
    <d v="2015-07-01T06:00:00"/>
    <x v="0"/>
  </r>
  <r>
    <x v="2"/>
    <s v="US"/>
    <s v="USD"/>
    <n v="1414707762"/>
    <n v="1412115762"/>
    <b v="0"/>
    <n v="4"/>
    <b v="0"/>
    <x v="4"/>
    <s v="faith"/>
    <n v="8.75"/>
    <n v="1"/>
    <x v="1724"/>
    <d v="2014-10-30T22:22:42"/>
    <x v="3"/>
  </r>
  <r>
    <x v="2"/>
    <s v="US"/>
    <s v="USD"/>
    <n v="1408922049"/>
    <n v="1406330049"/>
    <b v="0"/>
    <n v="9"/>
    <b v="0"/>
    <x v="4"/>
    <s v="faith"/>
    <n v="62.22"/>
    <n v="10"/>
    <x v="1725"/>
    <d v="2014-08-24T23:14:09"/>
    <x v="3"/>
  </r>
  <r>
    <x v="2"/>
    <s v="US"/>
    <s v="USD"/>
    <n v="1403906664"/>
    <n v="1401401064"/>
    <b v="0"/>
    <n v="16"/>
    <b v="0"/>
    <x v="4"/>
    <s v="faith"/>
    <n v="137.25"/>
    <n v="34"/>
    <x v="1726"/>
    <d v="2014-06-27T22:04:24"/>
    <x v="3"/>
  </r>
  <r>
    <x v="2"/>
    <s v="GB"/>
    <s v="GBP"/>
    <n v="1428231600"/>
    <n v="1423520177"/>
    <b v="0"/>
    <n v="1"/>
    <b v="0"/>
    <x v="4"/>
    <s v="faith"/>
    <n v="1"/>
    <n v="0"/>
    <x v="1727"/>
    <d v="2015-04-05T11:00:00"/>
    <x v="0"/>
  </r>
  <r>
    <x v="2"/>
    <s v="US"/>
    <s v="USD"/>
    <n v="1445439674"/>
    <n v="1442847674"/>
    <b v="0"/>
    <n v="7"/>
    <b v="0"/>
    <x v="4"/>
    <s v="faith"/>
    <n v="122.14"/>
    <n v="68"/>
    <x v="1728"/>
    <d v="2015-10-21T15:01:14"/>
    <x v="0"/>
  </r>
  <r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x v="2"/>
    <s v="US"/>
    <s v="USD"/>
    <n v="1431046356"/>
    <n v="1428454356"/>
    <b v="0"/>
    <n v="1"/>
    <b v="0"/>
    <x v="4"/>
    <s v="faith"/>
    <n v="1"/>
    <n v="0"/>
    <x v="1734"/>
    <d v="2015-05-08T00:52:36"/>
    <x v="0"/>
  </r>
  <r>
    <x v="2"/>
    <s v="US"/>
    <s v="USD"/>
    <n v="1470598345"/>
    <n v="1468006345"/>
    <b v="0"/>
    <n v="2"/>
    <b v="0"/>
    <x v="4"/>
    <s v="faith"/>
    <n v="55"/>
    <n v="11"/>
    <x v="1735"/>
    <d v="2016-08-07T19:32:25"/>
    <x v="2"/>
  </r>
  <r>
    <x v="2"/>
    <s v="US"/>
    <s v="USD"/>
    <n v="1447018833"/>
    <n v="1444423233"/>
    <b v="0"/>
    <n v="1"/>
    <b v="0"/>
    <x v="4"/>
    <s v="faith"/>
    <n v="22"/>
    <n v="1"/>
    <x v="1736"/>
    <d v="2015-11-08T21:40:33"/>
    <x v="0"/>
  </r>
  <r>
    <x v="2"/>
    <s v="US"/>
    <s v="USD"/>
    <n v="1437432392"/>
    <n v="1434840392"/>
    <b v="0"/>
    <n v="15"/>
    <b v="0"/>
    <x v="4"/>
    <s v="faith"/>
    <n v="56.67"/>
    <n v="21"/>
    <x v="1737"/>
    <d v="2015-07-20T22:46:32"/>
    <x v="0"/>
  </r>
  <r>
    <x v="2"/>
    <s v="US"/>
    <s v="USD"/>
    <n v="1412283542"/>
    <n v="1409691542"/>
    <b v="0"/>
    <n v="1"/>
    <b v="0"/>
    <x v="4"/>
    <s v="faith"/>
    <n v="20"/>
    <n v="0"/>
    <x v="1738"/>
    <d v="2014-10-02T20:59:02"/>
    <x v="3"/>
  </r>
  <r>
    <x v="2"/>
    <s v="US"/>
    <s v="USD"/>
    <n v="1462391932"/>
    <n v="1457297932"/>
    <b v="0"/>
    <n v="1"/>
    <b v="0"/>
    <x v="4"/>
    <s v="faith"/>
    <n v="1"/>
    <n v="0"/>
    <x v="1739"/>
    <d v="2016-05-04T19:58:52"/>
    <x v="2"/>
  </r>
  <r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x v="0"/>
    <s v="GB"/>
    <s v="GBP"/>
    <n v="1433948671"/>
    <n v="1430060671"/>
    <b v="0"/>
    <n v="52"/>
    <b v="1"/>
    <x v="8"/>
    <s v="photobooks"/>
    <n v="25.58"/>
    <n v="111"/>
    <x v="1741"/>
    <d v="2015-06-10T15:04:31"/>
    <x v="0"/>
  </r>
  <r>
    <x v="0"/>
    <s v="US"/>
    <s v="USD"/>
    <n v="1483822800"/>
    <n v="1481058170"/>
    <b v="0"/>
    <n v="34"/>
    <b v="1"/>
    <x v="8"/>
    <s v="photobooks"/>
    <n v="63.97"/>
    <n v="109"/>
    <x v="1742"/>
    <d v="2017-01-07T21:00:00"/>
    <x v="2"/>
  </r>
  <r>
    <x v="0"/>
    <s v="US"/>
    <s v="USD"/>
    <n v="1472270340"/>
    <n v="1470348775"/>
    <b v="0"/>
    <n v="67"/>
    <b v="1"/>
    <x v="8"/>
    <s v="photobooks"/>
    <n v="89.93"/>
    <n v="100"/>
    <x v="1743"/>
    <d v="2016-08-27T03:59:00"/>
    <x v="2"/>
  </r>
  <r>
    <x v="0"/>
    <s v="GB"/>
    <s v="GBP"/>
    <n v="1425821477"/>
    <n v="1421937077"/>
    <b v="0"/>
    <n v="70"/>
    <b v="1"/>
    <x v="8"/>
    <s v="photobooks"/>
    <n v="93.07"/>
    <n v="118"/>
    <x v="1744"/>
    <d v="2015-03-08T13:31:17"/>
    <x v="0"/>
  </r>
  <r>
    <x v="0"/>
    <s v="US"/>
    <s v="USD"/>
    <n v="1482372000"/>
    <n v="1479276838"/>
    <b v="0"/>
    <n v="89"/>
    <b v="1"/>
    <x v="8"/>
    <s v="photobooks"/>
    <n v="89.67"/>
    <n v="114"/>
    <x v="1745"/>
    <d v="2016-12-22T02:00:00"/>
    <x v="2"/>
  </r>
  <r>
    <x v="0"/>
    <s v="US"/>
    <s v="USD"/>
    <n v="1479952800"/>
    <n v="1477368867"/>
    <b v="0"/>
    <n v="107"/>
    <b v="1"/>
    <x v="8"/>
    <s v="photobooks"/>
    <n v="207.62"/>
    <n v="148"/>
    <x v="1746"/>
    <d v="2016-11-24T02:00:00"/>
    <x v="2"/>
  </r>
  <r>
    <x v="0"/>
    <s v="GB"/>
    <s v="GBP"/>
    <n v="1447426800"/>
    <n v="1444904830"/>
    <b v="0"/>
    <n v="159"/>
    <b v="1"/>
    <x v="8"/>
    <s v="photobooks"/>
    <n v="59.41"/>
    <n v="105"/>
    <x v="1747"/>
    <d v="2015-11-13T15:00:00"/>
    <x v="0"/>
  </r>
  <r>
    <x v="0"/>
    <s v="CA"/>
    <s v="CAD"/>
    <n v="1441234143"/>
    <n v="1438642143"/>
    <b v="0"/>
    <n v="181"/>
    <b v="1"/>
    <x v="8"/>
    <s v="photobooks"/>
    <n v="358.97"/>
    <n v="130"/>
    <x v="1748"/>
    <d v="2015-09-02T22:49:03"/>
    <x v="0"/>
  </r>
  <r>
    <x v="0"/>
    <s v="LU"/>
    <s v="EUR"/>
    <n v="1488394800"/>
    <n v="1485213921"/>
    <b v="0"/>
    <n v="131"/>
    <b v="1"/>
    <x v="8"/>
    <s v="photobooks"/>
    <n v="94.74"/>
    <n v="123"/>
    <x v="1749"/>
    <d v="2017-03-01T19:00:00"/>
    <x v="1"/>
  </r>
  <r>
    <x v="0"/>
    <s v="US"/>
    <s v="USD"/>
    <n v="1461096304"/>
    <n v="1458936304"/>
    <b v="0"/>
    <n v="125"/>
    <b v="1"/>
    <x v="8"/>
    <s v="photobooks"/>
    <n v="80.650000000000006"/>
    <n v="202"/>
    <x v="1750"/>
    <d v="2016-04-19T20:05:04"/>
    <x v="2"/>
  </r>
  <r>
    <x v="0"/>
    <s v="US"/>
    <s v="USD"/>
    <n v="1426787123"/>
    <n v="1424198723"/>
    <b v="0"/>
    <n v="61"/>
    <b v="1"/>
    <x v="8"/>
    <s v="photobooks"/>
    <n v="168.69"/>
    <n v="103"/>
    <x v="1751"/>
    <d v="2015-03-19T17:45:23"/>
    <x v="0"/>
  </r>
  <r>
    <x v="0"/>
    <s v="GB"/>
    <s v="GBP"/>
    <n v="1476425082"/>
    <n v="1473833082"/>
    <b v="0"/>
    <n v="90"/>
    <b v="1"/>
    <x v="8"/>
    <s v="photobooks"/>
    <n v="34.69"/>
    <n v="260"/>
    <x v="1752"/>
    <d v="2016-10-14T06:04:42"/>
    <x v="2"/>
  </r>
  <r>
    <x v="0"/>
    <s v="DK"/>
    <s v="DKK"/>
    <n v="1458579568"/>
    <n v="1455991168"/>
    <b v="0"/>
    <n v="35"/>
    <b v="1"/>
    <x v="8"/>
    <s v="photobooks"/>
    <n v="462.86"/>
    <n v="108"/>
    <x v="1753"/>
    <d v="2016-03-21T16:59:28"/>
    <x v="2"/>
  </r>
  <r>
    <x v="0"/>
    <s v="CA"/>
    <s v="CAD"/>
    <n v="1428091353"/>
    <n v="1425502953"/>
    <b v="0"/>
    <n v="90"/>
    <b v="1"/>
    <x v="8"/>
    <s v="photobooks"/>
    <n v="104.39"/>
    <n v="111"/>
    <x v="1754"/>
    <d v="2015-04-03T20:02:33"/>
    <x v="0"/>
  </r>
  <r>
    <x v="0"/>
    <s v="US"/>
    <s v="USD"/>
    <n v="1444071361"/>
    <n v="1441479361"/>
    <b v="0"/>
    <n v="4"/>
    <b v="1"/>
    <x v="8"/>
    <s v="photobooks"/>
    <n v="7.5"/>
    <n v="120"/>
    <x v="1755"/>
    <d v="2015-10-05T18:56:01"/>
    <x v="0"/>
  </r>
  <r>
    <x v="0"/>
    <s v="US"/>
    <s v="USD"/>
    <n v="1472443269"/>
    <n v="1468987269"/>
    <b v="0"/>
    <n v="120"/>
    <b v="1"/>
    <x v="8"/>
    <s v="photobooks"/>
    <n v="47.13"/>
    <n v="103"/>
    <x v="1756"/>
    <d v="2016-08-29T04:01:09"/>
    <x v="2"/>
  </r>
  <r>
    <x v="0"/>
    <s v="US"/>
    <s v="USD"/>
    <n v="1485631740"/>
    <n v="1483041083"/>
    <b v="0"/>
    <n v="14"/>
    <b v="1"/>
    <x v="8"/>
    <s v="photobooks"/>
    <n v="414.29"/>
    <n v="116"/>
    <x v="1757"/>
    <d v="2017-01-28T19:29:00"/>
    <x v="2"/>
  </r>
  <r>
    <x v="0"/>
    <s v="US"/>
    <s v="USD"/>
    <n v="1468536992"/>
    <n v="1463352992"/>
    <b v="0"/>
    <n v="27"/>
    <b v="1"/>
    <x v="8"/>
    <s v="photobooks"/>
    <n v="42.48"/>
    <n v="115"/>
    <x v="1758"/>
    <d v="2016-07-14T22:56:32"/>
    <x v="2"/>
  </r>
  <r>
    <x v="0"/>
    <s v="US"/>
    <s v="USD"/>
    <n v="1427309629"/>
    <n v="1425585229"/>
    <b v="0"/>
    <n v="49"/>
    <b v="1"/>
    <x v="8"/>
    <s v="photobooks"/>
    <n v="108.78"/>
    <n v="107"/>
    <x v="1759"/>
    <d v="2015-03-25T18:53:49"/>
    <x v="0"/>
  </r>
  <r>
    <x v="0"/>
    <s v="US"/>
    <s v="USD"/>
    <n v="1456416513"/>
    <n v="1454688513"/>
    <b v="0"/>
    <n v="102"/>
    <b v="1"/>
    <x v="8"/>
    <s v="photobooks"/>
    <n v="81.099999999999994"/>
    <n v="165"/>
    <x v="1760"/>
    <d v="2016-02-25T16:08:33"/>
    <x v="2"/>
  </r>
  <r>
    <x v="0"/>
    <s v="GB"/>
    <s v="GBP"/>
    <n v="1442065060"/>
    <n v="1437745060"/>
    <b v="0"/>
    <n v="3"/>
    <b v="1"/>
    <x v="8"/>
    <s v="photobooks"/>
    <n v="51.67"/>
    <n v="155"/>
    <x v="1761"/>
    <d v="2015-09-12T13:37:40"/>
    <x v="0"/>
  </r>
  <r>
    <x v="0"/>
    <s v="US"/>
    <s v="USD"/>
    <n v="1457739245"/>
    <n v="1455147245"/>
    <b v="0"/>
    <n v="25"/>
    <b v="1"/>
    <x v="8"/>
    <s v="photobooks"/>
    <n v="35.4"/>
    <n v="885"/>
    <x v="1762"/>
    <d v="2016-03-11T23:34:05"/>
    <x v="2"/>
  </r>
  <r>
    <x v="0"/>
    <s v="US"/>
    <s v="USD"/>
    <n v="1477255840"/>
    <n v="1474663840"/>
    <b v="0"/>
    <n v="118"/>
    <b v="1"/>
    <x v="8"/>
    <s v="photobooks"/>
    <n v="103.64"/>
    <n v="102"/>
    <x v="1763"/>
    <d v="2016-10-23T20:50:40"/>
    <x v="2"/>
  </r>
  <r>
    <x v="2"/>
    <s v="GB"/>
    <s v="GBP"/>
    <n v="1407065979"/>
    <n v="1404560379"/>
    <b v="1"/>
    <n v="39"/>
    <b v="0"/>
    <x v="8"/>
    <s v="photobooks"/>
    <n v="55.28"/>
    <n v="20"/>
    <x v="1764"/>
    <d v="2014-08-03T11:39:39"/>
    <x v="3"/>
  </r>
  <r>
    <x v="2"/>
    <s v="US"/>
    <s v="USD"/>
    <n v="1407972712"/>
    <n v="1405380712"/>
    <b v="1"/>
    <n v="103"/>
    <b v="0"/>
    <x v="8"/>
    <s v="photobooks"/>
    <n v="72.17"/>
    <n v="59"/>
    <x v="1765"/>
    <d v="2014-08-13T23:31:52"/>
    <x v="3"/>
  </r>
  <r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x v="2"/>
    <s v="US"/>
    <s v="USD"/>
    <n v="1407080884"/>
    <n v="1404488884"/>
    <b v="1"/>
    <n v="39"/>
    <b v="0"/>
    <x v="8"/>
    <s v="photobooks"/>
    <n v="58.62"/>
    <n v="46"/>
    <x v="1767"/>
    <d v="2014-08-03T15:48:04"/>
    <x v="3"/>
  </r>
  <r>
    <x v="2"/>
    <s v="US"/>
    <s v="USD"/>
    <n v="1411824444"/>
    <n v="1406640444"/>
    <b v="1"/>
    <n v="15"/>
    <b v="0"/>
    <x v="8"/>
    <s v="photobooks"/>
    <n v="12.47"/>
    <n v="4"/>
    <x v="1768"/>
    <d v="2014-09-27T13:27:24"/>
    <x v="3"/>
  </r>
  <r>
    <x v="2"/>
    <s v="US"/>
    <s v="USD"/>
    <n v="1421177959"/>
    <n v="1418585959"/>
    <b v="1"/>
    <n v="22"/>
    <b v="0"/>
    <x v="8"/>
    <s v="photobooks"/>
    <n v="49.14"/>
    <n v="3"/>
    <x v="1769"/>
    <d v="2015-01-13T19:39:19"/>
    <x v="3"/>
  </r>
  <r>
    <x v="2"/>
    <s v="US"/>
    <s v="USD"/>
    <n v="1413312194"/>
    <n v="1410288194"/>
    <b v="1"/>
    <n v="92"/>
    <b v="0"/>
    <x v="8"/>
    <s v="photobooks"/>
    <n v="150.5"/>
    <n v="57"/>
    <x v="1770"/>
    <d v="2014-10-14T18:43:14"/>
    <x v="3"/>
  </r>
  <r>
    <x v="2"/>
    <s v="GB"/>
    <s v="GBP"/>
    <n v="1414107040"/>
    <n v="1411515040"/>
    <b v="1"/>
    <n v="25"/>
    <b v="0"/>
    <x v="8"/>
    <s v="photobooks"/>
    <n v="35.799999999999997"/>
    <n v="21"/>
    <x v="1771"/>
    <d v="2014-10-23T23:30:40"/>
    <x v="3"/>
  </r>
  <r>
    <x v="2"/>
    <s v="GB"/>
    <s v="GBP"/>
    <n v="1404666836"/>
    <n v="1399482836"/>
    <b v="1"/>
    <n v="19"/>
    <b v="0"/>
    <x v="8"/>
    <s v="photobooks"/>
    <n v="45.16"/>
    <n v="16"/>
    <x v="1772"/>
    <d v="2014-07-06T17:13:56"/>
    <x v="3"/>
  </r>
  <r>
    <x v="2"/>
    <s v="US"/>
    <s v="USD"/>
    <n v="1421691298"/>
    <n v="1417803298"/>
    <b v="1"/>
    <n v="19"/>
    <b v="0"/>
    <x v="8"/>
    <s v="photobooks"/>
    <n v="98.79"/>
    <n v="6"/>
    <x v="1773"/>
    <d v="2015-01-19T18:14:58"/>
    <x v="3"/>
  </r>
  <r>
    <x v="2"/>
    <s v="US"/>
    <s v="USD"/>
    <n v="1417273140"/>
    <n v="1413609292"/>
    <b v="1"/>
    <n v="13"/>
    <b v="0"/>
    <x v="8"/>
    <s v="photobooks"/>
    <n v="88.31"/>
    <n v="46"/>
    <x v="1774"/>
    <d v="2014-11-29T14:59:00"/>
    <x v="3"/>
  </r>
  <r>
    <x v="2"/>
    <s v="US"/>
    <s v="USD"/>
    <n v="1414193160"/>
    <n v="1410305160"/>
    <b v="1"/>
    <n v="124"/>
    <b v="0"/>
    <x v="8"/>
    <s v="photobooks"/>
    <n v="170.63"/>
    <n v="65"/>
    <x v="1775"/>
    <d v="2014-10-24T23:26:00"/>
    <x v="3"/>
  </r>
  <r>
    <x v="2"/>
    <s v="GB"/>
    <s v="GBP"/>
    <n v="1414623471"/>
    <n v="1411513071"/>
    <b v="1"/>
    <n v="4"/>
    <b v="0"/>
    <x v="8"/>
    <s v="photobooks"/>
    <n v="83.75"/>
    <n v="7"/>
    <x v="1776"/>
    <d v="2014-10-29T22:57:51"/>
    <x v="3"/>
  </r>
  <r>
    <x v="2"/>
    <s v="NL"/>
    <s v="EUR"/>
    <n v="1424421253"/>
    <n v="1421829253"/>
    <b v="1"/>
    <n v="10"/>
    <b v="0"/>
    <x v="8"/>
    <s v="photobooks"/>
    <n v="65.099999999999994"/>
    <n v="14"/>
    <x v="1777"/>
    <d v="2015-02-20T08:34:13"/>
    <x v="0"/>
  </r>
  <r>
    <x v="2"/>
    <s v="US"/>
    <s v="USD"/>
    <n v="1427485395"/>
    <n v="1423600995"/>
    <b v="1"/>
    <n v="15"/>
    <b v="0"/>
    <x v="8"/>
    <s v="photobooks"/>
    <n v="66.33"/>
    <n v="2"/>
    <x v="1778"/>
    <d v="2015-03-27T19:43:15"/>
    <x v="0"/>
  </r>
  <r>
    <x v="2"/>
    <s v="US"/>
    <s v="USD"/>
    <n v="1472834180"/>
    <n v="1470242180"/>
    <b v="1"/>
    <n v="38"/>
    <b v="0"/>
    <x v="8"/>
    <s v="photobooks"/>
    <n v="104.89"/>
    <n v="36"/>
    <x v="1779"/>
    <d v="2016-09-02T16:36:20"/>
    <x v="2"/>
  </r>
  <r>
    <x v="2"/>
    <s v="US"/>
    <s v="USD"/>
    <n v="1467469510"/>
    <n v="1462285510"/>
    <b v="1"/>
    <n v="152"/>
    <b v="0"/>
    <x v="8"/>
    <s v="photobooks"/>
    <n v="78.44"/>
    <n v="40"/>
    <x v="1780"/>
    <d v="2016-07-02T14:25:10"/>
    <x v="2"/>
  </r>
  <r>
    <x v="2"/>
    <s v="US"/>
    <s v="USD"/>
    <n v="1473950945"/>
    <n v="1471272545"/>
    <b v="1"/>
    <n v="24"/>
    <b v="0"/>
    <x v="8"/>
    <s v="photobooks"/>
    <n v="59.04"/>
    <n v="26"/>
    <x v="1781"/>
    <d v="2016-09-15T14:49:05"/>
    <x v="2"/>
  </r>
  <r>
    <x v="2"/>
    <s v="US"/>
    <s v="USD"/>
    <n v="1456062489"/>
    <n v="1453211289"/>
    <b v="1"/>
    <n v="76"/>
    <b v="0"/>
    <x v="8"/>
    <s v="photobooks"/>
    <n v="71.34"/>
    <n v="15"/>
    <x v="1782"/>
    <d v="2016-02-21T13:48:09"/>
    <x v="2"/>
  </r>
  <r>
    <x v="2"/>
    <s v="US"/>
    <s v="USD"/>
    <n v="1432248478"/>
    <n v="1429656478"/>
    <b v="1"/>
    <n v="185"/>
    <b v="0"/>
    <x v="8"/>
    <s v="photobooks"/>
    <n v="51.23"/>
    <n v="24"/>
    <x v="1783"/>
    <d v="2015-05-21T22:47:58"/>
    <x v="0"/>
  </r>
  <r>
    <x v="2"/>
    <s v="US"/>
    <s v="USD"/>
    <n v="1422674700"/>
    <n v="1419954240"/>
    <b v="1"/>
    <n v="33"/>
    <b v="0"/>
    <x v="8"/>
    <s v="photobooks"/>
    <n v="60.24"/>
    <n v="40"/>
    <x v="1784"/>
    <d v="2015-01-31T03:25:00"/>
    <x v="3"/>
  </r>
  <r>
    <x v="2"/>
    <s v="US"/>
    <s v="USD"/>
    <n v="1413417600"/>
    <n v="1410750855"/>
    <b v="1"/>
    <n v="108"/>
    <b v="0"/>
    <x v="8"/>
    <s v="photobooks"/>
    <n v="44.94"/>
    <n v="20"/>
    <x v="1785"/>
    <d v="2014-10-16T00:00:00"/>
    <x v="3"/>
  </r>
  <r>
    <x v="2"/>
    <s v="NL"/>
    <s v="EUR"/>
    <n v="1418649177"/>
    <n v="1416057177"/>
    <b v="1"/>
    <n v="29"/>
    <b v="0"/>
    <x v="8"/>
    <s v="photobooks"/>
    <n v="31.21"/>
    <n v="48"/>
    <x v="1786"/>
    <d v="2014-12-15T13:12:57"/>
    <x v="3"/>
  </r>
  <r>
    <x v="2"/>
    <s v="US"/>
    <s v="USD"/>
    <n v="1428158637"/>
    <n v="1425570237"/>
    <b v="1"/>
    <n v="24"/>
    <b v="0"/>
    <x v="8"/>
    <s v="photobooks"/>
    <n v="63.88"/>
    <n v="15"/>
    <x v="1787"/>
    <d v="2015-04-04T14:43:57"/>
    <x v="0"/>
  </r>
  <r>
    <x v="2"/>
    <s v="GB"/>
    <s v="GBP"/>
    <n v="1414795542"/>
    <n v="1412203542"/>
    <b v="1"/>
    <n v="4"/>
    <b v="0"/>
    <x v="8"/>
    <s v="photobooks"/>
    <n v="19"/>
    <n v="1"/>
    <x v="1788"/>
    <d v="2014-10-31T22:45:42"/>
    <x v="3"/>
  </r>
  <r>
    <x v="2"/>
    <s v="US"/>
    <s v="USD"/>
    <n v="1421042403"/>
    <n v="1415858403"/>
    <b v="1"/>
    <n v="4"/>
    <b v="0"/>
    <x v="8"/>
    <s v="photobooks"/>
    <n v="10"/>
    <n v="1"/>
    <x v="1789"/>
    <d v="2015-01-12T06:00:03"/>
    <x v="3"/>
  </r>
  <r>
    <x v="2"/>
    <s v="US"/>
    <s v="USD"/>
    <n v="1423152678"/>
    <n v="1420560678"/>
    <b v="1"/>
    <n v="15"/>
    <b v="0"/>
    <x v="8"/>
    <s v="photobooks"/>
    <n v="109.07"/>
    <n v="5"/>
    <x v="1790"/>
    <d v="2015-02-05T16:11:18"/>
    <x v="0"/>
  </r>
  <r>
    <x v="2"/>
    <s v="GB"/>
    <s v="GBP"/>
    <n v="1422553565"/>
    <n v="1417369565"/>
    <b v="1"/>
    <n v="4"/>
    <b v="0"/>
    <x v="8"/>
    <s v="photobooks"/>
    <n v="26.75"/>
    <n v="4"/>
    <x v="1791"/>
    <d v="2015-01-29T17:46:05"/>
    <x v="3"/>
  </r>
  <r>
    <x v="2"/>
    <s v="US"/>
    <s v="USD"/>
    <n v="1439189940"/>
    <n v="1435970682"/>
    <b v="1"/>
    <n v="139"/>
    <b v="0"/>
    <x v="8"/>
    <s v="photobooks"/>
    <n v="109.94"/>
    <n v="61"/>
    <x v="1792"/>
    <d v="2015-08-10T06:59:00"/>
    <x v="0"/>
  </r>
  <r>
    <x v="2"/>
    <s v="AU"/>
    <s v="AUD"/>
    <n v="1417127040"/>
    <n v="1414531440"/>
    <b v="1"/>
    <n v="2"/>
    <b v="0"/>
    <x v="8"/>
    <s v="photobooks"/>
    <n v="20"/>
    <n v="1"/>
    <x v="1793"/>
    <d v="2014-11-27T22:24:00"/>
    <x v="3"/>
  </r>
  <r>
    <x v="2"/>
    <s v="US"/>
    <s v="USD"/>
    <n v="1423660422"/>
    <n v="1420636422"/>
    <b v="1"/>
    <n v="18"/>
    <b v="0"/>
    <x v="8"/>
    <s v="photobooks"/>
    <n v="55.39"/>
    <n v="11"/>
    <x v="1794"/>
    <d v="2015-02-11T13:13:42"/>
    <x v="0"/>
  </r>
  <r>
    <x v="2"/>
    <s v="DE"/>
    <s v="EUR"/>
    <n v="1476460800"/>
    <n v="1473922541"/>
    <b v="1"/>
    <n v="81"/>
    <b v="0"/>
    <x v="8"/>
    <s v="photobooks"/>
    <n v="133.9"/>
    <n v="39"/>
    <x v="1795"/>
    <d v="2016-10-14T16:00:00"/>
    <x v="2"/>
  </r>
  <r>
    <x v="2"/>
    <s v="GB"/>
    <s v="GBP"/>
    <n v="1469356366"/>
    <n v="1464172366"/>
    <b v="1"/>
    <n v="86"/>
    <b v="0"/>
    <x v="8"/>
    <s v="photobooks"/>
    <n v="48.72"/>
    <n v="22"/>
    <x v="1796"/>
    <d v="2016-07-24T10:32:46"/>
    <x v="2"/>
  </r>
  <r>
    <x v="2"/>
    <s v="US"/>
    <s v="USD"/>
    <n v="1481809189"/>
    <n v="1479217189"/>
    <b v="1"/>
    <n v="140"/>
    <b v="0"/>
    <x v="8"/>
    <s v="photobooks"/>
    <n v="48.25"/>
    <n v="68"/>
    <x v="1797"/>
    <d v="2016-12-15T13:39:49"/>
    <x v="2"/>
  </r>
  <r>
    <x v="2"/>
    <s v="US"/>
    <s v="USD"/>
    <n v="1454572233"/>
    <n v="1449388233"/>
    <b v="1"/>
    <n v="37"/>
    <b v="0"/>
    <x v="8"/>
    <s v="photobooks"/>
    <n v="58.97"/>
    <n v="14"/>
    <x v="1798"/>
    <d v="2016-02-04T07:50:33"/>
    <x v="0"/>
  </r>
  <r>
    <x v="2"/>
    <s v="GB"/>
    <s v="GBP"/>
    <n v="1415740408"/>
    <n v="1414008808"/>
    <b v="1"/>
    <n v="6"/>
    <b v="0"/>
    <x v="8"/>
    <s v="photobooks"/>
    <n v="11.64"/>
    <n v="2"/>
    <x v="1799"/>
    <d v="2014-11-11T21:13:28"/>
    <x v="3"/>
  </r>
  <r>
    <x v="2"/>
    <s v="GB"/>
    <s v="GBP"/>
    <n v="1476109970"/>
    <n v="1473517970"/>
    <b v="1"/>
    <n v="113"/>
    <b v="0"/>
    <x v="8"/>
    <s v="photobooks"/>
    <n v="83.72"/>
    <n v="20"/>
    <x v="1800"/>
    <d v="2016-10-10T14:32:50"/>
    <x v="2"/>
  </r>
  <r>
    <x v="2"/>
    <s v="GB"/>
    <s v="GBP"/>
    <n v="1450181400"/>
    <n v="1447429868"/>
    <b v="1"/>
    <n v="37"/>
    <b v="0"/>
    <x v="8"/>
    <s v="photobooks"/>
    <n v="63.65"/>
    <n v="14"/>
    <x v="1801"/>
    <d v="2015-12-15T12:10:00"/>
    <x v="0"/>
  </r>
  <r>
    <x v="2"/>
    <s v="DE"/>
    <s v="EUR"/>
    <n v="1435442340"/>
    <n v="1433416830"/>
    <b v="1"/>
    <n v="18"/>
    <b v="0"/>
    <x v="8"/>
    <s v="photobooks"/>
    <n v="94.28"/>
    <n v="48"/>
    <x v="1802"/>
    <d v="2015-06-27T21:59:00"/>
    <x v="0"/>
  </r>
  <r>
    <x v="2"/>
    <s v="US"/>
    <s v="USD"/>
    <n v="1423878182"/>
    <n v="1421199782"/>
    <b v="1"/>
    <n v="75"/>
    <b v="0"/>
    <x v="8"/>
    <s v="photobooks"/>
    <n v="71.87"/>
    <n v="31"/>
    <x v="1803"/>
    <d v="2015-02-14T01:43:02"/>
    <x v="0"/>
  </r>
  <r>
    <x v="2"/>
    <s v="US"/>
    <s v="USD"/>
    <n v="1447521404"/>
    <n v="1444061804"/>
    <b v="1"/>
    <n v="52"/>
    <b v="0"/>
    <x v="8"/>
    <s v="photobooks"/>
    <n v="104.85"/>
    <n v="35"/>
    <x v="1804"/>
    <d v="2015-11-14T17:16:44"/>
    <x v="0"/>
  </r>
  <r>
    <x v="2"/>
    <s v="DE"/>
    <s v="EUR"/>
    <n v="1443808800"/>
    <n v="1441048658"/>
    <b v="1"/>
    <n v="122"/>
    <b v="0"/>
    <x v="8"/>
    <s v="photobooks"/>
    <n v="67.14"/>
    <n v="36"/>
    <x v="1805"/>
    <d v="2015-10-02T18:00:00"/>
    <x v="0"/>
  </r>
  <r>
    <x v="2"/>
    <s v="GB"/>
    <s v="GBP"/>
    <n v="1412090349"/>
    <n v="1409066349"/>
    <b v="1"/>
    <n v="8"/>
    <b v="0"/>
    <x v="8"/>
    <s v="photobooks"/>
    <n v="73.88"/>
    <n v="3"/>
    <x v="1806"/>
    <d v="2014-09-30T15:19:09"/>
    <x v="3"/>
  </r>
  <r>
    <x v="2"/>
    <s v="US"/>
    <s v="USD"/>
    <n v="1411868313"/>
    <n v="1409276313"/>
    <b v="1"/>
    <n v="8"/>
    <b v="0"/>
    <x v="8"/>
    <s v="photobooks"/>
    <n v="69.13"/>
    <n v="11"/>
    <x v="1807"/>
    <d v="2014-09-28T01:38:33"/>
    <x v="3"/>
  </r>
  <r>
    <x v="2"/>
    <s v="US"/>
    <s v="USD"/>
    <n v="1486830030"/>
    <n v="1483806030"/>
    <b v="1"/>
    <n v="96"/>
    <b v="0"/>
    <x v="8"/>
    <s v="photobooks"/>
    <n v="120.77"/>
    <n v="41"/>
    <x v="1808"/>
    <d v="2017-02-11T16:20:30"/>
    <x v="1"/>
  </r>
  <r>
    <x v="2"/>
    <s v="CA"/>
    <s v="CAD"/>
    <n v="1425246439"/>
    <n v="1422222439"/>
    <b v="1"/>
    <n v="9"/>
    <b v="0"/>
    <x v="8"/>
    <s v="photobooks"/>
    <n v="42.22"/>
    <n v="11"/>
    <x v="1809"/>
    <d v="2015-03-01T21:47:19"/>
    <x v="0"/>
  </r>
  <r>
    <x v="2"/>
    <s v="US"/>
    <s v="USD"/>
    <n v="1408657826"/>
    <n v="1407621026"/>
    <b v="0"/>
    <n v="2"/>
    <b v="0"/>
    <x v="8"/>
    <s v="photobooks"/>
    <n v="7.5"/>
    <n v="3"/>
    <x v="1810"/>
    <d v="2014-08-21T21:50:26"/>
    <x v="3"/>
  </r>
  <r>
    <x v="2"/>
    <s v="US"/>
    <s v="USD"/>
    <n v="1414123200"/>
    <n v="1408962270"/>
    <b v="0"/>
    <n v="26"/>
    <b v="0"/>
    <x v="8"/>
    <s v="photobooks"/>
    <n v="1.54"/>
    <n v="0"/>
    <x v="1811"/>
    <d v="2014-10-24T04:00:00"/>
    <x v="3"/>
  </r>
  <r>
    <x v="2"/>
    <s v="GB"/>
    <s v="GBP"/>
    <n v="1467531536"/>
    <n v="1464939536"/>
    <b v="0"/>
    <n v="23"/>
    <b v="0"/>
    <x v="8"/>
    <s v="photobooks"/>
    <n v="37.61"/>
    <n v="13"/>
    <x v="1812"/>
    <d v="2016-07-03T07:38:56"/>
    <x v="2"/>
  </r>
  <r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x v="2"/>
    <s v="GB"/>
    <s v="GBP"/>
    <n v="1425108736"/>
    <n v="1422516736"/>
    <b v="0"/>
    <n v="140"/>
    <b v="0"/>
    <x v="8"/>
    <s v="photobooks"/>
    <n v="42.16"/>
    <n v="49"/>
    <x v="1814"/>
    <d v="2015-02-28T07:32:16"/>
    <x v="0"/>
  </r>
  <r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x v="2"/>
    <s v="CH"/>
    <s v="CHF"/>
    <n v="1469473200"/>
    <n v="1467061303"/>
    <b v="0"/>
    <n v="6"/>
    <b v="0"/>
    <x v="8"/>
    <s v="photobooks"/>
    <n v="84.83"/>
    <n v="2"/>
    <x v="1816"/>
    <d v="2016-07-25T19:00:00"/>
    <x v="2"/>
  </r>
  <r>
    <x v="2"/>
    <s v="US"/>
    <s v="USD"/>
    <n v="1485759540"/>
    <n v="1480607607"/>
    <b v="0"/>
    <n v="100"/>
    <b v="0"/>
    <x v="8"/>
    <s v="photobooks"/>
    <n v="94.19"/>
    <n v="52"/>
    <x v="1817"/>
    <d v="2017-01-30T06:59:00"/>
    <x v="2"/>
  </r>
  <r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x v="2"/>
    <s v="US"/>
    <s v="USD"/>
    <n v="1406743396"/>
    <n v="1404151396"/>
    <b v="0"/>
    <n v="4"/>
    <b v="0"/>
    <x v="8"/>
    <s v="photobooks"/>
    <n v="6.25"/>
    <n v="2"/>
    <x v="1819"/>
    <d v="2014-07-30T18:03:16"/>
    <x v="3"/>
  </r>
  <r>
    <x v="2"/>
    <s v="US"/>
    <s v="USD"/>
    <n v="1427850090"/>
    <n v="1425261690"/>
    <b v="0"/>
    <n v="8"/>
    <b v="0"/>
    <x v="8"/>
    <s v="photobooks"/>
    <n v="213.38"/>
    <n v="7"/>
    <x v="1820"/>
    <d v="2015-04-01T01:01:30"/>
    <x v="0"/>
  </r>
  <r>
    <x v="0"/>
    <s v="US"/>
    <s v="USD"/>
    <n v="1330760367"/>
    <n v="1326872367"/>
    <b v="0"/>
    <n v="57"/>
    <b v="1"/>
    <x v="4"/>
    <s v="rock"/>
    <n v="59.16"/>
    <n v="135"/>
    <x v="1821"/>
    <d v="2012-03-03T07:39:27"/>
    <x v="5"/>
  </r>
  <r>
    <x v="0"/>
    <s v="CA"/>
    <s v="CAD"/>
    <n v="1391194860"/>
    <n v="1388084862"/>
    <b v="0"/>
    <n v="11"/>
    <b v="1"/>
    <x v="4"/>
    <s v="rock"/>
    <n v="27.27"/>
    <n v="100"/>
    <x v="1822"/>
    <d v="2014-01-31T19:01:00"/>
    <x v="4"/>
  </r>
  <r>
    <x v="0"/>
    <s v="US"/>
    <s v="USD"/>
    <n v="1351095976"/>
    <n v="1348503976"/>
    <b v="0"/>
    <n v="33"/>
    <b v="1"/>
    <x v="4"/>
    <s v="rock"/>
    <n v="24.58"/>
    <n v="116"/>
    <x v="1823"/>
    <d v="2012-10-24T16:26:16"/>
    <x v="5"/>
  </r>
  <r>
    <x v="0"/>
    <s v="US"/>
    <s v="USD"/>
    <n v="1389146880"/>
    <n v="1387403967"/>
    <b v="0"/>
    <n v="40"/>
    <b v="1"/>
    <x v="4"/>
    <s v="rock"/>
    <n v="75.05"/>
    <n v="100"/>
    <x v="1824"/>
    <d v="2014-01-08T02:08:00"/>
    <x v="4"/>
  </r>
  <r>
    <x v="0"/>
    <s v="US"/>
    <s v="USD"/>
    <n v="1373572903"/>
    <n v="1371585703"/>
    <b v="0"/>
    <n v="50"/>
    <b v="1"/>
    <x v="4"/>
    <s v="rock"/>
    <n v="42.02"/>
    <n v="105"/>
    <x v="1825"/>
    <d v="2013-07-11T20:01:43"/>
    <x v="4"/>
  </r>
  <r>
    <x v="0"/>
    <s v="US"/>
    <s v="USD"/>
    <n v="1392675017"/>
    <n v="1390083017"/>
    <b v="0"/>
    <n v="38"/>
    <b v="1"/>
    <x v="4"/>
    <s v="rock"/>
    <n v="53.16"/>
    <n v="101"/>
    <x v="1826"/>
    <d v="2014-02-17T22:10:17"/>
    <x v="3"/>
  </r>
  <r>
    <x v="0"/>
    <s v="US"/>
    <s v="USD"/>
    <n v="1299138561"/>
    <n v="1294818561"/>
    <b v="0"/>
    <n v="96"/>
    <b v="1"/>
    <x v="4"/>
    <s v="rock"/>
    <n v="83.89"/>
    <n v="101"/>
    <x v="1827"/>
    <d v="2011-03-03T07:49:21"/>
    <x v="6"/>
  </r>
  <r>
    <x v="0"/>
    <s v="US"/>
    <s v="USD"/>
    <n v="1399672800"/>
    <n v="1396906530"/>
    <b v="0"/>
    <n v="48"/>
    <b v="1"/>
    <x v="4"/>
    <s v="rock"/>
    <n v="417.33"/>
    <n v="100"/>
    <x v="1828"/>
    <d v="2014-05-09T22:00:00"/>
    <x v="3"/>
  </r>
  <r>
    <x v="0"/>
    <s v="US"/>
    <s v="USD"/>
    <n v="1295647200"/>
    <n v="1291428371"/>
    <b v="0"/>
    <n v="33"/>
    <b v="1"/>
    <x v="4"/>
    <s v="rock"/>
    <n v="75.77"/>
    <n v="167"/>
    <x v="1829"/>
    <d v="2011-01-21T22:00:00"/>
    <x v="7"/>
  </r>
  <r>
    <x v="0"/>
    <s v="US"/>
    <s v="USD"/>
    <n v="1393259107"/>
    <n v="1390667107"/>
    <b v="0"/>
    <n v="226"/>
    <b v="1"/>
    <x v="4"/>
    <s v="rock"/>
    <n v="67.39"/>
    <n v="102"/>
    <x v="1830"/>
    <d v="2014-02-24T16:25:07"/>
    <x v="3"/>
  </r>
  <r>
    <x v="0"/>
    <s v="US"/>
    <s v="USD"/>
    <n v="1336866863"/>
    <n v="1335570863"/>
    <b v="0"/>
    <n v="14"/>
    <b v="1"/>
    <x v="4"/>
    <s v="rock"/>
    <n v="73.569999999999993"/>
    <n v="103"/>
    <x v="1831"/>
    <d v="2012-05-12T23:54:23"/>
    <x v="5"/>
  </r>
  <r>
    <x v="0"/>
    <s v="US"/>
    <s v="USD"/>
    <n v="1299243427"/>
    <n v="1296651427"/>
    <b v="0"/>
    <n v="20"/>
    <b v="1"/>
    <x v="4"/>
    <s v="rock"/>
    <n v="25"/>
    <n v="143"/>
    <x v="1832"/>
    <d v="2011-03-04T12:57:07"/>
    <x v="6"/>
  </r>
  <r>
    <x v="0"/>
    <s v="US"/>
    <s v="USD"/>
    <n v="1362211140"/>
    <n v="1359421403"/>
    <b v="0"/>
    <n v="25"/>
    <b v="1"/>
    <x v="4"/>
    <s v="rock"/>
    <n v="42"/>
    <n v="263"/>
    <x v="1833"/>
    <d v="2013-03-02T07:59:00"/>
    <x v="4"/>
  </r>
  <r>
    <x v="0"/>
    <s v="US"/>
    <s v="USD"/>
    <n v="1422140895"/>
    <n v="1418684895"/>
    <b v="0"/>
    <n v="90"/>
    <b v="1"/>
    <x v="4"/>
    <s v="rock"/>
    <n v="131.16999999999999"/>
    <n v="118"/>
    <x v="1834"/>
    <d v="2015-01-24T23:08:15"/>
    <x v="3"/>
  </r>
  <r>
    <x v="0"/>
    <s v="GB"/>
    <s v="GBP"/>
    <n v="1459439471"/>
    <n v="1456851071"/>
    <b v="0"/>
    <n v="11"/>
    <b v="1"/>
    <x v="4"/>
    <s v="rock"/>
    <n v="47.27"/>
    <n v="104"/>
    <x v="1835"/>
    <d v="2016-03-31T15:51:11"/>
    <x v="2"/>
  </r>
  <r>
    <x v="0"/>
    <s v="US"/>
    <s v="USD"/>
    <n v="1361129129"/>
    <n v="1359660329"/>
    <b v="0"/>
    <n v="55"/>
    <b v="1"/>
    <x v="4"/>
    <s v="rock"/>
    <n v="182.13"/>
    <n v="200"/>
    <x v="1836"/>
    <d v="2013-02-17T19:25:29"/>
    <x v="4"/>
  </r>
  <r>
    <x v="0"/>
    <s v="US"/>
    <s v="USD"/>
    <n v="1332029335"/>
    <n v="1326848935"/>
    <b v="0"/>
    <n v="30"/>
    <b v="1"/>
    <x v="4"/>
    <s v="rock"/>
    <n v="61.37"/>
    <n v="307"/>
    <x v="1837"/>
    <d v="2012-03-18T00:08:55"/>
    <x v="5"/>
  </r>
  <r>
    <x v="0"/>
    <s v="US"/>
    <s v="USD"/>
    <n v="1317438000"/>
    <n v="1314989557"/>
    <b v="0"/>
    <n v="28"/>
    <b v="1"/>
    <x v="4"/>
    <s v="rock"/>
    <n v="35.770000000000003"/>
    <n v="100"/>
    <x v="1838"/>
    <d v="2011-10-01T03:00:00"/>
    <x v="6"/>
  </r>
  <r>
    <x v="0"/>
    <s v="US"/>
    <s v="USD"/>
    <n v="1475342382"/>
    <n v="1472750382"/>
    <b v="0"/>
    <n v="45"/>
    <b v="1"/>
    <x v="4"/>
    <s v="rock"/>
    <n v="45.62"/>
    <n v="205"/>
    <x v="1839"/>
    <d v="2016-10-01T17:19:42"/>
    <x v="2"/>
  </r>
  <r>
    <x v="0"/>
    <s v="US"/>
    <s v="USD"/>
    <n v="1367902740"/>
    <n v="1366251510"/>
    <b v="0"/>
    <n v="13"/>
    <b v="1"/>
    <x v="4"/>
    <s v="rock"/>
    <n v="75.38"/>
    <n v="109"/>
    <x v="1840"/>
    <d v="2013-05-07T04:59:00"/>
    <x v="4"/>
  </r>
  <r>
    <x v="0"/>
    <s v="US"/>
    <s v="USD"/>
    <n v="1400561940"/>
    <n v="1397679445"/>
    <b v="0"/>
    <n v="40"/>
    <b v="1"/>
    <x v="4"/>
    <s v="rock"/>
    <n v="50.88"/>
    <n v="102"/>
    <x v="1841"/>
    <d v="2014-05-20T04:59:00"/>
    <x v="3"/>
  </r>
  <r>
    <x v="0"/>
    <s v="US"/>
    <s v="USD"/>
    <n v="1425275940"/>
    <n v="1422371381"/>
    <b v="0"/>
    <n v="21"/>
    <b v="1"/>
    <x v="4"/>
    <s v="rock"/>
    <n v="119.29"/>
    <n v="125"/>
    <x v="1842"/>
    <d v="2015-03-02T05:59:00"/>
    <x v="0"/>
  </r>
  <r>
    <x v="0"/>
    <s v="US"/>
    <s v="USD"/>
    <n v="1298245954"/>
    <n v="1295653954"/>
    <b v="0"/>
    <n v="134"/>
    <b v="1"/>
    <x v="4"/>
    <s v="rock"/>
    <n v="92.54"/>
    <n v="124"/>
    <x v="1843"/>
    <d v="2011-02-20T23:52:34"/>
    <x v="6"/>
  </r>
  <r>
    <x v="0"/>
    <s v="US"/>
    <s v="USD"/>
    <n v="1307761200"/>
    <n v="1304464914"/>
    <b v="0"/>
    <n v="20"/>
    <b v="1"/>
    <x v="4"/>
    <s v="rock"/>
    <n v="76.05"/>
    <n v="101"/>
    <x v="1844"/>
    <d v="2011-06-11T03:00:00"/>
    <x v="6"/>
  </r>
  <r>
    <x v="0"/>
    <s v="US"/>
    <s v="USD"/>
    <n v="1466139300"/>
    <n v="1464854398"/>
    <b v="0"/>
    <n v="19"/>
    <b v="1"/>
    <x v="4"/>
    <s v="rock"/>
    <n v="52.63"/>
    <n v="100"/>
    <x v="1845"/>
    <d v="2016-06-17T04:55:00"/>
    <x v="2"/>
  </r>
  <r>
    <x v="0"/>
    <s v="US"/>
    <s v="USD"/>
    <n v="1355585777"/>
    <n v="1352993777"/>
    <b v="0"/>
    <n v="209"/>
    <b v="1"/>
    <x v="4"/>
    <s v="rock"/>
    <n v="98.99"/>
    <n v="138"/>
    <x v="1846"/>
    <d v="2012-12-15T15:36:17"/>
    <x v="5"/>
  </r>
  <r>
    <x v="0"/>
    <s v="US"/>
    <s v="USD"/>
    <n v="1429594832"/>
    <n v="1427780432"/>
    <b v="0"/>
    <n v="38"/>
    <b v="1"/>
    <x v="4"/>
    <s v="rock"/>
    <n v="79.53"/>
    <n v="121"/>
    <x v="1847"/>
    <d v="2015-04-21T05:40:32"/>
    <x v="0"/>
  </r>
  <r>
    <x v="0"/>
    <s v="US"/>
    <s v="USD"/>
    <n v="1312095540"/>
    <n v="1306608888"/>
    <b v="0"/>
    <n v="24"/>
    <b v="1"/>
    <x v="4"/>
    <s v="rock"/>
    <n v="134.21"/>
    <n v="107"/>
    <x v="1848"/>
    <d v="2011-07-31T06:59:00"/>
    <x v="6"/>
  </r>
  <r>
    <x v="0"/>
    <s v="US"/>
    <s v="USD"/>
    <n v="1350505059"/>
    <n v="1347913059"/>
    <b v="0"/>
    <n v="8"/>
    <b v="1"/>
    <x v="4"/>
    <s v="rock"/>
    <n v="37.630000000000003"/>
    <n v="100"/>
    <x v="1849"/>
    <d v="2012-10-17T20:17:39"/>
    <x v="5"/>
  </r>
  <r>
    <x v="0"/>
    <s v="US"/>
    <s v="USD"/>
    <n v="1405033300"/>
    <n v="1402441300"/>
    <b v="0"/>
    <n v="179"/>
    <b v="1"/>
    <x v="4"/>
    <s v="rock"/>
    <n v="51.04"/>
    <n v="102"/>
    <x v="1850"/>
    <d v="2014-07-10T23:01:40"/>
    <x v="3"/>
  </r>
  <r>
    <x v="0"/>
    <s v="US"/>
    <s v="USD"/>
    <n v="1406509200"/>
    <n v="1404769538"/>
    <b v="0"/>
    <n v="26"/>
    <b v="1"/>
    <x v="4"/>
    <s v="rock"/>
    <n v="50.04"/>
    <n v="100"/>
    <x v="1851"/>
    <d v="2014-07-28T01:00:00"/>
    <x v="3"/>
  </r>
  <r>
    <x v="0"/>
    <s v="US"/>
    <s v="USD"/>
    <n v="1429920000"/>
    <n v="1426703452"/>
    <b v="0"/>
    <n v="131"/>
    <b v="1"/>
    <x v="4"/>
    <s v="rock"/>
    <n v="133.93"/>
    <n v="117"/>
    <x v="1852"/>
    <d v="2015-04-25T00:00:00"/>
    <x v="0"/>
  </r>
  <r>
    <x v="0"/>
    <s v="US"/>
    <s v="USD"/>
    <n v="1352860017"/>
    <n v="1348536417"/>
    <b v="0"/>
    <n v="14"/>
    <b v="1"/>
    <x v="4"/>
    <s v="rock"/>
    <n v="58.21"/>
    <n v="102"/>
    <x v="1853"/>
    <d v="2012-11-14T02:26:57"/>
    <x v="5"/>
  </r>
  <r>
    <x v="0"/>
    <s v="US"/>
    <s v="USD"/>
    <n v="1369355437"/>
    <n v="1366763437"/>
    <b v="0"/>
    <n v="174"/>
    <b v="1"/>
    <x v="4"/>
    <s v="rock"/>
    <n v="88.04"/>
    <n v="102"/>
    <x v="1854"/>
    <d v="2013-05-24T00:30:37"/>
    <x v="4"/>
  </r>
  <r>
    <x v="0"/>
    <s v="CA"/>
    <s v="CAD"/>
    <n v="1389012940"/>
    <n v="1385124940"/>
    <b v="0"/>
    <n v="191"/>
    <b v="1"/>
    <x v="4"/>
    <s v="rock"/>
    <n v="70.58"/>
    <n v="154"/>
    <x v="1855"/>
    <d v="2014-01-06T12:55:40"/>
    <x v="4"/>
  </r>
  <r>
    <x v="0"/>
    <s v="US"/>
    <s v="USD"/>
    <n v="1405715472"/>
    <n v="1403901072"/>
    <b v="0"/>
    <n v="38"/>
    <b v="1"/>
    <x v="4"/>
    <s v="rock"/>
    <n v="53.29"/>
    <n v="101"/>
    <x v="1856"/>
    <d v="2014-07-18T20:31:12"/>
    <x v="3"/>
  </r>
  <r>
    <x v="0"/>
    <s v="US"/>
    <s v="USD"/>
    <n v="1410546413"/>
    <n v="1407954413"/>
    <b v="0"/>
    <n v="22"/>
    <b v="1"/>
    <x v="4"/>
    <s v="rock"/>
    <n v="136.36000000000001"/>
    <n v="100"/>
    <x v="1857"/>
    <d v="2014-09-12T18:26:53"/>
    <x v="3"/>
  </r>
  <r>
    <x v="0"/>
    <s v="US"/>
    <s v="USD"/>
    <n v="1324014521"/>
    <n v="1318826921"/>
    <b v="0"/>
    <n v="149"/>
    <b v="1"/>
    <x v="4"/>
    <s v="rock"/>
    <n v="40.549999999999997"/>
    <n v="109"/>
    <x v="1858"/>
    <d v="2011-12-16T05:48:41"/>
    <x v="6"/>
  </r>
  <r>
    <x v="0"/>
    <s v="US"/>
    <s v="USD"/>
    <n v="1316716129"/>
    <n v="1314124129"/>
    <b v="0"/>
    <n v="56"/>
    <b v="1"/>
    <x v="4"/>
    <s v="rock"/>
    <n v="70.63"/>
    <n v="132"/>
    <x v="1859"/>
    <d v="2011-09-22T18:28:49"/>
    <x v="6"/>
  </r>
  <r>
    <x v="0"/>
    <s v="US"/>
    <s v="USD"/>
    <n v="1391706084"/>
    <n v="1389891684"/>
    <b v="0"/>
    <n v="19"/>
    <b v="1"/>
    <x v="4"/>
    <s v="rock"/>
    <n v="52.68"/>
    <n v="133"/>
    <x v="1860"/>
    <d v="2014-02-06T17:01:24"/>
    <x v="3"/>
  </r>
  <r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x v="2"/>
    <s v="US"/>
    <s v="USD"/>
    <n v="1488958200"/>
    <n v="1484912974"/>
    <b v="0"/>
    <n v="16"/>
    <b v="0"/>
    <x v="6"/>
    <s v="mobile games"/>
    <n v="90.94"/>
    <n v="8"/>
    <x v="1862"/>
    <d v="2017-03-08T07:30:00"/>
    <x v="1"/>
  </r>
  <r>
    <x v="2"/>
    <s v="US"/>
    <s v="USD"/>
    <n v="1402600085"/>
    <n v="1400008085"/>
    <b v="0"/>
    <n v="2"/>
    <b v="0"/>
    <x v="6"/>
    <s v="mobile games"/>
    <n v="5"/>
    <n v="0"/>
    <x v="1863"/>
    <d v="2014-06-12T19:08:05"/>
    <x v="3"/>
  </r>
  <r>
    <x v="2"/>
    <s v="US"/>
    <s v="USD"/>
    <n v="1399223500"/>
    <n v="1396631500"/>
    <b v="0"/>
    <n v="48"/>
    <b v="0"/>
    <x v="6"/>
    <s v="mobile games"/>
    <n v="58.08"/>
    <n v="43"/>
    <x v="1864"/>
    <d v="2014-05-04T17:11:40"/>
    <x v="3"/>
  </r>
  <r>
    <x v="2"/>
    <s v="GB"/>
    <s v="GBP"/>
    <n v="1478425747"/>
    <n v="1475398147"/>
    <b v="0"/>
    <n v="2"/>
    <b v="0"/>
    <x v="6"/>
    <s v="mobile games"/>
    <n v="2"/>
    <n v="0"/>
    <x v="1865"/>
    <d v="2016-11-06T09:49:07"/>
    <x v="2"/>
  </r>
  <r>
    <x v="2"/>
    <s v="US"/>
    <s v="USD"/>
    <n v="1488340800"/>
    <n v="1483768497"/>
    <b v="0"/>
    <n v="2"/>
    <b v="0"/>
    <x v="6"/>
    <s v="mobile games"/>
    <n v="62.5"/>
    <n v="1"/>
    <x v="1866"/>
    <d v="2017-03-01T04:00:00"/>
    <x v="1"/>
  </r>
  <r>
    <x v="2"/>
    <s v="US"/>
    <s v="USD"/>
    <n v="1478383912"/>
    <n v="1475791912"/>
    <b v="0"/>
    <n v="1"/>
    <b v="0"/>
    <x v="6"/>
    <s v="mobile games"/>
    <n v="10"/>
    <n v="0"/>
    <x v="1867"/>
    <d v="2016-11-05T22:11:52"/>
    <x v="2"/>
  </r>
  <r>
    <x v="2"/>
    <s v="US"/>
    <s v="USD"/>
    <n v="1450166340"/>
    <n v="1448044925"/>
    <b v="0"/>
    <n v="17"/>
    <b v="0"/>
    <x v="6"/>
    <s v="mobile games"/>
    <n v="71.59"/>
    <n v="5"/>
    <x v="1868"/>
    <d v="2015-12-15T07:59:00"/>
    <x v="0"/>
  </r>
  <r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x v="2"/>
    <s v="US"/>
    <s v="USD"/>
    <n v="1454213820"/>
    <n v="1451723535"/>
    <b v="0"/>
    <n v="11"/>
    <b v="0"/>
    <x v="6"/>
    <s v="mobile games"/>
    <n v="32.82"/>
    <n v="10"/>
    <x v="1870"/>
    <d v="2016-01-31T04:17:00"/>
    <x v="2"/>
  </r>
  <r>
    <x v="2"/>
    <s v="US"/>
    <s v="USD"/>
    <n v="1416512901"/>
    <n v="1413053301"/>
    <b v="0"/>
    <n v="95"/>
    <b v="0"/>
    <x v="6"/>
    <s v="mobile games"/>
    <n v="49.12"/>
    <n v="72"/>
    <x v="1871"/>
    <d v="2014-11-20T19:48:21"/>
    <x v="3"/>
  </r>
  <r>
    <x v="2"/>
    <s v="US"/>
    <s v="USD"/>
    <n v="1435633602"/>
    <n v="1433041602"/>
    <b v="0"/>
    <n v="13"/>
    <b v="0"/>
    <x v="6"/>
    <s v="mobile games"/>
    <n v="16.309999999999999"/>
    <n v="1"/>
    <x v="1872"/>
    <d v="2015-06-30T03:06:42"/>
    <x v="0"/>
  </r>
  <r>
    <x v="2"/>
    <s v="CA"/>
    <s v="CAD"/>
    <n v="1436373900"/>
    <n v="1433861210"/>
    <b v="0"/>
    <n v="2"/>
    <b v="0"/>
    <x v="6"/>
    <s v="mobile games"/>
    <n v="18"/>
    <n v="0"/>
    <x v="1873"/>
    <d v="2015-07-08T16:45:00"/>
    <x v="0"/>
  </r>
  <r>
    <x v="2"/>
    <s v="US"/>
    <s v="USD"/>
    <n v="1467155733"/>
    <n v="1465427733"/>
    <b v="0"/>
    <n v="2"/>
    <b v="0"/>
    <x v="6"/>
    <s v="mobile games"/>
    <n v="13"/>
    <n v="0"/>
    <x v="1874"/>
    <d v="2016-06-28T23:15:33"/>
    <x v="2"/>
  </r>
  <r>
    <x v="2"/>
    <s v="US"/>
    <s v="USD"/>
    <n v="1470519308"/>
    <n v="1465335308"/>
    <b v="0"/>
    <n v="3"/>
    <b v="0"/>
    <x v="6"/>
    <s v="mobile games"/>
    <n v="17"/>
    <n v="1"/>
    <x v="1875"/>
    <d v="2016-08-06T21:35:08"/>
    <x v="2"/>
  </r>
  <r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x v="2"/>
    <s v="ES"/>
    <s v="EUR"/>
    <n v="1457966129"/>
    <n v="1455377729"/>
    <b v="0"/>
    <n v="2"/>
    <b v="0"/>
    <x v="6"/>
    <s v="mobile games"/>
    <n v="3"/>
    <n v="0"/>
    <x v="1879"/>
    <d v="2016-03-14T14:35:29"/>
    <x v="2"/>
  </r>
  <r>
    <x v="2"/>
    <s v="GB"/>
    <s v="GBP"/>
    <n v="1459341380"/>
    <n v="1456839380"/>
    <b v="0"/>
    <n v="24"/>
    <b v="0"/>
    <x v="6"/>
    <s v="mobile games"/>
    <n v="41.83"/>
    <n v="20"/>
    <x v="1880"/>
    <d v="2016-03-30T12:36:20"/>
    <x v="2"/>
  </r>
  <r>
    <x v="0"/>
    <s v="US"/>
    <s v="USD"/>
    <n v="1425955189"/>
    <n v="1423366789"/>
    <b v="0"/>
    <n v="70"/>
    <b v="1"/>
    <x v="4"/>
    <s v="indie rock"/>
    <n v="49.34"/>
    <n v="173"/>
    <x v="1881"/>
    <d v="2015-03-10T02:39:49"/>
    <x v="0"/>
  </r>
  <r>
    <x v="0"/>
    <s v="US"/>
    <s v="USD"/>
    <n v="1341964080"/>
    <n v="1339109212"/>
    <b v="0"/>
    <n v="81"/>
    <b v="1"/>
    <x v="4"/>
    <s v="indie rock"/>
    <n v="41.73"/>
    <n v="101"/>
    <x v="1882"/>
    <d v="2012-07-10T23:48:00"/>
    <x v="5"/>
  </r>
  <r>
    <x v="0"/>
    <s v="US"/>
    <s v="USD"/>
    <n v="1333921508"/>
    <n v="1331333108"/>
    <b v="0"/>
    <n v="32"/>
    <b v="1"/>
    <x v="4"/>
    <s v="indie rock"/>
    <n v="32.72"/>
    <n v="105"/>
    <x v="1883"/>
    <d v="2012-04-08T21:45:08"/>
    <x v="5"/>
  </r>
  <r>
    <x v="0"/>
    <s v="US"/>
    <s v="USD"/>
    <n v="1354017600"/>
    <n v="1350967535"/>
    <b v="0"/>
    <n v="26"/>
    <b v="1"/>
    <x v="4"/>
    <s v="indie rock"/>
    <n v="51.96"/>
    <n v="135"/>
    <x v="1884"/>
    <d v="2012-11-27T12:00:00"/>
    <x v="5"/>
  </r>
  <r>
    <x v="0"/>
    <s v="US"/>
    <s v="USD"/>
    <n v="1344636000"/>
    <n v="1341800110"/>
    <b v="0"/>
    <n v="105"/>
    <b v="1"/>
    <x v="4"/>
    <s v="indie rock"/>
    <n v="50.69"/>
    <n v="116"/>
    <x v="1885"/>
    <d v="2012-08-10T22:00:00"/>
    <x v="5"/>
  </r>
  <r>
    <x v="0"/>
    <s v="US"/>
    <s v="USD"/>
    <n v="1415832338"/>
    <n v="1413236738"/>
    <b v="0"/>
    <n v="29"/>
    <b v="1"/>
    <x v="4"/>
    <s v="indie rock"/>
    <n v="42.24"/>
    <n v="102"/>
    <x v="1886"/>
    <d v="2014-11-12T22:45:38"/>
    <x v="3"/>
  </r>
  <r>
    <x v="0"/>
    <s v="ES"/>
    <s v="EUR"/>
    <n v="1449178200"/>
    <n v="1447614732"/>
    <b v="0"/>
    <n v="8"/>
    <b v="1"/>
    <x v="4"/>
    <s v="indie rock"/>
    <n v="416.88"/>
    <n v="111"/>
    <x v="1887"/>
    <d v="2015-12-03T21:30:00"/>
    <x v="0"/>
  </r>
  <r>
    <x v="0"/>
    <s v="US"/>
    <s v="USD"/>
    <n v="1275368340"/>
    <n v="1272692732"/>
    <b v="0"/>
    <n v="89"/>
    <b v="1"/>
    <x v="4"/>
    <s v="indie rock"/>
    <n v="46.65"/>
    <n v="166"/>
    <x v="1888"/>
    <d v="2010-06-01T04:59:00"/>
    <x v="7"/>
  </r>
  <r>
    <x v="0"/>
    <s v="US"/>
    <s v="USD"/>
    <n v="1363024946"/>
    <n v="1359140546"/>
    <b v="0"/>
    <n v="44"/>
    <b v="1"/>
    <x v="4"/>
    <s v="indie rock"/>
    <n v="48.45"/>
    <n v="107"/>
    <x v="1889"/>
    <d v="2013-03-11T18:02:26"/>
    <x v="4"/>
  </r>
  <r>
    <x v="0"/>
    <s v="US"/>
    <s v="USD"/>
    <n v="1355597528"/>
    <n v="1353005528"/>
    <b v="0"/>
    <n v="246"/>
    <b v="1"/>
    <x v="4"/>
    <s v="indie rock"/>
    <n v="70.53"/>
    <n v="145"/>
    <x v="1890"/>
    <d v="2012-12-15T18:52:08"/>
    <x v="5"/>
  </r>
  <r>
    <x v="0"/>
    <s v="US"/>
    <s v="USD"/>
    <n v="1279778400"/>
    <n v="1275851354"/>
    <b v="0"/>
    <n v="120"/>
    <b v="1"/>
    <x v="4"/>
    <s v="indie rock"/>
    <n v="87.96"/>
    <n v="106"/>
    <x v="1891"/>
    <d v="2010-07-22T06:00:00"/>
    <x v="7"/>
  </r>
  <r>
    <x v="0"/>
    <s v="US"/>
    <s v="USD"/>
    <n v="1307459881"/>
    <n v="1304867881"/>
    <b v="0"/>
    <n v="26"/>
    <b v="1"/>
    <x v="4"/>
    <s v="indie rock"/>
    <n v="26.27"/>
    <n v="137"/>
    <x v="1892"/>
    <d v="2011-06-07T15:18:01"/>
    <x v="6"/>
  </r>
  <r>
    <x v="0"/>
    <s v="US"/>
    <s v="USD"/>
    <n v="1302926340"/>
    <n v="1301524585"/>
    <b v="0"/>
    <n v="45"/>
    <b v="1"/>
    <x v="4"/>
    <s v="indie rock"/>
    <n v="57.78"/>
    <n v="104"/>
    <x v="1893"/>
    <d v="2011-04-16T03:59:00"/>
    <x v="6"/>
  </r>
  <r>
    <x v="0"/>
    <s v="US"/>
    <s v="USD"/>
    <n v="1329082983"/>
    <n v="1326404583"/>
    <b v="0"/>
    <n v="20"/>
    <b v="1"/>
    <x v="4"/>
    <s v="indie rock"/>
    <n v="57.25"/>
    <n v="115"/>
    <x v="1894"/>
    <d v="2012-02-12T21:43:03"/>
    <x v="5"/>
  </r>
  <r>
    <x v="0"/>
    <s v="US"/>
    <s v="USD"/>
    <n v="1445363722"/>
    <n v="1442771722"/>
    <b v="0"/>
    <n v="47"/>
    <b v="1"/>
    <x v="4"/>
    <s v="indie rock"/>
    <n v="196.34"/>
    <n v="102"/>
    <x v="1895"/>
    <d v="2015-10-20T17:55:22"/>
    <x v="0"/>
  </r>
  <r>
    <x v="0"/>
    <s v="US"/>
    <s v="USD"/>
    <n v="1334250165"/>
    <n v="1331658165"/>
    <b v="0"/>
    <n v="13"/>
    <b v="1"/>
    <x v="4"/>
    <s v="indie rock"/>
    <n v="43"/>
    <n v="124"/>
    <x v="1896"/>
    <d v="2012-04-12T17:02:45"/>
    <x v="5"/>
  </r>
  <r>
    <x v="0"/>
    <s v="US"/>
    <s v="USD"/>
    <n v="1393966800"/>
    <n v="1392040806"/>
    <b v="0"/>
    <n v="183"/>
    <b v="1"/>
    <x v="4"/>
    <s v="indie rock"/>
    <n v="35.549999999999997"/>
    <n v="102"/>
    <x v="1897"/>
    <d v="2014-03-04T21:00:00"/>
    <x v="3"/>
  </r>
  <r>
    <x v="0"/>
    <s v="US"/>
    <s v="USD"/>
    <n v="1454349600"/>
    <n v="1451277473"/>
    <b v="0"/>
    <n v="21"/>
    <b v="1"/>
    <x v="4"/>
    <s v="indie rock"/>
    <n v="68.81"/>
    <n v="145"/>
    <x v="1898"/>
    <d v="2016-02-01T18:00:00"/>
    <x v="0"/>
  </r>
  <r>
    <x v="0"/>
    <s v="US"/>
    <s v="USD"/>
    <n v="1427319366"/>
    <n v="1424730966"/>
    <b v="0"/>
    <n v="42"/>
    <b v="1"/>
    <x v="4"/>
    <s v="indie rock"/>
    <n v="28.57"/>
    <n v="133"/>
    <x v="1899"/>
    <d v="2015-03-25T21:36:06"/>
    <x v="0"/>
  </r>
  <r>
    <x v="0"/>
    <s v="US"/>
    <s v="USD"/>
    <n v="1349517540"/>
    <n v="1347137731"/>
    <b v="0"/>
    <n v="54"/>
    <b v="1"/>
    <x v="4"/>
    <s v="indie rock"/>
    <n v="50.63"/>
    <n v="109"/>
    <x v="1900"/>
    <d v="2012-10-06T09:59:00"/>
    <x v="5"/>
  </r>
  <r>
    <x v="2"/>
    <s v="GB"/>
    <s v="GBP"/>
    <n v="1432299600"/>
    <n v="1429707729"/>
    <b v="0"/>
    <n v="25"/>
    <b v="0"/>
    <x v="2"/>
    <s v="gadgets"/>
    <n v="106.8"/>
    <n v="3"/>
    <x v="1901"/>
    <d v="2015-05-22T13:00:00"/>
    <x v="0"/>
  </r>
  <r>
    <x v="2"/>
    <s v="NL"/>
    <s v="EUR"/>
    <n v="1425495447"/>
    <n v="1422903447"/>
    <b v="0"/>
    <n v="3"/>
    <b v="0"/>
    <x v="2"/>
    <s v="gadgets"/>
    <n v="4"/>
    <n v="1"/>
    <x v="1902"/>
    <d v="2015-03-04T18:57:27"/>
    <x v="0"/>
  </r>
  <r>
    <x v="2"/>
    <s v="US"/>
    <s v="USD"/>
    <n v="1485541791"/>
    <n v="1480357791"/>
    <b v="0"/>
    <n v="41"/>
    <b v="0"/>
    <x v="2"/>
    <s v="gadgets"/>
    <n v="34.1"/>
    <n v="47"/>
    <x v="1903"/>
    <d v="2017-01-27T18:29:51"/>
    <x v="2"/>
  </r>
  <r>
    <x v="2"/>
    <s v="US"/>
    <s v="USD"/>
    <n v="1451752021"/>
    <n v="1447864021"/>
    <b v="0"/>
    <n v="2"/>
    <b v="0"/>
    <x v="2"/>
    <s v="gadgets"/>
    <n v="25"/>
    <n v="0"/>
    <x v="1904"/>
    <d v="2016-01-02T16:27:01"/>
    <x v="0"/>
  </r>
  <r>
    <x v="2"/>
    <s v="US"/>
    <s v="USD"/>
    <n v="1410127994"/>
    <n v="1407535994"/>
    <b v="0"/>
    <n v="4"/>
    <b v="0"/>
    <x v="2"/>
    <s v="gadgets"/>
    <n v="10.5"/>
    <n v="0"/>
    <x v="1905"/>
    <d v="2014-09-07T22:13:14"/>
    <x v="3"/>
  </r>
  <r>
    <x v="2"/>
    <s v="US"/>
    <s v="USD"/>
    <n v="1466697983"/>
    <n v="1464105983"/>
    <b v="0"/>
    <n v="99"/>
    <b v="0"/>
    <x v="2"/>
    <s v="gadgets"/>
    <n v="215.96"/>
    <n v="43"/>
    <x v="1906"/>
    <d v="2016-06-23T16:06:23"/>
    <x v="2"/>
  </r>
  <r>
    <x v="2"/>
    <s v="US"/>
    <s v="USD"/>
    <n v="1400853925"/>
    <n v="1399557925"/>
    <b v="0"/>
    <n v="4"/>
    <b v="0"/>
    <x v="2"/>
    <s v="gadgets"/>
    <n v="21.25"/>
    <n v="0"/>
    <x v="1907"/>
    <d v="2014-05-23T14:05:25"/>
    <x v="3"/>
  </r>
  <r>
    <x v="2"/>
    <s v="US"/>
    <s v="USD"/>
    <n v="1483048900"/>
    <n v="1480456900"/>
    <b v="0"/>
    <n v="4"/>
    <b v="0"/>
    <x v="2"/>
    <s v="gadgets"/>
    <n v="108.25"/>
    <n v="2"/>
    <x v="1908"/>
    <d v="2016-12-29T22:01:40"/>
    <x v="2"/>
  </r>
  <r>
    <x v="2"/>
    <s v="US"/>
    <s v="USD"/>
    <n v="1414059479"/>
    <n v="1411467479"/>
    <b v="0"/>
    <n v="38"/>
    <b v="0"/>
    <x v="2"/>
    <s v="gadgets"/>
    <n v="129.97"/>
    <n v="14"/>
    <x v="1909"/>
    <d v="2014-10-23T10:17:59"/>
    <x v="3"/>
  </r>
  <r>
    <x v="2"/>
    <s v="NL"/>
    <s v="EUR"/>
    <n v="1446331500"/>
    <n v="1442531217"/>
    <b v="0"/>
    <n v="285"/>
    <b v="0"/>
    <x v="2"/>
    <s v="gadgets"/>
    <n v="117.49"/>
    <n v="39"/>
    <x v="1910"/>
    <d v="2015-10-31T22:45:00"/>
    <x v="0"/>
  </r>
  <r>
    <x v="2"/>
    <s v="NZ"/>
    <s v="NZD"/>
    <n v="1407545334"/>
    <n v="1404953334"/>
    <b v="0"/>
    <n v="1"/>
    <b v="0"/>
    <x v="2"/>
    <s v="gadgets"/>
    <n v="10"/>
    <n v="0"/>
    <x v="1911"/>
    <d v="2014-08-09T00:48:54"/>
    <x v="3"/>
  </r>
  <r>
    <x v="2"/>
    <s v="US"/>
    <s v="USD"/>
    <n v="1433395560"/>
    <n v="1430803560"/>
    <b v="0"/>
    <n v="42"/>
    <b v="0"/>
    <x v="2"/>
    <s v="gadgets"/>
    <n v="70.599999999999994"/>
    <n v="59"/>
    <x v="1912"/>
    <d v="2015-06-04T05:26:00"/>
    <x v="0"/>
  </r>
  <r>
    <x v="2"/>
    <s v="GB"/>
    <s v="GBP"/>
    <n v="1412770578"/>
    <n v="1410178578"/>
    <b v="0"/>
    <n v="26"/>
    <b v="0"/>
    <x v="2"/>
    <s v="gadgets"/>
    <n v="24.5"/>
    <n v="1"/>
    <x v="1913"/>
    <d v="2014-10-08T12:16:18"/>
    <x v="3"/>
  </r>
  <r>
    <x v="2"/>
    <s v="US"/>
    <s v="USD"/>
    <n v="1414814340"/>
    <n v="1413519073"/>
    <b v="0"/>
    <n v="2"/>
    <b v="0"/>
    <x v="2"/>
    <s v="gadgets"/>
    <n v="30"/>
    <n v="9"/>
    <x v="1914"/>
    <d v="2014-11-01T03:59:00"/>
    <x v="3"/>
  </r>
  <r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x v="2"/>
    <s v="US"/>
    <s v="USD"/>
    <n v="1478542375"/>
    <n v="1476378775"/>
    <b v="0"/>
    <n v="6"/>
    <b v="0"/>
    <x v="2"/>
    <s v="gadgets"/>
    <n v="17"/>
    <n v="1"/>
    <x v="1916"/>
    <d v="2016-11-07T18:12:55"/>
    <x v="2"/>
  </r>
  <r>
    <x v="2"/>
    <s v="HK"/>
    <s v="HKD"/>
    <n v="1486708133"/>
    <n v="1484116133"/>
    <b v="0"/>
    <n v="70"/>
    <b v="0"/>
    <x v="2"/>
    <s v="gadgets"/>
    <n v="2928.93"/>
    <n v="53"/>
    <x v="1917"/>
    <d v="2017-02-10T06:28:53"/>
    <x v="1"/>
  </r>
  <r>
    <x v="2"/>
    <s v="US"/>
    <s v="USD"/>
    <n v="1407869851"/>
    <n v="1404845851"/>
    <b v="0"/>
    <n v="9"/>
    <b v="0"/>
    <x v="2"/>
    <s v="gadgets"/>
    <n v="28.89"/>
    <n v="1"/>
    <x v="1918"/>
    <d v="2014-08-12T18:57:31"/>
    <x v="3"/>
  </r>
  <r>
    <x v="2"/>
    <s v="US"/>
    <s v="USD"/>
    <n v="1432069249"/>
    <n v="1429477249"/>
    <b v="0"/>
    <n v="8"/>
    <b v="0"/>
    <x v="2"/>
    <s v="gadgets"/>
    <n v="29.63"/>
    <n v="47"/>
    <x v="1919"/>
    <d v="2015-05-19T21:00:49"/>
    <x v="0"/>
  </r>
  <r>
    <x v="2"/>
    <s v="GB"/>
    <s v="GBP"/>
    <n v="1445468400"/>
    <n v="1443042061"/>
    <b v="0"/>
    <n v="105"/>
    <b v="0"/>
    <x v="2"/>
    <s v="gadgets"/>
    <n v="40.98"/>
    <n v="43"/>
    <x v="1920"/>
    <d v="2015-10-21T23:00:00"/>
    <x v="0"/>
  </r>
  <r>
    <x v="0"/>
    <s v="US"/>
    <s v="USD"/>
    <n v="1342243143"/>
    <n v="1339651143"/>
    <b v="0"/>
    <n v="38"/>
    <b v="1"/>
    <x v="4"/>
    <s v="indie rock"/>
    <n v="54"/>
    <n v="137"/>
    <x v="1921"/>
    <d v="2012-07-14T05:19:03"/>
    <x v="5"/>
  </r>
  <r>
    <x v="0"/>
    <s v="US"/>
    <s v="USD"/>
    <n v="1386828507"/>
    <n v="1384236507"/>
    <b v="0"/>
    <n v="64"/>
    <b v="1"/>
    <x v="4"/>
    <s v="indie rock"/>
    <n v="36.11"/>
    <n v="116"/>
    <x v="1922"/>
    <d v="2013-12-12T06:08:27"/>
    <x v="4"/>
  </r>
  <r>
    <x v="0"/>
    <s v="US"/>
    <s v="USD"/>
    <n v="1317099540"/>
    <n v="1313612532"/>
    <b v="0"/>
    <n v="13"/>
    <b v="1"/>
    <x v="4"/>
    <s v="indie rock"/>
    <n v="23.15"/>
    <n v="241"/>
    <x v="1923"/>
    <d v="2011-09-27T04:59:00"/>
    <x v="6"/>
  </r>
  <r>
    <x v="0"/>
    <s v="US"/>
    <s v="USD"/>
    <n v="1389814380"/>
    <n v="1387390555"/>
    <b v="0"/>
    <n v="33"/>
    <b v="1"/>
    <x v="4"/>
    <s v="indie rock"/>
    <n v="104"/>
    <n v="114"/>
    <x v="1924"/>
    <d v="2014-01-15T19:33:00"/>
    <x v="4"/>
  </r>
  <r>
    <x v="0"/>
    <s v="US"/>
    <s v="USD"/>
    <n v="1381449600"/>
    <n v="1379540288"/>
    <b v="0"/>
    <n v="52"/>
    <b v="1"/>
    <x v="4"/>
    <s v="indie rock"/>
    <n v="31.83"/>
    <n v="110"/>
    <x v="1925"/>
    <d v="2013-10-11T00:00:00"/>
    <x v="4"/>
  </r>
  <r>
    <x v="0"/>
    <s v="US"/>
    <s v="USD"/>
    <n v="1288657560"/>
    <n v="1286319256"/>
    <b v="0"/>
    <n v="107"/>
    <b v="1"/>
    <x v="4"/>
    <s v="indie rock"/>
    <n v="27.39"/>
    <n v="195"/>
    <x v="1926"/>
    <d v="2010-11-02T00:26:00"/>
    <x v="7"/>
  </r>
  <r>
    <x v="0"/>
    <s v="US"/>
    <s v="USD"/>
    <n v="1331182740"/>
    <n v="1329856839"/>
    <b v="0"/>
    <n v="11"/>
    <b v="1"/>
    <x v="4"/>
    <s v="indie rock"/>
    <n v="56.36"/>
    <n v="103"/>
    <x v="1927"/>
    <d v="2012-03-08T04:59:00"/>
    <x v="5"/>
  </r>
  <r>
    <x v="0"/>
    <s v="US"/>
    <s v="USD"/>
    <n v="1367940794"/>
    <n v="1365348794"/>
    <b v="0"/>
    <n v="34"/>
    <b v="1"/>
    <x v="4"/>
    <s v="indie rock"/>
    <n v="77.349999999999994"/>
    <n v="103"/>
    <x v="1928"/>
    <d v="2013-05-07T15:33:14"/>
    <x v="4"/>
  </r>
  <r>
    <x v="0"/>
    <s v="US"/>
    <s v="USD"/>
    <n v="1309825866"/>
    <n v="1306197066"/>
    <b v="0"/>
    <n v="75"/>
    <b v="1"/>
    <x v="4"/>
    <s v="indie rock"/>
    <n v="42.8"/>
    <n v="100"/>
    <x v="1929"/>
    <d v="2011-07-05T00:31:06"/>
    <x v="6"/>
  </r>
  <r>
    <x v="0"/>
    <s v="US"/>
    <s v="USD"/>
    <n v="1373203482"/>
    <n v="1368019482"/>
    <b v="0"/>
    <n v="26"/>
    <b v="1"/>
    <x v="4"/>
    <s v="indie rock"/>
    <n v="48.85"/>
    <n v="127"/>
    <x v="1930"/>
    <d v="2013-07-07T13:24:42"/>
    <x v="4"/>
  </r>
  <r>
    <x v="0"/>
    <s v="US"/>
    <s v="USD"/>
    <n v="1337657400"/>
    <n v="1336512309"/>
    <b v="0"/>
    <n v="50"/>
    <b v="1"/>
    <x v="4"/>
    <s v="indie rock"/>
    <n v="48.24"/>
    <n v="121"/>
    <x v="1931"/>
    <d v="2012-05-22T03:30:00"/>
    <x v="5"/>
  </r>
  <r>
    <x v="0"/>
    <s v="US"/>
    <s v="USD"/>
    <n v="1327433173"/>
    <n v="1325618773"/>
    <b v="0"/>
    <n v="80"/>
    <b v="1"/>
    <x v="4"/>
    <s v="indie rock"/>
    <n v="70.209999999999994"/>
    <n v="107"/>
    <x v="1932"/>
    <d v="2012-01-24T19:26:13"/>
    <x v="5"/>
  </r>
  <r>
    <x v="0"/>
    <s v="US"/>
    <s v="USD"/>
    <n v="1411787307"/>
    <n v="1409195307"/>
    <b v="0"/>
    <n v="110"/>
    <b v="1"/>
    <x v="4"/>
    <s v="indie rock"/>
    <n v="94.05"/>
    <n v="172"/>
    <x v="1933"/>
    <d v="2014-09-27T03:08:27"/>
    <x v="3"/>
  </r>
  <r>
    <x v="0"/>
    <s v="US"/>
    <s v="USD"/>
    <n v="1324789200"/>
    <n v="1321649321"/>
    <b v="0"/>
    <n v="77"/>
    <b v="1"/>
    <x v="4"/>
    <s v="indie rock"/>
    <n v="80.27"/>
    <n v="124"/>
    <x v="1934"/>
    <d v="2011-12-25T05:00:00"/>
    <x v="6"/>
  </r>
  <r>
    <x v="0"/>
    <s v="US"/>
    <s v="USD"/>
    <n v="1403326740"/>
    <n v="1400106171"/>
    <b v="0"/>
    <n v="50"/>
    <b v="1"/>
    <x v="4"/>
    <s v="indie rock"/>
    <n v="54.2"/>
    <n v="108"/>
    <x v="1935"/>
    <d v="2014-06-21T04:59:00"/>
    <x v="3"/>
  </r>
  <r>
    <x v="0"/>
    <s v="US"/>
    <s v="USD"/>
    <n v="1323151140"/>
    <n v="1320528070"/>
    <b v="0"/>
    <n v="145"/>
    <b v="1"/>
    <x v="4"/>
    <s v="indie rock"/>
    <n v="60.27"/>
    <n v="117"/>
    <x v="1936"/>
    <d v="2011-12-06T05:59:00"/>
    <x v="6"/>
  </r>
  <r>
    <x v="0"/>
    <s v="US"/>
    <s v="USD"/>
    <n v="1339732740"/>
    <n v="1338346281"/>
    <b v="0"/>
    <n v="29"/>
    <b v="1"/>
    <x v="4"/>
    <s v="indie rock"/>
    <n v="38.74"/>
    <n v="187"/>
    <x v="1937"/>
    <d v="2012-06-15T03:59:00"/>
    <x v="5"/>
  </r>
  <r>
    <x v="0"/>
    <s v="US"/>
    <s v="USD"/>
    <n v="1372741200"/>
    <n v="1370067231"/>
    <b v="0"/>
    <n v="114"/>
    <b v="1"/>
    <x v="4"/>
    <s v="indie rock"/>
    <n v="152.54"/>
    <n v="116"/>
    <x v="1938"/>
    <d v="2013-07-02T05:00:00"/>
    <x v="4"/>
  </r>
  <r>
    <x v="0"/>
    <s v="US"/>
    <s v="USD"/>
    <n v="1362955108"/>
    <n v="1360366708"/>
    <b v="0"/>
    <n v="96"/>
    <b v="1"/>
    <x v="4"/>
    <s v="indie rock"/>
    <n v="115.31"/>
    <n v="111"/>
    <x v="1939"/>
    <d v="2013-03-10T22:38:28"/>
    <x v="4"/>
  </r>
  <r>
    <x v="0"/>
    <s v="US"/>
    <s v="USD"/>
    <n v="1308110340"/>
    <n v="1304770233"/>
    <b v="0"/>
    <n v="31"/>
    <b v="1"/>
    <x v="4"/>
    <s v="indie rock"/>
    <n v="35.840000000000003"/>
    <n v="171"/>
    <x v="1940"/>
    <d v="2011-06-15T03:59:00"/>
    <x v="6"/>
  </r>
  <r>
    <x v="0"/>
    <s v="US"/>
    <s v="USD"/>
    <n v="1400137131"/>
    <n v="1397545131"/>
    <b v="1"/>
    <n v="4883"/>
    <b v="1"/>
    <x v="2"/>
    <s v="hardware"/>
    <n v="64.569999999999993"/>
    <n v="126"/>
    <x v="1941"/>
    <d v="2014-05-15T06:58:51"/>
    <x v="3"/>
  </r>
  <r>
    <x v="0"/>
    <s v="US"/>
    <s v="USD"/>
    <n v="1309809140"/>
    <n v="1302033140"/>
    <b v="1"/>
    <n v="95"/>
    <b v="1"/>
    <x v="2"/>
    <s v="hardware"/>
    <n v="87.44"/>
    <n v="138"/>
    <x v="1942"/>
    <d v="2011-07-04T19:52:20"/>
    <x v="6"/>
  </r>
  <r>
    <x v="0"/>
    <s v="US"/>
    <s v="USD"/>
    <n v="1470896916"/>
    <n v="1467008916"/>
    <b v="1"/>
    <n v="2478"/>
    <b v="1"/>
    <x v="2"/>
    <s v="hardware"/>
    <n v="68.819999999999993"/>
    <n v="1705"/>
    <x v="1943"/>
    <d v="2016-08-11T06:28:36"/>
    <x v="2"/>
  </r>
  <r>
    <x v="0"/>
    <s v="US"/>
    <s v="USD"/>
    <n v="1398952890"/>
    <n v="1396360890"/>
    <b v="1"/>
    <n v="1789"/>
    <b v="1"/>
    <x v="2"/>
    <s v="hardware"/>
    <n v="176.2"/>
    <n v="788"/>
    <x v="1944"/>
    <d v="2014-05-01T14:01:30"/>
    <x v="3"/>
  </r>
  <r>
    <x v="0"/>
    <s v="ES"/>
    <s v="EUR"/>
    <n v="1436680958"/>
    <n v="1433224958"/>
    <b v="1"/>
    <n v="680"/>
    <b v="1"/>
    <x v="2"/>
    <s v="hardware"/>
    <n v="511.79"/>
    <n v="348"/>
    <x v="1945"/>
    <d v="2015-07-12T06:02:38"/>
    <x v="0"/>
  </r>
  <r>
    <x v="0"/>
    <s v="US"/>
    <s v="USD"/>
    <n v="1397961361"/>
    <n v="1392780961"/>
    <b v="1"/>
    <n v="70"/>
    <b v="1"/>
    <x v="2"/>
    <s v="hardware"/>
    <n v="160.44"/>
    <n v="150"/>
    <x v="1946"/>
    <d v="2014-04-20T02:36:01"/>
    <x v="3"/>
  </r>
  <r>
    <x v="0"/>
    <s v="US"/>
    <s v="USD"/>
    <n v="1258955940"/>
    <n v="1255730520"/>
    <b v="1"/>
    <n v="23"/>
    <b v="1"/>
    <x v="2"/>
    <s v="hardware"/>
    <n v="35"/>
    <n v="101"/>
    <x v="1947"/>
    <d v="2009-11-23T05:59:00"/>
    <x v="8"/>
  </r>
  <r>
    <x v="0"/>
    <s v="US"/>
    <s v="USD"/>
    <n v="1465232520"/>
    <n v="1460557809"/>
    <b v="1"/>
    <n v="4245"/>
    <b v="1"/>
    <x v="2"/>
    <s v="hardware"/>
    <n v="188.51"/>
    <n v="800"/>
    <x v="1948"/>
    <d v="2016-06-06T17:02:00"/>
    <x v="2"/>
  </r>
  <r>
    <x v="0"/>
    <s v="GB"/>
    <s v="GBP"/>
    <n v="1404986951"/>
    <n v="1402394951"/>
    <b v="1"/>
    <n v="943"/>
    <b v="1"/>
    <x v="2"/>
    <s v="hardware"/>
    <n v="56.2"/>
    <n v="106"/>
    <x v="1949"/>
    <d v="2014-07-10T10:09:11"/>
    <x v="3"/>
  </r>
  <r>
    <x v="0"/>
    <s v="US"/>
    <s v="USD"/>
    <n v="1303446073"/>
    <n v="1300767673"/>
    <b v="1"/>
    <n v="1876"/>
    <b v="1"/>
    <x v="2"/>
    <s v="hardware"/>
    <n v="51.31"/>
    <n v="201"/>
    <x v="1950"/>
    <d v="2011-04-22T04:21:13"/>
    <x v="6"/>
  </r>
  <r>
    <x v="0"/>
    <s v="US"/>
    <s v="USD"/>
    <n v="1478516737"/>
    <n v="1475921137"/>
    <b v="1"/>
    <n v="834"/>
    <b v="1"/>
    <x v="2"/>
    <s v="hardware"/>
    <n v="127.36"/>
    <n v="212"/>
    <x v="1951"/>
    <d v="2016-11-07T11:05:37"/>
    <x v="2"/>
  </r>
  <r>
    <x v="0"/>
    <s v="CA"/>
    <s v="CAD"/>
    <n v="1381934015"/>
    <n v="1378737215"/>
    <b v="1"/>
    <n v="682"/>
    <b v="1"/>
    <x v="2"/>
    <s v="hardware"/>
    <n v="101.86"/>
    <n v="198"/>
    <x v="1952"/>
    <d v="2013-10-16T14:33:35"/>
    <x v="4"/>
  </r>
  <r>
    <x v="0"/>
    <s v="US"/>
    <s v="USD"/>
    <n v="1330657200"/>
    <n v="1328158065"/>
    <b v="1"/>
    <n v="147"/>
    <b v="1"/>
    <x v="2"/>
    <s v="hardware"/>
    <n v="230.56"/>
    <n v="226"/>
    <x v="1953"/>
    <d v="2012-03-02T03:00:00"/>
    <x v="5"/>
  </r>
  <r>
    <x v="0"/>
    <s v="US"/>
    <s v="USD"/>
    <n v="1457758800"/>
    <n v="1453730176"/>
    <b v="1"/>
    <n v="415"/>
    <b v="1"/>
    <x v="2"/>
    <s v="hardware"/>
    <n v="842.11"/>
    <n v="699"/>
    <x v="1954"/>
    <d v="2016-03-12T05:00:00"/>
    <x v="2"/>
  </r>
  <r>
    <x v="0"/>
    <s v="US"/>
    <s v="USD"/>
    <n v="1337799600"/>
    <n v="1334989881"/>
    <b v="1"/>
    <n v="290"/>
    <b v="1"/>
    <x v="2"/>
    <s v="hardware"/>
    <n v="577.28"/>
    <n v="399"/>
    <x v="1955"/>
    <d v="2012-05-23T19:00:00"/>
    <x v="5"/>
  </r>
  <r>
    <x v="0"/>
    <s v="US"/>
    <s v="USD"/>
    <n v="1429391405"/>
    <n v="1425507005"/>
    <b v="1"/>
    <n v="365"/>
    <b v="1"/>
    <x v="2"/>
    <s v="hardware"/>
    <n v="483.34"/>
    <n v="294"/>
    <x v="1956"/>
    <d v="2015-04-18T21:10:05"/>
    <x v="0"/>
  </r>
  <r>
    <x v="0"/>
    <s v="US"/>
    <s v="USD"/>
    <n v="1351304513"/>
    <n v="1348712513"/>
    <b v="1"/>
    <n v="660"/>
    <b v="1"/>
    <x v="2"/>
    <s v="hardware"/>
    <n v="76.14"/>
    <n v="168"/>
    <x v="1957"/>
    <d v="2012-10-27T02:21:53"/>
    <x v="5"/>
  </r>
  <r>
    <x v="0"/>
    <s v="US"/>
    <s v="USD"/>
    <n v="1364078561"/>
    <n v="1361490161"/>
    <b v="1"/>
    <n v="1356"/>
    <b v="1"/>
    <x v="2"/>
    <s v="hardware"/>
    <n v="74.11"/>
    <n v="1436"/>
    <x v="1958"/>
    <d v="2013-03-23T22:42:41"/>
    <x v="4"/>
  </r>
  <r>
    <x v="0"/>
    <s v="US"/>
    <s v="USD"/>
    <n v="1412121600"/>
    <n v="1408565860"/>
    <b v="1"/>
    <n v="424"/>
    <b v="1"/>
    <x v="2"/>
    <s v="hardware"/>
    <n v="36.97"/>
    <n v="157"/>
    <x v="1959"/>
    <d v="2014-10-01T00:00:00"/>
    <x v="3"/>
  </r>
  <r>
    <x v="0"/>
    <s v="SE"/>
    <s v="SEK"/>
    <n v="1419151341"/>
    <n v="1416559341"/>
    <b v="1"/>
    <n v="33"/>
    <b v="1"/>
    <x v="2"/>
    <s v="hardware"/>
    <n v="2500.9699999999998"/>
    <n v="118"/>
    <x v="1960"/>
    <d v="2014-12-21T08:42:21"/>
    <x v="3"/>
  </r>
  <r>
    <x v="0"/>
    <s v="US"/>
    <s v="USD"/>
    <n v="1349495940"/>
    <n v="1346042417"/>
    <b v="1"/>
    <n v="1633"/>
    <b v="1"/>
    <x v="2"/>
    <s v="hardware"/>
    <n v="67.69"/>
    <n v="1105"/>
    <x v="1961"/>
    <d v="2012-10-06T03:59:00"/>
    <x v="5"/>
  </r>
  <r>
    <x v="0"/>
    <s v="US"/>
    <s v="USD"/>
    <n v="1400006636"/>
    <n v="1397414636"/>
    <b v="1"/>
    <n v="306"/>
    <b v="1"/>
    <x v="2"/>
    <s v="hardware"/>
    <n v="63.05"/>
    <n v="193"/>
    <x v="1962"/>
    <d v="2014-05-13T18:43:56"/>
    <x v="3"/>
  </r>
  <r>
    <x v="0"/>
    <s v="GB"/>
    <s v="GBP"/>
    <n v="1410862734"/>
    <n v="1407838734"/>
    <b v="1"/>
    <n v="205"/>
    <b v="1"/>
    <x v="2"/>
    <s v="hardware"/>
    <n v="117.6"/>
    <n v="127"/>
    <x v="1963"/>
    <d v="2014-09-16T10:18:54"/>
    <x v="3"/>
  </r>
  <r>
    <x v="0"/>
    <s v="IT"/>
    <s v="EUR"/>
    <n v="1461306772"/>
    <n v="1458714772"/>
    <b v="1"/>
    <n v="1281"/>
    <b v="1"/>
    <x v="2"/>
    <s v="hardware"/>
    <n v="180.75"/>
    <n v="260"/>
    <x v="1964"/>
    <d v="2016-04-22T06:32:52"/>
    <x v="2"/>
  </r>
  <r>
    <x v="0"/>
    <s v="US"/>
    <s v="USD"/>
    <n v="1326330000"/>
    <n v="1324433310"/>
    <b v="1"/>
    <n v="103"/>
    <b v="1"/>
    <x v="2"/>
    <s v="hardware"/>
    <n v="127.32"/>
    <n v="262"/>
    <x v="1965"/>
    <d v="2012-01-12T01:00:00"/>
    <x v="6"/>
  </r>
  <r>
    <x v="0"/>
    <s v="US"/>
    <s v="USD"/>
    <n v="1408021098"/>
    <n v="1405429098"/>
    <b v="1"/>
    <n v="1513"/>
    <b v="1"/>
    <x v="2"/>
    <s v="hardware"/>
    <n v="136.63999999999999"/>
    <n v="207"/>
    <x v="1966"/>
    <d v="2014-08-14T12:58:18"/>
    <x v="3"/>
  </r>
  <r>
    <x v="0"/>
    <s v="US"/>
    <s v="USD"/>
    <n v="1398959729"/>
    <n v="1396367729"/>
    <b v="1"/>
    <n v="405"/>
    <b v="1"/>
    <x v="2"/>
    <s v="hardware"/>
    <n v="182.78"/>
    <n v="370"/>
    <x v="1967"/>
    <d v="2014-05-01T15:55:29"/>
    <x v="3"/>
  </r>
  <r>
    <x v="0"/>
    <s v="US"/>
    <s v="USD"/>
    <n v="1480777515"/>
    <n v="1478095515"/>
    <b v="1"/>
    <n v="510"/>
    <b v="1"/>
    <x v="2"/>
    <s v="hardware"/>
    <n v="279.38"/>
    <n v="285"/>
    <x v="1968"/>
    <d v="2016-12-03T15:05:15"/>
    <x v="2"/>
  </r>
  <r>
    <x v="0"/>
    <s v="GB"/>
    <s v="GBP"/>
    <n v="1470423668"/>
    <n v="1467831668"/>
    <b v="1"/>
    <n v="1887"/>
    <b v="1"/>
    <x v="2"/>
    <s v="hardware"/>
    <n v="61.38"/>
    <n v="579"/>
    <x v="1969"/>
    <d v="2016-08-05T19:01:08"/>
    <x v="2"/>
  </r>
  <r>
    <x v="0"/>
    <s v="US"/>
    <s v="USD"/>
    <n v="1366429101"/>
    <n v="1361248701"/>
    <b v="1"/>
    <n v="701"/>
    <b v="1"/>
    <x v="2"/>
    <s v="hardware"/>
    <n v="80.73"/>
    <n v="1132"/>
    <x v="1970"/>
    <d v="2013-04-20T03:38:21"/>
    <x v="4"/>
  </r>
  <r>
    <x v="0"/>
    <s v="US"/>
    <s v="USD"/>
    <n v="1384488000"/>
    <n v="1381752061"/>
    <b v="1"/>
    <n v="3863"/>
    <b v="1"/>
    <x v="2"/>
    <s v="hardware"/>
    <n v="272.36"/>
    <n v="263"/>
    <x v="1971"/>
    <d v="2013-11-15T04:00:00"/>
    <x v="4"/>
  </r>
  <r>
    <x v="0"/>
    <s v="US"/>
    <s v="USD"/>
    <n v="1353201444"/>
    <n v="1350605844"/>
    <b v="1"/>
    <n v="238"/>
    <b v="1"/>
    <x v="2"/>
    <s v="hardware"/>
    <n v="70.849999999999994"/>
    <n v="674"/>
    <x v="1972"/>
    <d v="2012-11-18T01:17:24"/>
    <x v="5"/>
  </r>
  <r>
    <x v="0"/>
    <s v="US"/>
    <s v="USD"/>
    <n v="1470466800"/>
    <n v="1467134464"/>
    <b v="1"/>
    <n v="2051"/>
    <b v="1"/>
    <x v="2"/>
    <s v="hardware"/>
    <n v="247.94"/>
    <n v="257"/>
    <x v="1973"/>
    <d v="2016-08-06T07:00:00"/>
    <x v="2"/>
  </r>
  <r>
    <x v="0"/>
    <s v="GB"/>
    <s v="GBP"/>
    <n v="1376899269"/>
    <n v="1371715269"/>
    <b v="1"/>
    <n v="402"/>
    <b v="1"/>
    <x v="2"/>
    <s v="hardware"/>
    <n v="186.81"/>
    <n v="375"/>
    <x v="1974"/>
    <d v="2013-08-19T08:01:09"/>
    <x v="4"/>
  </r>
  <r>
    <x v="0"/>
    <s v="US"/>
    <s v="USD"/>
    <n v="1362938851"/>
    <n v="1360346851"/>
    <b v="1"/>
    <n v="253"/>
    <b v="1"/>
    <x v="2"/>
    <s v="hardware"/>
    <n v="131.99"/>
    <n v="209"/>
    <x v="1975"/>
    <d v="2013-03-10T18:07:31"/>
    <x v="4"/>
  </r>
  <r>
    <x v="0"/>
    <s v="GB"/>
    <s v="GBP"/>
    <n v="1373751325"/>
    <n v="1371159325"/>
    <b v="1"/>
    <n v="473"/>
    <b v="1"/>
    <x v="2"/>
    <s v="hardware"/>
    <n v="29.31"/>
    <n v="347"/>
    <x v="1976"/>
    <d v="2013-07-13T21:35:25"/>
    <x v="4"/>
  </r>
  <r>
    <x v="0"/>
    <s v="US"/>
    <s v="USD"/>
    <n v="1450511940"/>
    <n v="1446527540"/>
    <b v="1"/>
    <n v="821"/>
    <b v="1"/>
    <x v="2"/>
    <s v="hardware"/>
    <n v="245.02"/>
    <n v="402"/>
    <x v="1977"/>
    <d v="2015-12-19T07:59:00"/>
    <x v="0"/>
  </r>
  <r>
    <x v="0"/>
    <s v="US"/>
    <s v="USD"/>
    <n v="1339484400"/>
    <n v="1336627492"/>
    <b v="1"/>
    <n v="388"/>
    <b v="1"/>
    <x v="2"/>
    <s v="hardware"/>
    <n v="1323.25"/>
    <n v="1027"/>
    <x v="1978"/>
    <d v="2012-06-12T07:00:00"/>
    <x v="5"/>
  </r>
  <r>
    <x v="0"/>
    <s v="US"/>
    <s v="USD"/>
    <n v="1447909140"/>
    <n v="1444734146"/>
    <b v="1"/>
    <n v="813"/>
    <b v="1"/>
    <x v="2"/>
    <s v="hardware"/>
    <n v="282.66000000000003"/>
    <n v="115"/>
    <x v="1979"/>
    <d v="2015-11-19T04:59:00"/>
    <x v="0"/>
  </r>
  <r>
    <x v="0"/>
    <s v="DE"/>
    <s v="EUR"/>
    <n v="1459684862"/>
    <n v="1456232462"/>
    <b v="1"/>
    <n v="1945"/>
    <b v="1"/>
    <x v="2"/>
    <s v="hardware"/>
    <n v="91.21"/>
    <n v="355"/>
    <x v="1980"/>
    <d v="2016-04-03T12:01:02"/>
    <x v="2"/>
  </r>
  <r>
    <x v="2"/>
    <s v="CA"/>
    <s v="CAD"/>
    <n v="1404926665"/>
    <n v="1402334665"/>
    <b v="0"/>
    <n v="12"/>
    <b v="0"/>
    <x v="8"/>
    <s v="people"/>
    <n v="31.75"/>
    <n v="5"/>
    <x v="1981"/>
    <d v="2014-07-09T17:24:25"/>
    <x v="3"/>
  </r>
  <r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x v="2"/>
    <s v="US"/>
    <s v="USD"/>
    <n v="1472799600"/>
    <n v="1470874618"/>
    <b v="0"/>
    <n v="16"/>
    <b v="0"/>
    <x v="8"/>
    <s v="people"/>
    <n v="88.69"/>
    <n v="4"/>
    <x v="1983"/>
    <d v="2016-09-02T07:00:00"/>
    <x v="2"/>
  </r>
  <r>
    <x v="2"/>
    <s v="US"/>
    <s v="USD"/>
    <n v="1417377481"/>
    <n v="1412189881"/>
    <b v="0"/>
    <n v="7"/>
    <b v="0"/>
    <x v="8"/>
    <s v="people"/>
    <n v="453.14"/>
    <n v="21"/>
    <x v="1984"/>
    <d v="2014-11-30T19:58:01"/>
    <x v="3"/>
  </r>
  <r>
    <x v="2"/>
    <s v="GB"/>
    <s v="GBP"/>
    <n v="1470178800"/>
    <n v="1467650771"/>
    <b v="0"/>
    <n v="4"/>
    <b v="0"/>
    <x v="8"/>
    <s v="people"/>
    <n v="12.75"/>
    <n v="3"/>
    <x v="1985"/>
    <d v="2016-08-02T23:00:00"/>
    <x v="2"/>
  </r>
  <r>
    <x v="2"/>
    <s v="GB"/>
    <s v="GBP"/>
    <n v="1457947483"/>
    <n v="1455359083"/>
    <b v="0"/>
    <n v="1"/>
    <b v="0"/>
    <x v="8"/>
    <s v="people"/>
    <n v="1"/>
    <n v="0"/>
    <x v="1986"/>
    <d v="2016-03-14T09:24:43"/>
    <x v="2"/>
  </r>
  <r>
    <x v="2"/>
    <s v="GB"/>
    <s v="GBP"/>
    <n v="1425223276"/>
    <n v="1422631276"/>
    <b v="0"/>
    <n v="28"/>
    <b v="0"/>
    <x v="8"/>
    <s v="people"/>
    <n v="83.43"/>
    <n v="42"/>
    <x v="1987"/>
    <d v="2015-03-01T15:21:16"/>
    <x v="0"/>
  </r>
  <r>
    <x v="2"/>
    <s v="US"/>
    <s v="USD"/>
    <n v="1440094742"/>
    <n v="1437502742"/>
    <b v="0"/>
    <n v="1"/>
    <b v="0"/>
    <x v="8"/>
    <s v="people"/>
    <n v="25"/>
    <n v="0"/>
    <x v="1988"/>
    <d v="2015-08-20T18:19:02"/>
    <x v="0"/>
  </r>
  <r>
    <x v="2"/>
    <s v="US"/>
    <s v="USD"/>
    <n v="1481473208"/>
    <n v="1478881208"/>
    <b v="0"/>
    <n v="1"/>
    <b v="0"/>
    <x v="8"/>
    <s v="people"/>
    <n v="50"/>
    <n v="1"/>
    <x v="1989"/>
    <d v="2016-12-11T16:20:08"/>
    <x v="2"/>
  </r>
  <r>
    <x v="2"/>
    <s v="US"/>
    <s v="USD"/>
    <n v="1455338532"/>
    <n v="1454042532"/>
    <b v="0"/>
    <n v="5"/>
    <b v="0"/>
    <x v="8"/>
    <s v="people"/>
    <n v="101.8"/>
    <n v="17"/>
    <x v="1990"/>
    <d v="2016-02-13T04:42:12"/>
    <x v="2"/>
  </r>
  <r>
    <x v="2"/>
    <s v="US"/>
    <s v="USD"/>
    <n v="1435958786"/>
    <n v="1434144386"/>
    <b v="0"/>
    <n v="3"/>
    <b v="0"/>
    <x v="8"/>
    <s v="people"/>
    <n v="46.67"/>
    <n v="7"/>
    <x v="1991"/>
    <d v="2015-07-03T21:26:26"/>
    <x v="0"/>
  </r>
  <r>
    <x v="2"/>
    <s v="US"/>
    <s v="USD"/>
    <n v="1424229991"/>
    <n v="1421637991"/>
    <b v="0"/>
    <n v="2"/>
    <b v="0"/>
    <x v="8"/>
    <s v="people"/>
    <n v="1"/>
    <n v="0"/>
    <x v="1992"/>
    <d v="2015-02-18T03:26:31"/>
    <x v="0"/>
  </r>
  <r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x v="2"/>
    <s v="CA"/>
    <s v="CAD"/>
    <n v="1437082736"/>
    <n v="1435354736"/>
    <b v="0"/>
    <n v="3"/>
    <b v="0"/>
    <x v="8"/>
    <s v="people"/>
    <n v="26"/>
    <n v="8"/>
    <x v="1995"/>
    <d v="2015-07-16T21:38:56"/>
    <x v="0"/>
  </r>
  <r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x v="2"/>
    <s v="US"/>
    <s v="USD"/>
    <n v="1406861438"/>
    <n v="1402973438"/>
    <b v="0"/>
    <n v="3"/>
    <b v="0"/>
    <x v="8"/>
    <s v="people"/>
    <n v="218.33"/>
    <n v="26"/>
    <x v="1998"/>
    <d v="2014-08-01T02:50:38"/>
    <x v="3"/>
  </r>
  <r>
    <x v="2"/>
    <s v="GB"/>
    <s v="GBP"/>
    <n v="1415882108"/>
    <n v="1413286508"/>
    <b v="0"/>
    <n v="7"/>
    <b v="0"/>
    <x v="8"/>
    <s v="people"/>
    <n v="33.71"/>
    <n v="1"/>
    <x v="1999"/>
    <d v="2014-11-13T12:35:08"/>
    <x v="3"/>
  </r>
  <r>
    <x v="2"/>
    <s v="CA"/>
    <s v="CAD"/>
    <n v="1452120613"/>
    <n v="1449528613"/>
    <b v="0"/>
    <n v="25"/>
    <b v="0"/>
    <x v="8"/>
    <s v="people"/>
    <n v="25"/>
    <n v="13"/>
    <x v="2000"/>
    <d v="2016-01-06T22:50:13"/>
    <x v="0"/>
  </r>
  <r>
    <x v="0"/>
    <s v="DE"/>
    <s v="EUR"/>
    <n v="1434139200"/>
    <n v="1431406916"/>
    <b v="1"/>
    <n v="1637"/>
    <b v="1"/>
    <x v="2"/>
    <s v="hardware"/>
    <n v="128.38999999999999"/>
    <n v="382"/>
    <x v="2001"/>
    <d v="2015-06-12T20:00:00"/>
    <x v="0"/>
  </r>
  <r>
    <x v="0"/>
    <s v="US"/>
    <s v="USD"/>
    <n v="1485191143"/>
    <n v="1482599143"/>
    <b v="1"/>
    <n v="1375"/>
    <b v="1"/>
    <x v="2"/>
    <s v="hardware"/>
    <n v="78.83"/>
    <n v="217"/>
    <x v="2002"/>
    <d v="2017-01-23T17:05:43"/>
    <x v="2"/>
  </r>
  <r>
    <x v="0"/>
    <s v="US"/>
    <s v="USD"/>
    <n v="1278111600"/>
    <n v="1276830052"/>
    <b v="1"/>
    <n v="17"/>
    <b v="1"/>
    <x v="2"/>
    <s v="hardware"/>
    <n v="91.76"/>
    <n v="312"/>
    <x v="2003"/>
    <d v="2010-07-02T23:00:00"/>
    <x v="7"/>
  </r>
  <r>
    <x v="0"/>
    <s v="US"/>
    <s v="USD"/>
    <n v="1405002663"/>
    <n v="1402410663"/>
    <b v="1"/>
    <n v="354"/>
    <b v="1"/>
    <x v="2"/>
    <s v="hardware"/>
    <n v="331.1"/>
    <n v="234"/>
    <x v="2004"/>
    <d v="2014-07-10T14:31:03"/>
    <x v="3"/>
  </r>
  <r>
    <x v="0"/>
    <s v="US"/>
    <s v="USD"/>
    <n v="1381895940"/>
    <n v="1379532618"/>
    <b v="1"/>
    <n v="191"/>
    <b v="1"/>
    <x v="2"/>
    <s v="hardware"/>
    <n v="194.26"/>
    <n v="124"/>
    <x v="2005"/>
    <d v="2013-10-16T03:59:00"/>
    <x v="4"/>
  </r>
  <r>
    <x v="0"/>
    <s v="US"/>
    <s v="USD"/>
    <n v="1417611645"/>
    <n v="1414584045"/>
    <b v="1"/>
    <n v="303"/>
    <b v="1"/>
    <x v="2"/>
    <s v="hardware"/>
    <n v="408.98"/>
    <n v="248"/>
    <x v="2006"/>
    <d v="2014-12-03T13:00:45"/>
    <x v="3"/>
  </r>
  <r>
    <x v="0"/>
    <s v="US"/>
    <s v="USD"/>
    <n v="1282622400"/>
    <n v="1276891586"/>
    <b v="1"/>
    <n v="137"/>
    <b v="1"/>
    <x v="2"/>
    <s v="hardware"/>
    <n v="84.46"/>
    <n v="116"/>
    <x v="2007"/>
    <d v="2010-08-24T04:00:00"/>
    <x v="7"/>
  </r>
  <r>
    <x v="0"/>
    <s v="US"/>
    <s v="USD"/>
    <n v="1316442622"/>
    <n v="1312641022"/>
    <b v="1"/>
    <n v="41"/>
    <b v="1"/>
    <x v="2"/>
    <s v="hardware"/>
    <n v="44.85"/>
    <n v="117"/>
    <x v="2008"/>
    <d v="2011-09-19T14:30:22"/>
    <x v="6"/>
  </r>
  <r>
    <x v="0"/>
    <s v="DE"/>
    <s v="EUR"/>
    <n v="1479890743"/>
    <n v="1476776743"/>
    <b v="1"/>
    <n v="398"/>
    <b v="1"/>
    <x v="2"/>
    <s v="hardware"/>
    <n v="383.36"/>
    <n v="305"/>
    <x v="2009"/>
    <d v="2016-11-23T08:45:43"/>
    <x v="2"/>
  </r>
  <r>
    <x v="0"/>
    <s v="US"/>
    <s v="USD"/>
    <n v="1471564491"/>
    <n v="1468972491"/>
    <b v="1"/>
    <n v="1737"/>
    <b v="1"/>
    <x v="2"/>
    <s v="hardware"/>
    <n v="55.28"/>
    <n v="320"/>
    <x v="2010"/>
    <d v="2016-08-18T23:54:51"/>
    <x v="2"/>
  </r>
  <r>
    <x v="0"/>
    <s v="AT"/>
    <s v="EUR"/>
    <n v="1452553200"/>
    <n v="1449650173"/>
    <b v="1"/>
    <n v="971"/>
    <b v="1"/>
    <x v="2"/>
    <s v="hardware"/>
    <n v="422.02"/>
    <n v="820"/>
    <x v="2011"/>
    <d v="2016-01-11T23:00:00"/>
    <x v="0"/>
  </r>
  <r>
    <x v="0"/>
    <s v="US"/>
    <s v="USD"/>
    <n v="1423165441"/>
    <n v="1420573441"/>
    <b v="1"/>
    <n v="183"/>
    <b v="1"/>
    <x v="2"/>
    <s v="hardware"/>
    <n v="64.180000000000007"/>
    <n v="235"/>
    <x v="2012"/>
    <d v="2015-02-05T19:44:01"/>
    <x v="0"/>
  </r>
  <r>
    <x v="0"/>
    <s v="US"/>
    <s v="USD"/>
    <n v="1468019014"/>
    <n v="1462835014"/>
    <b v="1"/>
    <n v="4562"/>
    <b v="1"/>
    <x v="2"/>
    <s v="hardware"/>
    <n v="173.58"/>
    <n v="495"/>
    <x v="2013"/>
    <d v="2016-07-08T23:03:34"/>
    <x v="2"/>
  </r>
  <r>
    <x v="0"/>
    <s v="US"/>
    <s v="USD"/>
    <n v="1364184539"/>
    <n v="1361250539"/>
    <b v="1"/>
    <n v="26457"/>
    <b v="1"/>
    <x v="2"/>
    <s v="hardware"/>
    <n v="88.6"/>
    <n v="7814"/>
    <x v="2014"/>
    <d v="2013-03-25T04:08:59"/>
    <x v="4"/>
  </r>
  <r>
    <x v="0"/>
    <s v="US"/>
    <s v="USD"/>
    <n v="1315602163"/>
    <n v="1313010163"/>
    <b v="1"/>
    <n v="162"/>
    <b v="1"/>
    <x v="2"/>
    <s v="hardware"/>
    <n v="50.22"/>
    <n v="113"/>
    <x v="2015"/>
    <d v="2011-09-09T21:02:43"/>
    <x v="6"/>
  </r>
  <r>
    <x v="0"/>
    <s v="US"/>
    <s v="USD"/>
    <n v="1362863299"/>
    <n v="1360271299"/>
    <b v="1"/>
    <n v="479"/>
    <b v="1"/>
    <x v="2"/>
    <s v="hardware"/>
    <n v="192.39"/>
    <n v="922"/>
    <x v="2016"/>
    <d v="2013-03-09T21:08:19"/>
    <x v="4"/>
  </r>
  <r>
    <x v="0"/>
    <s v="US"/>
    <s v="USD"/>
    <n v="1332561600"/>
    <n v="1329873755"/>
    <b v="1"/>
    <n v="426"/>
    <b v="1"/>
    <x v="2"/>
    <s v="hardware"/>
    <n v="73.42"/>
    <n v="125"/>
    <x v="2017"/>
    <d v="2012-03-24T04:00:00"/>
    <x v="5"/>
  </r>
  <r>
    <x v="0"/>
    <s v="IE"/>
    <s v="EUR"/>
    <n v="1439455609"/>
    <n v="1436863609"/>
    <b v="1"/>
    <n v="450"/>
    <b v="1"/>
    <x v="2"/>
    <s v="hardware"/>
    <n v="147.68"/>
    <n v="102"/>
    <x v="2018"/>
    <d v="2015-08-13T08:46:49"/>
    <x v="0"/>
  </r>
  <r>
    <x v="0"/>
    <s v="US"/>
    <s v="USD"/>
    <n v="1474563621"/>
    <n v="1471971621"/>
    <b v="1"/>
    <n v="1780"/>
    <b v="1"/>
    <x v="2"/>
    <s v="hardware"/>
    <n v="108.97"/>
    <n v="485"/>
    <x v="2019"/>
    <d v="2016-09-22T17:00:21"/>
    <x v="2"/>
  </r>
  <r>
    <x v="0"/>
    <s v="US"/>
    <s v="USD"/>
    <n v="1400108640"/>
    <n v="1396923624"/>
    <b v="1"/>
    <n v="122"/>
    <b v="1"/>
    <x v="2"/>
    <s v="hardware"/>
    <n v="23.65"/>
    <n v="192"/>
    <x v="2020"/>
    <d v="2014-05-14T23:04:00"/>
    <x v="3"/>
  </r>
  <r>
    <x v="0"/>
    <s v="US"/>
    <s v="USD"/>
    <n v="1411522897"/>
    <n v="1407634897"/>
    <b v="1"/>
    <n v="95"/>
    <b v="1"/>
    <x v="2"/>
    <s v="hardware"/>
    <n v="147.94999999999999"/>
    <n v="281"/>
    <x v="2021"/>
    <d v="2014-09-24T01:41:37"/>
    <x v="3"/>
  </r>
  <r>
    <x v="0"/>
    <s v="US"/>
    <s v="USD"/>
    <n v="1465652372"/>
    <n v="1463060372"/>
    <b v="1"/>
    <n v="325"/>
    <b v="1"/>
    <x v="2"/>
    <s v="hardware"/>
    <n v="385.04"/>
    <n v="125"/>
    <x v="2022"/>
    <d v="2016-06-11T13:39:32"/>
    <x v="2"/>
  </r>
  <r>
    <x v="0"/>
    <s v="US"/>
    <s v="USD"/>
    <n v="1434017153"/>
    <n v="1431425153"/>
    <b v="1"/>
    <n v="353"/>
    <b v="1"/>
    <x v="2"/>
    <s v="hardware"/>
    <n v="457.39"/>
    <n v="161"/>
    <x v="2023"/>
    <d v="2015-06-11T10:05:53"/>
    <x v="0"/>
  </r>
  <r>
    <x v="0"/>
    <s v="US"/>
    <s v="USD"/>
    <n v="1344826800"/>
    <n v="1341875544"/>
    <b v="1"/>
    <n v="105"/>
    <b v="1"/>
    <x v="2"/>
    <s v="hardware"/>
    <n v="222.99"/>
    <n v="585"/>
    <x v="2024"/>
    <d v="2012-08-13T03:00:00"/>
    <x v="5"/>
  </r>
  <r>
    <x v="0"/>
    <s v="DE"/>
    <s v="EUR"/>
    <n v="1433996746"/>
    <n v="1431404746"/>
    <b v="1"/>
    <n v="729"/>
    <b v="1"/>
    <x v="2"/>
    <s v="hardware"/>
    <n v="220.74"/>
    <n v="201"/>
    <x v="2025"/>
    <d v="2015-06-11T04:25:46"/>
    <x v="0"/>
  </r>
  <r>
    <x v="0"/>
    <s v="US"/>
    <s v="USD"/>
    <n v="1398052740"/>
    <n v="1394127585"/>
    <b v="1"/>
    <n v="454"/>
    <b v="1"/>
    <x v="2"/>
    <s v="hardware"/>
    <n v="73.5"/>
    <n v="133"/>
    <x v="2026"/>
    <d v="2014-04-21T03:59:00"/>
    <x v="3"/>
  </r>
  <r>
    <x v="0"/>
    <s v="US"/>
    <s v="USD"/>
    <n v="1427740319"/>
    <n v="1423855919"/>
    <b v="1"/>
    <n v="539"/>
    <b v="1"/>
    <x v="2"/>
    <s v="hardware"/>
    <n v="223.1"/>
    <n v="120"/>
    <x v="2027"/>
    <d v="2015-03-30T18:31:59"/>
    <x v="0"/>
  </r>
  <r>
    <x v="0"/>
    <s v="US"/>
    <s v="USD"/>
    <n v="1268690100"/>
    <n v="1265493806"/>
    <b v="1"/>
    <n v="79"/>
    <b v="1"/>
    <x v="2"/>
    <s v="hardware"/>
    <n v="47.91"/>
    <n v="126"/>
    <x v="2028"/>
    <d v="2010-03-15T21:55:00"/>
    <x v="7"/>
  </r>
  <r>
    <x v="0"/>
    <s v="US"/>
    <s v="USD"/>
    <n v="1409099481"/>
    <n v="1406507481"/>
    <b v="1"/>
    <n v="94"/>
    <b v="1"/>
    <x v="2"/>
    <s v="hardware"/>
    <n v="96.06"/>
    <n v="361"/>
    <x v="2029"/>
    <d v="2014-08-27T00:31:21"/>
    <x v="3"/>
  </r>
  <r>
    <x v="0"/>
    <s v="GB"/>
    <s v="GBP"/>
    <n v="1354233296"/>
    <n v="1351641296"/>
    <b v="1"/>
    <n v="625"/>
    <b v="1"/>
    <x v="2"/>
    <s v="hardware"/>
    <n v="118.61"/>
    <n v="226"/>
    <x v="2030"/>
    <d v="2012-11-29T23:54:56"/>
    <x v="5"/>
  </r>
  <r>
    <x v="0"/>
    <s v="NL"/>
    <s v="EUR"/>
    <n v="1420765200"/>
    <n v="1417506853"/>
    <b v="1"/>
    <n v="508"/>
    <b v="1"/>
    <x v="2"/>
    <s v="hardware"/>
    <n v="118.45"/>
    <n v="120"/>
    <x v="2031"/>
    <d v="2015-01-09T01:00:00"/>
    <x v="3"/>
  </r>
  <r>
    <x v="0"/>
    <s v="US"/>
    <s v="USD"/>
    <n v="1481778000"/>
    <n v="1479216874"/>
    <b v="1"/>
    <n v="531"/>
    <b v="1"/>
    <x v="2"/>
    <s v="hardware"/>
    <n v="143.21"/>
    <n v="304"/>
    <x v="2032"/>
    <d v="2016-12-15T05:00:00"/>
    <x v="2"/>
  </r>
  <r>
    <x v="0"/>
    <s v="US"/>
    <s v="USD"/>
    <n v="1398477518"/>
    <n v="1395885518"/>
    <b v="1"/>
    <n v="158"/>
    <b v="1"/>
    <x v="2"/>
    <s v="hardware"/>
    <n v="282.72000000000003"/>
    <n v="179"/>
    <x v="2033"/>
    <d v="2014-04-26T01:58:38"/>
    <x v="3"/>
  </r>
  <r>
    <x v="0"/>
    <s v="US"/>
    <s v="USD"/>
    <n v="1430981880"/>
    <n v="1426216033"/>
    <b v="1"/>
    <n v="508"/>
    <b v="1"/>
    <x v="2"/>
    <s v="hardware"/>
    <n v="593.94000000000005"/>
    <n v="387"/>
    <x v="2034"/>
    <d v="2015-05-07T06:58:00"/>
    <x v="0"/>
  </r>
  <r>
    <x v="0"/>
    <s v="US"/>
    <s v="USD"/>
    <n v="1450486800"/>
    <n v="1446562807"/>
    <b v="1"/>
    <n v="644"/>
    <b v="1"/>
    <x v="2"/>
    <s v="hardware"/>
    <n v="262.16000000000003"/>
    <n v="211"/>
    <x v="2035"/>
    <d v="2015-12-19T01:00:00"/>
    <x v="0"/>
  </r>
  <r>
    <x v="0"/>
    <s v="US"/>
    <s v="USD"/>
    <n v="1399668319"/>
    <n v="1397076319"/>
    <b v="1"/>
    <n v="848"/>
    <b v="1"/>
    <x v="2"/>
    <s v="hardware"/>
    <n v="46.58"/>
    <n v="132"/>
    <x v="2036"/>
    <d v="2014-05-09T20:45:19"/>
    <x v="3"/>
  </r>
  <r>
    <x v="0"/>
    <s v="US"/>
    <s v="USD"/>
    <n v="1388383353"/>
    <n v="1383195753"/>
    <b v="1"/>
    <n v="429"/>
    <b v="1"/>
    <x v="2"/>
    <s v="hardware"/>
    <n v="70.040000000000006"/>
    <n v="300"/>
    <x v="2037"/>
    <d v="2013-12-30T06:02:33"/>
    <x v="4"/>
  </r>
  <r>
    <x v="0"/>
    <s v="GB"/>
    <s v="GBP"/>
    <n v="1372701600"/>
    <n v="1369895421"/>
    <b v="1"/>
    <n v="204"/>
    <b v="1"/>
    <x v="2"/>
    <s v="hardware"/>
    <n v="164.91"/>
    <n v="421"/>
    <x v="2038"/>
    <d v="2013-07-01T18:00:00"/>
    <x v="4"/>
  </r>
  <r>
    <x v="0"/>
    <s v="US"/>
    <s v="USD"/>
    <n v="1480568340"/>
    <n v="1477996325"/>
    <b v="1"/>
    <n v="379"/>
    <b v="1"/>
    <x v="2"/>
    <s v="hardware"/>
    <n v="449.26"/>
    <n v="136"/>
    <x v="2039"/>
    <d v="2016-12-01T04:59:00"/>
    <x v="2"/>
  </r>
  <r>
    <x v="0"/>
    <s v="US"/>
    <s v="USD"/>
    <n v="1384557303"/>
    <n v="1383257703"/>
    <b v="1"/>
    <n v="271"/>
    <b v="1"/>
    <x v="2"/>
    <s v="hardware"/>
    <n v="27.47"/>
    <n v="248"/>
    <x v="2040"/>
    <d v="2013-11-15T23:15:03"/>
    <x v="4"/>
  </r>
  <r>
    <x v="0"/>
    <s v="US"/>
    <s v="USD"/>
    <n v="1478785027"/>
    <n v="1476189427"/>
    <b v="0"/>
    <n v="120"/>
    <b v="1"/>
    <x v="2"/>
    <s v="hardware"/>
    <n v="143.97999999999999"/>
    <n v="182"/>
    <x v="2041"/>
    <d v="2016-11-10T13:37:07"/>
    <x v="2"/>
  </r>
  <r>
    <x v="0"/>
    <s v="US"/>
    <s v="USD"/>
    <n v="1453481974"/>
    <n v="1448297974"/>
    <b v="0"/>
    <n v="140"/>
    <b v="1"/>
    <x v="2"/>
    <s v="hardware"/>
    <n v="88.24"/>
    <n v="124"/>
    <x v="2042"/>
    <d v="2016-01-22T16:59:34"/>
    <x v="0"/>
  </r>
  <r>
    <x v="0"/>
    <s v="US"/>
    <s v="USD"/>
    <n v="1481432340"/>
    <n v="1476764077"/>
    <b v="0"/>
    <n v="193"/>
    <b v="1"/>
    <x v="2"/>
    <s v="hardware"/>
    <n v="36.33"/>
    <n v="506"/>
    <x v="2043"/>
    <d v="2016-12-11T04:59:00"/>
    <x v="2"/>
  </r>
  <r>
    <x v="0"/>
    <s v="US"/>
    <s v="USD"/>
    <n v="1434212714"/>
    <n v="1431620714"/>
    <b v="0"/>
    <n v="180"/>
    <b v="1"/>
    <x v="2"/>
    <s v="hardware"/>
    <n v="90.18"/>
    <n v="108"/>
    <x v="2044"/>
    <d v="2015-06-13T16:25:14"/>
    <x v="0"/>
  </r>
  <r>
    <x v="0"/>
    <s v="US"/>
    <s v="USD"/>
    <n v="1341799647"/>
    <n v="1339207647"/>
    <b v="0"/>
    <n v="263"/>
    <b v="1"/>
    <x v="2"/>
    <s v="hardware"/>
    <n v="152.62"/>
    <n v="819"/>
    <x v="2045"/>
    <d v="2012-07-09T02:07:27"/>
    <x v="5"/>
  </r>
  <r>
    <x v="0"/>
    <s v="US"/>
    <s v="USD"/>
    <n v="1369282044"/>
    <n v="1366690044"/>
    <b v="0"/>
    <n v="217"/>
    <b v="1"/>
    <x v="2"/>
    <s v="hardware"/>
    <n v="55.81"/>
    <n v="121"/>
    <x v="2046"/>
    <d v="2013-05-23T04:07:24"/>
    <x v="4"/>
  </r>
  <r>
    <x v="0"/>
    <s v="AU"/>
    <s v="AUD"/>
    <n v="1429228800"/>
    <n v="1426714870"/>
    <b v="0"/>
    <n v="443"/>
    <b v="1"/>
    <x v="2"/>
    <s v="hardware"/>
    <n v="227.85"/>
    <n v="103"/>
    <x v="2047"/>
    <d v="2015-04-17T00:00:00"/>
    <x v="0"/>
  </r>
  <r>
    <x v="0"/>
    <s v="US"/>
    <s v="USD"/>
    <n v="1369323491"/>
    <n v="1366731491"/>
    <b v="0"/>
    <n v="1373"/>
    <b v="1"/>
    <x v="2"/>
    <s v="hardware"/>
    <n v="91.83"/>
    <n v="148"/>
    <x v="2048"/>
    <d v="2013-05-23T15:38:11"/>
    <x v="4"/>
  </r>
  <r>
    <x v="0"/>
    <s v="GB"/>
    <s v="GBP"/>
    <n v="1386025140"/>
    <n v="1382963963"/>
    <b v="0"/>
    <n v="742"/>
    <b v="1"/>
    <x v="2"/>
    <s v="hardware"/>
    <n v="80.989999999999995"/>
    <n v="120"/>
    <x v="2049"/>
    <d v="2013-12-02T22:59:00"/>
    <x v="4"/>
  </r>
  <r>
    <x v="0"/>
    <s v="US"/>
    <s v="USD"/>
    <n v="1433036578"/>
    <n v="1429580578"/>
    <b v="0"/>
    <n v="170"/>
    <b v="1"/>
    <x v="2"/>
    <s v="hardware"/>
    <n v="278.39"/>
    <n v="473"/>
    <x v="2050"/>
    <d v="2015-05-31T01:42:58"/>
    <x v="0"/>
  </r>
  <r>
    <x v="0"/>
    <s v="US"/>
    <s v="USD"/>
    <n v="1388017937"/>
    <n v="1385425937"/>
    <b v="0"/>
    <n v="242"/>
    <b v="1"/>
    <x v="2"/>
    <s v="hardware"/>
    <n v="43.1"/>
    <n v="130"/>
    <x v="2051"/>
    <d v="2013-12-26T00:32:17"/>
    <x v="4"/>
  </r>
  <r>
    <x v="0"/>
    <s v="US"/>
    <s v="USD"/>
    <n v="1455933653"/>
    <n v="1452045653"/>
    <b v="0"/>
    <n v="541"/>
    <b v="1"/>
    <x v="2"/>
    <s v="hardware"/>
    <n v="326.29000000000002"/>
    <n v="353"/>
    <x v="2052"/>
    <d v="2016-02-20T02:00:53"/>
    <x v="2"/>
  </r>
  <r>
    <x v="0"/>
    <s v="US"/>
    <s v="USD"/>
    <n v="1448466551"/>
    <n v="1445870951"/>
    <b v="0"/>
    <n v="121"/>
    <b v="1"/>
    <x v="2"/>
    <s v="hardware"/>
    <n v="41.74"/>
    <n v="101"/>
    <x v="2053"/>
    <d v="2015-11-25T15:49:11"/>
    <x v="0"/>
  </r>
  <r>
    <x v="0"/>
    <s v="GB"/>
    <s v="GBP"/>
    <n v="1399033810"/>
    <n v="1396441810"/>
    <b v="0"/>
    <n v="621"/>
    <b v="1"/>
    <x v="2"/>
    <s v="hardware"/>
    <n v="64.02"/>
    <n v="114"/>
    <x v="2054"/>
    <d v="2014-05-02T12:30:10"/>
    <x v="3"/>
  </r>
  <r>
    <x v="0"/>
    <s v="US"/>
    <s v="USD"/>
    <n v="1417579200"/>
    <n v="1415031043"/>
    <b v="0"/>
    <n v="101"/>
    <b v="1"/>
    <x v="2"/>
    <s v="hardware"/>
    <n v="99.46"/>
    <n v="167"/>
    <x v="2055"/>
    <d v="2014-12-03T04:00:00"/>
    <x v="3"/>
  </r>
  <r>
    <x v="0"/>
    <s v="US"/>
    <s v="USD"/>
    <n v="1366222542"/>
    <n v="1363630542"/>
    <b v="0"/>
    <n v="554"/>
    <b v="1"/>
    <x v="2"/>
    <s v="hardware"/>
    <n v="138.49"/>
    <n v="153"/>
    <x v="2056"/>
    <d v="2013-04-17T18:15:42"/>
    <x v="4"/>
  </r>
  <r>
    <x v="0"/>
    <s v="GB"/>
    <s v="GBP"/>
    <n v="1456487532"/>
    <n v="1453895532"/>
    <b v="0"/>
    <n v="666"/>
    <b v="1"/>
    <x v="2"/>
    <s v="hardware"/>
    <n v="45.55"/>
    <n v="202"/>
    <x v="2057"/>
    <d v="2016-02-26T11:52:12"/>
    <x v="2"/>
  </r>
  <r>
    <x v="0"/>
    <s v="GB"/>
    <s v="GBP"/>
    <n v="1425326400"/>
    <n v="1421916830"/>
    <b v="0"/>
    <n v="410"/>
    <b v="1"/>
    <x v="2"/>
    <s v="hardware"/>
    <n v="10.51"/>
    <n v="168"/>
    <x v="2058"/>
    <d v="2015-03-02T20:00:00"/>
    <x v="0"/>
  </r>
  <r>
    <x v="0"/>
    <s v="US"/>
    <s v="USD"/>
    <n v="1454277540"/>
    <n v="1450880854"/>
    <b v="0"/>
    <n v="375"/>
    <b v="1"/>
    <x v="2"/>
    <s v="hardware"/>
    <n v="114.77"/>
    <n v="143"/>
    <x v="2059"/>
    <d v="2016-01-31T21:59:00"/>
    <x v="0"/>
  </r>
  <r>
    <x v="0"/>
    <s v="US"/>
    <s v="USD"/>
    <n v="1406129150"/>
    <n v="1400945150"/>
    <b v="0"/>
    <n v="1364"/>
    <b v="1"/>
    <x v="2"/>
    <s v="hardware"/>
    <n v="36"/>
    <n v="196"/>
    <x v="2060"/>
    <d v="2014-07-23T15:25:50"/>
    <x v="3"/>
  </r>
  <r>
    <x v="0"/>
    <s v="US"/>
    <s v="USD"/>
    <n v="1483208454"/>
    <n v="1480616454"/>
    <b v="0"/>
    <n v="35"/>
    <b v="1"/>
    <x v="2"/>
    <s v="hardware"/>
    <n v="154.16999999999999"/>
    <n v="108"/>
    <x v="2061"/>
    <d v="2016-12-31T18:20:54"/>
    <x v="2"/>
  </r>
  <r>
    <x v="0"/>
    <s v="DK"/>
    <s v="DKK"/>
    <n v="1458807098"/>
    <n v="1456218698"/>
    <b v="0"/>
    <n v="203"/>
    <b v="1"/>
    <x v="2"/>
    <s v="hardware"/>
    <n v="566.39"/>
    <n v="115"/>
    <x v="2062"/>
    <d v="2016-03-24T08:11:38"/>
    <x v="2"/>
  </r>
  <r>
    <x v="0"/>
    <s v="DE"/>
    <s v="EUR"/>
    <n v="1463333701"/>
    <n v="1460482501"/>
    <b v="0"/>
    <n v="49"/>
    <b v="1"/>
    <x v="2"/>
    <s v="hardware"/>
    <n v="120.86"/>
    <n v="148"/>
    <x v="2063"/>
    <d v="2016-05-15T17:35:01"/>
    <x v="2"/>
  </r>
  <r>
    <x v="0"/>
    <s v="US"/>
    <s v="USD"/>
    <n v="1370001600"/>
    <n v="1366879523"/>
    <b v="0"/>
    <n v="5812"/>
    <b v="1"/>
    <x v="2"/>
    <s v="hardware"/>
    <n v="86.16"/>
    <n v="191"/>
    <x v="2064"/>
    <d v="2013-05-31T12:00:00"/>
    <x v="4"/>
  </r>
  <r>
    <x v="0"/>
    <s v="GB"/>
    <s v="GBP"/>
    <n v="1387958429"/>
    <n v="1385366429"/>
    <b v="0"/>
    <n v="1556"/>
    <b v="1"/>
    <x v="2"/>
    <s v="hardware"/>
    <n v="51.21"/>
    <n v="199"/>
    <x v="2065"/>
    <d v="2013-12-25T08:00:29"/>
    <x v="4"/>
  </r>
  <r>
    <x v="0"/>
    <s v="US"/>
    <s v="USD"/>
    <n v="1408818683"/>
    <n v="1406226683"/>
    <b v="0"/>
    <n v="65"/>
    <b v="1"/>
    <x v="2"/>
    <s v="hardware"/>
    <n v="67.260000000000005"/>
    <n v="219"/>
    <x v="2066"/>
    <d v="2014-08-23T18:31:23"/>
    <x v="3"/>
  </r>
  <r>
    <x v="0"/>
    <s v="GB"/>
    <s v="GBP"/>
    <n v="1432499376"/>
    <n v="1429648176"/>
    <b v="0"/>
    <n v="10"/>
    <b v="1"/>
    <x v="2"/>
    <s v="hardware"/>
    <n v="62.8"/>
    <n v="127"/>
    <x v="2067"/>
    <d v="2015-05-24T20:29:36"/>
    <x v="0"/>
  </r>
  <r>
    <x v="0"/>
    <s v="US"/>
    <s v="USD"/>
    <n v="1476994315"/>
    <n v="1474402315"/>
    <b v="0"/>
    <n v="76"/>
    <b v="1"/>
    <x v="2"/>
    <s v="hardware"/>
    <n v="346.13"/>
    <n v="105"/>
    <x v="2068"/>
    <d v="2016-10-20T20:11:55"/>
    <x v="2"/>
  </r>
  <r>
    <x v="0"/>
    <s v="US"/>
    <s v="USD"/>
    <n v="1451776791"/>
    <n v="1449098391"/>
    <b v="0"/>
    <n v="263"/>
    <b v="1"/>
    <x v="2"/>
    <s v="hardware"/>
    <n v="244.12"/>
    <n v="128"/>
    <x v="2069"/>
    <d v="2016-01-02T23:19:51"/>
    <x v="0"/>
  </r>
  <r>
    <x v="0"/>
    <s v="DE"/>
    <s v="EUR"/>
    <n v="1467128723"/>
    <n v="1464536723"/>
    <b v="0"/>
    <n v="1530"/>
    <b v="1"/>
    <x v="2"/>
    <s v="hardware"/>
    <n v="259.25"/>
    <n v="317"/>
    <x v="2070"/>
    <d v="2016-06-28T15:45:23"/>
    <x v="2"/>
  </r>
  <r>
    <x v="0"/>
    <s v="US"/>
    <s v="USD"/>
    <n v="1475390484"/>
    <n v="1471502484"/>
    <b v="0"/>
    <n v="278"/>
    <b v="1"/>
    <x v="2"/>
    <s v="hardware"/>
    <n v="201.96"/>
    <n v="281"/>
    <x v="2071"/>
    <d v="2016-10-02T06:41:24"/>
    <x v="2"/>
  </r>
  <r>
    <x v="0"/>
    <s v="US"/>
    <s v="USD"/>
    <n v="1462629432"/>
    <n v="1460037432"/>
    <b v="0"/>
    <n v="350"/>
    <b v="1"/>
    <x v="2"/>
    <s v="hardware"/>
    <n v="226.21"/>
    <n v="111"/>
    <x v="2072"/>
    <d v="2016-05-07T13:57:12"/>
    <x v="2"/>
  </r>
  <r>
    <x v="0"/>
    <s v="US"/>
    <s v="USD"/>
    <n v="1431100918"/>
    <n v="1427212918"/>
    <b v="0"/>
    <n v="470"/>
    <b v="1"/>
    <x v="2"/>
    <s v="hardware"/>
    <n v="324.69"/>
    <n v="153"/>
    <x v="2073"/>
    <d v="2015-05-08T16:01:58"/>
    <x v="0"/>
  </r>
  <r>
    <x v="0"/>
    <s v="US"/>
    <s v="USD"/>
    <n v="1462564182"/>
    <n v="1459972182"/>
    <b v="0"/>
    <n v="3"/>
    <b v="1"/>
    <x v="2"/>
    <s v="hardware"/>
    <n v="205"/>
    <n v="103"/>
    <x v="2074"/>
    <d v="2016-05-06T19:49:42"/>
    <x v="2"/>
  </r>
  <r>
    <x v="0"/>
    <s v="US"/>
    <s v="USD"/>
    <n v="1374769288"/>
    <n v="1372177288"/>
    <b v="0"/>
    <n v="8200"/>
    <b v="1"/>
    <x v="2"/>
    <s v="hardware"/>
    <n v="20.47"/>
    <n v="1678"/>
    <x v="2075"/>
    <d v="2013-07-25T16:21:28"/>
    <x v="4"/>
  </r>
  <r>
    <x v="0"/>
    <s v="GB"/>
    <s v="GBP"/>
    <n v="1406149689"/>
    <n v="1402693689"/>
    <b v="0"/>
    <n v="8359"/>
    <b v="1"/>
    <x v="2"/>
    <s v="hardware"/>
    <n v="116.35"/>
    <n v="543"/>
    <x v="2076"/>
    <d v="2014-07-23T21:08:09"/>
    <x v="3"/>
  </r>
  <r>
    <x v="0"/>
    <s v="US"/>
    <s v="USD"/>
    <n v="1433538000"/>
    <n v="1428541276"/>
    <b v="0"/>
    <n v="188"/>
    <b v="1"/>
    <x v="2"/>
    <s v="hardware"/>
    <n v="307.2"/>
    <n v="116"/>
    <x v="2077"/>
    <d v="2015-06-05T21:00:00"/>
    <x v="0"/>
  </r>
  <r>
    <x v="0"/>
    <s v="ES"/>
    <s v="EUR"/>
    <n v="1482085857"/>
    <n v="1479493857"/>
    <b v="0"/>
    <n v="48"/>
    <b v="1"/>
    <x v="2"/>
    <s v="hardware"/>
    <n v="546.69000000000005"/>
    <n v="131"/>
    <x v="2078"/>
    <d v="2016-12-18T18:30:57"/>
    <x v="2"/>
  </r>
  <r>
    <x v="0"/>
    <s v="GB"/>
    <s v="GBP"/>
    <n v="1435258800"/>
    <n v="1432659793"/>
    <b v="0"/>
    <n v="607"/>
    <b v="1"/>
    <x v="2"/>
    <s v="hardware"/>
    <n v="47.47"/>
    <n v="288"/>
    <x v="2079"/>
    <d v="2015-06-25T19:00:00"/>
    <x v="0"/>
  </r>
  <r>
    <x v="0"/>
    <s v="US"/>
    <s v="USD"/>
    <n v="1447286300"/>
    <n v="1444690700"/>
    <b v="0"/>
    <n v="50"/>
    <b v="1"/>
    <x v="2"/>
    <s v="hardware"/>
    <n v="101.56"/>
    <n v="508"/>
    <x v="2080"/>
    <d v="2015-11-11T23:58:20"/>
    <x v="0"/>
  </r>
  <r>
    <x v="0"/>
    <s v="US"/>
    <s v="USD"/>
    <n v="1337144340"/>
    <n v="1333597555"/>
    <b v="0"/>
    <n v="55"/>
    <b v="1"/>
    <x v="4"/>
    <s v="indie rock"/>
    <n v="72.91"/>
    <n v="115"/>
    <x v="2081"/>
    <d v="2012-05-16T04:59:00"/>
    <x v="5"/>
  </r>
  <r>
    <x v="0"/>
    <s v="US"/>
    <s v="USD"/>
    <n v="1322106796"/>
    <n v="1316919196"/>
    <b v="0"/>
    <n v="38"/>
    <b v="1"/>
    <x v="4"/>
    <s v="indie rock"/>
    <n v="43.71"/>
    <n v="111"/>
    <x v="2082"/>
    <d v="2011-11-24T03:53:16"/>
    <x v="6"/>
  </r>
  <r>
    <x v="0"/>
    <s v="US"/>
    <s v="USD"/>
    <n v="1338830395"/>
    <n v="1336238395"/>
    <b v="0"/>
    <n v="25"/>
    <b v="1"/>
    <x v="4"/>
    <s v="indie rock"/>
    <n v="34"/>
    <n v="113"/>
    <x v="2083"/>
    <d v="2012-06-04T17:19:55"/>
    <x v="5"/>
  </r>
  <r>
    <x v="0"/>
    <s v="US"/>
    <s v="USD"/>
    <n v="1399186740"/>
    <n v="1396468782"/>
    <b v="0"/>
    <n v="46"/>
    <b v="1"/>
    <x v="4"/>
    <s v="indie rock"/>
    <n v="70.650000000000006"/>
    <n v="108"/>
    <x v="2084"/>
    <d v="2014-05-04T06:59:00"/>
    <x v="3"/>
  </r>
  <r>
    <x v="0"/>
    <s v="US"/>
    <s v="USD"/>
    <n v="1342382587"/>
    <n v="1339790587"/>
    <b v="0"/>
    <n v="83"/>
    <b v="1"/>
    <x v="4"/>
    <s v="indie rock"/>
    <n v="89.3"/>
    <n v="124"/>
    <x v="2085"/>
    <d v="2012-07-15T20:03:07"/>
    <x v="5"/>
  </r>
  <r>
    <x v="0"/>
    <s v="US"/>
    <s v="USD"/>
    <n v="1323838740"/>
    <n v="1321200332"/>
    <b v="0"/>
    <n v="35"/>
    <b v="1"/>
    <x v="4"/>
    <s v="indie rock"/>
    <n v="115.09"/>
    <n v="101"/>
    <x v="2086"/>
    <d v="2011-12-14T04:59:00"/>
    <x v="6"/>
  </r>
  <r>
    <x v="0"/>
    <s v="US"/>
    <s v="USD"/>
    <n v="1315457658"/>
    <n v="1312865658"/>
    <b v="0"/>
    <n v="25"/>
    <b v="1"/>
    <x v="4"/>
    <s v="indie rock"/>
    <n v="62.12"/>
    <n v="104"/>
    <x v="2087"/>
    <d v="2011-09-08T04:54:18"/>
    <x v="6"/>
  </r>
  <r>
    <x v="0"/>
    <s v="US"/>
    <s v="USD"/>
    <n v="1284177540"/>
    <n v="1281028152"/>
    <b v="0"/>
    <n v="75"/>
    <b v="1"/>
    <x v="4"/>
    <s v="indie rock"/>
    <n v="46.2"/>
    <n v="116"/>
    <x v="2088"/>
    <d v="2010-09-11T03:59:00"/>
    <x v="7"/>
  </r>
  <r>
    <x v="0"/>
    <s v="US"/>
    <s v="USD"/>
    <n v="1375408194"/>
    <n v="1372384194"/>
    <b v="0"/>
    <n v="62"/>
    <b v="1"/>
    <x v="4"/>
    <s v="indie rock"/>
    <n v="48.55"/>
    <n v="120"/>
    <x v="2089"/>
    <d v="2013-08-02T01:49:54"/>
    <x v="4"/>
  </r>
  <r>
    <x v="0"/>
    <s v="US"/>
    <s v="USD"/>
    <n v="1361696955"/>
    <n v="1359104955"/>
    <b v="0"/>
    <n v="160"/>
    <b v="1"/>
    <x v="4"/>
    <s v="indie rock"/>
    <n v="57.52"/>
    <n v="115"/>
    <x v="2090"/>
    <d v="2013-02-24T09:09:15"/>
    <x v="4"/>
  </r>
  <r>
    <x v="0"/>
    <s v="US"/>
    <s v="USD"/>
    <n v="1299009600"/>
    <n v="1294818278"/>
    <b v="0"/>
    <n v="246"/>
    <b v="1"/>
    <x v="4"/>
    <s v="indie rock"/>
    <n v="88.15"/>
    <n v="120"/>
    <x v="2091"/>
    <d v="2011-03-01T20:00:00"/>
    <x v="6"/>
  </r>
  <r>
    <x v="0"/>
    <s v="US"/>
    <s v="USD"/>
    <n v="1318006732"/>
    <n v="1312822732"/>
    <b v="0"/>
    <n v="55"/>
    <b v="1"/>
    <x v="4"/>
    <s v="indie rock"/>
    <n v="110.49"/>
    <n v="101"/>
    <x v="2092"/>
    <d v="2011-10-07T16:58:52"/>
    <x v="6"/>
  </r>
  <r>
    <x v="0"/>
    <s v="US"/>
    <s v="USD"/>
    <n v="1356211832"/>
    <n v="1351024232"/>
    <b v="0"/>
    <n v="23"/>
    <b v="1"/>
    <x v="4"/>
    <s v="indie rock"/>
    <n v="66.83"/>
    <n v="102"/>
    <x v="2093"/>
    <d v="2012-12-22T21:30:32"/>
    <x v="5"/>
  </r>
  <r>
    <x v="0"/>
    <s v="US"/>
    <s v="USD"/>
    <n v="1330916400"/>
    <n v="1327969730"/>
    <b v="0"/>
    <n v="72"/>
    <b v="1"/>
    <x v="4"/>
    <s v="indie rock"/>
    <n v="58.6"/>
    <n v="121"/>
    <x v="2094"/>
    <d v="2012-03-05T03:00:00"/>
    <x v="5"/>
  </r>
  <r>
    <x v="0"/>
    <s v="US"/>
    <s v="USD"/>
    <n v="1317576973"/>
    <n v="1312392973"/>
    <b v="0"/>
    <n v="22"/>
    <b v="1"/>
    <x v="4"/>
    <s v="indie rock"/>
    <n v="113.64"/>
    <n v="100"/>
    <x v="2095"/>
    <d v="2011-10-02T17:36:13"/>
    <x v="6"/>
  </r>
  <r>
    <x v="0"/>
    <s v="US"/>
    <s v="USD"/>
    <n v="1351223940"/>
    <n v="1349892735"/>
    <b v="0"/>
    <n v="14"/>
    <b v="1"/>
    <x v="4"/>
    <s v="indie rock"/>
    <n v="43.57"/>
    <n v="102"/>
    <x v="2096"/>
    <d v="2012-10-26T03:59:00"/>
    <x v="5"/>
  </r>
  <r>
    <x v="0"/>
    <s v="US"/>
    <s v="USD"/>
    <n v="1322751735"/>
    <n v="1317564135"/>
    <b v="0"/>
    <n v="38"/>
    <b v="1"/>
    <x v="4"/>
    <s v="indie rock"/>
    <n v="78.95"/>
    <n v="100"/>
    <x v="2097"/>
    <d v="2011-12-01T15:02:15"/>
    <x v="6"/>
  </r>
  <r>
    <x v="0"/>
    <s v="US"/>
    <s v="USD"/>
    <n v="1331174635"/>
    <n v="1328582635"/>
    <b v="0"/>
    <n v="32"/>
    <b v="1"/>
    <x v="4"/>
    <s v="indie rock"/>
    <n v="188.13"/>
    <n v="100"/>
    <x v="2098"/>
    <d v="2012-03-08T02:43:55"/>
    <x v="5"/>
  </r>
  <r>
    <x v="0"/>
    <s v="US"/>
    <s v="USD"/>
    <n v="1435808400"/>
    <n v="1434650084"/>
    <b v="0"/>
    <n v="63"/>
    <b v="1"/>
    <x v="4"/>
    <s v="indie rock"/>
    <n v="63.03"/>
    <n v="132"/>
    <x v="2099"/>
    <d v="2015-07-02T03:40:00"/>
    <x v="0"/>
  </r>
  <r>
    <x v="0"/>
    <s v="US"/>
    <s v="USD"/>
    <n v="1341028740"/>
    <n v="1339704141"/>
    <b v="0"/>
    <n v="27"/>
    <b v="1"/>
    <x v="4"/>
    <s v="indie rock"/>
    <n v="30.37"/>
    <n v="137"/>
    <x v="2100"/>
    <d v="2012-06-30T03:59:00"/>
    <x v="5"/>
  </r>
  <r>
    <x v="0"/>
    <s v="US"/>
    <s v="USD"/>
    <n v="1329104114"/>
    <n v="1323920114"/>
    <b v="0"/>
    <n v="44"/>
    <b v="1"/>
    <x v="4"/>
    <s v="indie rock"/>
    <n v="51.48"/>
    <n v="113"/>
    <x v="2101"/>
    <d v="2012-02-13T03:35:14"/>
    <x v="6"/>
  </r>
  <r>
    <x v="0"/>
    <s v="US"/>
    <s v="USD"/>
    <n v="1304628648"/>
    <n v="1302036648"/>
    <b v="0"/>
    <n v="38"/>
    <b v="1"/>
    <x v="4"/>
    <s v="indie rock"/>
    <n v="35.79"/>
    <n v="136"/>
    <x v="2102"/>
    <d v="2011-05-05T20:50:48"/>
    <x v="6"/>
  </r>
  <r>
    <x v="0"/>
    <s v="US"/>
    <s v="USD"/>
    <n v="1352488027"/>
    <n v="1349892427"/>
    <b v="0"/>
    <n v="115"/>
    <b v="1"/>
    <x v="4"/>
    <s v="indie rock"/>
    <n v="98.82"/>
    <n v="146"/>
    <x v="2103"/>
    <d v="2012-11-09T19:07:07"/>
    <x v="5"/>
  </r>
  <r>
    <x v="0"/>
    <s v="US"/>
    <s v="USD"/>
    <n v="1369958400"/>
    <n v="1367286434"/>
    <b v="0"/>
    <n v="37"/>
    <b v="1"/>
    <x v="4"/>
    <s v="indie rock"/>
    <n v="28"/>
    <n v="130"/>
    <x v="2104"/>
    <d v="2013-05-31T00:00:00"/>
    <x v="4"/>
  </r>
  <r>
    <x v="0"/>
    <s v="US"/>
    <s v="USD"/>
    <n v="1416542400"/>
    <n v="1415472953"/>
    <b v="0"/>
    <n v="99"/>
    <b v="1"/>
    <x v="4"/>
    <s v="indie rock"/>
    <n v="51.31"/>
    <n v="254"/>
    <x v="2105"/>
    <d v="2014-11-21T04:00:00"/>
    <x v="3"/>
  </r>
  <r>
    <x v="0"/>
    <s v="US"/>
    <s v="USD"/>
    <n v="1359176974"/>
    <n v="1356584974"/>
    <b v="0"/>
    <n v="44"/>
    <b v="1"/>
    <x v="4"/>
    <s v="indie rock"/>
    <n v="53.52"/>
    <n v="107"/>
    <x v="2106"/>
    <d v="2013-01-26T05:09:34"/>
    <x v="5"/>
  </r>
  <r>
    <x v="0"/>
    <s v="US"/>
    <s v="USD"/>
    <n v="1415815393"/>
    <n v="1413997393"/>
    <b v="0"/>
    <n v="58"/>
    <b v="1"/>
    <x v="4"/>
    <s v="indie rock"/>
    <n v="37.15"/>
    <n v="108"/>
    <x v="2107"/>
    <d v="2014-11-12T18:03:13"/>
    <x v="3"/>
  </r>
  <r>
    <x v="0"/>
    <s v="US"/>
    <s v="USD"/>
    <n v="1347249300"/>
    <n v="1344917580"/>
    <b v="0"/>
    <n v="191"/>
    <b v="1"/>
    <x v="4"/>
    <s v="indie rock"/>
    <n v="89.9"/>
    <n v="107"/>
    <x v="2108"/>
    <d v="2012-09-10T03:55:00"/>
    <x v="5"/>
  </r>
  <r>
    <x v="0"/>
    <s v="US"/>
    <s v="USD"/>
    <n v="1436115617"/>
    <n v="1433523617"/>
    <b v="0"/>
    <n v="40"/>
    <b v="1"/>
    <x v="4"/>
    <s v="indie rock"/>
    <n v="106.53"/>
    <n v="107"/>
    <x v="2109"/>
    <d v="2015-07-05T17:00:17"/>
    <x v="0"/>
  </r>
  <r>
    <x v="0"/>
    <s v="US"/>
    <s v="USD"/>
    <n v="1401253140"/>
    <n v="1398873969"/>
    <b v="0"/>
    <n v="38"/>
    <b v="1"/>
    <x v="4"/>
    <s v="indie rock"/>
    <n v="52.82"/>
    <n v="100"/>
    <x v="2110"/>
    <d v="2014-05-28T04:59:00"/>
    <x v="3"/>
  </r>
  <r>
    <x v="0"/>
    <s v="US"/>
    <s v="USD"/>
    <n v="1313370000"/>
    <n v="1307594625"/>
    <b v="0"/>
    <n v="39"/>
    <b v="1"/>
    <x v="4"/>
    <s v="indie rock"/>
    <n v="54.62"/>
    <n v="107"/>
    <x v="2111"/>
    <d v="2011-08-15T01:00:00"/>
    <x v="6"/>
  </r>
  <r>
    <x v="0"/>
    <s v="US"/>
    <s v="USD"/>
    <n v="1366064193"/>
    <n v="1364854593"/>
    <b v="0"/>
    <n v="11"/>
    <b v="1"/>
    <x v="4"/>
    <s v="indie rock"/>
    <n v="27.27"/>
    <n v="100"/>
    <x v="2112"/>
    <d v="2013-04-15T22:16:33"/>
    <x v="4"/>
  </r>
  <r>
    <x v="0"/>
    <s v="US"/>
    <s v="USD"/>
    <n v="1411505176"/>
    <n v="1408481176"/>
    <b v="0"/>
    <n v="107"/>
    <b v="1"/>
    <x v="4"/>
    <s v="indie rock"/>
    <n v="68.599999999999994"/>
    <n v="105"/>
    <x v="2113"/>
    <d v="2014-09-23T20:46:16"/>
    <x v="3"/>
  </r>
  <r>
    <x v="0"/>
    <s v="US"/>
    <s v="USD"/>
    <n v="1291870740"/>
    <n v="1286480070"/>
    <b v="0"/>
    <n v="147"/>
    <b v="1"/>
    <x v="4"/>
    <s v="indie rock"/>
    <n v="35.61"/>
    <n v="105"/>
    <x v="2114"/>
    <d v="2010-12-09T04:59:00"/>
    <x v="7"/>
  </r>
  <r>
    <x v="0"/>
    <s v="US"/>
    <s v="USD"/>
    <n v="1298167001"/>
    <n v="1295575001"/>
    <b v="0"/>
    <n v="36"/>
    <b v="1"/>
    <x v="4"/>
    <s v="indie rock"/>
    <n v="94.03"/>
    <n v="226"/>
    <x v="2115"/>
    <d v="2011-02-20T01:56:41"/>
    <x v="6"/>
  </r>
  <r>
    <x v="0"/>
    <s v="US"/>
    <s v="USD"/>
    <n v="1349203203"/>
    <n v="1345056003"/>
    <b v="0"/>
    <n v="92"/>
    <b v="1"/>
    <x v="4"/>
    <s v="indie rock"/>
    <n v="526.46"/>
    <n v="101"/>
    <x v="2116"/>
    <d v="2012-10-02T18:40:03"/>
    <x v="5"/>
  </r>
  <r>
    <x v="0"/>
    <s v="US"/>
    <s v="USD"/>
    <n v="1445921940"/>
    <n v="1444699549"/>
    <b v="0"/>
    <n v="35"/>
    <b v="1"/>
    <x v="4"/>
    <s v="indie rock"/>
    <n v="50.66"/>
    <n v="148"/>
    <x v="2117"/>
    <d v="2015-10-27T04:59:00"/>
    <x v="0"/>
  </r>
  <r>
    <x v="0"/>
    <s v="US"/>
    <s v="USD"/>
    <n v="1311538136"/>
    <n v="1308946136"/>
    <b v="0"/>
    <n v="17"/>
    <b v="1"/>
    <x v="4"/>
    <s v="indie rock"/>
    <n v="79.180000000000007"/>
    <n v="135"/>
    <x v="2118"/>
    <d v="2011-07-24T20:08:56"/>
    <x v="6"/>
  </r>
  <r>
    <x v="0"/>
    <s v="US"/>
    <s v="USD"/>
    <n v="1345086445"/>
    <n v="1342494445"/>
    <b v="0"/>
    <n v="22"/>
    <b v="1"/>
    <x v="4"/>
    <s v="indie rock"/>
    <n v="91.59"/>
    <n v="101"/>
    <x v="2119"/>
    <d v="2012-08-16T03:07:25"/>
    <x v="5"/>
  </r>
  <r>
    <x v="0"/>
    <s v="US"/>
    <s v="USD"/>
    <n v="1388617736"/>
    <n v="1384384136"/>
    <b v="0"/>
    <n v="69"/>
    <b v="1"/>
    <x v="4"/>
    <s v="indie rock"/>
    <n v="116.96"/>
    <n v="101"/>
    <x v="2120"/>
    <d v="2014-01-01T23:08:56"/>
    <x v="4"/>
  </r>
  <r>
    <x v="2"/>
    <s v="CH"/>
    <s v="CHF"/>
    <n v="1484156948"/>
    <n v="1481564948"/>
    <b v="0"/>
    <n v="10"/>
    <b v="0"/>
    <x v="6"/>
    <s v="video games"/>
    <n v="28.4"/>
    <n v="1"/>
    <x v="2121"/>
    <d v="2017-01-11T17:49:08"/>
    <x v="2"/>
  </r>
  <r>
    <x v="2"/>
    <s v="MX"/>
    <s v="MXN"/>
    <n v="1483773169"/>
    <n v="1481181169"/>
    <b v="0"/>
    <n v="3"/>
    <b v="0"/>
    <x v="6"/>
    <s v="video games"/>
    <n v="103.33"/>
    <n v="0"/>
    <x v="2122"/>
    <d v="2017-01-07T07:12:49"/>
    <x v="2"/>
  </r>
  <r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x v="2"/>
    <s v="US"/>
    <s v="USD"/>
    <n v="1291093200"/>
    <n v="1286930435"/>
    <b v="0"/>
    <n v="5"/>
    <b v="0"/>
    <x v="6"/>
    <s v="video games"/>
    <n v="23"/>
    <n v="10"/>
    <x v="2124"/>
    <d v="2010-11-30T05:00:00"/>
    <x v="7"/>
  </r>
  <r>
    <x v="2"/>
    <s v="US"/>
    <s v="USD"/>
    <n v="1438734833"/>
    <n v="1436142833"/>
    <b v="0"/>
    <n v="27"/>
    <b v="0"/>
    <x v="6"/>
    <s v="video games"/>
    <n v="31.56"/>
    <n v="1"/>
    <x v="2125"/>
    <d v="2015-08-05T00:33:53"/>
    <x v="0"/>
  </r>
  <r>
    <x v="2"/>
    <s v="US"/>
    <s v="USD"/>
    <n v="1418080887"/>
    <n v="1415488887"/>
    <b v="0"/>
    <n v="2"/>
    <b v="0"/>
    <x v="6"/>
    <s v="video games"/>
    <n v="5"/>
    <n v="0"/>
    <x v="2126"/>
    <d v="2014-12-08T23:21:27"/>
    <x v="3"/>
  </r>
  <r>
    <x v="2"/>
    <s v="GB"/>
    <s v="GBP"/>
    <n v="1426158463"/>
    <n v="1423570063"/>
    <b v="0"/>
    <n v="236"/>
    <b v="0"/>
    <x v="6"/>
    <s v="video games"/>
    <n v="34.22"/>
    <n v="29"/>
    <x v="2127"/>
    <d v="2015-03-12T11:07:43"/>
    <x v="0"/>
  </r>
  <r>
    <x v="2"/>
    <s v="CA"/>
    <s v="CAD"/>
    <n v="1411324369"/>
    <n v="1406140369"/>
    <b v="0"/>
    <n v="1"/>
    <b v="0"/>
    <x v="6"/>
    <s v="video games"/>
    <n v="25"/>
    <n v="0"/>
    <x v="2128"/>
    <d v="2014-09-21T18:32:49"/>
    <x v="3"/>
  </r>
  <r>
    <x v="2"/>
    <s v="US"/>
    <s v="USD"/>
    <n v="1457570100"/>
    <n v="1454978100"/>
    <b v="0"/>
    <n v="12"/>
    <b v="0"/>
    <x v="6"/>
    <s v="video games"/>
    <n v="19.670000000000002"/>
    <n v="12"/>
    <x v="2129"/>
    <d v="2016-03-10T00:35:00"/>
    <x v="2"/>
  </r>
  <r>
    <x v="2"/>
    <s v="US"/>
    <s v="USD"/>
    <n v="1408154663"/>
    <n v="1405130663"/>
    <b v="0"/>
    <n v="4"/>
    <b v="0"/>
    <x v="6"/>
    <s v="video games"/>
    <n v="21.25"/>
    <n v="0"/>
    <x v="2130"/>
    <d v="2014-08-16T02:04:23"/>
    <x v="3"/>
  </r>
  <r>
    <x v="2"/>
    <s v="US"/>
    <s v="USD"/>
    <n v="1436677091"/>
    <n v="1434085091"/>
    <b v="0"/>
    <n v="3"/>
    <b v="0"/>
    <x v="6"/>
    <s v="video games"/>
    <n v="8.33"/>
    <n v="5"/>
    <x v="2131"/>
    <d v="2015-07-12T04:58:11"/>
    <x v="0"/>
  </r>
  <r>
    <x v="2"/>
    <s v="US"/>
    <s v="USD"/>
    <n v="1391427692"/>
    <n v="1388835692"/>
    <b v="0"/>
    <n v="99"/>
    <b v="0"/>
    <x v="6"/>
    <s v="video games"/>
    <n v="21.34"/>
    <n v="2"/>
    <x v="2132"/>
    <d v="2014-02-03T11:41:32"/>
    <x v="3"/>
  </r>
  <r>
    <x v="2"/>
    <s v="US"/>
    <s v="USD"/>
    <n v="1303628340"/>
    <n v="1300328399"/>
    <b v="0"/>
    <n v="3"/>
    <b v="0"/>
    <x v="6"/>
    <s v="video games"/>
    <n v="5.33"/>
    <n v="2"/>
    <x v="2133"/>
    <d v="2011-04-24T06:59:00"/>
    <x v="6"/>
  </r>
  <r>
    <x v="2"/>
    <s v="US"/>
    <s v="USD"/>
    <n v="1367097391"/>
    <n v="1364505391"/>
    <b v="0"/>
    <n v="3"/>
    <b v="0"/>
    <x v="6"/>
    <s v="video games"/>
    <n v="34.67"/>
    <n v="2"/>
    <x v="2134"/>
    <d v="2013-04-27T21:16:31"/>
    <x v="4"/>
  </r>
  <r>
    <x v="2"/>
    <s v="US"/>
    <s v="USD"/>
    <n v="1349392033"/>
    <n v="1346800033"/>
    <b v="0"/>
    <n v="22"/>
    <b v="0"/>
    <x v="6"/>
    <s v="video games"/>
    <n v="21.73"/>
    <n v="10"/>
    <x v="2135"/>
    <d v="2012-10-04T23:07:13"/>
    <x v="5"/>
  </r>
  <r>
    <x v="2"/>
    <s v="US"/>
    <s v="USD"/>
    <n v="1382184786"/>
    <n v="1379592786"/>
    <b v="0"/>
    <n v="4"/>
    <b v="0"/>
    <x v="6"/>
    <s v="video games"/>
    <n v="11.92"/>
    <n v="0"/>
    <x v="2136"/>
    <d v="2013-10-19T12:13:06"/>
    <x v="4"/>
  </r>
  <r>
    <x v="2"/>
    <s v="CA"/>
    <s v="CAD"/>
    <n v="1417804229"/>
    <n v="1415212229"/>
    <b v="0"/>
    <n v="534"/>
    <b v="0"/>
    <x v="6"/>
    <s v="video games"/>
    <n v="26.6"/>
    <n v="28"/>
    <x v="2137"/>
    <d v="2014-12-05T18:30:29"/>
    <x v="3"/>
  </r>
  <r>
    <x v="2"/>
    <s v="GB"/>
    <s v="GBP"/>
    <n v="1383959939"/>
    <n v="1381364339"/>
    <b v="0"/>
    <n v="12"/>
    <b v="0"/>
    <x v="6"/>
    <s v="video games"/>
    <n v="10.67"/>
    <n v="13"/>
    <x v="2138"/>
    <d v="2013-11-09T01:18:59"/>
    <x v="4"/>
  </r>
  <r>
    <x v="2"/>
    <s v="US"/>
    <s v="USD"/>
    <n v="1478196008"/>
    <n v="1475604008"/>
    <b v="0"/>
    <n v="56"/>
    <b v="0"/>
    <x v="6"/>
    <s v="video games"/>
    <n v="29.04"/>
    <n v="5"/>
    <x v="2139"/>
    <d v="2016-11-03T18:00:08"/>
    <x v="2"/>
  </r>
  <r>
    <x v="2"/>
    <s v="US"/>
    <s v="USD"/>
    <n v="1357934424"/>
    <n v="1355342424"/>
    <b v="0"/>
    <n v="11"/>
    <b v="0"/>
    <x v="6"/>
    <s v="video games"/>
    <n v="50.91"/>
    <n v="0"/>
    <x v="2140"/>
    <d v="2013-01-11T20:00:24"/>
    <x v="5"/>
  </r>
  <r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x v="2"/>
    <s v="DE"/>
    <s v="EUR"/>
    <n v="1451494210"/>
    <n v="1449075010"/>
    <b v="0"/>
    <n v="12"/>
    <b v="0"/>
    <x v="6"/>
    <s v="video games"/>
    <n v="50.08"/>
    <n v="6"/>
    <x v="2142"/>
    <d v="2015-12-30T16:50:10"/>
    <x v="0"/>
  </r>
  <r>
    <x v="2"/>
    <s v="US"/>
    <s v="USD"/>
    <n v="1279738800"/>
    <n v="1275599812"/>
    <b v="0"/>
    <n v="5"/>
    <b v="0"/>
    <x v="6"/>
    <s v="video games"/>
    <n v="45"/>
    <n v="11"/>
    <x v="2143"/>
    <d v="2010-07-21T19:00:00"/>
    <x v="7"/>
  </r>
  <r>
    <x v="2"/>
    <s v="US"/>
    <s v="USD"/>
    <n v="1379164040"/>
    <n v="1376399240"/>
    <b v="0"/>
    <n v="24"/>
    <b v="0"/>
    <x v="6"/>
    <s v="video games"/>
    <n v="25.29"/>
    <n v="2"/>
    <x v="2144"/>
    <d v="2013-09-14T13:07:20"/>
    <x v="4"/>
  </r>
  <r>
    <x v="2"/>
    <s v="US"/>
    <s v="USD"/>
    <n v="1385534514"/>
    <n v="1382938914"/>
    <b v="0"/>
    <n v="89"/>
    <b v="0"/>
    <x v="6"/>
    <s v="video games"/>
    <n v="51.29"/>
    <n v="30"/>
    <x v="2145"/>
    <d v="2013-11-27T06:41:54"/>
    <x v="4"/>
  </r>
  <r>
    <x v="2"/>
    <s v="US"/>
    <s v="USD"/>
    <n v="1455207510"/>
    <n v="1453997910"/>
    <b v="0"/>
    <n v="1"/>
    <b v="0"/>
    <x v="6"/>
    <s v="video games"/>
    <n v="1"/>
    <n v="0"/>
    <x v="2146"/>
    <d v="2016-02-11T16:18:30"/>
    <x v="2"/>
  </r>
  <r>
    <x v="2"/>
    <s v="US"/>
    <s v="USD"/>
    <n v="1416125148"/>
    <n v="1413356748"/>
    <b v="0"/>
    <n v="55"/>
    <b v="0"/>
    <x v="6"/>
    <s v="video games"/>
    <n v="49.38"/>
    <n v="1"/>
    <x v="2147"/>
    <d v="2014-11-16T08:05:48"/>
    <x v="3"/>
  </r>
  <r>
    <x v="2"/>
    <s v="GB"/>
    <s v="GBP"/>
    <n v="1427992582"/>
    <n v="1425404182"/>
    <b v="0"/>
    <n v="2"/>
    <b v="0"/>
    <x v="6"/>
    <s v="video games"/>
    <n v="1"/>
    <n v="2"/>
    <x v="2148"/>
    <d v="2015-04-02T16:36:22"/>
    <x v="0"/>
  </r>
  <r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x v="2"/>
    <s v="NO"/>
    <s v="NOK"/>
    <n v="1468392599"/>
    <n v="1465800599"/>
    <b v="0"/>
    <n v="4"/>
    <b v="0"/>
    <x v="6"/>
    <s v="video games"/>
    <n v="101.25"/>
    <n v="1"/>
    <x v="2150"/>
    <d v="2016-07-13T06:49:59"/>
    <x v="2"/>
  </r>
  <r>
    <x v="2"/>
    <s v="US"/>
    <s v="USD"/>
    <n v="1467231614"/>
    <n v="1464639614"/>
    <b v="0"/>
    <n v="6"/>
    <b v="0"/>
    <x v="6"/>
    <s v="video games"/>
    <n v="19.670000000000002"/>
    <n v="0"/>
    <x v="2151"/>
    <d v="2016-06-29T20:20:14"/>
    <x v="2"/>
  </r>
  <r>
    <x v="2"/>
    <s v="US"/>
    <s v="USD"/>
    <n v="1394909909"/>
    <n v="1392321509"/>
    <b v="0"/>
    <n v="4"/>
    <b v="0"/>
    <x v="6"/>
    <s v="video games"/>
    <n v="12.5"/>
    <n v="0"/>
    <x v="2152"/>
    <d v="2014-03-15T18:58:29"/>
    <x v="3"/>
  </r>
  <r>
    <x v="2"/>
    <s v="US"/>
    <s v="USD"/>
    <n v="1420876740"/>
    <n v="1417470718"/>
    <b v="0"/>
    <n v="4"/>
    <b v="0"/>
    <x v="6"/>
    <s v="video games"/>
    <n v="8.5"/>
    <n v="0"/>
    <x v="2153"/>
    <d v="2015-01-10T07:59:00"/>
    <x v="3"/>
  </r>
  <r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x v="2"/>
    <s v="GB"/>
    <s v="GBP"/>
    <n v="1459443385"/>
    <n v="1456854985"/>
    <b v="0"/>
    <n v="5"/>
    <b v="0"/>
    <x v="6"/>
    <s v="video games"/>
    <n v="23"/>
    <n v="2"/>
    <x v="2155"/>
    <d v="2016-03-31T16:56:25"/>
    <x v="2"/>
  </r>
  <r>
    <x v="2"/>
    <s v="US"/>
    <s v="USD"/>
    <n v="1379363406"/>
    <n v="1375475406"/>
    <b v="0"/>
    <n v="83"/>
    <b v="0"/>
    <x v="6"/>
    <s v="video games"/>
    <n v="17.989999999999998"/>
    <n v="3"/>
    <x v="2156"/>
    <d v="2013-09-16T20:30:06"/>
    <x v="4"/>
  </r>
  <r>
    <x v="2"/>
    <s v="US"/>
    <s v="USD"/>
    <n v="1482479940"/>
    <n v="1479684783"/>
    <b v="0"/>
    <n v="57"/>
    <b v="0"/>
    <x v="6"/>
    <s v="video games"/>
    <n v="370.95"/>
    <n v="28"/>
    <x v="2157"/>
    <d v="2016-12-23T07:59:00"/>
    <x v="2"/>
  </r>
  <r>
    <x v="2"/>
    <s v="US"/>
    <s v="USD"/>
    <n v="1360009774"/>
    <n v="1356121774"/>
    <b v="0"/>
    <n v="311"/>
    <b v="0"/>
    <x v="6"/>
    <s v="video games"/>
    <n v="63.57"/>
    <n v="7"/>
    <x v="2158"/>
    <d v="2013-02-04T20:29:34"/>
    <x v="5"/>
  </r>
  <r>
    <x v="2"/>
    <s v="US"/>
    <s v="USD"/>
    <n v="1310837574"/>
    <n v="1308245574"/>
    <b v="0"/>
    <n v="2"/>
    <b v="0"/>
    <x v="6"/>
    <s v="video games"/>
    <n v="13"/>
    <n v="1"/>
    <x v="2159"/>
    <d v="2011-07-16T17:32:54"/>
    <x v="6"/>
  </r>
  <r>
    <x v="2"/>
    <s v="US"/>
    <s v="USD"/>
    <n v="1337447105"/>
    <n v="1334855105"/>
    <b v="0"/>
    <n v="16"/>
    <b v="0"/>
    <x v="6"/>
    <s v="video games"/>
    <n v="5.31"/>
    <n v="1"/>
    <x v="2160"/>
    <d v="2012-05-19T17:05:05"/>
    <x v="5"/>
  </r>
  <r>
    <x v="0"/>
    <s v="US"/>
    <s v="USD"/>
    <n v="1443040059"/>
    <n v="1440448059"/>
    <b v="0"/>
    <n v="13"/>
    <b v="1"/>
    <x v="4"/>
    <s v="rock"/>
    <n v="35.619999999999997"/>
    <n v="116"/>
    <x v="2161"/>
    <d v="2015-09-23T20:27:39"/>
    <x v="0"/>
  </r>
  <r>
    <x v="0"/>
    <s v="US"/>
    <s v="USD"/>
    <n v="1406226191"/>
    <n v="1403547791"/>
    <b v="0"/>
    <n v="58"/>
    <b v="1"/>
    <x v="4"/>
    <s v="rock"/>
    <n v="87.1"/>
    <n v="112"/>
    <x v="2162"/>
    <d v="2014-07-24T18:23:11"/>
    <x v="3"/>
  </r>
  <r>
    <x v="0"/>
    <s v="US"/>
    <s v="USD"/>
    <n v="1433735400"/>
    <n v="1429306520"/>
    <b v="0"/>
    <n v="44"/>
    <b v="1"/>
    <x v="4"/>
    <s v="rock"/>
    <n v="75.11"/>
    <n v="132"/>
    <x v="2163"/>
    <d v="2015-06-08T03:50:00"/>
    <x v="0"/>
  </r>
  <r>
    <x v="0"/>
    <s v="US"/>
    <s v="USD"/>
    <n v="1466827140"/>
    <n v="1464196414"/>
    <b v="0"/>
    <n v="83"/>
    <b v="1"/>
    <x v="4"/>
    <s v="rock"/>
    <n v="68.010000000000005"/>
    <n v="103"/>
    <x v="2164"/>
    <d v="2016-06-25T03:59:00"/>
    <x v="2"/>
  </r>
  <r>
    <x v="0"/>
    <s v="FR"/>
    <s v="EUR"/>
    <n v="1460127635"/>
    <n v="1457539235"/>
    <b v="0"/>
    <n v="117"/>
    <b v="1"/>
    <x v="4"/>
    <s v="rock"/>
    <n v="29.62"/>
    <n v="139"/>
    <x v="2165"/>
    <d v="2016-04-08T15:00:35"/>
    <x v="2"/>
  </r>
  <r>
    <x v="0"/>
    <s v="US"/>
    <s v="USD"/>
    <n v="1417813618"/>
    <n v="1413922018"/>
    <b v="0"/>
    <n v="32"/>
    <b v="1"/>
    <x v="4"/>
    <s v="rock"/>
    <n v="91.63"/>
    <n v="147"/>
    <x v="2166"/>
    <d v="2014-12-05T21:06:58"/>
    <x v="3"/>
  </r>
  <r>
    <x v="0"/>
    <s v="US"/>
    <s v="USD"/>
    <n v="1347672937"/>
    <n v="1346463337"/>
    <b v="0"/>
    <n v="8"/>
    <b v="1"/>
    <x v="4"/>
    <s v="rock"/>
    <n v="22.5"/>
    <n v="120"/>
    <x v="2167"/>
    <d v="2012-09-15T01:35:37"/>
    <x v="5"/>
  </r>
  <r>
    <x v="0"/>
    <s v="US"/>
    <s v="USD"/>
    <n v="1486702800"/>
    <n v="1484058261"/>
    <b v="0"/>
    <n v="340"/>
    <b v="1"/>
    <x v="4"/>
    <s v="rock"/>
    <n v="64.37"/>
    <n v="122"/>
    <x v="2168"/>
    <d v="2017-02-10T05:00:00"/>
    <x v="1"/>
  </r>
  <r>
    <x v="0"/>
    <s v="US"/>
    <s v="USD"/>
    <n v="1488473351"/>
    <n v="1488214151"/>
    <b v="0"/>
    <n v="7"/>
    <b v="1"/>
    <x v="4"/>
    <s v="rock"/>
    <n v="21.86"/>
    <n v="100"/>
    <x v="2169"/>
    <d v="2017-03-02T16:49:11"/>
    <x v="1"/>
  </r>
  <r>
    <x v="0"/>
    <s v="US"/>
    <s v="USD"/>
    <n v="1440266422"/>
    <n v="1436810422"/>
    <b v="0"/>
    <n v="19"/>
    <b v="1"/>
    <x v="4"/>
    <s v="rock"/>
    <n v="33.32"/>
    <n v="181"/>
    <x v="2170"/>
    <d v="2015-08-22T18:00:22"/>
    <x v="0"/>
  </r>
  <r>
    <x v="0"/>
    <s v="US"/>
    <s v="USD"/>
    <n v="1434949200"/>
    <n v="1431903495"/>
    <b v="0"/>
    <n v="47"/>
    <b v="1"/>
    <x v="4"/>
    <s v="rock"/>
    <n v="90.28"/>
    <n v="106"/>
    <x v="2171"/>
    <d v="2015-06-22T05:00:00"/>
    <x v="0"/>
  </r>
  <r>
    <x v="0"/>
    <s v="US"/>
    <s v="USD"/>
    <n v="1429365320"/>
    <n v="1426773320"/>
    <b v="0"/>
    <n v="13"/>
    <b v="1"/>
    <x v="4"/>
    <s v="rock"/>
    <n v="76.92"/>
    <n v="100"/>
    <x v="2172"/>
    <d v="2015-04-18T13:55:20"/>
    <x v="0"/>
  </r>
  <r>
    <x v="0"/>
    <s v="US"/>
    <s v="USD"/>
    <n v="1378785540"/>
    <n v="1376066243"/>
    <b v="0"/>
    <n v="90"/>
    <b v="1"/>
    <x v="4"/>
    <s v="rock"/>
    <n v="59.23"/>
    <n v="127"/>
    <x v="2173"/>
    <d v="2013-09-10T03:59:00"/>
    <x v="4"/>
  </r>
  <r>
    <x v="0"/>
    <s v="GB"/>
    <s v="GBP"/>
    <n v="1462453307"/>
    <n v="1459861307"/>
    <b v="0"/>
    <n v="63"/>
    <b v="1"/>
    <x v="4"/>
    <s v="rock"/>
    <n v="65.38"/>
    <n v="103"/>
    <x v="2174"/>
    <d v="2016-05-05T13:01:47"/>
    <x v="2"/>
  </r>
  <r>
    <x v="0"/>
    <s v="US"/>
    <s v="USD"/>
    <n v="1469059986"/>
    <n v="1468455186"/>
    <b v="0"/>
    <n v="26"/>
    <b v="1"/>
    <x v="4"/>
    <s v="rock"/>
    <n v="67.31"/>
    <n v="250"/>
    <x v="2175"/>
    <d v="2016-07-21T00:13:06"/>
    <x v="2"/>
  </r>
  <r>
    <x v="0"/>
    <s v="US"/>
    <s v="USD"/>
    <n v="1430579509"/>
    <n v="1427987509"/>
    <b v="0"/>
    <n v="71"/>
    <b v="1"/>
    <x v="4"/>
    <s v="rock"/>
    <n v="88.75"/>
    <n v="126"/>
    <x v="2176"/>
    <d v="2015-05-02T15:11:49"/>
    <x v="0"/>
  </r>
  <r>
    <x v="0"/>
    <s v="US"/>
    <s v="USD"/>
    <n v="1465192867"/>
    <n v="1463032867"/>
    <b v="0"/>
    <n v="38"/>
    <b v="1"/>
    <x v="4"/>
    <s v="rock"/>
    <n v="65.87"/>
    <n v="100"/>
    <x v="2177"/>
    <d v="2016-06-06T06:01:07"/>
    <x v="2"/>
  </r>
  <r>
    <x v="0"/>
    <s v="US"/>
    <s v="USD"/>
    <n v="1484752597"/>
    <n v="1482160597"/>
    <b v="0"/>
    <n v="859"/>
    <b v="1"/>
    <x v="4"/>
    <s v="rock"/>
    <n v="40.35"/>
    <n v="139"/>
    <x v="2178"/>
    <d v="2017-01-18T15:16:37"/>
    <x v="2"/>
  </r>
  <r>
    <x v="0"/>
    <s v="US"/>
    <s v="USD"/>
    <n v="1428725192"/>
    <n v="1426133192"/>
    <b v="0"/>
    <n v="21"/>
    <b v="1"/>
    <x v="4"/>
    <s v="rock"/>
    <n v="76.86"/>
    <n v="161"/>
    <x v="2179"/>
    <d v="2015-04-11T04:06:32"/>
    <x v="0"/>
  </r>
  <r>
    <x v="0"/>
    <s v="US"/>
    <s v="USD"/>
    <n v="1447434268"/>
    <n v="1443801868"/>
    <b v="0"/>
    <n v="78"/>
    <b v="1"/>
    <x v="4"/>
    <s v="rock"/>
    <n v="68.709999999999994"/>
    <n v="107"/>
    <x v="2180"/>
    <d v="2015-11-13T17:04:28"/>
    <x v="0"/>
  </r>
  <r>
    <x v="0"/>
    <s v="US"/>
    <s v="USD"/>
    <n v="1487635653"/>
    <n v="1486426053"/>
    <b v="0"/>
    <n v="53"/>
    <b v="1"/>
    <x v="6"/>
    <s v="tabletop games"/>
    <n v="57.77"/>
    <n v="153"/>
    <x v="2181"/>
    <d v="2017-02-21T00:07:33"/>
    <x v="1"/>
  </r>
  <r>
    <x v="0"/>
    <s v="CA"/>
    <s v="CAD"/>
    <n v="1412285825"/>
    <n v="1409261825"/>
    <b v="0"/>
    <n v="356"/>
    <b v="1"/>
    <x v="6"/>
    <s v="tabletop games"/>
    <n v="44.17"/>
    <n v="524"/>
    <x v="2182"/>
    <d v="2014-10-02T21:37:05"/>
    <x v="3"/>
  </r>
  <r>
    <x v="0"/>
    <s v="US"/>
    <s v="USD"/>
    <n v="1486616400"/>
    <n v="1484037977"/>
    <b v="0"/>
    <n v="279"/>
    <b v="1"/>
    <x v="6"/>
    <s v="tabletop games"/>
    <n v="31.57"/>
    <n v="489"/>
    <x v="2183"/>
    <d v="2017-02-09T05:00:00"/>
    <x v="1"/>
  </r>
  <r>
    <x v="0"/>
    <s v="US"/>
    <s v="USD"/>
    <n v="1453737600"/>
    <n v="1452530041"/>
    <b v="1"/>
    <n v="266"/>
    <b v="1"/>
    <x v="6"/>
    <s v="tabletop games"/>
    <n v="107.05"/>
    <n v="285"/>
    <x v="2184"/>
    <d v="2016-01-25T16:00:00"/>
    <x v="2"/>
  </r>
  <r>
    <x v="0"/>
    <s v="GB"/>
    <s v="GBP"/>
    <n v="1364286239"/>
    <n v="1360830239"/>
    <b v="0"/>
    <n v="623"/>
    <b v="1"/>
    <x v="6"/>
    <s v="tabletop games"/>
    <n v="149.03"/>
    <n v="1857"/>
    <x v="2185"/>
    <d v="2013-03-26T08:23:59"/>
    <x v="4"/>
  </r>
  <r>
    <x v="0"/>
    <s v="US"/>
    <s v="USD"/>
    <n v="1473213600"/>
    <n v="1470062743"/>
    <b v="0"/>
    <n v="392"/>
    <b v="1"/>
    <x v="6"/>
    <s v="tabletop games"/>
    <n v="55.96"/>
    <n v="110"/>
    <x v="2186"/>
    <d v="2016-09-07T02:00:00"/>
    <x v="2"/>
  </r>
  <r>
    <x v="0"/>
    <s v="US"/>
    <s v="USD"/>
    <n v="1428033540"/>
    <n v="1425531666"/>
    <b v="1"/>
    <n v="3562"/>
    <b v="1"/>
    <x v="6"/>
    <s v="tabletop games"/>
    <n v="56.97"/>
    <n v="1015"/>
    <x v="2187"/>
    <d v="2015-04-03T03:59:00"/>
    <x v="0"/>
  </r>
  <r>
    <x v="0"/>
    <s v="AU"/>
    <s v="AUD"/>
    <n v="1477414800"/>
    <n v="1474380241"/>
    <b v="0"/>
    <n v="514"/>
    <b v="1"/>
    <x v="6"/>
    <s v="tabletop games"/>
    <n v="44.06"/>
    <n v="412"/>
    <x v="2188"/>
    <d v="2016-10-25T17:00:00"/>
    <x v="2"/>
  </r>
  <r>
    <x v="0"/>
    <s v="GB"/>
    <s v="GBP"/>
    <n v="1461276000"/>
    <n v="1460055300"/>
    <b v="0"/>
    <n v="88"/>
    <b v="1"/>
    <x v="6"/>
    <s v="tabletop games"/>
    <n v="68.63"/>
    <n v="503"/>
    <x v="2189"/>
    <d v="2016-04-21T22:00:00"/>
    <x v="2"/>
  </r>
  <r>
    <x v="0"/>
    <s v="US"/>
    <s v="USD"/>
    <n v="1458716340"/>
    <n v="1455721204"/>
    <b v="0"/>
    <n v="537"/>
    <b v="1"/>
    <x v="6"/>
    <s v="tabletop games"/>
    <n v="65.319999999999993"/>
    <n v="185"/>
    <x v="2190"/>
    <d v="2016-03-23T06:59:00"/>
    <x v="2"/>
  </r>
  <r>
    <x v="0"/>
    <s v="GB"/>
    <s v="GBP"/>
    <n v="1487102427"/>
    <n v="1486065627"/>
    <b v="0"/>
    <n v="25"/>
    <b v="1"/>
    <x v="6"/>
    <s v="tabletop games"/>
    <n v="35.92"/>
    <n v="120"/>
    <x v="2191"/>
    <d v="2017-02-14T20:00:27"/>
    <x v="1"/>
  </r>
  <r>
    <x v="0"/>
    <s v="GB"/>
    <s v="GBP"/>
    <n v="1481842800"/>
    <n v="1479414344"/>
    <b v="0"/>
    <n v="3238"/>
    <b v="1"/>
    <x v="6"/>
    <s v="tabletop games"/>
    <n v="40.07"/>
    <n v="1081"/>
    <x v="2192"/>
    <d v="2016-12-15T23:00:00"/>
    <x v="2"/>
  </r>
  <r>
    <x v="0"/>
    <s v="US"/>
    <s v="USD"/>
    <n v="1479704340"/>
    <n v="1477043072"/>
    <b v="0"/>
    <n v="897"/>
    <b v="1"/>
    <x v="6"/>
    <s v="tabletop games"/>
    <n v="75.650000000000006"/>
    <n v="452"/>
    <x v="2193"/>
    <d v="2016-11-21T04:59:00"/>
    <x v="2"/>
  </r>
  <r>
    <x v="0"/>
    <s v="US"/>
    <s v="USD"/>
    <n v="1459012290"/>
    <n v="1456423890"/>
    <b v="0"/>
    <n v="878"/>
    <b v="1"/>
    <x v="6"/>
    <s v="tabletop games"/>
    <n v="61.2"/>
    <n v="537"/>
    <x v="2194"/>
    <d v="2016-03-26T17:11:30"/>
    <x v="2"/>
  </r>
  <r>
    <x v="0"/>
    <s v="US"/>
    <s v="USD"/>
    <n v="1439317900"/>
    <n v="1436725900"/>
    <b v="0"/>
    <n v="115"/>
    <b v="1"/>
    <x v="6"/>
    <s v="tabletop games"/>
    <n v="48.13"/>
    <n v="120"/>
    <x v="2195"/>
    <d v="2015-08-11T18:31:40"/>
    <x v="0"/>
  </r>
  <r>
    <x v="0"/>
    <s v="US"/>
    <s v="USD"/>
    <n v="1480662000"/>
    <n v="1478000502"/>
    <b v="0"/>
    <n v="234"/>
    <b v="1"/>
    <x v="6"/>
    <s v="tabletop games"/>
    <n v="68.11"/>
    <n v="114"/>
    <x v="2196"/>
    <d v="2016-12-02T07:00:00"/>
    <x v="2"/>
  </r>
  <r>
    <x v="0"/>
    <s v="US"/>
    <s v="USD"/>
    <n v="1425132059"/>
    <n v="1422540059"/>
    <b v="0"/>
    <n v="4330"/>
    <b v="1"/>
    <x v="6"/>
    <s v="tabletop games"/>
    <n v="65.89"/>
    <n v="951"/>
    <x v="2197"/>
    <d v="2015-02-28T14:00:59"/>
    <x v="0"/>
  </r>
  <r>
    <x v="0"/>
    <s v="US"/>
    <s v="USD"/>
    <n v="1447507200"/>
    <n v="1444911600"/>
    <b v="0"/>
    <n v="651"/>
    <b v="1"/>
    <x v="6"/>
    <s v="tabletop games"/>
    <n v="81.650000000000006"/>
    <n v="133"/>
    <x v="2198"/>
    <d v="2015-11-14T13:20:00"/>
    <x v="0"/>
  </r>
  <r>
    <x v="0"/>
    <s v="IE"/>
    <s v="EUR"/>
    <n v="1444903198"/>
    <n v="1442311198"/>
    <b v="1"/>
    <n v="251"/>
    <b v="1"/>
    <x v="6"/>
    <s v="tabletop games"/>
    <n v="52.7"/>
    <n v="147"/>
    <x v="2199"/>
    <d v="2015-10-15T09:59:58"/>
    <x v="0"/>
  </r>
  <r>
    <x v="0"/>
    <s v="GB"/>
    <s v="GBP"/>
    <n v="1436151600"/>
    <n v="1433775668"/>
    <b v="0"/>
    <n v="263"/>
    <b v="1"/>
    <x v="6"/>
    <s v="tabletop games"/>
    <n v="41.23"/>
    <n v="542"/>
    <x v="2200"/>
    <d v="2015-07-06T03:00:00"/>
    <x v="0"/>
  </r>
  <r>
    <x v="0"/>
    <s v="GB"/>
    <s v="GBP"/>
    <n v="1358367565"/>
    <n v="1357157965"/>
    <b v="0"/>
    <n v="28"/>
    <b v="1"/>
    <x v="4"/>
    <s v="electronic music"/>
    <n v="15.04"/>
    <n v="383"/>
    <x v="2201"/>
    <d v="2013-01-16T20:19:25"/>
    <x v="4"/>
  </r>
  <r>
    <x v="0"/>
    <s v="US"/>
    <s v="USD"/>
    <n v="1351801368"/>
    <n v="1349209368"/>
    <b v="0"/>
    <n v="721"/>
    <b v="1"/>
    <x v="4"/>
    <s v="electronic music"/>
    <n v="39.07"/>
    <n v="704"/>
    <x v="2202"/>
    <d v="2012-11-01T20:22:48"/>
    <x v="5"/>
  </r>
  <r>
    <x v="0"/>
    <s v="CA"/>
    <s v="CAD"/>
    <n v="1443127082"/>
    <n v="1440535082"/>
    <b v="0"/>
    <n v="50"/>
    <b v="1"/>
    <x v="4"/>
    <s v="electronic music"/>
    <n v="43.82"/>
    <n v="110"/>
    <x v="2203"/>
    <d v="2015-09-24T20:38:02"/>
    <x v="0"/>
  </r>
  <r>
    <x v="0"/>
    <s v="US"/>
    <s v="USD"/>
    <n v="1362814119"/>
    <n v="1360222119"/>
    <b v="0"/>
    <n v="73"/>
    <b v="1"/>
    <x v="4"/>
    <s v="electronic music"/>
    <n v="27.3"/>
    <n v="133"/>
    <x v="2204"/>
    <d v="2013-03-09T07:28:39"/>
    <x v="4"/>
  </r>
  <r>
    <x v="0"/>
    <s v="US"/>
    <s v="USD"/>
    <n v="1338579789"/>
    <n v="1335987789"/>
    <b v="0"/>
    <n v="27"/>
    <b v="1"/>
    <x v="4"/>
    <s v="electronic music"/>
    <n v="42.22"/>
    <n v="152"/>
    <x v="2205"/>
    <d v="2012-06-01T19:43:09"/>
    <x v="5"/>
  </r>
  <r>
    <x v="0"/>
    <s v="US"/>
    <s v="USD"/>
    <n v="1334556624"/>
    <n v="1333001424"/>
    <b v="0"/>
    <n v="34"/>
    <b v="1"/>
    <x v="4"/>
    <s v="electronic music"/>
    <n v="33.24"/>
    <n v="103"/>
    <x v="2206"/>
    <d v="2012-04-16T06:10:24"/>
    <x v="5"/>
  </r>
  <r>
    <x v="0"/>
    <s v="US"/>
    <s v="USD"/>
    <n v="1384580373"/>
    <n v="1381984773"/>
    <b v="0"/>
    <n v="7"/>
    <b v="1"/>
    <x v="4"/>
    <s v="electronic music"/>
    <n v="285.70999999999998"/>
    <n v="100"/>
    <x v="2207"/>
    <d v="2013-11-16T05:39:33"/>
    <x v="4"/>
  </r>
  <r>
    <x v="0"/>
    <s v="US"/>
    <s v="USD"/>
    <n v="1333771200"/>
    <n v="1328649026"/>
    <b v="0"/>
    <n v="24"/>
    <b v="1"/>
    <x v="4"/>
    <s v="electronic music"/>
    <n v="42.33"/>
    <n v="102"/>
    <x v="2208"/>
    <d v="2012-04-07T04:00:00"/>
    <x v="5"/>
  </r>
  <r>
    <x v="0"/>
    <s v="GB"/>
    <s v="GBP"/>
    <n v="1397516400"/>
    <n v="1396524644"/>
    <b v="0"/>
    <n v="15"/>
    <b v="1"/>
    <x v="4"/>
    <s v="electronic music"/>
    <n v="50.27"/>
    <n v="151"/>
    <x v="2209"/>
    <d v="2014-04-14T23:00:00"/>
    <x v="3"/>
  </r>
  <r>
    <x v="0"/>
    <s v="US"/>
    <s v="USD"/>
    <n v="1334424960"/>
    <n v="1329442510"/>
    <b v="0"/>
    <n v="72"/>
    <b v="1"/>
    <x v="4"/>
    <s v="electronic music"/>
    <n v="61.9"/>
    <n v="111"/>
    <x v="2210"/>
    <d v="2012-04-14T17:36:00"/>
    <x v="5"/>
  </r>
  <r>
    <x v="0"/>
    <s v="US"/>
    <s v="USD"/>
    <n v="1397113140"/>
    <n v="1395168625"/>
    <b v="0"/>
    <n v="120"/>
    <b v="1"/>
    <x v="4"/>
    <s v="electronic music"/>
    <n v="40.75"/>
    <n v="196"/>
    <x v="2211"/>
    <d v="2014-04-10T06:59:00"/>
    <x v="3"/>
  </r>
  <r>
    <x v="0"/>
    <s v="US"/>
    <s v="USD"/>
    <n v="1383526800"/>
    <n v="1380650177"/>
    <b v="0"/>
    <n v="123"/>
    <b v="1"/>
    <x v="4"/>
    <s v="electronic music"/>
    <n v="55.8"/>
    <n v="114"/>
    <x v="2212"/>
    <d v="2013-11-04T01:00:00"/>
    <x v="4"/>
  </r>
  <r>
    <x v="0"/>
    <s v="US"/>
    <s v="USD"/>
    <n v="1431719379"/>
    <n v="1429127379"/>
    <b v="0"/>
    <n v="1"/>
    <b v="1"/>
    <x v="4"/>
    <s v="electronic music"/>
    <n v="10"/>
    <n v="200"/>
    <x v="2213"/>
    <d v="2015-05-15T19:49:39"/>
    <x v="0"/>
  </r>
  <r>
    <x v="0"/>
    <s v="US"/>
    <s v="USD"/>
    <n v="1391713248"/>
    <n v="1389121248"/>
    <b v="0"/>
    <n v="24"/>
    <b v="1"/>
    <x v="4"/>
    <s v="electronic music"/>
    <n v="73.13"/>
    <n v="293"/>
    <x v="2214"/>
    <d v="2014-02-06T19:00:48"/>
    <x v="3"/>
  </r>
  <r>
    <x v="0"/>
    <s v="US"/>
    <s v="USD"/>
    <n v="1331621940"/>
    <n v="1329671572"/>
    <b v="0"/>
    <n v="33"/>
    <b v="1"/>
    <x v="4"/>
    <s v="electronic music"/>
    <n v="26.06"/>
    <n v="156"/>
    <x v="2215"/>
    <d v="2012-03-13T06:59:00"/>
    <x v="5"/>
  </r>
  <r>
    <x v="0"/>
    <s v="US"/>
    <s v="USD"/>
    <n v="1437674545"/>
    <n v="1436464945"/>
    <b v="0"/>
    <n v="14"/>
    <b v="1"/>
    <x v="4"/>
    <s v="electronic music"/>
    <n v="22.64"/>
    <n v="106"/>
    <x v="2216"/>
    <d v="2015-07-23T18:02:25"/>
    <x v="0"/>
  </r>
  <r>
    <x v="0"/>
    <s v="US"/>
    <s v="USD"/>
    <n v="1446451200"/>
    <n v="1445539113"/>
    <b v="0"/>
    <n v="9"/>
    <b v="1"/>
    <x v="4"/>
    <s v="electronic music"/>
    <n v="47.22"/>
    <n v="101"/>
    <x v="2217"/>
    <d v="2015-11-02T08:00:00"/>
    <x v="0"/>
  </r>
  <r>
    <x v="0"/>
    <s v="US"/>
    <s v="USD"/>
    <n v="1346198400"/>
    <n v="1344281383"/>
    <b v="0"/>
    <n v="76"/>
    <b v="1"/>
    <x v="4"/>
    <s v="electronic music"/>
    <n v="32.32"/>
    <n v="123"/>
    <x v="2218"/>
    <d v="2012-08-29T00:00:00"/>
    <x v="5"/>
  </r>
  <r>
    <x v="0"/>
    <s v="US"/>
    <s v="USD"/>
    <n v="1440004512"/>
    <n v="1437412512"/>
    <b v="0"/>
    <n v="19"/>
    <b v="1"/>
    <x v="4"/>
    <s v="electronic music"/>
    <n v="53.42"/>
    <n v="102"/>
    <x v="2219"/>
    <d v="2015-08-19T17:15:12"/>
    <x v="0"/>
  </r>
  <r>
    <x v="0"/>
    <s v="US"/>
    <s v="USD"/>
    <n v="1374888436"/>
    <n v="1372296436"/>
    <b v="0"/>
    <n v="69"/>
    <b v="1"/>
    <x v="4"/>
    <s v="electronic music"/>
    <n v="51.3"/>
    <n v="101"/>
    <x v="2220"/>
    <d v="2013-07-27T01:27:16"/>
    <x v="4"/>
  </r>
  <r>
    <x v="0"/>
    <s v="US"/>
    <s v="USD"/>
    <n v="1461369600"/>
    <n v="1458748809"/>
    <b v="0"/>
    <n v="218"/>
    <b v="1"/>
    <x v="6"/>
    <s v="tabletop games"/>
    <n v="37.200000000000003"/>
    <n v="108"/>
    <x v="2221"/>
    <d v="2016-04-23T00:00:00"/>
    <x v="2"/>
  </r>
  <r>
    <x v="0"/>
    <s v="US"/>
    <s v="USD"/>
    <n v="1327776847"/>
    <n v="1325184847"/>
    <b v="0"/>
    <n v="30"/>
    <b v="1"/>
    <x v="6"/>
    <s v="tabletop games"/>
    <n v="27.1"/>
    <n v="163"/>
    <x v="2222"/>
    <d v="2012-01-28T18:54:07"/>
    <x v="6"/>
  </r>
  <r>
    <x v="0"/>
    <s v="CA"/>
    <s v="CAD"/>
    <n v="1435418568"/>
    <n v="1432826568"/>
    <b v="0"/>
    <n v="100"/>
    <b v="1"/>
    <x v="6"/>
    <s v="tabletop games"/>
    <n v="206.31"/>
    <n v="106"/>
    <x v="2223"/>
    <d v="2015-06-27T15:22:48"/>
    <x v="0"/>
  </r>
  <r>
    <x v="0"/>
    <s v="US"/>
    <s v="USD"/>
    <n v="1477767600"/>
    <n v="1475337675"/>
    <b v="0"/>
    <n v="296"/>
    <b v="1"/>
    <x v="6"/>
    <s v="tabletop games"/>
    <n v="82.15"/>
    <n v="243"/>
    <x v="2224"/>
    <d v="2016-10-29T19:00:00"/>
    <x v="2"/>
  </r>
  <r>
    <x v="0"/>
    <s v="GB"/>
    <s v="GBP"/>
    <n v="1411326015"/>
    <n v="1408734015"/>
    <b v="0"/>
    <n v="1204"/>
    <b v="1"/>
    <x v="6"/>
    <s v="tabletop games"/>
    <n v="164.8"/>
    <n v="945"/>
    <x v="2225"/>
    <d v="2014-09-21T19:00:15"/>
    <x v="3"/>
  </r>
  <r>
    <x v="0"/>
    <s v="US"/>
    <s v="USD"/>
    <n v="1455253140"/>
    <n v="1452625822"/>
    <b v="0"/>
    <n v="321"/>
    <b v="1"/>
    <x v="6"/>
    <s v="tabletop games"/>
    <n v="60.82"/>
    <n v="108"/>
    <x v="2226"/>
    <d v="2016-02-12T04:59:00"/>
    <x v="2"/>
  </r>
  <r>
    <x v="0"/>
    <s v="GB"/>
    <s v="GBP"/>
    <n v="1384374155"/>
    <n v="1381778555"/>
    <b v="0"/>
    <n v="301"/>
    <b v="1"/>
    <x v="6"/>
    <s v="tabletop games"/>
    <n v="67.97"/>
    <n v="157"/>
    <x v="2227"/>
    <d v="2013-11-13T20:22:35"/>
    <x v="4"/>
  </r>
  <r>
    <x v="0"/>
    <s v="DE"/>
    <s v="EUR"/>
    <n v="1439707236"/>
    <n v="1437115236"/>
    <b v="0"/>
    <n v="144"/>
    <b v="1"/>
    <x v="6"/>
    <s v="tabletop games"/>
    <n v="81.56"/>
    <n v="1174"/>
    <x v="2228"/>
    <d v="2015-08-16T06:40:36"/>
    <x v="0"/>
  </r>
  <r>
    <x v="0"/>
    <s v="US"/>
    <s v="USD"/>
    <n v="1378180800"/>
    <n v="1375113391"/>
    <b v="0"/>
    <n v="539"/>
    <b v="1"/>
    <x v="6"/>
    <s v="tabletop games"/>
    <n v="25.43"/>
    <n v="171"/>
    <x v="2229"/>
    <d v="2013-09-03T04:00:00"/>
    <x v="4"/>
  </r>
  <r>
    <x v="0"/>
    <s v="US"/>
    <s v="USD"/>
    <n v="1398460127"/>
    <n v="1395868127"/>
    <b v="0"/>
    <n v="498"/>
    <b v="1"/>
    <x v="6"/>
    <s v="tabletop games"/>
    <n v="21.5"/>
    <n v="126"/>
    <x v="2230"/>
    <d v="2014-04-25T21:08:47"/>
    <x v="3"/>
  </r>
  <r>
    <x v="0"/>
    <s v="US"/>
    <s v="USD"/>
    <n v="1372136400"/>
    <n v="1369864301"/>
    <b v="0"/>
    <n v="1113"/>
    <b v="1"/>
    <x v="6"/>
    <s v="tabletop games"/>
    <n v="27.23"/>
    <n v="1212"/>
    <x v="2231"/>
    <d v="2013-06-25T05:00:00"/>
    <x v="4"/>
  </r>
  <r>
    <x v="0"/>
    <s v="US"/>
    <s v="USD"/>
    <n v="1405738800"/>
    <n v="1402945408"/>
    <b v="0"/>
    <n v="988"/>
    <b v="1"/>
    <x v="6"/>
    <s v="tabletop games"/>
    <n v="25.09"/>
    <n v="496"/>
    <x v="2232"/>
    <d v="2014-07-19T03:00:00"/>
    <x v="3"/>
  </r>
  <r>
    <x v="0"/>
    <s v="GB"/>
    <s v="GBP"/>
    <n v="1450051200"/>
    <n v="1448269539"/>
    <b v="0"/>
    <n v="391"/>
    <b v="1"/>
    <x v="6"/>
    <s v="tabletop games"/>
    <n v="21.23"/>
    <n v="332"/>
    <x v="2233"/>
    <d v="2015-12-14T00:00:00"/>
    <x v="0"/>
  </r>
  <r>
    <x v="0"/>
    <s v="US"/>
    <s v="USD"/>
    <n v="1483645647"/>
    <n v="1481053647"/>
    <b v="0"/>
    <n v="28"/>
    <b v="1"/>
    <x v="6"/>
    <s v="tabletop games"/>
    <n v="41.61"/>
    <n v="1165"/>
    <x v="2234"/>
    <d v="2017-01-05T19:47:27"/>
    <x v="2"/>
  </r>
  <r>
    <x v="0"/>
    <s v="CA"/>
    <s v="CAD"/>
    <n v="1427585511"/>
    <n v="1424997111"/>
    <b v="0"/>
    <n v="147"/>
    <b v="1"/>
    <x v="6"/>
    <s v="tabletop games"/>
    <n v="135.59"/>
    <n v="153"/>
    <x v="2235"/>
    <d v="2015-03-28T23:31:51"/>
    <x v="0"/>
  </r>
  <r>
    <x v="0"/>
    <s v="US"/>
    <s v="USD"/>
    <n v="1454338123"/>
    <n v="1451746123"/>
    <b v="0"/>
    <n v="680"/>
    <b v="1"/>
    <x v="6"/>
    <s v="tabletop games"/>
    <n v="22.12"/>
    <n v="537"/>
    <x v="2236"/>
    <d v="2016-02-01T14:48:43"/>
    <x v="2"/>
  </r>
  <r>
    <x v="0"/>
    <s v="US"/>
    <s v="USD"/>
    <n v="1415779140"/>
    <n v="1412294683"/>
    <b v="0"/>
    <n v="983"/>
    <b v="1"/>
    <x v="6"/>
    <s v="tabletop games"/>
    <n v="64.63"/>
    <n v="353"/>
    <x v="2237"/>
    <d v="2014-11-12T07:59:00"/>
    <x v="3"/>
  </r>
  <r>
    <x v="0"/>
    <s v="DE"/>
    <s v="EUR"/>
    <n v="1489157716"/>
    <n v="1486565716"/>
    <b v="0"/>
    <n v="79"/>
    <b v="1"/>
    <x v="6"/>
    <s v="tabletop games"/>
    <n v="69.569999999999993"/>
    <n v="137"/>
    <x v="2238"/>
    <d v="2017-03-10T14:55:16"/>
    <x v="1"/>
  </r>
  <r>
    <x v="0"/>
    <s v="US"/>
    <s v="USD"/>
    <n v="1385870520"/>
    <n v="1382742014"/>
    <b v="0"/>
    <n v="426"/>
    <b v="1"/>
    <x v="6"/>
    <s v="tabletop games"/>
    <n v="75.13"/>
    <n v="128"/>
    <x v="2239"/>
    <d v="2013-12-01T04:02:00"/>
    <x v="4"/>
  </r>
  <r>
    <x v="0"/>
    <s v="US"/>
    <s v="USD"/>
    <n v="1461354544"/>
    <n v="1458762544"/>
    <b v="0"/>
    <n v="96"/>
    <b v="1"/>
    <x v="6"/>
    <s v="tabletop games"/>
    <n v="140.97999999999999"/>
    <n v="271"/>
    <x v="2240"/>
    <d v="2016-04-22T19:49:04"/>
    <x v="2"/>
  </r>
  <r>
    <x v="0"/>
    <s v="GB"/>
    <s v="GBP"/>
    <n v="1488484300"/>
    <n v="1485892300"/>
    <b v="0"/>
    <n v="163"/>
    <b v="1"/>
    <x v="6"/>
    <s v="tabletop games"/>
    <n v="49.47"/>
    <n v="806"/>
    <x v="2241"/>
    <d v="2017-03-02T19:51:40"/>
    <x v="1"/>
  </r>
  <r>
    <x v="0"/>
    <s v="US"/>
    <s v="USD"/>
    <n v="1385521320"/>
    <n v="1382449733"/>
    <b v="0"/>
    <n v="2525"/>
    <b v="1"/>
    <x v="6"/>
    <s v="tabletop games"/>
    <n v="53.87"/>
    <n v="1360"/>
    <x v="2242"/>
    <d v="2013-11-27T03:02:00"/>
    <x v="4"/>
  </r>
  <r>
    <x v="0"/>
    <s v="US"/>
    <s v="USD"/>
    <n v="1489374000"/>
    <n v="1488823290"/>
    <b v="0"/>
    <n v="2035"/>
    <b v="1"/>
    <x v="6"/>
    <s v="tabletop games"/>
    <n v="4.57"/>
    <n v="930250"/>
    <x v="2243"/>
    <d v="2017-03-13T03:00:00"/>
    <x v="1"/>
  </r>
  <r>
    <x v="0"/>
    <s v="US"/>
    <s v="USD"/>
    <n v="1476649800"/>
    <n v="1475609946"/>
    <b v="0"/>
    <n v="290"/>
    <b v="1"/>
    <x v="6"/>
    <s v="tabletop games"/>
    <n v="65"/>
    <n v="377"/>
    <x v="2244"/>
    <d v="2016-10-16T20:30:00"/>
    <x v="2"/>
  </r>
  <r>
    <x v="0"/>
    <s v="US"/>
    <s v="USD"/>
    <n v="1393005600"/>
    <n v="1390323617"/>
    <b v="0"/>
    <n v="1980"/>
    <b v="1"/>
    <x v="6"/>
    <s v="tabletop games"/>
    <n v="53.48"/>
    <n v="2647"/>
    <x v="2245"/>
    <d v="2014-02-21T18:00:00"/>
    <x v="3"/>
  </r>
  <r>
    <x v="0"/>
    <s v="GB"/>
    <s v="GBP"/>
    <n v="1441393210"/>
    <n v="1438801210"/>
    <b v="0"/>
    <n v="57"/>
    <b v="1"/>
    <x v="6"/>
    <s v="tabletop games"/>
    <n v="43.91"/>
    <n v="100"/>
    <x v="2246"/>
    <d v="2015-09-04T19:00:10"/>
    <x v="0"/>
  </r>
  <r>
    <x v="0"/>
    <s v="US"/>
    <s v="USD"/>
    <n v="1438185565"/>
    <n v="1436975965"/>
    <b v="0"/>
    <n v="380"/>
    <b v="1"/>
    <x v="6"/>
    <s v="tabletop games"/>
    <n v="50.85"/>
    <n v="104"/>
    <x v="2247"/>
    <d v="2015-07-29T15:59:25"/>
    <x v="0"/>
  </r>
  <r>
    <x v="0"/>
    <s v="GB"/>
    <s v="GBP"/>
    <n v="1481749278"/>
    <n v="1479157278"/>
    <b v="0"/>
    <n v="128"/>
    <b v="1"/>
    <x v="6"/>
    <s v="tabletop games"/>
    <n v="58.63"/>
    <n v="107"/>
    <x v="2248"/>
    <d v="2016-12-14T21:01:18"/>
    <x v="2"/>
  </r>
  <r>
    <x v="0"/>
    <s v="US"/>
    <s v="USD"/>
    <n v="1364917965"/>
    <n v="1362329565"/>
    <b v="0"/>
    <n v="180"/>
    <b v="1"/>
    <x v="6"/>
    <s v="tabletop games"/>
    <n v="32.82"/>
    <n v="169"/>
    <x v="2249"/>
    <d v="2013-04-02T15:52:45"/>
    <x v="4"/>
  </r>
  <r>
    <x v="0"/>
    <s v="US"/>
    <s v="USD"/>
    <n v="1480727273"/>
    <n v="1478131673"/>
    <b v="0"/>
    <n v="571"/>
    <b v="1"/>
    <x v="6"/>
    <s v="tabletop games"/>
    <n v="426.93"/>
    <n v="975"/>
    <x v="2250"/>
    <d v="2016-12-03T01:07:53"/>
    <x v="2"/>
  </r>
  <r>
    <x v="0"/>
    <s v="US"/>
    <s v="USD"/>
    <n v="1408177077"/>
    <n v="1406362677"/>
    <b v="0"/>
    <n v="480"/>
    <b v="1"/>
    <x v="6"/>
    <s v="tabletop games"/>
    <n v="23.81"/>
    <n v="134"/>
    <x v="2251"/>
    <d v="2014-08-16T08:17:57"/>
    <x v="3"/>
  </r>
  <r>
    <x v="0"/>
    <s v="ES"/>
    <s v="EUR"/>
    <n v="1470469938"/>
    <n v="1469173938"/>
    <b v="0"/>
    <n v="249"/>
    <b v="1"/>
    <x v="6"/>
    <s v="tabletop games"/>
    <n v="98.41"/>
    <n v="272"/>
    <x v="2252"/>
    <d v="2016-08-06T07:52:18"/>
    <x v="2"/>
  </r>
  <r>
    <x v="0"/>
    <s v="US"/>
    <s v="USD"/>
    <n v="1447862947"/>
    <n v="1445267347"/>
    <b v="0"/>
    <n v="84"/>
    <b v="1"/>
    <x v="6"/>
    <s v="tabletop games"/>
    <n v="107.32"/>
    <n v="113"/>
    <x v="2253"/>
    <d v="2015-11-18T16:09:07"/>
    <x v="0"/>
  </r>
  <r>
    <x v="0"/>
    <s v="US"/>
    <s v="USD"/>
    <n v="1485271968"/>
    <n v="1484667168"/>
    <b v="0"/>
    <n v="197"/>
    <b v="1"/>
    <x v="6"/>
    <s v="tabletop games"/>
    <n v="11.67"/>
    <n v="460"/>
    <x v="2254"/>
    <d v="2017-01-24T15:32:48"/>
    <x v="1"/>
  </r>
  <r>
    <x v="0"/>
    <s v="US"/>
    <s v="USD"/>
    <n v="1462661451"/>
    <n v="1460069451"/>
    <b v="0"/>
    <n v="271"/>
    <b v="1"/>
    <x v="6"/>
    <s v="tabletop games"/>
    <n v="41.78"/>
    <n v="287"/>
    <x v="2255"/>
    <d v="2016-05-07T22:50:51"/>
    <x v="2"/>
  </r>
  <r>
    <x v="0"/>
    <s v="GB"/>
    <s v="GBP"/>
    <n v="1479811846"/>
    <n v="1478602246"/>
    <b v="0"/>
    <n v="50"/>
    <b v="1"/>
    <x v="6"/>
    <s v="tabletop games"/>
    <n v="21.38"/>
    <n v="223"/>
    <x v="2256"/>
    <d v="2016-11-22T10:50:46"/>
    <x v="2"/>
  </r>
  <r>
    <x v="0"/>
    <s v="GB"/>
    <s v="GBP"/>
    <n v="1466377200"/>
    <n v="1463351329"/>
    <b v="0"/>
    <n v="169"/>
    <b v="1"/>
    <x v="6"/>
    <s v="tabletop games"/>
    <n v="94.1"/>
    <n v="636"/>
    <x v="2257"/>
    <d v="2016-06-19T23:00:00"/>
    <x v="2"/>
  </r>
  <r>
    <x v="0"/>
    <s v="US"/>
    <s v="USD"/>
    <n v="1434045687"/>
    <n v="1431453687"/>
    <b v="0"/>
    <n v="205"/>
    <b v="1"/>
    <x v="6"/>
    <s v="tabletop games"/>
    <n v="15.72"/>
    <n v="147"/>
    <x v="2258"/>
    <d v="2015-06-11T18:01:27"/>
    <x v="0"/>
  </r>
  <r>
    <x v="0"/>
    <s v="GB"/>
    <s v="GBP"/>
    <n v="1481224736"/>
    <n v="1480360736"/>
    <b v="0"/>
    <n v="206"/>
    <b v="1"/>
    <x v="6"/>
    <s v="tabletop games"/>
    <n v="90.64"/>
    <n v="1867"/>
    <x v="2259"/>
    <d v="2016-12-08T19:18:56"/>
    <x v="2"/>
  </r>
  <r>
    <x v="0"/>
    <s v="US"/>
    <s v="USD"/>
    <n v="1395876250"/>
    <n v="1393287850"/>
    <b v="0"/>
    <n v="84"/>
    <b v="1"/>
    <x v="6"/>
    <s v="tabletop games"/>
    <n v="97.3"/>
    <n v="327"/>
    <x v="2260"/>
    <d v="2014-03-26T23:24:10"/>
    <x v="3"/>
  </r>
  <r>
    <x v="0"/>
    <s v="AU"/>
    <s v="AUD"/>
    <n v="1487093020"/>
    <n v="1485278620"/>
    <b v="0"/>
    <n v="210"/>
    <b v="1"/>
    <x v="6"/>
    <s v="tabletop games"/>
    <n v="37.119999999999997"/>
    <n v="780"/>
    <x v="2261"/>
    <d v="2017-02-14T17:23:40"/>
    <x v="1"/>
  </r>
  <r>
    <x v="0"/>
    <s v="US"/>
    <s v="USD"/>
    <n v="1416268800"/>
    <n v="1413295358"/>
    <b v="0"/>
    <n v="181"/>
    <b v="1"/>
    <x v="6"/>
    <s v="tabletop games"/>
    <n v="28.1"/>
    <n v="154"/>
    <x v="2262"/>
    <d v="2014-11-18T00:00:00"/>
    <x v="3"/>
  </r>
  <r>
    <x v="0"/>
    <s v="SE"/>
    <s v="SEK"/>
    <n v="1422734313"/>
    <n v="1420919913"/>
    <b v="0"/>
    <n v="60"/>
    <b v="1"/>
    <x v="6"/>
    <s v="tabletop games"/>
    <n v="144.43"/>
    <n v="116"/>
    <x v="2263"/>
    <d v="2015-01-31T19:58:33"/>
    <x v="0"/>
  </r>
  <r>
    <x v="0"/>
    <s v="US"/>
    <s v="USD"/>
    <n v="1463972400"/>
    <n v="1462543114"/>
    <b v="0"/>
    <n v="445"/>
    <b v="1"/>
    <x v="6"/>
    <s v="tabletop games"/>
    <n v="24.27"/>
    <n v="180"/>
    <x v="2264"/>
    <d v="2016-05-23T03:00:00"/>
    <x v="2"/>
  </r>
  <r>
    <x v="0"/>
    <s v="GB"/>
    <s v="GBP"/>
    <n v="1479846507"/>
    <n v="1479241707"/>
    <b v="0"/>
    <n v="17"/>
    <b v="1"/>
    <x v="6"/>
    <s v="tabletop games"/>
    <n v="35.119999999999997"/>
    <n v="299"/>
    <x v="2265"/>
    <d v="2016-11-22T20:28:27"/>
    <x v="2"/>
  </r>
  <r>
    <x v="0"/>
    <s v="US"/>
    <s v="USD"/>
    <n v="1461722400"/>
    <n v="1460235592"/>
    <b v="0"/>
    <n v="194"/>
    <b v="1"/>
    <x v="6"/>
    <s v="tabletop games"/>
    <n v="24.76"/>
    <n v="320"/>
    <x v="2266"/>
    <d v="2016-04-27T02:00:00"/>
    <x v="2"/>
  </r>
  <r>
    <x v="0"/>
    <s v="US"/>
    <s v="USD"/>
    <n v="1419123600"/>
    <n v="1416945297"/>
    <b v="0"/>
    <n v="404"/>
    <b v="1"/>
    <x v="6"/>
    <s v="tabletop games"/>
    <n v="188.38"/>
    <n v="381"/>
    <x v="2267"/>
    <d v="2014-12-21T01:00:00"/>
    <x v="3"/>
  </r>
  <r>
    <x v="0"/>
    <s v="US"/>
    <s v="USD"/>
    <n v="1489283915"/>
    <n v="1486691915"/>
    <b v="0"/>
    <n v="194"/>
    <b v="1"/>
    <x v="6"/>
    <s v="tabletop games"/>
    <n v="148.08000000000001"/>
    <n v="103"/>
    <x v="2268"/>
    <d v="2017-03-12T01:58:35"/>
    <x v="1"/>
  </r>
  <r>
    <x v="0"/>
    <s v="US"/>
    <s v="USD"/>
    <n v="1488862800"/>
    <n v="1486745663"/>
    <b v="0"/>
    <n v="902"/>
    <b v="1"/>
    <x v="6"/>
    <s v="tabletop games"/>
    <n v="49.93"/>
    <n v="1802"/>
    <x v="2269"/>
    <d v="2017-03-07T05:00:00"/>
    <x v="1"/>
  </r>
  <r>
    <x v="0"/>
    <s v="US"/>
    <s v="USD"/>
    <n v="1484085540"/>
    <n v="1482353513"/>
    <b v="0"/>
    <n v="1670"/>
    <b v="1"/>
    <x v="6"/>
    <s v="tabletop games"/>
    <n v="107.82"/>
    <n v="720"/>
    <x v="2270"/>
    <d v="2017-01-10T21:59:00"/>
    <x v="2"/>
  </r>
  <r>
    <x v="0"/>
    <s v="US"/>
    <s v="USD"/>
    <n v="1481328004"/>
    <n v="1478736004"/>
    <b v="0"/>
    <n v="1328"/>
    <b v="1"/>
    <x v="6"/>
    <s v="tabletop games"/>
    <n v="42.63"/>
    <n v="283"/>
    <x v="2271"/>
    <d v="2016-12-10T00:00:04"/>
    <x v="2"/>
  </r>
  <r>
    <x v="0"/>
    <s v="US"/>
    <s v="USD"/>
    <n v="1449506836"/>
    <n v="1446914836"/>
    <b v="0"/>
    <n v="944"/>
    <b v="1"/>
    <x v="6"/>
    <s v="tabletop games"/>
    <n v="14.37"/>
    <n v="1357"/>
    <x v="2272"/>
    <d v="2015-12-07T16:47:16"/>
    <x v="0"/>
  </r>
  <r>
    <x v="0"/>
    <s v="CA"/>
    <s v="CAD"/>
    <n v="1489320642"/>
    <n v="1487164242"/>
    <b v="0"/>
    <n v="147"/>
    <b v="1"/>
    <x v="6"/>
    <s v="tabletop games"/>
    <n v="37.479999999999997"/>
    <n v="220"/>
    <x v="2273"/>
    <d v="2017-03-12T12:10:42"/>
    <x v="1"/>
  </r>
  <r>
    <x v="0"/>
    <s v="US"/>
    <s v="USD"/>
    <n v="1393156857"/>
    <n v="1390564857"/>
    <b v="0"/>
    <n v="99"/>
    <b v="1"/>
    <x v="6"/>
    <s v="tabletop games"/>
    <n v="30.2"/>
    <n v="120"/>
    <x v="2274"/>
    <d v="2014-02-23T12:00:57"/>
    <x v="3"/>
  </r>
  <r>
    <x v="0"/>
    <s v="GB"/>
    <s v="GBP"/>
    <n v="1419259679"/>
    <n v="1416667679"/>
    <b v="0"/>
    <n v="79"/>
    <b v="1"/>
    <x v="6"/>
    <s v="tabletop games"/>
    <n v="33.549999999999997"/>
    <n v="408"/>
    <x v="2275"/>
    <d v="2014-12-22T14:47:59"/>
    <x v="3"/>
  </r>
  <r>
    <x v="0"/>
    <s v="US"/>
    <s v="USD"/>
    <n v="1388936289"/>
    <n v="1386344289"/>
    <b v="0"/>
    <n v="75"/>
    <b v="1"/>
    <x v="6"/>
    <s v="tabletop games"/>
    <n v="64.75"/>
    <n v="106"/>
    <x v="2276"/>
    <d v="2014-01-05T15:38:09"/>
    <x v="4"/>
  </r>
  <r>
    <x v="0"/>
    <s v="US"/>
    <s v="USD"/>
    <n v="1330359423"/>
    <n v="1327767423"/>
    <b v="0"/>
    <n v="207"/>
    <b v="1"/>
    <x v="6"/>
    <s v="tabletop games"/>
    <n v="57.93"/>
    <n v="141"/>
    <x v="2277"/>
    <d v="2012-02-27T16:17:03"/>
    <x v="5"/>
  </r>
  <r>
    <x v="0"/>
    <s v="IT"/>
    <s v="EUR"/>
    <n v="1451861940"/>
    <n v="1448902867"/>
    <b v="0"/>
    <n v="102"/>
    <b v="1"/>
    <x v="6"/>
    <s v="tabletop games"/>
    <n v="53.08"/>
    <n v="271"/>
    <x v="2278"/>
    <d v="2016-01-03T22:59:00"/>
    <x v="0"/>
  </r>
  <r>
    <x v="0"/>
    <s v="US"/>
    <s v="USD"/>
    <n v="1423022400"/>
    <n v="1421436099"/>
    <b v="0"/>
    <n v="32"/>
    <b v="1"/>
    <x v="6"/>
    <s v="tabletop games"/>
    <n v="48.06"/>
    <n v="154"/>
    <x v="2279"/>
    <d v="2015-02-04T04:00:00"/>
    <x v="0"/>
  </r>
  <r>
    <x v="0"/>
    <s v="US"/>
    <s v="USD"/>
    <n v="1442501991"/>
    <n v="1439909991"/>
    <b v="0"/>
    <n v="480"/>
    <b v="1"/>
    <x v="6"/>
    <s v="tabletop games"/>
    <n v="82.4"/>
    <n v="404"/>
    <x v="2280"/>
    <d v="2015-09-17T14:59:51"/>
    <x v="0"/>
  </r>
  <r>
    <x v="0"/>
    <s v="US"/>
    <s v="USD"/>
    <n v="1311576600"/>
    <n v="1306219897"/>
    <b v="0"/>
    <n v="11"/>
    <b v="1"/>
    <x v="4"/>
    <s v="rock"/>
    <n v="50.45"/>
    <n v="185"/>
    <x v="2281"/>
    <d v="2011-07-25T06:50:00"/>
    <x v="6"/>
  </r>
  <r>
    <x v="0"/>
    <s v="US"/>
    <s v="USD"/>
    <n v="1452744686"/>
    <n v="1447560686"/>
    <b v="0"/>
    <n v="12"/>
    <b v="1"/>
    <x v="4"/>
    <s v="rock"/>
    <n v="115.83"/>
    <n v="185"/>
    <x v="2282"/>
    <d v="2016-01-14T04:11:26"/>
    <x v="0"/>
  </r>
  <r>
    <x v="0"/>
    <s v="US"/>
    <s v="USD"/>
    <n v="1336528804"/>
    <n v="1331348404"/>
    <b v="0"/>
    <n v="48"/>
    <b v="1"/>
    <x v="4"/>
    <s v="rock"/>
    <n v="63.03"/>
    <n v="101"/>
    <x v="2283"/>
    <d v="2012-05-09T02:00:04"/>
    <x v="5"/>
  </r>
  <r>
    <x v="0"/>
    <s v="US"/>
    <s v="USD"/>
    <n v="1299902400"/>
    <n v="1297451245"/>
    <b v="0"/>
    <n v="59"/>
    <b v="1"/>
    <x v="4"/>
    <s v="rock"/>
    <n v="108.02"/>
    <n v="106"/>
    <x v="2284"/>
    <d v="2011-03-12T04:00:00"/>
    <x v="6"/>
  </r>
  <r>
    <x v="0"/>
    <s v="US"/>
    <s v="USD"/>
    <n v="1340944043"/>
    <n v="1338352043"/>
    <b v="0"/>
    <n v="79"/>
    <b v="1"/>
    <x v="4"/>
    <s v="rock"/>
    <n v="46.09"/>
    <n v="121"/>
    <x v="2285"/>
    <d v="2012-06-29T04:27:23"/>
    <x v="5"/>
  </r>
  <r>
    <x v="0"/>
    <s v="US"/>
    <s v="USD"/>
    <n v="1378439940"/>
    <n v="1376003254"/>
    <b v="0"/>
    <n v="14"/>
    <b v="1"/>
    <x v="4"/>
    <s v="rock"/>
    <n v="107.21"/>
    <n v="100"/>
    <x v="2286"/>
    <d v="2013-09-06T03:59:00"/>
    <x v="4"/>
  </r>
  <r>
    <x v="0"/>
    <s v="US"/>
    <s v="USD"/>
    <n v="1403539260"/>
    <n v="1401724860"/>
    <b v="0"/>
    <n v="106"/>
    <b v="1"/>
    <x v="4"/>
    <s v="rock"/>
    <n v="50.93"/>
    <n v="120"/>
    <x v="2287"/>
    <d v="2014-06-23T16:01:00"/>
    <x v="3"/>
  </r>
  <r>
    <x v="0"/>
    <s v="US"/>
    <s v="USD"/>
    <n v="1340733600"/>
    <n v="1339098689"/>
    <b v="0"/>
    <n v="25"/>
    <b v="1"/>
    <x v="4"/>
    <s v="rock"/>
    <n v="40.04"/>
    <n v="100"/>
    <x v="2288"/>
    <d v="2012-06-26T18:00:00"/>
    <x v="5"/>
  </r>
  <r>
    <x v="0"/>
    <s v="US"/>
    <s v="USD"/>
    <n v="1386372120"/>
    <n v="1382659060"/>
    <b v="0"/>
    <n v="25"/>
    <b v="1"/>
    <x v="4"/>
    <s v="rock"/>
    <n v="64.44"/>
    <n v="107"/>
    <x v="2289"/>
    <d v="2013-12-06T23:22:00"/>
    <x v="4"/>
  </r>
  <r>
    <x v="0"/>
    <s v="US"/>
    <s v="USD"/>
    <n v="1259686800"/>
    <n v="1252908330"/>
    <b v="0"/>
    <n v="29"/>
    <b v="1"/>
    <x v="4"/>
    <s v="rock"/>
    <n v="53.83"/>
    <n v="104"/>
    <x v="2290"/>
    <d v="2009-12-01T17:00:00"/>
    <x v="8"/>
  </r>
  <r>
    <x v="0"/>
    <s v="US"/>
    <s v="USD"/>
    <n v="1335153600"/>
    <n v="1332199618"/>
    <b v="0"/>
    <n v="43"/>
    <b v="1"/>
    <x v="4"/>
    <s v="rock"/>
    <n v="100.47"/>
    <n v="173"/>
    <x v="2291"/>
    <d v="2012-04-23T04:00:00"/>
    <x v="5"/>
  </r>
  <r>
    <x v="0"/>
    <s v="US"/>
    <s v="USD"/>
    <n v="1334767476"/>
    <n v="1332175476"/>
    <b v="0"/>
    <n v="46"/>
    <b v="1"/>
    <x v="4"/>
    <s v="rock"/>
    <n v="46.63"/>
    <n v="107"/>
    <x v="2292"/>
    <d v="2012-04-18T16:44:36"/>
    <x v="5"/>
  </r>
  <r>
    <x v="0"/>
    <s v="US"/>
    <s v="USD"/>
    <n v="1348545540"/>
    <n v="1346345999"/>
    <b v="0"/>
    <n v="27"/>
    <b v="1"/>
    <x v="4"/>
    <s v="rock"/>
    <n v="34.07"/>
    <n v="108"/>
    <x v="2293"/>
    <d v="2012-09-25T03:59:00"/>
    <x v="5"/>
  </r>
  <r>
    <x v="0"/>
    <s v="US"/>
    <s v="USD"/>
    <n v="1358702480"/>
    <n v="1356110480"/>
    <b v="0"/>
    <n v="112"/>
    <b v="1"/>
    <x v="4"/>
    <s v="rock"/>
    <n v="65.209999999999994"/>
    <n v="146"/>
    <x v="2294"/>
    <d v="2013-01-20T17:21:20"/>
    <x v="5"/>
  </r>
  <r>
    <x v="0"/>
    <s v="US"/>
    <s v="USD"/>
    <n v="1359240856"/>
    <n v="1356648856"/>
    <b v="0"/>
    <n v="34"/>
    <b v="1"/>
    <x v="4"/>
    <s v="rock"/>
    <n v="44.21"/>
    <n v="125"/>
    <x v="2295"/>
    <d v="2013-01-26T22:54:16"/>
    <x v="5"/>
  </r>
  <r>
    <x v="0"/>
    <s v="US"/>
    <s v="USD"/>
    <n v="1330018426"/>
    <n v="1326994426"/>
    <b v="0"/>
    <n v="145"/>
    <b v="1"/>
    <x v="4"/>
    <s v="rock"/>
    <n v="71.97"/>
    <n v="149"/>
    <x v="2296"/>
    <d v="2012-02-23T17:33:46"/>
    <x v="5"/>
  </r>
  <r>
    <x v="0"/>
    <s v="US"/>
    <s v="USD"/>
    <n v="1331697540"/>
    <n v="1328749249"/>
    <b v="0"/>
    <n v="19"/>
    <b v="1"/>
    <x v="4"/>
    <s v="rock"/>
    <n v="52.95"/>
    <n v="101"/>
    <x v="2297"/>
    <d v="2012-03-14T03:59:00"/>
    <x v="5"/>
  </r>
  <r>
    <x v="0"/>
    <s v="US"/>
    <s v="USD"/>
    <n v="1395861033"/>
    <n v="1393272633"/>
    <b v="0"/>
    <n v="288"/>
    <b v="1"/>
    <x v="4"/>
    <s v="rock"/>
    <n v="109.45"/>
    <n v="105"/>
    <x v="2298"/>
    <d v="2014-03-26T19:10:33"/>
    <x v="3"/>
  </r>
  <r>
    <x v="0"/>
    <s v="US"/>
    <s v="USD"/>
    <n v="1296953209"/>
    <n v="1295657209"/>
    <b v="0"/>
    <n v="14"/>
    <b v="1"/>
    <x v="4"/>
    <s v="rock"/>
    <n v="75.040000000000006"/>
    <n v="350"/>
    <x v="2299"/>
    <d v="2011-02-06T00:46:49"/>
    <x v="6"/>
  </r>
  <r>
    <x v="0"/>
    <s v="US"/>
    <s v="USD"/>
    <n v="1340904416"/>
    <n v="1339694816"/>
    <b v="0"/>
    <n v="7"/>
    <b v="1"/>
    <x v="4"/>
    <s v="rock"/>
    <n v="115.71"/>
    <n v="101"/>
    <x v="2300"/>
    <d v="2012-06-28T17:26:56"/>
    <x v="5"/>
  </r>
  <r>
    <x v="0"/>
    <s v="US"/>
    <s v="USD"/>
    <n v="1371785496"/>
    <n v="1369193496"/>
    <b v="1"/>
    <n v="211"/>
    <b v="1"/>
    <x v="4"/>
    <s v="indie rock"/>
    <n v="31.66"/>
    <n v="134"/>
    <x v="2301"/>
    <d v="2013-06-21T03:31:36"/>
    <x v="4"/>
  </r>
  <r>
    <x v="0"/>
    <s v="US"/>
    <s v="USD"/>
    <n v="1388473200"/>
    <n v="1385585434"/>
    <b v="1"/>
    <n v="85"/>
    <b v="1"/>
    <x v="4"/>
    <s v="indie rock"/>
    <n v="46.18"/>
    <n v="171"/>
    <x v="2302"/>
    <d v="2013-12-31T07:00:00"/>
    <x v="4"/>
  </r>
  <r>
    <x v="0"/>
    <s v="US"/>
    <s v="USD"/>
    <n v="1323747596"/>
    <n v="1320287996"/>
    <b v="1"/>
    <n v="103"/>
    <b v="1"/>
    <x v="4"/>
    <s v="indie rock"/>
    <n v="68.48"/>
    <n v="109"/>
    <x v="2303"/>
    <d v="2011-12-13T03:39:56"/>
    <x v="6"/>
  </r>
  <r>
    <x v="0"/>
    <s v="US"/>
    <s v="USD"/>
    <n v="1293857940"/>
    <n v="1290281691"/>
    <b v="1"/>
    <n v="113"/>
    <b v="1"/>
    <x v="4"/>
    <s v="indie rock"/>
    <n v="53.47"/>
    <n v="101"/>
    <x v="2304"/>
    <d v="2011-01-01T04:59:00"/>
    <x v="7"/>
  </r>
  <r>
    <x v="0"/>
    <s v="US"/>
    <s v="USD"/>
    <n v="1407520800"/>
    <n v="1405356072"/>
    <b v="1"/>
    <n v="167"/>
    <b v="1"/>
    <x v="4"/>
    <s v="indie rock"/>
    <n v="109.11"/>
    <n v="101"/>
    <x v="2305"/>
    <d v="2014-08-08T18:00:00"/>
    <x v="3"/>
  </r>
  <r>
    <x v="0"/>
    <s v="US"/>
    <s v="USD"/>
    <n v="1331352129"/>
    <n v="1328760129"/>
    <b v="1"/>
    <n v="73"/>
    <b v="1"/>
    <x v="4"/>
    <s v="indie rock"/>
    <n v="51.19"/>
    <n v="107"/>
    <x v="2306"/>
    <d v="2012-03-10T04:02:09"/>
    <x v="5"/>
  </r>
  <r>
    <x v="0"/>
    <s v="US"/>
    <s v="USD"/>
    <n v="1336245328"/>
    <n v="1333653333"/>
    <b v="1"/>
    <n v="75"/>
    <b v="1"/>
    <x v="4"/>
    <s v="indie rock"/>
    <n v="27.94"/>
    <n v="107"/>
    <x v="2307"/>
    <d v="2012-05-05T19:15:28"/>
    <x v="5"/>
  </r>
  <r>
    <x v="0"/>
    <s v="US"/>
    <s v="USD"/>
    <n v="1409274000"/>
    <n v="1406847996"/>
    <b v="1"/>
    <n v="614"/>
    <b v="1"/>
    <x v="4"/>
    <s v="indie rock"/>
    <n v="82.5"/>
    <n v="101"/>
    <x v="2308"/>
    <d v="2014-08-29T01:00:00"/>
    <x v="3"/>
  </r>
  <r>
    <x v="0"/>
    <s v="US"/>
    <s v="USD"/>
    <n v="1362872537"/>
    <n v="1359848537"/>
    <b v="1"/>
    <n v="107"/>
    <b v="1"/>
    <x v="4"/>
    <s v="indie rock"/>
    <n v="59.82"/>
    <n v="107"/>
    <x v="2309"/>
    <d v="2013-03-09T23:42:17"/>
    <x v="4"/>
  </r>
  <r>
    <x v="0"/>
    <s v="US"/>
    <s v="USD"/>
    <n v="1363889015"/>
    <n v="1361300615"/>
    <b v="1"/>
    <n v="1224"/>
    <b v="1"/>
    <x v="4"/>
    <s v="indie rock"/>
    <n v="64.819999999999993"/>
    <n v="429"/>
    <x v="2310"/>
    <d v="2013-03-21T18:03:35"/>
    <x v="4"/>
  </r>
  <r>
    <x v="0"/>
    <s v="US"/>
    <s v="USD"/>
    <n v="1399421189"/>
    <n v="1396829189"/>
    <b v="1"/>
    <n v="104"/>
    <b v="1"/>
    <x v="4"/>
    <s v="indie rock"/>
    <n v="90.1"/>
    <n v="104"/>
    <x v="2311"/>
    <d v="2014-05-07T00:06:29"/>
    <x v="3"/>
  </r>
  <r>
    <x v="0"/>
    <s v="US"/>
    <s v="USD"/>
    <n v="1397862000"/>
    <n v="1395155478"/>
    <b v="1"/>
    <n v="79"/>
    <b v="1"/>
    <x v="4"/>
    <s v="indie rock"/>
    <n v="40.96"/>
    <n v="108"/>
    <x v="2312"/>
    <d v="2014-04-18T23:00:00"/>
    <x v="3"/>
  </r>
  <r>
    <x v="0"/>
    <s v="US"/>
    <s v="USD"/>
    <n v="1336086026"/>
    <n v="1333494026"/>
    <b v="1"/>
    <n v="157"/>
    <b v="1"/>
    <x v="4"/>
    <s v="indie rock"/>
    <n v="56"/>
    <n v="176"/>
    <x v="2313"/>
    <d v="2012-05-03T23:00:26"/>
    <x v="5"/>
  </r>
  <r>
    <x v="0"/>
    <s v="US"/>
    <s v="USD"/>
    <n v="1339074857"/>
    <n v="1336482857"/>
    <b v="1"/>
    <n v="50"/>
    <b v="1"/>
    <x v="4"/>
    <s v="indie rock"/>
    <n v="37.67"/>
    <n v="157"/>
    <x v="2314"/>
    <d v="2012-06-07T13:14:17"/>
    <x v="5"/>
  </r>
  <r>
    <x v="0"/>
    <s v="US"/>
    <s v="USD"/>
    <n v="1336238743"/>
    <n v="1333646743"/>
    <b v="1"/>
    <n v="64"/>
    <b v="1"/>
    <x v="4"/>
    <s v="indie rock"/>
    <n v="40.08"/>
    <n v="103"/>
    <x v="2315"/>
    <d v="2012-05-05T17:25:43"/>
    <x v="5"/>
  </r>
  <r>
    <x v="0"/>
    <s v="US"/>
    <s v="USD"/>
    <n v="1260383040"/>
    <n v="1253726650"/>
    <b v="1"/>
    <n v="200"/>
    <b v="1"/>
    <x v="4"/>
    <s v="indie rock"/>
    <n v="78.03"/>
    <n v="104"/>
    <x v="2316"/>
    <d v="2009-12-09T18:24:00"/>
    <x v="8"/>
  </r>
  <r>
    <x v="0"/>
    <s v="US"/>
    <s v="USD"/>
    <n v="1266210000"/>
    <n v="1263474049"/>
    <b v="1"/>
    <n v="22"/>
    <b v="1"/>
    <x v="4"/>
    <s v="indie rock"/>
    <n v="18.91"/>
    <n v="104"/>
    <x v="2317"/>
    <d v="2010-02-15T05:00:00"/>
    <x v="7"/>
  </r>
  <r>
    <x v="0"/>
    <s v="US"/>
    <s v="USD"/>
    <n v="1253937540"/>
    <n v="1251214014"/>
    <b v="1"/>
    <n v="163"/>
    <b v="1"/>
    <x v="4"/>
    <s v="indie rock"/>
    <n v="37.130000000000003"/>
    <n v="121"/>
    <x v="2318"/>
    <d v="2009-09-26T03:59:00"/>
    <x v="8"/>
  </r>
  <r>
    <x v="0"/>
    <s v="US"/>
    <s v="USD"/>
    <n v="1387072685"/>
    <n v="1384480685"/>
    <b v="1"/>
    <n v="77"/>
    <b v="1"/>
    <x v="4"/>
    <s v="indie rock"/>
    <n v="41.96"/>
    <n v="108"/>
    <x v="2319"/>
    <d v="2013-12-15T01:58:05"/>
    <x v="4"/>
  </r>
  <r>
    <x v="0"/>
    <s v="US"/>
    <s v="USD"/>
    <n v="1396463800"/>
    <n v="1393443400"/>
    <b v="1"/>
    <n v="89"/>
    <b v="1"/>
    <x v="4"/>
    <s v="indie rock"/>
    <n v="61.04"/>
    <n v="109"/>
    <x v="2320"/>
    <d v="2014-04-02T18:36:40"/>
    <x v="3"/>
  </r>
  <r>
    <x v="3"/>
    <s v="AT"/>
    <s v="EUR"/>
    <n v="1491282901"/>
    <n v="1488694501"/>
    <b v="0"/>
    <n v="64"/>
    <b v="0"/>
    <x v="7"/>
    <s v="small batch"/>
    <n v="64.53"/>
    <n v="39"/>
    <x v="2321"/>
    <d v="2017-04-04T05:15:01"/>
    <x v="1"/>
  </r>
  <r>
    <x v="3"/>
    <s v="US"/>
    <s v="USD"/>
    <n v="1491769769"/>
    <n v="1489181369"/>
    <b v="0"/>
    <n v="4"/>
    <b v="0"/>
    <x v="7"/>
    <s v="small batch"/>
    <n v="21.25"/>
    <n v="3"/>
    <x v="2322"/>
    <d v="2017-04-09T20:29:29"/>
    <x v="1"/>
  </r>
  <r>
    <x v="3"/>
    <s v="US"/>
    <s v="USD"/>
    <n v="1490033247"/>
    <n v="1489428447"/>
    <b v="0"/>
    <n v="4"/>
    <b v="0"/>
    <x v="7"/>
    <s v="small batch"/>
    <n v="30"/>
    <n v="48"/>
    <x v="2323"/>
    <d v="2017-03-20T18:07:27"/>
    <x v="1"/>
  </r>
  <r>
    <x v="3"/>
    <s v="GB"/>
    <s v="GBP"/>
    <n v="1490559285"/>
    <n v="1487970885"/>
    <b v="0"/>
    <n v="61"/>
    <b v="0"/>
    <x v="7"/>
    <s v="small batch"/>
    <n v="25.49"/>
    <n v="21"/>
    <x v="2324"/>
    <d v="2017-03-26T20:14:45"/>
    <x v="1"/>
  </r>
  <r>
    <x v="3"/>
    <s v="US"/>
    <s v="USD"/>
    <n v="1490830331"/>
    <n v="1488241931"/>
    <b v="0"/>
    <n v="7"/>
    <b v="0"/>
    <x v="7"/>
    <s v="small batch"/>
    <n v="11.43"/>
    <n v="8"/>
    <x v="2325"/>
    <d v="2017-03-29T23:32:11"/>
    <x v="1"/>
  </r>
  <r>
    <x v="3"/>
    <s v="US"/>
    <s v="USD"/>
    <n v="1493571600"/>
    <n v="1489106948"/>
    <b v="0"/>
    <n v="1"/>
    <b v="0"/>
    <x v="7"/>
    <s v="small batch"/>
    <n v="108"/>
    <n v="1"/>
    <x v="2326"/>
    <d v="2017-04-30T17:00:00"/>
    <x v="1"/>
  </r>
  <r>
    <x v="0"/>
    <s v="US"/>
    <s v="USD"/>
    <n v="1409090440"/>
    <n v="1406066440"/>
    <b v="1"/>
    <n v="3355"/>
    <b v="1"/>
    <x v="7"/>
    <s v="small batch"/>
    <n v="54.88"/>
    <n v="526"/>
    <x v="2327"/>
    <d v="2014-08-26T22:00:40"/>
    <x v="3"/>
  </r>
  <r>
    <x v="0"/>
    <s v="US"/>
    <s v="USD"/>
    <n v="1434307537"/>
    <n v="1431715537"/>
    <b v="1"/>
    <n v="537"/>
    <b v="1"/>
    <x v="7"/>
    <s v="small batch"/>
    <n v="47.38"/>
    <n v="254"/>
    <x v="2328"/>
    <d v="2015-06-14T18:45:37"/>
    <x v="0"/>
  </r>
  <r>
    <x v="0"/>
    <s v="US"/>
    <s v="USD"/>
    <n v="1405609146"/>
    <n v="1403017146"/>
    <b v="1"/>
    <n v="125"/>
    <b v="1"/>
    <x v="7"/>
    <s v="small batch"/>
    <n v="211.84"/>
    <n v="106"/>
    <x v="2329"/>
    <d v="2014-07-17T14:59:06"/>
    <x v="3"/>
  </r>
  <r>
    <x v="0"/>
    <s v="US"/>
    <s v="USD"/>
    <n v="1451001600"/>
    <n v="1448400943"/>
    <b v="1"/>
    <n v="163"/>
    <b v="1"/>
    <x v="7"/>
    <s v="small batch"/>
    <n v="219.93"/>
    <n v="102"/>
    <x v="2330"/>
    <d v="2015-12-25T00:00:00"/>
    <x v="0"/>
  </r>
  <r>
    <x v="0"/>
    <s v="US"/>
    <s v="USD"/>
    <n v="1408320490"/>
    <n v="1405728490"/>
    <b v="1"/>
    <n v="283"/>
    <b v="1"/>
    <x v="7"/>
    <s v="small batch"/>
    <n v="40.799999999999997"/>
    <n v="144"/>
    <x v="2331"/>
    <d v="2014-08-18T00:08:10"/>
    <x v="3"/>
  </r>
  <r>
    <x v="0"/>
    <s v="US"/>
    <s v="USD"/>
    <n v="1423235071"/>
    <n v="1420643071"/>
    <b v="1"/>
    <n v="352"/>
    <b v="1"/>
    <x v="7"/>
    <s v="small batch"/>
    <n v="75.5"/>
    <n v="106"/>
    <x v="2332"/>
    <d v="2015-02-06T15:04:31"/>
    <x v="0"/>
  </r>
  <r>
    <x v="0"/>
    <s v="US"/>
    <s v="USD"/>
    <n v="1401385800"/>
    <n v="1399563390"/>
    <b v="1"/>
    <n v="94"/>
    <b v="1"/>
    <x v="7"/>
    <s v="small batch"/>
    <n v="13.54"/>
    <n v="212"/>
    <x v="2333"/>
    <d v="2014-05-29T17:50:00"/>
    <x v="3"/>
  </r>
  <r>
    <x v="0"/>
    <s v="US"/>
    <s v="USD"/>
    <n v="1415208840"/>
    <n v="1412611498"/>
    <b v="1"/>
    <n v="67"/>
    <b v="1"/>
    <x v="7"/>
    <s v="small batch"/>
    <n v="60.87"/>
    <n v="102"/>
    <x v="2334"/>
    <d v="2014-11-05T17:34:00"/>
    <x v="3"/>
  </r>
  <r>
    <x v="0"/>
    <s v="US"/>
    <s v="USD"/>
    <n v="1402494243"/>
    <n v="1399902243"/>
    <b v="1"/>
    <n v="221"/>
    <b v="1"/>
    <x v="7"/>
    <s v="small batch"/>
    <n v="115.69"/>
    <n v="102"/>
    <x v="2335"/>
    <d v="2014-06-11T13:44:03"/>
    <x v="3"/>
  </r>
  <r>
    <x v="0"/>
    <s v="US"/>
    <s v="USD"/>
    <n v="1394316695"/>
    <n v="1390860695"/>
    <b v="1"/>
    <n v="2165"/>
    <b v="1"/>
    <x v="7"/>
    <s v="small batch"/>
    <n v="48.1"/>
    <n v="521"/>
    <x v="2336"/>
    <d v="2014-03-08T22:11:35"/>
    <x v="3"/>
  </r>
  <r>
    <x v="0"/>
    <s v="US"/>
    <s v="USD"/>
    <n v="1403796143"/>
    <n v="1401204143"/>
    <b v="1"/>
    <n v="179"/>
    <b v="1"/>
    <x v="7"/>
    <s v="small batch"/>
    <n v="74.180000000000007"/>
    <n v="111"/>
    <x v="2337"/>
    <d v="2014-06-26T15:22:23"/>
    <x v="3"/>
  </r>
  <r>
    <x v="0"/>
    <s v="US"/>
    <s v="USD"/>
    <n v="1404077484"/>
    <n v="1401485484"/>
    <b v="1"/>
    <n v="123"/>
    <b v="1"/>
    <x v="7"/>
    <s v="small batch"/>
    <n v="123.35"/>
    <n v="101"/>
    <x v="2338"/>
    <d v="2014-06-29T21:31:24"/>
    <x v="3"/>
  </r>
  <r>
    <x v="0"/>
    <s v="US"/>
    <s v="USD"/>
    <n v="1482134340"/>
    <n v="1479496309"/>
    <b v="1"/>
    <n v="1104"/>
    <b v="1"/>
    <x v="7"/>
    <s v="small batch"/>
    <n v="66.62"/>
    <n v="294"/>
    <x v="2339"/>
    <d v="2016-12-19T07:59:00"/>
    <x v="2"/>
  </r>
  <r>
    <x v="0"/>
    <s v="US"/>
    <s v="USD"/>
    <n v="1477841138"/>
    <n v="1475249138"/>
    <b v="1"/>
    <n v="403"/>
    <b v="1"/>
    <x v="7"/>
    <s v="small batch"/>
    <n v="104.99"/>
    <n v="106"/>
    <x v="2340"/>
    <d v="2016-10-30T15:25:38"/>
    <x v="2"/>
  </r>
  <r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x v="1"/>
    <s v="US"/>
    <s v="USD"/>
    <n v="1452282420"/>
    <n v="1447962505"/>
    <b v="0"/>
    <n v="1"/>
    <b v="0"/>
    <x v="2"/>
    <s v="web"/>
    <n v="300"/>
    <n v="3"/>
    <x v="2343"/>
    <d v="2016-01-08T19:47:00"/>
    <x v="0"/>
  </r>
  <r>
    <x v="1"/>
    <s v="CA"/>
    <s v="CAD"/>
    <n v="1466789269"/>
    <n v="1464197269"/>
    <b v="0"/>
    <n v="1"/>
    <b v="0"/>
    <x v="2"/>
    <s v="web"/>
    <n v="1"/>
    <n v="0"/>
    <x v="2344"/>
    <d v="2016-06-24T17:27:49"/>
    <x v="2"/>
  </r>
  <r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x v="1"/>
    <s v="US"/>
    <s v="USD"/>
    <n v="1476731431"/>
    <n v="1472843431"/>
    <b v="0"/>
    <n v="3"/>
    <b v="0"/>
    <x v="2"/>
    <s v="web"/>
    <n v="13"/>
    <n v="0"/>
    <x v="2346"/>
    <d v="2016-10-17T19:10:31"/>
    <x v="2"/>
  </r>
  <r>
    <x v="1"/>
    <s v="US"/>
    <s v="USD"/>
    <n v="1472135676"/>
    <n v="1469543676"/>
    <b v="0"/>
    <n v="1"/>
    <b v="0"/>
    <x v="2"/>
    <s v="web"/>
    <n v="15"/>
    <n v="2"/>
    <x v="2347"/>
    <d v="2016-08-25T14:34:36"/>
    <x v="2"/>
  </r>
  <r>
    <x v="1"/>
    <s v="US"/>
    <s v="USD"/>
    <n v="1456006938"/>
    <n v="1450822938"/>
    <b v="0"/>
    <n v="5"/>
    <b v="0"/>
    <x v="2"/>
    <s v="web"/>
    <n v="54"/>
    <n v="0"/>
    <x v="2348"/>
    <d v="2016-02-20T22:22:18"/>
    <x v="0"/>
  </r>
  <r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x v="1"/>
    <s v="NZ"/>
    <s v="NZD"/>
    <n v="1430360739"/>
    <n v="1427768739"/>
    <b v="0"/>
    <n v="7"/>
    <b v="0"/>
    <x v="2"/>
    <s v="web"/>
    <n v="15.43"/>
    <n v="1"/>
    <x v="2351"/>
    <d v="2015-04-30T02:25:39"/>
    <x v="0"/>
  </r>
  <r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x v="1"/>
    <s v="US"/>
    <s v="USD"/>
    <n v="1420910460"/>
    <n v="1415726460"/>
    <b v="0"/>
    <n v="1"/>
    <b v="0"/>
    <x v="2"/>
    <s v="web"/>
    <n v="25"/>
    <n v="0"/>
    <x v="2354"/>
    <d v="2015-01-10T17:21:00"/>
    <x v="3"/>
  </r>
  <r>
    <x v="1"/>
    <s v="AU"/>
    <s v="AUD"/>
    <n v="1430604136"/>
    <n v="1428012136"/>
    <b v="0"/>
    <n v="2"/>
    <b v="0"/>
    <x v="2"/>
    <s v="web"/>
    <n v="27.5"/>
    <n v="1"/>
    <x v="2355"/>
    <d v="2015-05-02T22:02:16"/>
    <x v="0"/>
  </r>
  <r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x v="1"/>
    <s v="US"/>
    <s v="USD"/>
    <n v="1438616124"/>
    <n v="1433432124"/>
    <b v="0"/>
    <n v="3"/>
    <b v="0"/>
    <x v="2"/>
    <s v="web"/>
    <n v="367"/>
    <n v="15"/>
    <x v="2359"/>
    <d v="2015-08-03T15:35:24"/>
    <x v="0"/>
  </r>
  <r>
    <x v="1"/>
    <s v="CA"/>
    <s v="CAD"/>
    <n v="1454864280"/>
    <n v="1452272280"/>
    <b v="0"/>
    <n v="1"/>
    <b v="0"/>
    <x v="2"/>
    <s v="web"/>
    <n v="2"/>
    <n v="0"/>
    <x v="2360"/>
    <d v="2016-02-07T16:58:00"/>
    <x v="2"/>
  </r>
  <r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x v="1"/>
    <s v="US"/>
    <s v="USD"/>
    <n v="1418315470"/>
    <n v="1415723470"/>
    <b v="0"/>
    <n v="2"/>
    <b v="0"/>
    <x v="2"/>
    <s v="web"/>
    <n v="60"/>
    <n v="29"/>
    <x v="2362"/>
    <d v="2014-12-11T16:31:10"/>
    <x v="3"/>
  </r>
  <r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x v="1"/>
    <s v="GB"/>
    <s v="GBP"/>
    <n v="1445431533"/>
    <n v="1442839533"/>
    <b v="0"/>
    <n v="27"/>
    <b v="0"/>
    <x v="2"/>
    <s v="web"/>
    <n v="97.41"/>
    <n v="11"/>
    <x v="2366"/>
    <d v="2015-10-21T12:45:33"/>
    <x v="0"/>
  </r>
  <r>
    <x v="1"/>
    <s v="US"/>
    <s v="USD"/>
    <n v="1461622616"/>
    <n v="1456442216"/>
    <b v="0"/>
    <n v="14"/>
    <b v="0"/>
    <x v="2"/>
    <s v="web"/>
    <n v="47.86"/>
    <n v="1"/>
    <x v="2367"/>
    <d v="2016-04-25T22:16:56"/>
    <x v="2"/>
  </r>
  <r>
    <x v="1"/>
    <s v="US"/>
    <s v="USD"/>
    <n v="1429028365"/>
    <n v="1425143965"/>
    <b v="0"/>
    <n v="2"/>
    <b v="0"/>
    <x v="2"/>
    <s v="web"/>
    <n v="50"/>
    <n v="0"/>
    <x v="2368"/>
    <d v="2015-04-14T16:19:25"/>
    <x v="0"/>
  </r>
  <r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x v="1"/>
    <s v="US"/>
    <s v="USD"/>
    <n v="1418877141"/>
    <n v="1416285141"/>
    <b v="0"/>
    <n v="4"/>
    <b v="0"/>
    <x v="2"/>
    <s v="web"/>
    <n v="20.5"/>
    <n v="0"/>
    <x v="2370"/>
    <d v="2014-12-18T04:32:21"/>
    <x v="3"/>
  </r>
  <r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x v="1"/>
    <s v="AU"/>
    <s v="AUD"/>
    <n v="1429839571"/>
    <n v="1427247571"/>
    <b v="0"/>
    <n v="6"/>
    <b v="0"/>
    <x v="2"/>
    <s v="web"/>
    <n v="30"/>
    <n v="3"/>
    <x v="2372"/>
    <d v="2015-04-24T01:39:31"/>
    <x v="0"/>
  </r>
  <r>
    <x v="1"/>
    <s v="SE"/>
    <s v="SEK"/>
    <n v="1440863624"/>
    <n v="1438271624"/>
    <b v="0"/>
    <n v="1"/>
    <b v="0"/>
    <x v="2"/>
    <s v="web"/>
    <n v="50"/>
    <n v="0"/>
    <x v="2373"/>
    <d v="2015-08-29T15:53:44"/>
    <x v="0"/>
  </r>
  <r>
    <x v="1"/>
    <s v="US"/>
    <s v="USD"/>
    <n v="1423772060"/>
    <n v="1421180060"/>
    <b v="0"/>
    <n v="1"/>
    <b v="0"/>
    <x v="2"/>
    <s v="web"/>
    <n v="10"/>
    <n v="0"/>
    <x v="2374"/>
    <d v="2015-02-12T20:14:20"/>
    <x v="0"/>
  </r>
  <r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x v="1"/>
    <s v="US"/>
    <s v="USD"/>
    <n v="1449785566"/>
    <n v="1447193566"/>
    <b v="0"/>
    <n v="4"/>
    <b v="0"/>
    <x v="2"/>
    <s v="web"/>
    <n v="81.58"/>
    <n v="11"/>
    <x v="2376"/>
    <d v="2015-12-10T22:12:46"/>
    <x v="0"/>
  </r>
  <r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x v="1"/>
    <s v="US"/>
    <s v="USD"/>
    <n v="1443726142"/>
    <n v="1441134142"/>
    <b v="0"/>
    <n v="3"/>
    <b v="0"/>
    <x v="2"/>
    <s v="web"/>
    <n v="18.329999999999998"/>
    <n v="0"/>
    <x v="2380"/>
    <d v="2015-10-01T19:02:22"/>
    <x v="0"/>
  </r>
  <r>
    <x v="1"/>
    <s v="US"/>
    <s v="USD"/>
    <n v="1428704848"/>
    <n v="1426112848"/>
    <b v="0"/>
    <n v="7"/>
    <b v="0"/>
    <x v="2"/>
    <s v="web"/>
    <n v="224.43"/>
    <n v="2"/>
    <x v="2381"/>
    <d v="2015-04-10T22:27:28"/>
    <x v="0"/>
  </r>
  <r>
    <x v="1"/>
    <s v="US"/>
    <s v="USD"/>
    <n v="1438662603"/>
    <n v="1436502603"/>
    <b v="0"/>
    <n v="2"/>
    <b v="0"/>
    <x v="2"/>
    <s v="web"/>
    <n v="37.5"/>
    <n v="3"/>
    <x v="2382"/>
    <d v="2015-08-04T04:30:03"/>
    <x v="0"/>
  </r>
  <r>
    <x v="1"/>
    <s v="NZ"/>
    <s v="NZD"/>
    <n v="1424568107"/>
    <n v="1421976107"/>
    <b v="0"/>
    <n v="3"/>
    <b v="0"/>
    <x v="2"/>
    <s v="web"/>
    <n v="145"/>
    <n v="4"/>
    <x v="2383"/>
    <d v="2015-02-22T01:21:47"/>
    <x v="0"/>
  </r>
  <r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x v="1"/>
    <s v="US"/>
    <s v="USD"/>
    <n v="1438793432"/>
    <n v="1436201432"/>
    <b v="0"/>
    <n v="7"/>
    <b v="0"/>
    <x v="2"/>
    <s v="web"/>
    <n v="112.57"/>
    <n v="1"/>
    <x v="2385"/>
    <d v="2015-08-05T16:50:32"/>
    <x v="0"/>
  </r>
  <r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x v="1"/>
    <s v="US"/>
    <s v="USD"/>
    <n v="1469199740"/>
    <n v="1465311740"/>
    <b v="0"/>
    <n v="3"/>
    <b v="0"/>
    <x v="2"/>
    <s v="web"/>
    <n v="342"/>
    <n v="1"/>
    <x v="2387"/>
    <d v="2016-07-22T15:02:20"/>
    <x v="2"/>
  </r>
  <r>
    <x v="1"/>
    <s v="US"/>
    <s v="USD"/>
    <n v="1421350140"/>
    <n v="1418761759"/>
    <b v="0"/>
    <n v="8"/>
    <b v="0"/>
    <x v="2"/>
    <s v="web"/>
    <n v="57.88"/>
    <n v="1"/>
    <x v="2388"/>
    <d v="2015-01-15T19:29:00"/>
    <x v="3"/>
  </r>
  <r>
    <x v="1"/>
    <s v="FR"/>
    <s v="EUR"/>
    <n v="1437861540"/>
    <n v="1435160452"/>
    <b v="0"/>
    <n v="1"/>
    <b v="0"/>
    <x v="2"/>
    <s v="web"/>
    <n v="30"/>
    <n v="0"/>
    <x v="2389"/>
    <d v="2015-07-25T21:59:00"/>
    <x v="0"/>
  </r>
  <r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x v="1"/>
    <s v="US"/>
    <s v="USD"/>
    <n v="1427825044"/>
    <n v="1425236644"/>
    <b v="0"/>
    <n v="1"/>
    <b v="0"/>
    <x v="2"/>
    <s v="web"/>
    <n v="25"/>
    <n v="0"/>
    <x v="2391"/>
    <d v="2015-03-31T18:04:04"/>
    <x v="0"/>
  </r>
  <r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x v="1"/>
    <s v="US"/>
    <s v="USD"/>
    <n v="1439048017"/>
    <n v="1436456017"/>
    <b v="0"/>
    <n v="1"/>
    <b v="0"/>
    <x v="2"/>
    <s v="web"/>
    <n v="50"/>
    <n v="0"/>
    <x v="2393"/>
    <d v="2015-08-08T15:33:37"/>
    <x v="0"/>
  </r>
  <r>
    <x v="1"/>
    <s v="IE"/>
    <s v="EUR"/>
    <n v="1424940093"/>
    <n v="1422348093"/>
    <b v="0"/>
    <n v="2"/>
    <b v="0"/>
    <x v="2"/>
    <s v="web"/>
    <n v="1.5"/>
    <n v="0"/>
    <x v="2394"/>
    <d v="2015-02-26T08:41:33"/>
    <x v="0"/>
  </r>
  <r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x v="1"/>
    <s v="CH"/>
    <s v="CHF"/>
    <n v="1444940558"/>
    <n v="1442348558"/>
    <b v="0"/>
    <n v="1"/>
    <b v="0"/>
    <x v="2"/>
    <s v="web"/>
    <n v="10"/>
    <n v="0"/>
    <x v="2396"/>
    <d v="2015-10-15T20:22:38"/>
    <x v="0"/>
  </r>
  <r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x v="2"/>
    <s v="US"/>
    <s v="USD"/>
    <n v="1457207096"/>
    <n v="1452023096"/>
    <b v="0"/>
    <n v="9"/>
    <b v="0"/>
    <x v="7"/>
    <s v="food trucks"/>
    <n v="22.33"/>
    <n v="1"/>
    <x v="2401"/>
    <d v="2016-03-05T19:44:56"/>
    <x v="2"/>
  </r>
  <r>
    <x v="2"/>
    <s v="US"/>
    <s v="USD"/>
    <n v="1431533931"/>
    <n v="1428941931"/>
    <b v="0"/>
    <n v="1"/>
    <b v="0"/>
    <x v="7"/>
    <s v="food trucks"/>
    <n v="52"/>
    <n v="0"/>
    <x v="2402"/>
    <d v="2015-05-13T16:18:51"/>
    <x v="0"/>
  </r>
  <r>
    <x v="2"/>
    <s v="GB"/>
    <s v="GBP"/>
    <n v="1459368658"/>
    <n v="1454188258"/>
    <b v="0"/>
    <n v="12"/>
    <b v="0"/>
    <x v="7"/>
    <s v="food trucks"/>
    <n v="16.829999999999998"/>
    <n v="17"/>
    <x v="2403"/>
    <d v="2016-03-30T20:10:58"/>
    <x v="2"/>
  </r>
  <r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x v="2"/>
    <s v="US"/>
    <s v="USD"/>
    <n v="1472911375"/>
    <n v="1471096975"/>
    <b v="0"/>
    <n v="20"/>
    <b v="0"/>
    <x v="7"/>
    <s v="food trucks"/>
    <n v="56.3"/>
    <n v="23"/>
    <x v="2405"/>
    <d v="2016-09-03T14:02:55"/>
    <x v="2"/>
  </r>
  <r>
    <x v="2"/>
    <s v="US"/>
    <s v="USD"/>
    <n v="1421635190"/>
    <n v="1418179190"/>
    <b v="0"/>
    <n v="16"/>
    <b v="0"/>
    <x v="7"/>
    <s v="food trucks"/>
    <n v="84.06"/>
    <n v="41"/>
    <x v="2406"/>
    <d v="2015-01-19T02:39:50"/>
    <x v="3"/>
  </r>
  <r>
    <x v="2"/>
    <s v="US"/>
    <s v="USD"/>
    <n v="1428732000"/>
    <n v="1426772928"/>
    <b v="0"/>
    <n v="33"/>
    <b v="0"/>
    <x v="7"/>
    <s v="food trucks"/>
    <n v="168.39"/>
    <n v="25"/>
    <x v="2407"/>
    <d v="2015-04-11T06:00:00"/>
    <x v="0"/>
  </r>
  <r>
    <x v="2"/>
    <s v="US"/>
    <s v="USD"/>
    <n v="1415247757"/>
    <n v="1412652157"/>
    <b v="0"/>
    <n v="2"/>
    <b v="0"/>
    <x v="7"/>
    <s v="food trucks"/>
    <n v="15"/>
    <n v="0"/>
    <x v="2408"/>
    <d v="2014-11-06T04:22:37"/>
    <x v="3"/>
  </r>
  <r>
    <x v="2"/>
    <s v="US"/>
    <s v="USD"/>
    <n v="1439931675"/>
    <n v="1437339675"/>
    <b v="0"/>
    <n v="6"/>
    <b v="0"/>
    <x v="7"/>
    <s v="food trucks"/>
    <n v="76.67"/>
    <n v="2"/>
    <x v="2409"/>
    <d v="2015-08-18T21:01:15"/>
    <x v="0"/>
  </r>
  <r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x v="2"/>
    <s v="US"/>
    <s v="USD"/>
    <n v="1440524082"/>
    <n v="1437932082"/>
    <b v="0"/>
    <n v="3"/>
    <b v="0"/>
    <x v="7"/>
    <s v="food trucks"/>
    <n v="50.33"/>
    <n v="1"/>
    <x v="2411"/>
    <d v="2015-08-25T17:34:42"/>
    <x v="0"/>
  </r>
  <r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x v="2"/>
    <s v="US"/>
    <s v="USD"/>
    <n v="1401579000"/>
    <n v="1398911882"/>
    <b v="0"/>
    <n v="3"/>
    <b v="0"/>
    <x v="7"/>
    <s v="food trucks"/>
    <n v="8.33"/>
    <n v="1"/>
    <x v="2413"/>
    <d v="2014-05-31T23:30:00"/>
    <x v="3"/>
  </r>
  <r>
    <x v="2"/>
    <s v="US"/>
    <s v="USD"/>
    <n v="1440215940"/>
    <n v="1436805660"/>
    <b v="0"/>
    <n v="13"/>
    <b v="0"/>
    <x v="7"/>
    <s v="food trucks"/>
    <n v="35.380000000000003"/>
    <n v="3"/>
    <x v="2414"/>
    <d v="2015-08-22T03:59:00"/>
    <x v="0"/>
  </r>
  <r>
    <x v="2"/>
    <s v="US"/>
    <s v="USD"/>
    <n v="1468615346"/>
    <n v="1466023346"/>
    <b v="0"/>
    <n v="6"/>
    <b v="0"/>
    <x v="7"/>
    <s v="food trucks"/>
    <n v="55.83"/>
    <n v="1"/>
    <x v="2415"/>
    <d v="2016-07-15T20:42:26"/>
    <x v="2"/>
  </r>
  <r>
    <x v="2"/>
    <s v="US"/>
    <s v="USD"/>
    <n v="1426345200"/>
    <n v="1421343743"/>
    <b v="0"/>
    <n v="1"/>
    <b v="0"/>
    <x v="7"/>
    <s v="food trucks"/>
    <n v="5"/>
    <n v="0"/>
    <x v="2416"/>
    <d v="2015-03-14T15:00:00"/>
    <x v="0"/>
  </r>
  <r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x v="2"/>
    <s v="US"/>
    <s v="USD"/>
    <n v="1427225644"/>
    <n v="1422045244"/>
    <b v="0"/>
    <n v="5"/>
    <b v="0"/>
    <x v="7"/>
    <s v="food trucks"/>
    <n v="1"/>
    <n v="0"/>
    <x v="2418"/>
    <d v="2015-03-24T19:34:04"/>
    <x v="0"/>
  </r>
  <r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x v="2"/>
    <s v="US"/>
    <s v="USD"/>
    <n v="1415583695"/>
    <n v="1410396095"/>
    <b v="0"/>
    <n v="36"/>
    <b v="0"/>
    <x v="7"/>
    <s v="food trucks"/>
    <n v="69.47"/>
    <n v="15"/>
    <x v="2420"/>
    <d v="2014-11-10T01:41:35"/>
    <x v="3"/>
  </r>
  <r>
    <x v="2"/>
    <s v="US"/>
    <s v="USD"/>
    <n v="1424536196"/>
    <n v="1421944196"/>
    <b v="0"/>
    <n v="1"/>
    <b v="0"/>
    <x v="7"/>
    <s v="food trucks"/>
    <n v="1"/>
    <n v="0"/>
    <x v="2421"/>
    <d v="2015-02-21T16:29:56"/>
    <x v="0"/>
  </r>
  <r>
    <x v="2"/>
    <s v="US"/>
    <s v="USD"/>
    <n v="1426091036"/>
    <n v="1423502636"/>
    <b v="0"/>
    <n v="1"/>
    <b v="0"/>
    <x v="7"/>
    <s v="food trucks"/>
    <n v="1"/>
    <n v="0"/>
    <x v="2422"/>
    <d v="2015-03-11T16:23:56"/>
    <x v="0"/>
  </r>
  <r>
    <x v="2"/>
    <s v="US"/>
    <s v="USD"/>
    <n v="1420044890"/>
    <n v="1417452890"/>
    <b v="0"/>
    <n v="1"/>
    <b v="0"/>
    <x v="7"/>
    <s v="food trucks"/>
    <n v="8"/>
    <n v="0"/>
    <x v="2423"/>
    <d v="2014-12-31T16:54:50"/>
    <x v="3"/>
  </r>
  <r>
    <x v="2"/>
    <s v="US"/>
    <s v="USD"/>
    <n v="1414445108"/>
    <n v="1411853108"/>
    <b v="0"/>
    <n v="9"/>
    <b v="0"/>
    <x v="7"/>
    <s v="food trucks"/>
    <n v="34.44"/>
    <n v="1"/>
    <x v="2424"/>
    <d v="2014-10-27T21:25:08"/>
    <x v="3"/>
  </r>
  <r>
    <x v="2"/>
    <s v="US"/>
    <s v="USD"/>
    <n v="1464386640"/>
    <n v="1463090149"/>
    <b v="0"/>
    <n v="1"/>
    <b v="0"/>
    <x v="7"/>
    <s v="food trucks"/>
    <n v="1"/>
    <n v="0"/>
    <x v="2425"/>
    <d v="2016-05-27T22:04:00"/>
    <x v="2"/>
  </r>
  <r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x v="2"/>
    <s v="US"/>
    <s v="USD"/>
    <n v="1458715133"/>
    <n v="1455262733"/>
    <b v="0"/>
    <n v="1"/>
    <b v="0"/>
    <x v="7"/>
    <s v="food trucks"/>
    <n v="1"/>
    <n v="0"/>
    <x v="2427"/>
    <d v="2016-03-23T06:38:53"/>
    <x v="2"/>
  </r>
  <r>
    <x v="2"/>
    <s v="US"/>
    <s v="USD"/>
    <n v="1426182551"/>
    <n v="1423594151"/>
    <b v="0"/>
    <n v="1"/>
    <b v="0"/>
    <x v="7"/>
    <s v="food trucks"/>
    <n v="1"/>
    <n v="0"/>
    <x v="2428"/>
    <d v="2015-03-12T17:49:11"/>
    <x v="0"/>
  </r>
  <r>
    <x v="2"/>
    <s v="NO"/>
    <s v="NOK"/>
    <n v="1486313040"/>
    <n v="1483131966"/>
    <b v="0"/>
    <n v="4"/>
    <b v="0"/>
    <x v="7"/>
    <s v="food trucks"/>
    <n v="501.25"/>
    <n v="1"/>
    <x v="2429"/>
    <d v="2017-02-05T16:44:00"/>
    <x v="2"/>
  </r>
  <r>
    <x v="2"/>
    <s v="US"/>
    <s v="USD"/>
    <n v="1455246504"/>
    <n v="1452654504"/>
    <b v="0"/>
    <n v="2"/>
    <b v="0"/>
    <x v="7"/>
    <s v="food trucks"/>
    <n v="10.5"/>
    <n v="1"/>
    <x v="2430"/>
    <d v="2016-02-12T03:08:24"/>
    <x v="2"/>
  </r>
  <r>
    <x v="2"/>
    <s v="US"/>
    <s v="USD"/>
    <n v="1467080613"/>
    <n v="1461896613"/>
    <b v="0"/>
    <n v="2"/>
    <b v="0"/>
    <x v="7"/>
    <s v="food trucks"/>
    <n v="1"/>
    <n v="0"/>
    <x v="2431"/>
    <d v="2016-06-28T02:23:33"/>
    <x v="2"/>
  </r>
  <r>
    <x v="2"/>
    <s v="US"/>
    <s v="USD"/>
    <n v="1425791697"/>
    <n v="1423199697"/>
    <b v="0"/>
    <n v="2"/>
    <b v="0"/>
    <x v="7"/>
    <s v="food trucks"/>
    <n v="1"/>
    <n v="0"/>
    <x v="2432"/>
    <d v="2015-03-08T05:14:57"/>
    <x v="0"/>
  </r>
  <r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x v="2"/>
    <s v="US"/>
    <s v="USD"/>
    <n v="1438662474"/>
    <n v="1435206474"/>
    <b v="0"/>
    <n v="2"/>
    <b v="0"/>
    <x v="7"/>
    <s v="food trucks"/>
    <n v="13"/>
    <n v="0"/>
    <x v="2434"/>
    <d v="2015-08-04T04:27:54"/>
    <x v="0"/>
  </r>
  <r>
    <x v="2"/>
    <s v="SE"/>
    <s v="SEK"/>
    <n v="1444027186"/>
    <n v="1441435186"/>
    <b v="0"/>
    <n v="4"/>
    <b v="0"/>
    <x v="7"/>
    <s v="food trucks"/>
    <n v="306"/>
    <n v="0"/>
    <x v="2435"/>
    <d v="2015-10-05T06:39:46"/>
    <x v="0"/>
  </r>
  <r>
    <x v="2"/>
    <s v="CA"/>
    <s v="CAD"/>
    <n v="1454078770"/>
    <n v="1448894770"/>
    <b v="0"/>
    <n v="2"/>
    <b v="0"/>
    <x v="7"/>
    <s v="food trucks"/>
    <n v="22.5"/>
    <n v="0"/>
    <x v="2436"/>
    <d v="2016-01-29T14:46:10"/>
    <x v="0"/>
  </r>
  <r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x v="2"/>
    <s v="US"/>
    <s v="USD"/>
    <n v="1449529062"/>
    <n v="1444341462"/>
    <b v="0"/>
    <n v="1"/>
    <b v="0"/>
    <x v="7"/>
    <s v="food trucks"/>
    <n v="50"/>
    <n v="0"/>
    <x v="2438"/>
    <d v="2015-12-07T22:57:42"/>
    <x v="0"/>
  </r>
  <r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x v="2"/>
    <s v="BE"/>
    <s v="EUR"/>
    <n v="1455399313"/>
    <n v="1452807313"/>
    <b v="0"/>
    <n v="2"/>
    <b v="0"/>
    <x v="7"/>
    <s v="food trucks"/>
    <n v="5"/>
    <n v="0"/>
    <x v="2440"/>
    <d v="2016-02-13T21:35:13"/>
    <x v="2"/>
  </r>
  <r>
    <x v="0"/>
    <s v="US"/>
    <s v="USD"/>
    <n v="1437627540"/>
    <n v="1435806054"/>
    <b v="0"/>
    <n v="109"/>
    <b v="1"/>
    <x v="7"/>
    <s v="small batch"/>
    <n v="74.23"/>
    <n v="108"/>
    <x v="2441"/>
    <d v="2015-07-23T04:59:00"/>
    <x v="0"/>
  </r>
  <r>
    <x v="0"/>
    <s v="US"/>
    <s v="USD"/>
    <n v="1426777228"/>
    <n v="1424188828"/>
    <b v="0"/>
    <n v="372"/>
    <b v="1"/>
    <x v="7"/>
    <s v="small batch"/>
    <n v="81.25"/>
    <n v="126"/>
    <x v="2442"/>
    <d v="2015-03-19T15:00:28"/>
    <x v="0"/>
  </r>
  <r>
    <x v="0"/>
    <s v="US"/>
    <s v="USD"/>
    <n v="1408114822"/>
    <n v="1405522822"/>
    <b v="0"/>
    <n v="311"/>
    <b v="1"/>
    <x v="7"/>
    <s v="small batch"/>
    <n v="130.22999999999999"/>
    <n v="203"/>
    <x v="2443"/>
    <d v="2014-08-15T15:00:22"/>
    <x v="3"/>
  </r>
  <r>
    <x v="0"/>
    <s v="US"/>
    <s v="USD"/>
    <n v="1464199591"/>
    <n v="1461607591"/>
    <b v="0"/>
    <n v="61"/>
    <b v="1"/>
    <x v="7"/>
    <s v="small batch"/>
    <n v="53.41"/>
    <n v="109"/>
    <x v="2444"/>
    <d v="2016-05-25T18:06:31"/>
    <x v="2"/>
  </r>
  <r>
    <x v="0"/>
    <s v="US"/>
    <s v="USD"/>
    <n v="1443242021"/>
    <n v="1440650021"/>
    <b v="0"/>
    <n v="115"/>
    <b v="1"/>
    <x v="7"/>
    <s v="small batch"/>
    <n v="75.13"/>
    <n v="173"/>
    <x v="2445"/>
    <d v="2015-09-26T04:33:41"/>
    <x v="0"/>
  </r>
  <r>
    <x v="0"/>
    <s v="US"/>
    <s v="USD"/>
    <n v="1480174071"/>
    <n v="1477578471"/>
    <b v="0"/>
    <n v="111"/>
    <b v="1"/>
    <x v="7"/>
    <s v="small batch"/>
    <n v="75.67"/>
    <n v="168"/>
    <x v="2446"/>
    <d v="2016-11-26T15:27:51"/>
    <x v="2"/>
  </r>
  <r>
    <x v="0"/>
    <s v="US"/>
    <s v="USD"/>
    <n v="1478923200"/>
    <n v="1476184593"/>
    <b v="0"/>
    <n v="337"/>
    <b v="1"/>
    <x v="7"/>
    <s v="small batch"/>
    <n v="31.69"/>
    <n v="427"/>
    <x v="2447"/>
    <d v="2016-11-12T04:00:00"/>
    <x v="2"/>
  </r>
  <r>
    <x v="0"/>
    <s v="US"/>
    <s v="USD"/>
    <n v="1472621760"/>
    <n v="1472110513"/>
    <b v="0"/>
    <n v="9"/>
    <b v="1"/>
    <x v="7"/>
    <s v="small batch"/>
    <n v="47.78"/>
    <n v="108"/>
    <x v="2448"/>
    <d v="2016-08-31T05:36:00"/>
    <x v="2"/>
  </r>
  <r>
    <x v="0"/>
    <s v="US"/>
    <s v="USD"/>
    <n v="1417321515"/>
    <n v="1414725915"/>
    <b v="0"/>
    <n v="120"/>
    <b v="1"/>
    <x v="7"/>
    <s v="small batch"/>
    <n v="90"/>
    <n v="108"/>
    <x v="2449"/>
    <d v="2014-11-30T04:25:15"/>
    <x v="3"/>
  </r>
  <r>
    <x v="0"/>
    <s v="US"/>
    <s v="USD"/>
    <n v="1414465860"/>
    <n v="1411177456"/>
    <b v="0"/>
    <n v="102"/>
    <b v="1"/>
    <x v="7"/>
    <s v="small batch"/>
    <n v="149.31"/>
    <n v="102"/>
    <x v="2450"/>
    <d v="2014-10-28T03:11:00"/>
    <x v="3"/>
  </r>
  <r>
    <x v="0"/>
    <s v="US"/>
    <s v="USD"/>
    <n v="1488750490"/>
    <n v="1487022490"/>
    <b v="0"/>
    <n v="186"/>
    <b v="1"/>
    <x v="7"/>
    <s v="small batch"/>
    <n v="62.07"/>
    <n v="115"/>
    <x v="2451"/>
    <d v="2017-03-05T21:48:10"/>
    <x v="1"/>
  </r>
  <r>
    <x v="0"/>
    <s v="US"/>
    <s v="USD"/>
    <n v="1451430000"/>
    <n v="1448914500"/>
    <b v="0"/>
    <n v="15"/>
    <b v="1"/>
    <x v="7"/>
    <s v="small batch"/>
    <n v="53.4"/>
    <n v="134"/>
    <x v="2452"/>
    <d v="2015-12-29T23:00:00"/>
    <x v="0"/>
  </r>
  <r>
    <x v="0"/>
    <s v="US"/>
    <s v="USD"/>
    <n v="1486053409"/>
    <n v="1483461409"/>
    <b v="0"/>
    <n v="67"/>
    <b v="1"/>
    <x v="7"/>
    <s v="small batch"/>
    <n v="69.27"/>
    <n v="155"/>
    <x v="2453"/>
    <d v="2017-02-02T16:36:49"/>
    <x v="1"/>
  </r>
  <r>
    <x v="0"/>
    <s v="US"/>
    <s v="USD"/>
    <n v="1489207808"/>
    <n v="1486183808"/>
    <b v="0"/>
    <n v="130"/>
    <b v="1"/>
    <x v="7"/>
    <s v="small batch"/>
    <n v="271.51"/>
    <n v="101"/>
    <x v="2454"/>
    <d v="2017-03-11T04:50:08"/>
    <x v="1"/>
  </r>
  <r>
    <x v="0"/>
    <s v="US"/>
    <s v="USD"/>
    <n v="1461177950"/>
    <n v="1458758750"/>
    <b v="0"/>
    <n v="16"/>
    <b v="1"/>
    <x v="7"/>
    <s v="small batch"/>
    <n v="34.130000000000003"/>
    <n v="182"/>
    <x v="2455"/>
    <d v="2016-04-20T18:45:50"/>
    <x v="2"/>
  </r>
  <r>
    <x v="0"/>
    <s v="US"/>
    <s v="USD"/>
    <n v="1488063839"/>
    <n v="1485471839"/>
    <b v="0"/>
    <n v="67"/>
    <b v="1"/>
    <x v="7"/>
    <s v="small batch"/>
    <n v="40.49"/>
    <n v="181"/>
    <x v="2456"/>
    <d v="2017-02-25T23:03:59"/>
    <x v="1"/>
  </r>
  <r>
    <x v="0"/>
    <s v="US"/>
    <s v="USD"/>
    <n v="1458826056"/>
    <n v="1456237656"/>
    <b v="0"/>
    <n v="124"/>
    <b v="1"/>
    <x v="7"/>
    <s v="small batch"/>
    <n v="189.76"/>
    <n v="102"/>
    <x v="2457"/>
    <d v="2016-03-24T13:27:36"/>
    <x v="2"/>
  </r>
  <r>
    <x v="0"/>
    <s v="US"/>
    <s v="USD"/>
    <n v="1465498800"/>
    <n v="1462481718"/>
    <b v="0"/>
    <n v="80"/>
    <b v="1"/>
    <x v="7"/>
    <s v="small batch"/>
    <n v="68.86"/>
    <n v="110"/>
    <x v="2458"/>
    <d v="2016-06-09T19:00:00"/>
    <x v="2"/>
  </r>
  <r>
    <x v="0"/>
    <s v="US"/>
    <s v="USD"/>
    <n v="1458742685"/>
    <n v="1454858285"/>
    <b v="0"/>
    <n v="282"/>
    <b v="1"/>
    <x v="7"/>
    <s v="small batch"/>
    <n v="108.78"/>
    <n v="102"/>
    <x v="2459"/>
    <d v="2016-03-23T14:18:05"/>
    <x v="2"/>
  </r>
  <r>
    <x v="0"/>
    <s v="US"/>
    <s v="USD"/>
    <n v="1483417020"/>
    <n v="1480480167"/>
    <b v="0"/>
    <n v="68"/>
    <b v="1"/>
    <x v="7"/>
    <s v="small batch"/>
    <n v="125.99"/>
    <n v="101"/>
    <x v="2460"/>
    <d v="2017-01-03T04:17:00"/>
    <x v="2"/>
  </r>
  <r>
    <x v="0"/>
    <s v="US"/>
    <s v="USD"/>
    <n v="1317438000"/>
    <n v="1314577097"/>
    <b v="0"/>
    <n v="86"/>
    <b v="1"/>
    <x v="4"/>
    <s v="indie rock"/>
    <n v="90.52"/>
    <n v="104"/>
    <x v="2461"/>
    <d v="2011-10-01T03:00:00"/>
    <x v="6"/>
  </r>
  <r>
    <x v="0"/>
    <s v="US"/>
    <s v="USD"/>
    <n v="1342672096"/>
    <n v="1340944096"/>
    <b v="0"/>
    <n v="115"/>
    <b v="1"/>
    <x v="4"/>
    <s v="indie rock"/>
    <n v="28.88"/>
    <n v="111"/>
    <x v="2462"/>
    <d v="2012-07-19T04:28:16"/>
    <x v="5"/>
  </r>
  <r>
    <x v="0"/>
    <s v="US"/>
    <s v="USD"/>
    <n v="1366138800"/>
    <n v="1362710425"/>
    <b v="0"/>
    <n v="75"/>
    <b v="1"/>
    <x v="4"/>
    <s v="indie rock"/>
    <n v="31"/>
    <n v="116"/>
    <x v="2463"/>
    <d v="2013-04-16T19:00:00"/>
    <x v="4"/>
  </r>
  <r>
    <x v="0"/>
    <s v="CA"/>
    <s v="CAD"/>
    <n v="1443641340"/>
    <n v="1441143397"/>
    <b v="0"/>
    <n v="43"/>
    <b v="1"/>
    <x v="4"/>
    <s v="indie rock"/>
    <n v="51.67"/>
    <n v="111"/>
    <x v="2464"/>
    <d v="2015-09-30T19:29:00"/>
    <x v="0"/>
  </r>
  <r>
    <x v="0"/>
    <s v="US"/>
    <s v="USD"/>
    <n v="1348420548"/>
    <n v="1345828548"/>
    <b v="0"/>
    <n v="48"/>
    <b v="1"/>
    <x v="4"/>
    <s v="indie rock"/>
    <n v="26.27"/>
    <n v="180"/>
    <x v="2465"/>
    <d v="2012-09-23T17:15:48"/>
    <x v="5"/>
  </r>
  <r>
    <x v="0"/>
    <s v="US"/>
    <s v="USD"/>
    <n v="1368066453"/>
    <n v="1365474453"/>
    <b v="0"/>
    <n v="52"/>
    <b v="1"/>
    <x v="4"/>
    <s v="indie rock"/>
    <n v="48.08"/>
    <n v="100"/>
    <x v="2466"/>
    <d v="2013-05-09T02:27:33"/>
    <x v="4"/>
  </r>
  <r>
    <x v="0"/>
    <s v="US"/>
    <s v="USD"/>
    <n v="1336669200"/>
    <n v="1335473931"/>
    <b v="0"/>
    <n v="43"/>
    <b v="1"/>
    <x v="4"/>
    <s v="indie rock"/>
    <n v="27.56"/>
    <n v="119"/>
    <x v="2467"/>
    <d v="2012-05-10T17:00:00"/>
    <x v="5"/>
  </r>
  <r>
    <x v="0"/>
    <s v="US"/>
    <s v="USD"/>
    <n v="1351400400"/>
    <n v="1348285321"/>
    <b v="0"/>
    <n v="58"/>
    <b v="1"/>
    <x v="4"/>
    <s v="indie rock"/>
    <n v="36.97"/>
    <n v="107"/>
    <x v="2468"/>
    <d v="2012-10-28T05:00:00"/>
    <x v="5"/>
  </r>
  <r>
    <x v="0"/>
    <s v="US"/>
    <s v="USD"/>
    <n v="1297160329"/>
    <n v="1295000329"/>
    <b v="0"/>
    <n v="47"/>
    <b v="1"/>
    <x v="4"/>
    <s v="indie rock"/>
    <n v="29.02"/>
    <n v="114"/>
    <x v="2469"/>
    <d v="2011-02-08T10:18:49"/>
    <x v="6"/>
  </r>
  <r>
    <x v="0"/>
    <s v="US"/>
    <s v="USD"/>
    <n v="1337824055"/>
    <n v="1335232055"/>
    <b v="0"/>
    <n v="36"/>
    <b v="1"/>
    <x v="4"/>
    <s v="indie rock"/>
    <n v="28.66"/>
    <n v="103"/>
    <x v="2470"/>
    <d v="2012-05-24T01:47:35"/>
    <x v="5"/>
  </r>
  <r>
    <x v="0"/>
    <s v="US"/>
    <s v="USD"/>
    <n v="1327535392"/>
    <n v="1324079392"/>
    <b v="0"/>
    <n v="17"/>
    <b v="1"/>
    <x v="4"/>
    <s v="indie rock"/>
    <n v="37.65"/>
    <n v="128"/>
    <x v="2471"/>
    <d v="2012-01-25T23:49:52"/>
    <x v="6"/>
  </r>
  <r>
    <x v="0"/>
    <s v="US"/>
    <s v="USD"/>
    <n v="1283562180"/>
    <n v="1277433980"/>
    <b v="0"/>
    <n v="104"/>
    <b v="1"/>
    <x v="4"/>
    <s v="indie rock"/>
    <n v="97.9"/>
    <n v="136"/>
    <x v="2472"/>
    <d v="2010-09-04T01:03:00"/>
    <x v="7"/>
  </r>
  <r>
    <x v="0"/>
    <s v="US"/>
    <s v="USD"/>
    <n v="1352573869"/>
    <n v="1349978269"/>
    <b v="0"/>
    <n v="47"/>
    <b v="1"/>
    <x v="4"/>
    <s v="indie rock"/>
    <n v="42.55"/>
    <n v="100"/>
    <x v="2473"/>
    <d v="2012-11-10T18:57:49"/>
    <x v="5"/>
  </r>
  <r>
    <x v="0"/>
    <s v="US"/>
    <s v="USD"/>
    <n v="1286756176"/>
    <n v="1282868176"/>
    <b v="0"/>
    <n v="38"/>
    <b v="1"/>
    <x v="4"/>
    <s v="indie rock"/>
    <n v="131.58000000000001"/>
    <n v="100"/>
    <x v="2474"/>
    <d v="2010-10-11T00:16:16"/>
    <x v="7"/>
  </r>
  <r>
    <x v="0"/>
    <s v="US"/>
    <s v="USD"/>
    <n v="1278799200"/>
    <n v="1273647255"/>
    <b v="0"/>
    <n v="81"/>
    <b v="1"/>
    <x v="4"/>
    <s v="indie rock"/>
    <n v="32.32"/>
    <n v="105"/>
    <x v="2475"/>
    <d v="2010-07-10T22:00:00"/>
    <x v="7"/>
  </r>
  <r>
    <x v="0"/>
    <s v="US"/>
    <s v="USD"/>
    <n v="1415004770"/>
    <n v="1412149970"/>
    <b v="0"/>
    <n v="55"/>
    <b v="1"/>
    <x v="4"/>
    <s v="indie rock"/>
    <n v="61.1"/>
    <n v="105"/>
    <x v="2476"/>
    <d v="2014-11-03T08:52:50"/>
    <x v="3"/>
  </r>
  <r>
    <x v="0"/>
    <s v="US"/>
    <s v="USD"/>
    <n v="1344789345"/>
    <n v="1340901345"/>
    <b v="0"/>
    <n v="41"/>
    <b v="1"/>
    <x v="4"/>
    <s v="indie rock"/>
    <n v="31.34"/>
    <n v="171"/>
    <x v="2477"/>
    <d v="2012-08-12T16:35:45"/>
    <x v="5"/>
  </r>
  <r>
    <x v="0"/>
    <s v="US"/>
    <s v="USD"/>
    <n v="1358117313"/>
    <n v="1355525313"/>
    <b v="0"/>
    <n v="79"/>
    <b v="1"/>
    <x v="4"/>
    <s v="indie rock"/>
    <n v="129.11000000000001"/>
    <n v="128"/>
    <x v="2478"/>
    <d v="2013-01-13T22:48:33"/>
    <x v="5"/>
  </r>
  <r>
    <x v="0"/>
    <s v="US"/>
    <s v="USD"/>
    <n v="1343440800"/>
    <n v="1342545994"/>
    <b v="0"/>
    <n v="16"/>
    <b v="1"/>
    <x v="4"/>
    <s v="indie rock"/>
    <n v="25.02"/>
    <n v="133"/>
    <x v="2479"/>
    <d v="2012-07-28T02:00:00"/>
    <x v="5"/>
  </r>
  <r>
    <x v="0"/>
    <s v="US"/>
    <s v="USD"/>
    <n v="1444516084"/>
    <n v="1439332084"/>
    <b v="0"/>
    <n v="8"/>
    <b v="1"/>
    <x v="4"/>
    <s v="indie rock"/>
    <n v="250"/>
    <n v="100"/>
    <x v="2480"/>
    <d v="2015-10-10T22:28:04"/>
    <x v="0"/>
  </r>
  <r>
    <x v="0"/>
    <s v="US"/>
    <s v="USD"/>
    <n v="1335799808"/>
    <n v="1333207808"/>
    <b v="0"/>
    <n v="95"/>
    <b v="1"/>
    <x v="4"/>
    <s v="indie rock"/>
    <n v="47.54"/>
    <n v="113"/>
    <x v="2481"/>
    <d v="2012-04-30T15:30:08"/>
    <x v="5"/>
  </r>
  <r>
    <x v="0"/>
    <s v="US"/>
    <s v="USD"/>
    <n v="1312224383"/>
    <n v="1308336383"/>
    <b v="0"/>
    <n v="25"/>
    <b v="1"/>
    <x v="4"/>
    <s v="indie rock"/>
    <n v="40.04"/>
    <n v="100"/>
    <x v="2482"/>
    <d v="2011-08-01T18:46:23"/>
    <x v="6"/>
  </r>
  <r>
    <x v="0"/>
    <s v="US"/>
    <s v="USD"/>
    <n v="1335891603"/>
    <n v="1330711203"/>
    <b v="0"/>
    <n v="19"/>
    <b v="1"/>
    <x v="4"/>
    <s v="indie rock"/>
    <n v="65.84"/>
    <n v="114"/>
    <x v="2483"/>
    <d v="2012-05-01T17:00:03"/>
    <x v="5"/>
  </r>
  <r>
    <x v="0"/>
    <s v="US"/>
    <s v="USD"/>
    <n v="1316124003"/>
    <n v="1313532003"/>
    <b v="0"/>
    <n v="90"/>
    <b v="1"/>
    <x v="4"/>
    <s v="indie rock"/>
    <n v="46.4"/>
    <n v="119"/>
    <x v="2484"/>
    <d v="2011-09-15T22:00:03"/>
    <x v="6"/>
  </r>
  <r>
    <x v="0"/>
    <s v="US"/>
    <s v="USD"/>
    <n v="1318463879"/>
    <n v="1315439879"/>
    <b v="0"/>
    <n v="41"/>
    <b v="1"/>
    <x v="4"/>
    <s v="indie rock"/>
    <n v="50.37"/>
    <n v="103"/>
    <x v="2485"/>
    <d v="2011-10-12T23:57:59"/>
    <x v="6"/>
  </r>
  <r>
    <x v="0"/>
    <s v="US"/>
    <s v="USD"/>
    <n v="1335113976"/>
    <n v="1332521976"/>
    <b v="0"/>
    <n v="30"/>
    <b v="1"/>
    <x v="4"/>
    <s v="indie rock"/>
    <n v="26.57"/>
    <n v="266"/>
    <x v="2486"/>
    <d v="2012-04-22T16:59:36"/>
    <x v="5"/>
  </r>
  <r>
    <x v="0"/>
    <s v="US"/>
    <s v="USD"/>
    <n v="1338083997"/>
    <n v="1335491997"/>
    <b v="0"/>
    <n v="38"/>
    <b v="1"/>
    <x v="4"/>
    <s v="indie rock"/>
    <n v="39.49"/>
    <n v="100"/>
    <x v="2487"/>
    <d v="2012-05-27T01:59:57"/>
    <x v="5"/>
  </r>
  <r>
    <x v="0"/>
    <s v="US"/>
    <s v="USD"/>
    <n v="1321459908"/>
    <n v="1318864308"/>
    <b v="0"/>
    <n v="65"/>
    <b v="1"/>
    <x v="4"/>
    <s v="indie rock"/>
    <n v="49.25"/>
    <n v="107"/>
    <x v="2488"/>
    <d v="2011-11-16T16:11:48"/>
    <x v="6"/>
  </r>
  <r>
    <x v="0"/>
    <s v="US"/>
    <s v="USD"/>
    <n v="1368117239"/>
    <n v="1365525239"/>
    <b v="0"/>
    <n v="75"/>
    <b v="1"/>
    <x v="4"/>
    <s v="indie rock"/>
    <n v="62.38"/>
    <n v="134"/>
    <x v="2489"/>
    <d v="2013-05-09T16:33:59"/>
    <x v="4"/>
  </r>
  <r>
    <x v="0"/>
    <s v="US"/>
    <s v="USD"/>
    <n v="1340429276"/>
    <n v="1335245276"/>
    <b v="0"/>
    <n v="16"/>
    <b v="1"/>
    <x v="4"/>
    <s v="indie rock"/>
    <n v="37.94"/>
    <n v="121"/>
    <x v="2490"/>
    <d v="2012-06-23T05:27:56"/>
    <x v="5"/>
  </r>
  <r>
    <x v="0"/>
    <s v="US"/>
    <s v="USD"/>
    <n v="1295142660"/>
    <n v="1293739714"/>
    <b v="0"/>
    <n v="10"/>
    <b v="1"/>
    <x v="4"/>
    <s v="indie rock"/>
    <n v="51.6"/>
    <n v="103"/>
    <x v="2491"/>
    <d v="2011-01-16T01:51:00"/>
    <x v="7"/>
  </r>
  <r>
    <x v="0"/>
    <s v="US"/>
    <s v="USD"/>
    <n v="1339840740"/>
    <n v="1335397188"/>
    <b v="0"/>
    <n v="27"/>
    <b v="1"/>
    <x v="4"/>
    <s v="indie rock"/>
    <n v="27.78"/>
    <n v="125"/>
    <x v="2492"/>
    <d v="2012-06-16T09:59:00"/>
    <x v="5"/>
  </r>
  <r>
    <x v="0"/>
    <s v="US"/>
    <s v="USD"/>
    <n v="1367208140"/>
    <n v="1363320140"/>
    <b v="0"/>
    <n v="259"/>
    <b v="1"/>
    <x v="4"/>
    <s v="indie rock"/>
    <n v="99.38"/>
    <n v="129"/>
    <x v="2493"/>
    <d v="2013-04-29T04:02:20"/>
    <x v="4"/>
  </r>
  <r>
    <x v="0"/>
    <s v="US"/>
    <s v="USD"/>
    <n v="1337786944"/>
    <n v="1335194944"/>
    <b v="0"/>
    <n v="39"/>
    <b v="1"/>
    <x v="4"/>
    <s v="indie rock"/>
    <n v="38.85"/>
    <n v="101"/>
    <x v="2494"/>
    <d v="2012-05-23T15:29:04"/>
    <x v="5"/>
  </r>
  <r>
    <x v="0"/>
    <s v="US"/>
    <s v="USD"/>
    <n v="1339022575"/>
    <n v="1336430575"/>
    <b v="0"/>
    <n v="42"/>
    <b v="1"/>
    <x v="4"/>
    <s v="indie rock"/>
    <n v="45.55"/>
    <n v="128"/>
    <x v="2495"/>
    <d v="2012-06-06T22:42:55"/>
    <x v="5"/>
  </r>
  <r>
    <x v="0"/>
    <s v="US"/>
    <s v="USD"/>
    <n v="1364597692"/>
    <n v="1361577292"/>
    <b v="0"/>
    <n v="10"/>
    <b v="1"/>
    <x v="4"/>
    <s v="indie rock"/>
    <n v="600"/>
    <n v="100"/>
    <x v="2496"/>
    <d v="2013-03-29T22:54:52"/>
    <x v="4"/>
  </r>
  <r>
    <x v="0"/>
    <s v="US"/>
    <s v="USD"/>
    <n v="1312578338"/>
    <n v="1309986338"/>
    <b v="0"/>
    <n v="56"/>
    <b v="1"/>
    <x v="4"/>
    <s v="indie rock"/>
    <n v="80.55"/>
    <n v="113"/>
    <x v="2497"/>
    <d v="2011-08-05T21:05:38"/>
    <x v="6"/>
  </r>
  <r>
    <x v="0"/>
    <s v="US"/>
    <s v="USD"/>
    <n v="1422400387"/>
    <n v="1421190787"/>
    <b v="0"/>
    <n v="20"/>
    <b v="1"/>
    <x v="4"/>
    <s v="indie rock"/>
    <n v="52.8"/>
    <n v="106"/>
    <x v="2498"/>
    <d v="2015-01-27T23:13:07"/>
    <x v="0"/>
  </r>
  <r>
    <x v="0"/>
    <s v="US"/>
    <s v="USD"/>
    <n v="1356976800"/>
    <n v="1352820837"/>
    <b v="0"/>
    <n v="170"/>
    <b v="1"/>
    <x v="4"/>
    <s v="indie rock"/>
    <n v="47.68"/>
    <n v="203"/>
    <x v="2499"/>
    <d v="2012-12-31T18:00:00"/>
    <x v="5"/>
  </r>
  <r>
    <x v="0"/>
    <s v="US"/>
    <s v="USD"/>
    <n v="1340476375"/>
    <n v="1337884375"/>
    <b v="0"/>
    <n v="29"/>
    <b v="1"/>
    <x v="4"/>
    <s v="indie rock"/>
    <n v="23.45"/>
    <n v="113"/>
    <x v="2500"/>
    <d v="2012-06-23T18:32:55"/>
    <x v="5"/>
  </r>
  <r>
    <x v="2"/>
    <s v="CA"/>
    <s v="CAD"/>
    <n v="1443379104"/>
    <n v="1440787104"/>
    <b v="0"/>
    <n v="7"/>
    <b v="0"/>
    <x v="7"/>
    <s v="restaurants"/>
    <n v="40.14"/>
    <n v="3"/>
    <x v="2501"/>
    <d v="2015-09-27T18:38:24"/>
    <x v="0"/>
  </r>
  <r>
    <x v="2"/>
    <s v="US"/>
    <s v="USD"/>
    <n v="1411328918"/>
    <n v="1407440918"/>
    <b v="0"/>
    <n v="5"/>
    <b v="0"/>
    <x v="7"/>
    <s v="restaurants"/>
    <n v="17.2"/>
    <n v="0"/>
    <x v="2502"/>
    <d v="2014-09-21T19:48:38"/>
    <x v="3"/>
  </r>
  <r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x v="2"/>
    <s v="GB"/>
    <s v="GBP"/>
    <n v="1443906000"/>
    <n v="1441955269"/>
    <b v="0"/>
    <n v="2"/>
    <b v="0"/>
    <x v="7"/>
    <s v="restaurants"/>
    <n v="15"/>
    <n v="1"/>
    <x v="2506"/>
    <d v="2015-10-03T21:00:00"/>
    <x v="0"/>
  </r>
  <r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x v="2"/>
    <s v="GB"/>
    <s v="GBP"/>
    <n v="1429554349"/>
    <n v="1424719549"/>
    <b v="0"/>
    <n v="28"/>
    <b v="0"/>
    <x v="7"/>
    <s v="restaurants"/>
    <n v="35.71"/>
    <n v="1"/>
    <x v="2509"/>
    <d v="2015-04-20T18:25:49"/>
    <x v="0"/>
  </r>
  <r>
    <x v="2"/>
    <s v="US"/>
    <s v="USD"/>
    <n v="1431647772"/>
    <n v="1426463772"/>
    <b v="0"/>
    <n v="2"/>
    <b v="0"/>
    <x v="7"/>
    <s v="restaurants"/>
    <n v="37.5"/>
    <n v="0"/>
    <x v="2510"/>
    <d v="2015-05-14T23:56:12"/>
    <x v="0"/>
  </r>
  <r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x v="2"/>
    <s v="US"/>
    <s v="USD"/>
    <n v="1408526477"/>
    <n v="1407057677"/>
    <b v="0"/>
    <n v="4"/>
    <b v="0"/>
    <x v="7"/>
    <s v="restaurants"/>
    <n v="52.5"/>
    <n v="2"/>
    <x v="2514"/>
    <d v="2014-08-20T09:21:17"/>
    <x v="3"/>
  </r>
  <r>
    <x v="2"/>
    <s v="US"/>
    <s v="USD"/>
    <n v="1424635753"/>
    <n v="1422043753"/>
    <b v="0"/>
    <n v="12"/>
    <b v="0"/>
    <x v="7"/>
    <s v="restaurants"/>
    <n v="77.5"/>
    <n v="19"/>
    <x v="2515"/>
    <d v="2015-02-22T20:09:13"/>
    <x v="0"/>
  </r>
  <r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x v="2"/>
    <s v="CA"/>
    <s v="CAD"/>
    <n v="1426788930"/>
    <n v="1424200530"/>
    <b v="0"/>
    <n v="33"/>
    <b v="0"/>
    <x v="7"/>
    <s v="restaurants"/>
    <n v="53.55"/>
    <n v="10"/>
    <x v="2517"/>
    <d v="2015-03-19T18:15:30"/>
    <x v="0"/>
  </r>
  <r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x v="2"/>
    <s v="US"/>
    <s v="USD"/>
    <n v="1405741404"/>
    <n v="1403149404"/>
    <b v="0"/>
    <n v="4"/>
    <b v="0"/>
    <x v="7"/>
    <s v="restaurants"/>
    <n v="16.25"/>
    <n v="0"/>
    <x v="2519"/>
    <d v="2014-07-19T03:43:24"/>
    <x v="3"/>
  </r>
  <r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x v="0"/>
    <s v="US"/>
    <s v="USD"/>
    <n v="1444778021"/>
    <n v="1442963621"/>
    <b v="0"/>
    <n v="132"/>
    <b v="1"/>
    <x v="4"/>
    <s v="classical music"/>
    <n v="103.68"/>
    <n v="109"/>
    <x v="2521"/>
    <d v="2015-10-13T23:13:41"/>
    <x v="0"/>
  </r>
  <r>
    <x v="0"/>
    <s v="US"/>
    <s v="USD"/>
    <n v="1461336720"/>
    <n v="1459431960"/>
    <b v="0"/>
    <n v="27"/>
    <b v="1"/>
    <x v="4"/>
    <s v="classical music"/>
    <n v="185.19"/>
    <n v="100"/>
    <x v="2522"/>
    <d v="2016-04-22T14:52:00"/>
    <x v="2"/>
  </r>
  <r>
    <x v="0"/>
    <s v="US"/>
    <s v="USD"/>
    <n v="1416270292"/>
    <n v="1413674692"/>
    <b v="0"/>
    <n v="26"/>
    <b v="1"/>
    <x v="4"/>
    <s v="classical music"/>
    <n v="54.15"/>
    <n v="156"/>
    <x v="2523"/>
    <d v="2014-11-18T00:24:52"/>
    <x v="3"/>
  </r>
  <r>
    <x v="0"/>
    <s v="US"/>
    <s v="USD"/>
    <n v="1419136200"/>
    <n v="1416338557"/>
    <b v="0"/>
    <n v="43"/>
    <b v="1"/>
    <x v="4"/>
    <s v="classical music"/>
    <n v="177.21"/>
    <n v="102"/>
    <x v="2524"/>
    <d v="2014-12-21T04:30:00"/>
    <x v="3"/>
  </r>
  <r>
    <x v="0"/>
    <s v="US"/>
    <s v="USD"/>
    <n v="1340914571"/>
    <n v="1338322571"/>
    <b v="0"/>
    <n v="80"/>
    <b v="1"/>
    <x v="4"/>
    <s v="classical music"/>
    <n v="100.33"/>
    <n v="100"/>
    <x v="2525"/>
    <d v="2012-06-28T20:16:11"/>
    <x v="5"/>
  </r>
  <r>
    <x v="0"/>
    <s v="US"/>
    <s v="USD"/>
    <n v="1418014740"/>
    <n v="1415585474"/>
    <b v="0"/>
    <n v="33"/>
    <b v="1"/>
    <x v="4"/>
    <s v="classical music"/>
    <n v="136.91"/>
    <n v="113"/>
    <x v="2526"/>
    <d v="2014-12-08T04:59:00"/>
    <x v="3"/>
  </r>
  <r>
    <x v="0"/>
    <s v="US"/>
    <s v="USD"/>
    <n v="1382068740"/>
    <n v="1380477691"/>
    <b v="0"/>
    <n v="71"/>
    <b v="1"/>
    <x v="4"/>
    <s v="classical music"/>
    <n v="57.54"/>
    <n v="102"/>
    <x v="2527"/>
    <d v="2013-10-18T03:59:00"/>
    <x v="4"/>
  </r>
  <r>
    <x v="0"/>
    <s v="GB"/>
    <s v="GBP"/>
    <n v="1440068400"/>
    <n v="1438459303"/>
    <b v="0"/>
    <n v="81"/>
    <b v="1"/>
    <x v="4"/>
    <s v="classical music"/>
    <n v="52.96"/>
    <n v="107"/>
    <x v="2528"/>
    <d v="2015-08-20T11:00:00"/>
    <x v="0"/>
  </r>
  <r>
    <x v="0"/>
    <s v="US"/>
    <s v="USD"/>
    <n v="1332636975"/>
    <n v="1328752575"/>
    <b v="0"/>
    <n v="76"/>
    <b v="1"/>
    <x v="4"/>
    <s v="classical music"/>
    <n v="82.33"/>
    <n v="104"/>
    <x v="2529"/>
    <d v="2012-03-25T00:56:15"/>
    <x v="5"/>
  </r>
  <r>
    <x v="0"/>
    <s v="US"/>
    <s v="USD"/>
    <n v="1429505400"/>
    <n v="1426711505"/>
    <b v="0"/>
    <n v="48"/>
    <b v="1"/>
    <x v="4"/>
    <s v="classical music"/>
    <n v="135.41999999999999"/>
    <n v="100"/>
    <x v="2530"/>
    <d v="2015-04-20T04:50:00"/>
    <x v="0"/>
  </r>
  <r>
    <x v="0"/>
    <s v="US"/>
    <s v="USD"/>
    <n v="1439611140"/>
    <n v="1437668354"/>
    <b v="0"/>
    <n v="61"/>
    <b v="1"/>
    <x v="4"/>
    <s v="classical music"/>
    <n v="74.069999999999993"/>
    <n v="100"/>
    <x v="2531"/>
    <d v="2015-08-15T03:59:00"/>
    <x v="0"/>
  </r>
  <r>
    <x v="0"/>
    <s v="US"/>
    <s v="USD"/>
    <n v="1345148566"/>
    <n v="1342556566"/>
    <b v="0"/>
    <n v="60"/>
    <b v="1"/>
    <x v="4"/>
    <s v="classical music"/>
    <n v="84.08"/>
    <n v="126"/>
    <x v="2532"/>
    <d v="2012-08-16T20:22:46"/>
    <x v="5"/>
  </r>
  <r>
    <x v="0"/>
    <s v="US"/>
    <s v="USD"/>
    <n v="1362160868"/>
    <n v="1359568911"/>
    <b v="0"/>
    <n v="136"/>
    <b v="1"/>
    <x v="4"/>
    <s v="classical music"/>
    <n v="61.03"/>
    <n v="111"/>
    <x v="2533"/>
    <d v="2013-03-01T18:01:08"/>
    <x v="4"/>
  </r>
  <r>
    <x v="0"/>
    <s v="US"/>
    <s v="USD"/>
    <n v="1262325600"/>
    <n v="1257871712"/>
    <b v="0"/>
    <n v="14"/>
    <b v="1"/>
    <x v="4"/>
    <s v="classical music"/>
    <n v="150"/>
    <n v="105"/>
    <x v="2534"/>
    <d v="2010-01-01T06:00:00"/>
    <x v="8"/>
  </r>
  <r>
    <x v="0"/>
    <s v="US"/>
    <s v="USD"/>
    <n v="1417463945"/>
    <n v="1414781945"/>
    <b v="0"/>
    <n v="78"/>
    <b v="1"/>
    <x v="4"/>
    <s v="classical music"/>
    <n v="266.08999999999997"/>
    <n v="104"/>
    <x v="2535"/>
    <d v="2014-12-01T19:59:05"/>
    <x v="3"/>
  </r>
  <r>
    <x v="0"/>
    <s v="US"/>
    <s v="USD"/>
    <n v="1375151566"/>
    <n v="1373337166"/>
    <b v="0"/>
    <n v="4"/>
    <b v="1"/>
    <x v="4"/>
    <s v="classical music"/>
    <n v="7.25"/>
    <n v="116"/>
    <x v="2536"/>
    <d v="2013-07-30T02:32:46"/>
    <x v="4"/>
  </r>
  <r>
    <x v="0"/>
    <s v="US"/>
    <s v="USD"/>
    <n v="1312212855"/>
    <n v="1307028855"/>
    <b v="0"/>
    <n v="11"/>
    <b v="1"/>
    <x v="4"/>
    <s v="classical music"/>
    <n v="100"/>
    <n v="110"/>
    <x v="2537"/>
    <d v="2011-08-01T15:34:15"/>
    <x v="6"/>
  </r>
  <r>
    <x v="0"/>
    <s v="US"/>
    <s v="USD"/>
    <n v="1361681940"/>
    <n v="1359029661"/>
    <b v="0"/>
    <n v="185"/>
    <b v="1"/>
    <x v="4"/>
    <s v="classical music"/>
    <n v="109.96"/>
    <n v="113"/>
    <x v="2538"/>
    <d v="2013-02-24T04:59:00"/>
    <x v="4"/>
  </r>
  <r>
    <x v="0"/>
    <s v="US"/>
    <s v="USD"/>
    <n v="1422913152"/>
    <n v="1417729152"/>
    <b v="0"/>
    <n v="59"/>
    <b v="1"/>
    <x v="4"/>
    <s v="classical music"/>
    <n v="169.92"/>
    <n v="100"/>
    <x v="2539"/>
    <d v="2015-02-02T21:39:12"/>
    <x v="3"/>
  </r>
  <r>
    <x v="0"/>
    <s v="US"/>
    <s v="USD"/>
    <n v="1319904721"/>
    <n v="1314720721"/>
    <b v="0"/>
    <n v="27"/>
    <b v="1"/>
    <x v="4"/>
    <s v="classical music"/>
    <n v="95.74"/>
    <n v="103"/>
    <x v="2540"/>
    <d v="2011-10-29T16:12:01"/>
    <x v="6"/>
  </r>
  <r>
    <x v="0"/>
    <s v="GB"/>
    <s v="GBP"/>
    <n v="1380192418"/>
    <n v="1375008418"/>
    <b v="0"/>
    <n v="63"/>
    <b v="1"/>
    <x v="4"/>
    <s v="classical music"/>
    <n v="59.46"/>
    <n v="107"/>
    <x v="2541"/>
    <d v="2013-09-26T10:46:58"/>
    <x v="4"/>
  </r>
  <r>
    <x v="0"/>
    <s v="US"/>
    <s v="USD"/>
    <n v="1380599940"/>
    <n v="1377252857"/>
    <b v="0"/>
    <n v="13"/>
    <b v="1"/>
    <x v="4"/>
    <s v="classical music"/>
    <n v="55.77"/>
    <n v="104"/>
    <x v="2542"/>
    <d v="2013-10-01T03:59:00"/>
    <x v="4"/>
  </r>
  <r>
    <x v="0"/>
    <s v="US"/>
    <s v="USD"/>
    <n v="1293937200"/>
    <n v="1291257298"/>
    <b v="0"/>
    <n v="13"/>
    <b v="1"/>
    <x v="4"/>
    <s v="classical music"/>
    <n v="30.08"/>
    <n v="156"/>
    <x v="2543"/>
    <d v="2011-01-02T03:00:00"/>
    <x v="7"/>
  </r>
  <r>
    <x v="0"/>
    <s v="US"/>
    <s v="USD"/>
    <n v="1341750569"/>
    <n v="1339158569"/>
    <b v="0"/>
    <n v="57"/>
    <b v="1"/>
    <x v="4"/>
    <s v="classical music"/>
    <n v="88.44"/>
    <n v="101"/>
    <x v="2544"/>
    <d v="2012-07-08T12:29:29"/>
    <x v="5"/>
  </r>
  <r>
    <x v="0"/>
    <s v="US"/>
    <s v="USD"/>
    <n v="1424997000"/>
    <n v="1421983138"/>
    <b v="0"/>
    <n v="61"/>
    <b v="1"/>
    <x v="4"/>
    <s v="classical music"/>
    <n v="64.03"/>
    <n v="195"/>
    <x v="2545"/>
    <d v="2015-02-27T00:30:00"/>
    <x v="0"/>
  </r>
  <r>
    <x v="0"/>
    <s v="US"/>
    <s v="USD"/>
    <n v="1380949200"/>
    <n v="1378586179"/>
    <b v="0"/>
    <n v="65"/>
    <b v="1"/>
    <x v="4"/>
    <s v="classical music"/>
    <n v="60.15"/>
    <n v="112"/>
    <x v="2546"/>
    <d v="2013-10-05T05:00:00"/>
    <x v="4"/>
  </r>
  <r>
    <x v="0"/>
    <s v="US"/>
    <s v="USD"/>
    <n v="1333560803"/>
    <n v="1330972403"/>
    <b v="0"/>
    <n v="134"/>
    <b v="1"/>
    <x v="4"/>
    <s v="classical music"/>
    <n v="49.19"/>
    <n v="120"/>
    <x v="2547"/>
    <d v="2012-04-04T17:33:23"/>
    <x v="5"/>
  </r>
  <r>
    <x v="0"/>
    <s v="FR"/>
    <s v="EUR"/>
    <n v="1475209620"/>
    <n v="1473087637"/>
    <b v="0"/>
    <n v="37"/>
    <b v="1"/>
    <x v="4"/>
    <s v="classical music"/>
    <n v="165.16"/>
    <n v="102"/>
    <x v="2548"/>
    <d v="2016-09-30T04:27:00"/>
    <x v="2"/>
  </r>
  <r>
    <x v="0"/>
    <s v="GB"/>
    <s v="GBP"/>
    <n v="1370019600"/>
    <n v="1366999870"/>
    <b v="0"/>
    <n v="37"/>
    <b v="1"/>
    <x v="4"/>
    <s v="classical music"/>
    <n v="43.62"/>
    <n v="103"/>
    <x v="2549"/>
    <d v="2013-05-31T17:00:00"/>
    <x v="4"/>
  </r>
  <r>
    <x v="0"/>
    <s v="US"/>
    <s v="USD"/>
    <n v="1444276740"/>
    <n v="1439392406"/>
    <b v="0"/>
    <n v="150"/>
    <b v="1"/>
    <x v="4"/>
    <s v="classical music"/>
    <n v="43.7"/>
    <n v="101"/>
    <x v="2550"/>
    <d v="2015-10-08T03:59:00"/>
    <x v="0"/>
  </r>
  <r>
    <x v="0"/>
    <s v="US"/>
    <s v="USD"/>
    <n v="1332362880"/>
    <n v="1329890585"/>
    <b v="0"/>
    <n v="56"/>
    <b v="1"/>
    <x v="4"/>
    <s v="classical music"/>
    <n v="67.42"/>
    <n v="103"/>
    <x v="2551"/>
    <d v="2012-03-21T20:48:00"/>
    <x v="5"/>
  </r>
  <r>
    <x v="0"/>
    <s v="US"/>
    <s v="USD"/>
    <n v="1488741981"/>
    <n v="1486149981"/>
    <b v="0"/>
    <n v="18"/>
    <b v="1"/>
    <x v="4"/>
    <s v="classical music"/>
    <n v="177.5"/>
    <n v="107"/>
    <x v="2552"/>
    <d v="2017-03-05T19:26:21"/>
    <x v="1"/>
  </r>
  <r>
    <x v="0"/>
    <s v="US"/>
    <s v="USD"/>
    <n v="1348202807"/>
    <n v="1343018807"/>
    <b v="0"/>
    <n v="60"/>
    <b v="1"/>
    <x v="4"/>
    <s v="classical music"/>
    <n v="38.880000000000003"/>
    <n v="156"/>
    <x v="2553"/>
    <d v="2012-09-21T04:46:47"/>
    <x v="5"/>
  </r>
  <r>
    <x v="0"/>
    <s v="US"/>
    <s v="USD"/>
    <n v="1433131140"/>
    <n v="1430445163"/>
    <b v="0"/>
    <n v="67"/>
    <b v="1"/>
    <x v="4"/>
    <s v="classical music"/>
    <n v="54.99"/>
    <n v="123"/>
    <x v="2554"/>
    <d v="2015-06-01T03:59:00"/>
    <x v="0"/>
  </r>
  <r>
    <x v="0"/>
    <s v="US"/>
    <s v="USD"/>
    <n v="1338219793"/>
    <n v="1335541393"/>
    <b v="0"/>
    <n v="35"/>
    <b v="1"/>
    <x v="4"/>
    <s v="classical music"/>
    <n v="61.34"/>
    <n v="107"/>
    <x v="2555"/>
    <d v="2012-05-28T15:43:13"/>
    <x v="5"/>
  </r>
  <r>
    <x v="0"/>
    <s v="US"/>
    <s v="USD"/>
    <n v="1356392857"/>
    <n v="1352504857"/>
    <b v="0"/>
    <n v="34"/>
    <b v="1"/>
    <x v="4"/>
    <s v="classical music"/>
    <n v="23.12"/>
    <n v="106"/>
    <x v="2556"/>
    <d v="2012-12-24T23:47:37"/>
    <x v="5"/>
  </r>
  <r>
    <x v="0"/>
    <s v="GB"/>
    <s v="GBP"/>
    <n v="1400176386"/>
    <n v="1397584386"/>
    <b v="0"/>
    <n v="36"/>
    <b v="1"/>
    <x v="4"/>
    <s v="classical music"/>
    <n v="29.61"/>
    <n v="118"/>
    <x v="2557"/>
    <d v="2014-05-15T17:53:06"/>
    <x v="3"/>
  </r>
  <r>
    <x v="0"/>
    <s v="AU"/>
    <s v="AUD"/>
    <n v="1430488740"/>
    <n v="1427747906"/>
    <b v="0"/>
    <n v="18"/>
    <b v="1"/>
    <x v="4"/>
    <s v="classical music"/>
    <n v="75.61"/>
    <n v="109"/>
    <x v="2558"/>
    <d v="2015-05-01T13:59:00"/>
    <x v="0"/>
  </r>
  <r>
    <x v="0"/>
    <s v="US"/>
    <s v="USD"/>
    <n v="1321385820"/>
    <n v="1318539484"/>
    <b v="0"/>
    <n v="25"/>
    <b v="1"/>
    <x v="4"/>
    <s v="classical music"/>
    <n v="35.6"/>
    <n v="111"/>
    <x v="2559"/>
    <d v="2011-11-15T19:37:00"/>
    <x v="6"/>
  </r>
  <r>
    <x v="0"/>
    <s v="GB"/>
    <s v="GBP"/>
    <n v="1425682174"/>
    <n v="1423090174"/>
    <b v="0"/>
    <n v="21"/>
    <b v="1"/>
    <x v="4"/>
    <s v="classical music"/>
    <n v="143"/>
    <n v="100"/>
    <x v="2560"/>
    <d v="2015-03-06T22:49:34"/>
    <x v="0"/>
  </r>
  <r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x v="1"/>
    <s v="DE"/>
    <s v="EUR"/>
    <n v="1476189339"/>
    <n v="1471005339"/>
    <b v="0"/>
    <n v="3"/>
    <b v="0"/>
    <x v="7"/>
    <s v="food trucks"/>
    <n v="25"/>
    <n v="1"/>
    <x v="2562"/>
    <d v="2016-10-11T12:35:39"/>
    <x v="2"/>
  </r>
  <r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x v="1"/>
    <s v="US"/>
    <s v="USD"/>
    <n v="1462827000"/>
    <n v="1457710589"/>
    <b v="0"/>
    <n v="1"/>
    <b v="0"/>
    <x v="7"/>
    <s v="food trucks"/>
    <n v="100"/>
    <n v="1"/>
    <x v="2565"/>
    <d v="2016-05-09T20:50:00"/>
    <x v="2"/>
  </r>
  <r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x v="1"/>
    <s v="US"/>
    <s v="USD"/>
    <n v="1429823138"/>
    <n v="1427231138"/>
    <b v="0"/>
    <n v="2"/>
    <b v="0"/>
    <x v="7"/>
    <s v="food trucks"/>
    <n v="60"/>
    <n v="0"/>
    <x v="2567"/>
    <d v="2015-04-23T21:05:38"/>
    <x v="0"/>
  </r>
  <r>
    <x v="1"/>
    <s v="GB"/>
    <s v="GBP"/>
    <n v="1472745594"/>
    <n v="1470153594"/>
    <b v="0"/>
    <n v="1"/>
    <b v="0"/>
    <x v="7"/>
    <s v="food trucks"/>
    <n v="50"/>
    <n v="1"/>
    <x v="2568"/>
    <d v="2016-09-01T15:59:54"/>
    <x v="2"/>
  </r>
  <r>
    <x v="1"/>
    <s v="US"/>
    <s v="USD"/>
    <n v="1442457112"/>
    <n v="1439865112"/>
    <b v="0"/>
    <n v="2"/>
    <b v="0"/>
    <x v="7"/>
    <s v="food trucks"/>
    <n v="72.5"/>
    <n v="2"/>
    <x v="2569"/>
    <d v="2015-09-17T02:31:52"/>
    <x v="0"/>
  </r>
  <r>
    <x v="1"/>
    <s v="US"/>
    <s v="USD"/>
    <n v="1486590035"/>
    <n v="1483998035"/>
    <b v="0"/>
    <n v="2"/>
    <b v="0"/>
    <x v="7"/>
    <s v="food trucks"/>
    <n v="29.5"/>
    <n v="1"/>
    <x v="2570"/>
    <d v="2017-02-08T21:40:35"/>
    <x v="1"/>
  </r>
  <r>
    <x v="1"/>
    <s v="AU"/>
    <s v="AUD"/>
    <n v="1463645521"/>
    <n v="1458461521"/>
    <b v="0"/>
    <n v="4"/>
    <b v="0"/>
    <x v="7"/>
    <s v="food trucks"/>
    <n v="62.5"/>
    <n v="0"/>
    <x v="2571"/>
    <d v="2016-05-19T08:12:01"/>
    <x v="2"/>
  </r>
  <r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x v="1"/>
    <s v="US"/>
    <s v="USD"/>
    <n v="1410810903"/>
    <n v="1405626903"/>
    <b v="0"/>
    <n v="12"/>
    <b v="0"/>
    <x v="7"/>
    <s v="food trucks"/>
    <n v="23.08"/>
    <n v="0"/>
    <x v="2579"/>
    <d v="2014-09-15T19:55:03"/>
    <x v="3"/>
  </r>
  <r>
    <x v="1"/>
    <s v="US"/>
    <s v="USD"/>
    <n v="1431745200"/>
    <n v="1429170603"/>
    <b v="0"/>
    <n v="2"/>
    <b v="0"/>
    <x v="7"/>
    <s v="food trucks"/>
    <n v="25.5"/>
    <n v="1"/>
    <x v="2580"/>
    <d v="2015-05-16T03:00:00"/>
    <x v="0"/>
  </r>
  <r>
    <x v="2"/>
    <s v="US"/>
    <s v="USD"/>
    <n v="1447689898"/>
    <n v="1445094298"/>
    <b v="0"/>
    <n v="11"/>
    <b v="0"/>
    <x v="7"/>
    <s v="food trucks"/>
    <n v="48.18"/>
    <n v="11"/>
    <x v="2581"/>
    <d v="2015-11-16T16:04:58"/>
    <x v="0"/>
  </r>
  <r>
    <x v="2"/>
    <s v="US"/>
    <s v="USD"/>
    <n v="1477784634"/>
    <n v="1475192634"/>
    <b v="0"/>
    <n v="1"/>
    <b v="0"/>
    <x v="7"/>
    <s v="food trucks"/>
    <n v="1"/>
    <n v="0"/>
    <x v="2582"/>
    <d v="2016-10-29T23:43:54"/>
    <x v="2"/>
  </r>
  <r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x v="2"/>
    <s v="US"/>
    <s v="USD"/>
    <n v="1404601632"/>
    <n v="1402009632"/>
    <b v="0"/>
    <n v="1"/>
    <b v="0"/>
    <x v="7"/>
    <s v="food trucks"/>
    <n v="50"/>
    <n v="0"/>
    <x v="2585"/>
    <d v="2014-07-05T23:07:12"/>
    <x v="3"/>
  </r>
  <r>
    <x v="2"/>
    <s v="GB"/>
    <s v="GBP"/>
    <n v="1451030136"/>
    <n v="1448438136"/>
    <b v="0"/>
    <n v="1"/>
    <b v="0"/>
    <x v="7"/>
    <s v="food trucks"/>
    <n v="5"/>
    <n v="0"/>
    <x v="2586"/>
    <d v="2015-12-25T07:55:36"/>
    <x v="0"/>
  </r>
  <r>
    <x v="2"/>
    <s v="US"/>
    <s v="USD"/>
    <n v="1451491953"/>
    <n v="1448899953"/>
    <b v="0"/>
    <n v="6"/>
    <b v="0"/>
    <x v="7"/>
    <s v="food trucks"/>
    <n v="202.83"/>
    <n v="2"/>
    <x v="2587"/>
    <d v="2015-12-30T16:12:33"/>
    <x v="0"/>
  </r>
  <r>
    <x v="2"/>
    <s v="US"/>
    <s v="USD"/>
    <n v="1427807640"/>
    <n v="1423325626"/>
    <b v="0"/>
    <n v="8"/>
    <b v="0"/>
    <x v="7"/>
    <s v="food trucks"/>
    <n v="29.13"/>
    <n v="4"/>
    <x v="2588"/>
    <d v="2015-03-31T13:14:00"/>
    <x v="0"/>
  </r>
  <r>
    <x v="2"/>
    <s v="DK"/>
    <s v="DKK"/>
    <n v="1458733927"/>
    <n v="1456145527"/>
    <b v="0"/>
    <n v="1"/>
    <b v="0"/>
    <x v="7"/>
    <s v="food trucks"/>
    <n v="5"/>
    <n v="0"/>
    <x v="2589"/>
    <d v="2016-03-23T11:52:07"/>
    <x v="2"/>
  </r>
  <r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x v="2"/>
    <s v="US"/>
    <s v="USD"/>
    <n v="1457901924"/>
    <n v="1452721524"/>
    <b v="0"/>
    <n v="2"/>
    <b v="0"/>
    <x v="7"/>
    <s v="food trucks"/>
    <n v="13"/>
    <n v="2"/>
    <x v="2591"/>
    <d v="2016-03-13T20:45:24"/>
    <x v="2"/>
  </r>
  <r>
    <x v="2"/>
    <s v="US"/>
    <s v="USD"/>
    <n v="1412536421"/>
    <n v="1409944421"/>
    <b v="0"/>
    <n v="1"/>
    <b v="0"/>
    <x v="7"/>
    <s v="food trucks"/>
    <n v="50"/>
    <n v="0"/>
    <x v="2592"/>
    <d v="2014-10-05T19:13:41"/>
    <x v="3"/>
  </r>
  <r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x v="2"/>
    <s v="US"/>
    <s v="USD"/>
    <n v="1407453228"/>
    <n v="1404861228"/>
    <b v="0"/>
    <n v="1"/>
    <b v="0"/>
    <x v="7"/>
    <s v="food trucks"/>
    <n v="1"/>
    <n v="0"/>
    <x v="2594"/>
    <d v="2014-08-07T23:13:48"/>
    <x v="3"/>
  </r>
  <r>
    <x v="2"/>
    <s v="US"/>
    <s v="USD"/>
    <n v="1487915500"/>
    <n v="1485323500"/>
    <b v="0"/>
    <n v="19"/>
    <b v="0"/>
    <x v="7"/>
    <s v="food trucks"/>
    <n v="96.05"/>
    <n v="12"/>
    <x v="2595"/>
    <d v="2017-02-24T05:51:40"/>
    <x v="1"/>
  </r>
  <r>
    <x v="2"/>
    <s v="CA"/>
    <s v="CAD"/>
    <n v="1407427009"/>
    <n v="1404835009"/>
    <b v="0"/>
    <n v="27"/>
    <b v="0"/>
    <x v="7"/>
    <s v="food trucks"/>
    <n v="305.77999999999997"/>
    <n v="24"/>
    <x v="2596"/>
    <d v="2014-08-07T15:56:49"/>
    <x v="3"/>
  </r>
  <r>
    <x v="2"/>
    <s v="GB"/>
    <s v="GBP"/>
    <n v="1466323917"/>
    <n v="1463731917"/>
    <b v="0"/>
    <n v="7"/>
    <b v="0"/>
    <x v="7"/>
    <s v="food trucks"/>
    <n v="12.14"/>
    <n v="6"/>
    <x v="2597"/>
    <d v="2016-06-19T08:11:57"/>
    <x v="2"/>
  </r>
  <r>
    <x v="2"/>
    <s v="US"/>
    <s v="USD"/>
    <n v="1443039001"/>
    <n v="1440447001"/>
    <b v="0"/>
    <n v="14"/>
    <b v="0"/>
    <x v="7"/>
    <s v="food trucks"/>
    <n v="83.57"/>
    <n v="39"/>
    <x v="2598"/>
    <d v="2015-09-23T20:10:01"/>
    <x v="0"/>
  </r>
  <r>
    <x v="2"/>
    <s v="US"/>
    <s v="USD"/>
    <n v="1407089147"/>
    <n v="1403201147"/>
    <b v="0"/>
    <n v="5"/>
    <b v="0"/>
    <x v="7"/>
    <s v="food trucks"/>
    <n v="18"/>
    <n v="1"/>
    <x v="2599"/>
    <d v="2014-08-03T18:05:47"/>
    <x v="3"/>
  </r>
  <r>
    <x v="2"/>
    <s v="US"/>
    <s v="USD"/>
    <n v="1458938200"/>
    <n v="1453757800"/>
    <b v="0"/>
    <n v="30"/>
    <b v="0"/>
    <x v="7"/>
    <s v="food trucks"/>
    <n v="115.53"/>
    <n v="7"/>
    <x v="2600"/>
    <d v="2016-03-25T20:36:40"/>
    <x v="2"/>
  </r>
  <r>
    <x v="0"/>
    <s v="US"/>
    <s v="USD"/>
    <n v="1347508740"/>
    <n v="1346276349"/>
    <b v="1"/>
    <n v="151"/>
    <b v="1"/>
    <x v="2"/>
    <s v="space exploration"/>
    <n v="21.9"/>
    <n v="661"/>
    <x v="2601"/>
    <d v="2012-09-13T03:59:00"/>
    <x v="5"/>
  </r>
  <r>
    <x v="0"/>
    <s v="US"/>
    <s v="USD"/>
    <n v="1415827200"/>
    <n v="1412358968"/>
    <b v="1"/>
    <n v="489"/>
    <b v="1"/>
    <x v="2"/>
    <s v="space exploration"/>
    <n v="80.02"/>
    <n v="326"/>
    <x v="2602"/>
    <d v="2014-11-12T21:20:00"/>
    <x v="3"/>
  </r>
  <r>
    <x v="0"/>
    <s v="US"/>
    <s v="USD"/>
    <n v="1387835654"/>
    <n v="1386626054"/>
    <b v="1"/>
    <n v="50"/>
    <b v="1"/>
    <x v="2"/>
    <s v="space exploration"/>
    <n v="35.520000000000003"/>
    <n v="101"/>
    <x v="2603"/>
    <d v="2013-12-23T21:54:14"/>
    <x v="4"/>
  </r>
  <r>
    <x v="0"/>
    <s v="US"/>
    <s v="USD"/>
    <n v="1335662023"/>
    <n v="1333070023"/>
    <b v="1"/>
    <n v="321"/>
    <b v="1"/>
    <x v="2"/>
    <s v="space exploration"/>
    <n v="64.930000000000007"/>
    <n v="104"/>
    <x v="2604"/>
    <d v="2012-04-29T01:13:43"/>
    <x v="5"/>
  </r>
  <r>
    <x v="0"/>
    <s v="US"/>
    <s v="USD"/>
    <n v="1466168390"/>
    <n v="1463576390"/>
    <b v="1"/>
    <n v="1762"/>
    <b v="1"/>
    <x v="2"/>
    <s v="space exploration"/>
    <n v="60.97"/>
    <n v="107"/>
    <x v="2605"/>
    <d v="2016-06-17T12:59:50"/>
    <x v="2"/>
  </r>
  <r>
    <x v="0"/>
    <s v="US"/>
    <s v="USD"/>
    <n v="1398791182"/>
    <n v="1396026382"/>
    <b v="1"/>
    <n v="385"/>
    <b v="1"/>
    <x v="2"/>
    <s v="space exploration"/>
    <n v="31.44"/>
    <n v="110"/>
    <x v="2606"/>
    <d v="2014-04-29T17:06:22"/>
    <x v="3"/>
  </r>
  <r>
    <x v="0"/>
    <s v="US"/>
    <s v="USD"/>
    <n v="1439344800"/>
    <n v="1435611572"/>
    <b v="1"/>
    <n v="398"/>
    <b v="1"/>
    <x v="2"/>
    <s v="space exploration"/>
    <n v="81.95"/>
    <n v="408"/>
    <x v="2607"/>
    <d v="2015-08-12T02:00:00"/>
    <x v="0"/>
  </r>
  <r>
    <x v="0"/>
    <s v="US"/>
    <s v="USD"/>
    <n v="1489536000"/>
    <n v="1485976468"/>
    <b v="1"/>
    <n v="304"/>
    <b v="1"/>
    <x v="2"/>
    <s v="space exploration"/>
    <n v="58.93"/>
    <n v="224"/>
    <x v="2608"/>
    <d v="2017-03-15T00:00:00"/>
    <x v="1"/>
  </r>
  <r>
    <x v="0"/>
    <s v="US"/>
    <s v="USD"/>
    <n v="1342330951"/>
    <n v="1339738951"/>
    <b v="1"/>
    <n v="676"/>
    <b v="1"/>
    <x v="2"/>
    <s v="space exploration"/>
    <n v="157.29"/>
    <n v="304"/>
    <x v="2609"/>
    <d v="2012-07-15T05:42:31"/>
    <x v="5"/>
  </r>
  <r>
    <x v="0"/>
    <s v="US"/>
    <s v="USD"/>
    <n v="1471849140"/>
    <n v="1468444125"/>
    <b v="1"/>
    <n v="577"/>
    <b v="1"/>
    <x v="2"/>
    <s v="space exploration"/>
    <n v="55.76"/>
    <n v="141"/>
    <x v="2610"/>
    <d v="2016-08-22T06:59:00"/>
    <x v="2"/>
  </r>
  <r>
    <x v="0"/>
    <s v="DE"/>
    <s v="EUR"/>
    <n v="1483397940"/>
    <n v="1480493014"/>
    <b v="1"/>
    <n v="3663"/>
    <b v="1"/>
    <x v="2"/>
    <s v="space exploration"/>
    <n v="83.8"/>
    <n v="2791"/>
    <x v="2611"/>
    <d v="2017-01-02T22:59:00"/>
    <x v="2"/>
  </r>
  <r>
    <x v="0"/>
    <s v="US"/>
    <s v="USD"/>
    <n v="1420773970"/>
    <n v="1418095570"/>
    <b v="1"/>
    <n v="294"/>
    <b v="1"/>
    <x v="2"/>
    <s v="space exploration"/>
    <n v="58.42"/>
    <n v="172"/>
    <x v="2612"/>
    <d v="2015-01-09T03:26:10"/>
    <x v="3"/>
  </r>
  <r>
    <x v="0"/>
    <s v="US"/>
    <s v="USD"/>
    <n v="1348256294"/>
    <n v="1345664294"/>
    <b v="1"/>
    <n v="28"/>
    <b v="1"/>
    <x v="2"/>
    <s v="space exploration"/>
    <n v="270.57"/>
    <n v="101"/>
    <x v="2613"/>
    <d v="2012-09-21T19:38:14"/>
    <x v="5"/>
  </r>
  <r>
    <x v="0"/>
    <s v="US"/>
    <s v="USD"/>
    <n v="1398834000"/>
    <n v="1396371612"/>
    <b v="1"/>
    <n v="100"/>
    <b v="1"/>
    <x v="2"/>
    <s v="space exploration"/>
    <n v="107.1"/>
    <n v="102"/>
    <x v="2614"/>
    <d v="2014-04-30T05:00:00"/>
    <x v="3"/>
  </r>
  <r>
    <x v="0"/>
    <s v="GB"/>
    <s v="GBP"/>
    <n v="1462017600"/>
    <n v="1458820564"/>
    <b v="0"/>
    <n v="72"/>
    <b v="1"/>
    <x v="2"/>
    <s v="space exploration"/>
    <n v="47.18"/>
    <n v="170"/>
    <x v="2615"/>
    <d v="2016-04-30T12:00:00"/>
    <x v="2"/>
  </r>
  <r>
    <x v="0"/>
    <s v="US"/>
    <s v="USD"/>
    <n v="1440546729"/>
    <n v="1437954729"/>
    <b v="1"/>
    <n v="238"/>
    <b v="1"/>
    <x v="2"/>
    <s v="space exploration"/>
    <n v="120.31"/>
    <n v="115"/>
    <x v="2616"/>
    <d v="2015-08-25T23:52:09"/>
    <x v="0"/>
  </r>
  <r>
    <x v="0"/>
    <s v="US"/>
    <s v="USD"/>
    <n v="1413838751"/>
    <n v="1411246751"/>
    <b v="1"/>
    <n v="159"/>
    <b v="1"/>
    <x v="2"/>
    <s v="space exploration"/>
    <n v="27.6"/>
    <n v="878"/>
    <x v="2617"/>
    <d v="2014-10-20T20:59:11"/>
    <x v="3"/>
  </r>
  <r>
    <x v="0"/>
    <s v="US"/>
    <s v="USD"/>
    <n v="1449000061"/>
    <n v="1443812461"/>
    <b v="1"/>
    <n v="77"/>
    <b v="1"/>
    <x v="2"/>
    <s v="space exploration"/>
    <n v="205.3"/>
    <n v="105"/>
    <x v="2618"/>
    <d v="2015-12-01T20:01:01"/>
    <x v="0"/>
  </r>
  <r>
    <x v="0"/>
    <s v="US"/>
    <s v="USD"/>
    <n v="1445598000"/>
    <n v="1443302004"/>
    <b v="1"/>
    <n v="53"/>
    <b v="1"/>
    <x v="2"/>
    <s v="space exploration"/>
    <n v="35.549999999999997"/>
    <n v="188"/>
    <x v="2619"/>
    <d v="2015-10-23T11:00:00"/>
    <x v="0"/>
  </r>
  <r>
    <x v="0"/>
    <s v="AU"/>
    <s v="AUD"/>
    <n v="1444525200"/>
    <n v="1441339242"/>
    <b v="1"/>
    <n v="1251"/>
    <b v="1"/>
    <x v="2"/>
    <s v="space exploration"/>
    <n v="74.64"/>
    <n v="144"/>
    <x v="2620"/>
    <d v="2015-10-11T01:00:00"/>
    <x v="0"/>
  </r>
  <r>
    <x v="0"/>
    <s v="US"/>
    <s v="USD"/>
    <n v="1432230988"/>
    <n v="1429638988"/>
    <b v="1"/>
    <n v="465"/>
    <b v="1"/>
    <x v="2"/>
    <s v="space exploration"/>
    <n v="47.06"/>
    <n v="146"/>
    <x v="2621"/>
    <d v="2015-05-21T17:56:28"/>
    <x v="0"/>
  </r>
  <r>
    <x v="0"/>
    <s v="IT"/>
    <s v="EUR"/>
    <n v="1483120216"/>
    <n v="1479232216"/>
    <b v="0"/>
    <n v="74"/>
    <b v="1"/>
    <x v="2"/>
    <s v="space exploration"/>
    <n v="26.59"/>
    <n v="131"/>
    <x v="2622"/>
    <d v="2016-12-30T17:50:16"/>
    <x v="2"/>
  </r>
  <r>
    <x v="0"/>
    <s v="US"/>
    <s v="USD"/>
    <n v="1480658966"/>
    <n v="1479449366"/>
    <b v="0"/>
    <n v="62"/>
    <b v="1"/>
    <x v="2"/>
    <s v="space exploration"/>
    <n v="36.770000000000003"/>
    <n v="114"/>
    <x v="2623"/>
    <d v="2016-12-02T06:09:26"/>
    <x v="2"/>
  </r>
  <r>
    <x v="0"/>
    <s v="US"/>
    <s v="USD"/>
    <n v="1347530822"/>
    <n v="1345716422"/>
    <b v="0"/>
    <n v="3468"/>
    <b v="1"/>
    <x v="2"/>
    <s v="space exploration"/>
    <n v="31.82"/>
    <n v="1379"/>
    <x v="2624"/>
    <d v="2012-09-13T10:07:02"/>
    <x v="5"/>
  </r>
  <r>
    <x v="0"/>
    <s v="DE"/>
    <s v="EUR"/>
    <n v="1478723208"/>
    <n v="1476559608"/>
    <b v="0"/>
    <n v="52"/>
    <b v="1"/>
    <x v="2"/>
    <s v="space exploration"/>
    <n v="27.58"/>
    <n v="956"/>
    <x v="2625"/>
    <d v="2016-11-09T20:26:48"/>
    <x v="2"/>
  </r>
  <r>
    <x v="0"/>
    <s v="US"/>
    <s v="USD"/>
    <n v="1433343869"/>
    <n v="1430751869"/>
    <b v="0"/>
    <n v="50"/>
    <b v="1"/>
    <x v="2"/>
    <s v="space exploration"/>
    <n v="56"/>
    <n v="112"/>
    <x v="2626"/>
    <d v="2015-06-03T15:04:29"/>
    <x v="0"/>
  </r>
  <r>
    <x v="0"/>
    <s v="US"/>
    <s v="USD"/>
    <n v="1448571261"/>
    <n v="1445975661"/>
    <b v="0"/>
    <n v="45"/>
    <b v="1"/>
    <x v="2"/>
    <s v="space exploration"/>
    <n v="21.56"/>
    <n v="647"/>
    <x v="2627"/>
    <d v="2015-11-26T20:54:21"/>
    <x v="0"/>
  </r>
  <r>
    <x v="0"/>
    <s v="US"/>
    <s v="USD"/>
    <n v="1417389067"/>
    <n v="1415661067"/>
    <b v="0"/>
    <n v="21"/>
    <b v="1"/>
    <x v="2"/>
    <s v="space exploration"/>
    <n v="44.1"/>
    <n v="110"/>
    <x v="2628"/>
    <d v="2014-11-30T23:11:07"/>
    <x v="3"/>
  </r>
  <r>
    <x v="0"/>
    <s v="GB"/>
    <s v="GBP"/>
    <n v="1431608122"/>
    <n v="1429016122"/>
    <b v="0"/>
    <n v="100"/>
    <b v="1"/>
    <x v="2"/>
    <s v="space exploration"/>
    <n v="63.87"/>
    <n v="128"/>
    <x v="2629"/>
    <d v="2015-05-14T12:55:22"/>
    <x v="0"/>
  </r>
  <r>
    <x v="0"/>
    <s v="AU"/>
    <s v="AUD"/>
    <n v="1467280800"/>
    <n v="1464921112"/>
    <b v="0"/>
    <n v="81"/>
    <b v="1"/>
    <x v="2"/>
    <s v="space exploration"/>
    <n v="38.99"/>
    <n v="158"/>
    <x v="2630"/>
    <d v="2016-06-30T10:00:00"/>
    <x v="2"/>
  </r>
  <r>
    <x v="0"/>
    <s v="US"/>
    <s v="USD"/>
    <n v="1440907427"/>
    <n v="1438488227"/>
    <b v="0"/>
    <n v="286"/>
    <b v="1"/>
    <x v="2"/>
    <s v="space exploration"/>
    <n v="80.19"/>
    <n v="115"/>
    <x v="2631"/>
    <d v="2015-08-30T04:03:47"/>
    <x v="0"/>
  </r>
  <r>
    <x v="0"/>
    <s v="US"/>
    <s v="USD"/>
    <n v="1464485339"/>
    <n v="1462325339"/>
    <b v="0"/>
    <n v="42"/>
    <b v="1"/>
    <x v="2"/>
    <s v="space exploration"/>
    <n v="34.9"/>
    <n v="137"/>
    <x v="2632"/>
    <d v="2016-05-29T01:28:59"/>
    <x v="2"/>
  </r>
  <r>
    <x v="0"/>
    <s v="US"/>
    <s v="USD"/>
    <n v="1393542000"/>
    <n v="1390938332"/>
    <b v="0"/>
    <n v="199"/>
    <b v="1"/>
    <x v="2"/>
    <s v="space exploration"/>
    <n v="89.1"/>
    <n v="355"/>
    <x v="2633"/>
    <d v="2014-02-27T23:00:00"/>
    <x v="3"/>
  </r>
  <r>
    <x v="0"/>
    <s v="US"/>
    <s v="USD"/>
    <n v="1475163921"/>
    <n v="1472571921"/>
    <b v="0"/>
    <n v="25"/>
    <b v="1"/>
    <x v="2"/>
    <s v="space exploration"/>
    <n v="39.44"/>
    <n v="106"/>
    <x v="2634"/>
    <d v="2016-09-29T15:45:21"/>
    <x v="2"/>
  </r>
  <r>
    <x v="0"/>
    <s v="CA"/>
    <s v="CAD"/>
    <n v="1425937761"/>
    <n v="1422917361"/>
    <b v="0"/>
    <n v="84"/>
    <b v="1"/>
    <x v="2"/>
    <s v="space exploration"/>
    <n v="136.9"/>
    <n v="100"/>
    <x v="2635"/>
    <d v="2015-03-09T21:49:21"/>
    <x v="0"/>
  </r>
  <r>
    <x v="0"/>
    <s v="US"/>
    <s v="USD"/>
    <n v="1476579600"/>
    <n v="1474641914"/>
    <b v="0"/>
    <n v="50"/>
    <b v="1"/>
    <x v="2"/>
    <s v="space exploration"/>
    <n v="37.46"/>
    <n v="187"/>
    <x v="2636"/>
    <d v="2016-10-16T01:00:00"/>
    <x v="2"/>
  </r>
  <r>
    <x v="0"/>
    <s v="US"/>
    <s v="USD"/>
    <n v="1476277875"/>
    <n v="1474895475"/>
    <b v="0"/>
    <n v="26"/>
    <b v="1"/>
    <x v="2"/>
    <s v="space exploration"/>
    <n v="31.96"/>
    <n v="166"/>
    <x v="2637"/>
    <d v="2016-10-12T13:11:15"/>
    <x v="2"/>
  </r>
  <r>
    <x v="0"/>
    <s v="US"/>
    <s v="USD"/>
    <n v="1421358895"/>
    <n v="1418766895"/>
    <b v="0"/>
    <n v="14"/>
    <b v="1"/>
    <x v="2"/>
    <s v="space exploration"/>
    <n v="25.21"/>
    <n v="102"/>
    <x v="2638"/>
    <d v="2015-01-15T21:54:55"/>
    <x v="3"/>
  </r>
  <r>
    <x v="0"/>
    <s v="GB"/>
    <s v="GBP"/>
    <n v="1424378748"/>
    <n v="1421786748"/>
    <b v="0"/>
    <n v="49"/>
    <b v="1"/>
    <x v="2"/>
    <s v="space exploration"/>
    <n v="10.039999999999999"/>
    <n v="164"/>
    <x v="2639"/>
    <d v="2015-02-19T20:45:48"/>
    <x v="0"/>
  </r>
  <r>
    <x v="0"/>
    <s v="US"/>
    <s v="USD"/>
    <n v="1433735474"/>
    <n v="1428551474"/>
    <b v="0"/>
    <n v="69"/>
    <b v="1"/>
    <x v="2"/>
    <s v="space exploration"/>
    <n v="45.94"/>
    <n v="106"/>
    <x v="2640"/>
    <d v="2015-06-08T03:51:14"/>
    <x v="0"/>
  </r>
  <r>
    <x v="2"/>
    <s v="US"/>
    <s v="USD"/>
    <n v="1410811740"/>
    <n v="1409341863"/>
    <b v="0"/>
    <n v="1"/>
    <b v="0"/>
    <x v="2"/>
    <s v="space exploration"/>
    <n v="15"/>
    <n v="1"/>
    <x v="2641"/>
    <d v="2014-09-15T20:09:00"/>
    <x v="3"/>
  </r>
  <r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x v="1"/>
    <s v="US"/>
    <s v="USD"/>
    <n v="1482307140"/>
    <n v="1479218315"/>
    <b v="1"/>
    <n v="1501"/>
    <b v="0"/>
    <x v="2"/>
    <s v="space exploration"/>
    <n v="223.58"/>
    <n v="34"/>
    <x v="2643"/>
    <d v="2016-12-21T07:59:00"/>
    <x v="2"/>
  </r>
  <r>
    <x v="1"/>
    <s v="US"/>
    <s v="USD"/>
    <n v="1489172435"/>
    <n v="1486580435"/>
    <b v="1"/>
    <n v="52"/>
    <b v="0"/>
    <x v="2"/>
    <s v="space exploration"/>
    <n v="39.479999999999997"/>
    <n v="2"/>
    <x v="2644"/>
    <d v="2017-03-10T19:00:35"/>
    <x v="1"/>
  </r>
  <r>
    <x v="1"/>
    <s v="AU"/>
    <s v="AUD"/>
    <n v="1415481203"/>
    <n v="1412885603"/>
    <b v="1"/>
    <n v="23"/>
    <b v="0"/>
    <x v="2"/>
    <s v="space exploration"/>
    <n v="91.3"/>
    <n v="11"/>
    <x v="2645"/>
    <d v="2014-11-08T21:13:23"/>
    <x v="3"/>
  </r>
  <r>
    <x v="1"/>
    <s v="US"/>
    <s v="USD"/>
    <n v="1441783869"/>
    <n v="1439191869"/>
    <b v="1"/>
    <n v="535"/>
    <b v="0"/>
    <x v="2"/>
    <s v="space exploration"/>
    <n v="78.67"/>
    <n v="8"/>
    <x v="2646"/>
    <d v="2015-09-09T07:31:09"/>
    <x v="0"/>
  </r>
  <r>
    <x v="1"/>
    <s v="CA"/>
    <s v="CAD"/>
    <n v="1439533019"/>
    <n v="1436941019"/>
    <b v="0"/>
    <n v="3"/>
    <b v="0"/>
    <x v="2"/>
    <s v="space exploration"/>
    <n v="12"/>
    <n v="1"/>
    <x v="2647"/>
    <d v="2015-08-14T06:16:59"/>
    <x v="0"/>
  </r>
  <r>
    <x v="1"/>
    <s v="US"/>
    <s v="USD"/>
    <n v="1457543360"/>
    <n v="1454951360"/>
    <b v="0"/>
    <n v="6"/>
    <b v="0"/>
    <x v="2"/>
    <s v="space exploration"/>
    <n v="17.670000000000002"/>
    <n v="1"/>
    <x v="2648"/>
    <d v="2016-03-09T17:09:20"/>
    <x v="2"/>
  </r>
  <r>
    <x v="1"/>
    <s v="US"/>
    <s v="USD"/>
    <n v="1454370941"/>
    <n v="1449186941"/>
    <b v="0"/>
    <n v="3"/>
    <b v="0"/>
    <x v="2"/>
    <s v="space exploration"/>
    <n v="41.33"/>
    <n v="0"/>
    <x v="2649"/>
    <d v="2016-02-01T23:55:41"/>
    <x v="0"/>
  </r>
  <r>
    <x v="1"/>
    <s v="US"/>
    <s v="USD"/>
    <n v="1482332343"/>
    <n v="1479740343"/>
    <b v="0"/>
    <n v="5"/>
    <b v="0"/>
    <x v="2"/>
    <s v="space exploration"/>
    <n v="71.599999999999994"/>
    <n v="1"/>
    <x v="2650"/>
    <d v="2016-12-21T14:59:03"/>
    <x v="2"/>
  </r>
  <r>
    <x v="1"/>
    <s v="US"/>
    <s v="USD"/>
    <n v="1450380009"/>
    <n v="1447960809"/>
    <b v="0"/>
    <n v="17"/>
    <b v="0"/>
    <x v="2"/>
    <s v="space exploration"/>
    <n v="307.82"/>
    <n v="2"/>
    <x v="2651"/>
    <d v="2015-12-17T19:20:09"/>
    <x v="0"/>
  </r>
  <r>
    <x v="1"/>
    <s v="AU"/>
    <s v="AUD"/>
    <n v="1418183325"/>
    <n v="1415591325"/>
    <b v="0"/>
    <n v="11"/>
    <b v="0"/>
    <x v="2"/>
    <s v="space exploration"/>
    <n v="80.45"/>
    <n v="1"/>
    <x v="2652"/>
    <d v="2014-12-10T03:48:45"/>
    <x v="3"/>
  </r>
  <r>
    <x v="1"/>
    <s v="US"/>
    <s v="USD"/>
    <n v="1402632000"/>
    <n v="1399909127"/>
    <b v="0"/>
    <n v="70"/>
    <b v="0"/>
    <x v="2"/>
    <s v="space exploration"/>
    <n v="83.94"/>
    <n v="12"/>
    <x v="2653"/>
    <d v="2014-06-13T04:00:00"/>
    <x v="3"/>
  </r>
  <r>
    <x v="1"/>
    <s v="US"/>
    <s v="USD"/>
    <n v="1429622726"/>
    <n v="1424442326"/>
    <b v="0"/>
    <n v="6"/>
    <b v="0"/>
    <x v="2"/>
    <s v="space exploration"/>
    <n v="8.5"/>
    <n v="0"/>
    <x v="2654"/>
    <d v="2015-04-21T13:25:26"/>
    <x v="0"/>
  </r>
  <r>
    <x v="1"/>
    <s v="US"/>
    <s v="USD"/>
    <n v="1455048000"/>
    <n v="1452631647"/>
    <b v="0"/>
    <n v="43"/>
    <b v="0"/>
    <x v="2"/>
    <s v="space exploration"/>
    <n v="73.37"/>
    <n v="21"/>
    <x v="2655"/>
    <d v="2016-02-09T20:00:00"/>
    <x v="2"/>
  </r>
  <r>
    <x v="1"/>
    <s v="US"/>
    <s v="USD"/>
    <n v="1489345200"/>
    <n v="1485966688"/>
    <b v="0"/>
    <n v="152"/>
    <b v="0"/>
    <x v="2"/>
    <s v="space exploration"/>
    <n v="112.86"/>
    <n v="11"/>
    <x v="2656"/>
    <d v="2017-03-12T19:00:00"/>
    <x v="1"/>
  </r>
  <r>
    <x v="1"/>
    <s v="US"/>
    <s v="USD"/>
    <n v="1470187800"/>
    <n v="1467325053"/>
    <b v="0"/>
    <n v="59"/>
    <b v="0"/>
    <x v="2"/>
    <s v="space exploration"/>
    <n v="95.28"/>
    <n v="19"/>
    <x v="2657"/>
    <d v="2016-08-03T01:30:00"/>
    <x v="2"/>
  </r>
  <r>
    <x v="1"/>
    <s v="US"/>
    <s v="USD"/>
    <n v="1469913194"/>
    <n v="1467321194"/>
    <b v="0"/>
    <n v="4"/>
    <b v="0"/>
    <x v="2"/>
    <s v="space exploration"/>
    <n v="22.75"/>
    <n v="0"/>
    <x v="2658"/>
    <d v="2016-07-30T21:13:14"/>
    <x v="2"/>
  </r>
  <r>
    <x v="1"/>
    <s v="US"/>
    <s v="USD"/>
    <n v="1429321210"/>
    <n v="1426729210"/>
    <b v="0"/>
    <n v="10"/>
    <b v="0"/>
    <x v="2"/>
    <s v="space exploration"/>
    <n v="133.30000000000001"/>
    <n v="3"/>
    <x v="2659"/>
    <d v="2015-04-18T01:40:10"/>
    <x v="0"/>
  </r>
  <r>
    <x v="1"/>
    <s v="US"/>
    <s v="USD"/>
    <n v="1448388418"/>
    <n v="1443200818"/>
    <b v="0"/>
    <n v="5"/>
    <b v="0"/>
    <x v="2"/>
    <s v="space exploration"/>
    <n v="3.8"/>
    <n v="0"/>
    <x v="2660"/>
    <d v="2015-11-24T18:06:58"/>
    <x v="0"/>
  </r>
  <r>
    <x v="0"/>
    <s v="US"/>
    <s v="USD"/>
    <n v="1382742010"/>
    <n v="1380150010"/>
    <b v="0"/>
    <n v="60"/>
    <b v="1"/>
    <x v="2"/>
    <s v="makerspaces"/>
    <n v="85.75"/>
    <n v="103"/>
    <x v="2661"/>
    <d v="2013-10-25T23:00:10"/>
    <x v="4"/>
  </r>
  <r>
    <x v="0"/>
    <s v="US"/>
    <s v="USD"/>
    <n v="1440179713"/>
    <n v="1437587713"/>
    <b v="0"/>
    <n v="80"/>
    <b v="1"/>
    <x v="2"/>
    <s v="makerspaces"/>
    <n v="267"/>
    <n v="107"/>
    <x v="2662"/>
    <d v="2015-08-21T17:55:13"/>
    <x v="0"/>
  </r>
  <r>
    <x v="0"/>
    <s v="CA"/>
    <s v="CAD"/>
    <n v="1441378800"/>
    <n v="1438873007"/>
    <b v="0"/>
    <n v="56"/>
    <b v="1"/>
    <x v="2"/>
    <s v="makerspaces"/>
    <n v="373.56"/>
    <n v="105"/>
    <x v="2663"/>
    <d v="2015-09-04T15:00:00"/>
    <x v="0"/>
  </r>
  <r>
    <x v="0"/>
    <s v="US"/>
    <s v="USD"/>
    <n v="1449644340"/>
    <n v="1446683797"/>
    <b v="0"/>
    <n v="104"/>
    <b v="1"/>
    <x v="2"/>
    <s v="makerspaces"/>
    <n v="174.04"/>
    <n v="103"/>
    <x v="2664"/>
    <d v="2015-12-09T06:59:00"/>
    <x v="0"/>
  </r>
  <r>
    <x v="0"/>
    <s v="US"/>
    <s v="USD"/>
    <n v="1430774974"/>
    <n v="1426886974"/>
    <b v="0"/>
    <n v="46"/>
    <b v="1"/>
    <x v="2"/>
    <s v="makerspaces"/>
    <n v="93.7"/>
    <n v="123"/>
    <x v="2665"/>
    <d v="2015-05-04T21:29:34"/>
    <x v="0"/>
  </r>
  <r>
    <x v="0"/>
    <s v="US"/>
    <s v="USD"/>
    <n v="1443214800"/>
    <n v="1440008439"/>
    <b v="0"/>
    <n v="206"/>
    <b v="1"/>
    <x v="2"/>
    <s v="makerspaces"/>
    <n v="77.33"/>
    <n v="159"/>
    <x v="2666"/>
    <d v="2015-09-25T21:00:00"/>
    <x v="0"/>
  </r>
  <r>
    <x v="0"/>
    <s v="US"/>
    <s v="USD"/>
    <n v="1455142416"/>
    <n v="1452550416"/>
    <b v="0"/>
    <n v="18"/>
    <b v="1"/>
    <x v="2"/>
    <s v="makerspaces"/>
    <n v="92.22"/>
    <n v="111"/>
    <x v="2667"/>
    <d v="2016-02-10T22:13:36"/>
    <x v="2"/>
  </r>
  <r>
    <x v="0"/>
    <s v="CA"/>
    <s v="CAD"/>
    <n v="1447079520"/>
    <n v="1443449265"/>
    <b v="0"/>
    <n v="28"/>
    <b v="1"/>
    <x v="2"/>
    <s v="makerspaces"/>
    <n v="60.96"/>
    <n v="171"/>
    <x v="2668"/>
    <d v="2015-11-09T14:32:00"/>
    <x v="0"/>
  </r>
  <r>
    <x v="0"/>
    <s v="US"/>
    <s v="USD"/>
    <n v="1452387096"/>
    <n v="1447203096"/>
    <b v="0"/>
    <n v="11"/>
    <b v="1"/>
    <x v="2"/>
    <s v="makerspaces"/>
    <n v="91"/>
    <n v="125"/>
    <x v="2669"/>
    <d v="2016-01-10T00:51:36"/>
    <x v="0"/>
  </r>
  <r>
    <x v="2"/>
    <s v="AU"/>
    <s v="AUD"/>
    <n v="1406593780"/>
    <n v="1404174580"/>
    <b v="1"/>
    <n v="60"/>
    <b v="0"/>
    <x v="2"/>
    <s v="makerspaces"/>
    <n v="41.58"/>
    <n v="6"/>
    <x v="2670"/>
    <d v="2014-07-29T00:29:40"/>
    <x v="3"/>
  </r>
  <r>
    <x v="2"/>
    <s v="US"/>
    <s v="USD"/>
    <n v="1419017880"/>
    <n v="1416419916"/>
    <b v="1"/>
    <n v="84"/>
    <b v="0"/>
    <x v="2"/>
    <s v="makerspaces"/>
    <n v="33.76"/>
    <n v="11"/>
    <x v="2671"/>
    <d v="2014-12-19T19:38:00"/>
    <x v="3"/>
  </r>
  <r>
    <x v="2"/>
    <s v="US"/>
    <s v="USD"/>
    <n v="1451282400"/>
    <n v="1449436390"/>
    <b v="1"/>
    <n v="47"/>
    <b v="0"/>
    <x v="2"/>
    <s v="makerspaces"/>
    <n v="70.62"/>
    <n v="33"/>
    <x v="2672"/>
    <d v="2015-12-28T06:00:00"/>
    <x v="0"/>
  </r>
  <r>
    <x v="2"/>
    <s v="US"/>
    <s v="USD"/>
    <n v="1414622700"/>
    <n v="1412081999"/>
    <b v="1"/>
    <n v="66"/>
    <b v="0"/>
    <x v="2"/>
    <s v="makerspaces"/>
    <n v="167.15"/>
    <n v="28"/>
    <x v="2673"/>
    <d v="2014-10-29T22:45:00"/>
    <x v="3"/>
  </r>
  <r>
    <x v="2"/>
    <s v="US"/>
    <s v="USD"/>
    <n v="1467694740"/>
    <n v="1465398670"/>
    <b v="1"/>
    <n v="171"/>
    <b v="0"/>
    <x v="2"/>
    <s v="makerspaces"/>
    <n v="128.62"/>
    <n v="63"/>
    <x v="2674"/>
    <d v="2016-07-05T04:59:00"/>
    <x v="2"/>
  </r>
  <r>
    <x v="2"/>
    <s v="US"/>
    <s v="USD"/>
    <n v="1415655289"/>
    <n v="1413059689"/>
    <b v="1"/>
    <n v="29"/>
    <b v="0"/>
    <x v="2"/>
    <s v="makerspaces"/>
    <n v="65.41"/>
    <n v="8"/>
    <x v="2675"/>
    <d v="2014-11-10T21:34:49"/>
    <x v="3"/>
  </r>
  <r>
    <x v="2"/>
    <s v="CA"/>
    <s v="CAD"/>
    <n v="1463929174"/>
    <n v="1461337174"/>
    <b v="0"/>
    <n v="9"/>
    <b v="0"/>
    <x v="2"/>
    <s v="makerspaces"/>
    <n v="117.56"/>
    <n v="50"/>
    <x v="2676"/>
    <d v="2016-05-22T14:59:34"/>
    <x v="2"/>
  </r>
  <r>
    <x v="2"/>
    <s v="US"/>
    <s v="USD"/>
    <n v="1404348143"/>
    <n v="1401756143"/>
    <b v="0"/>
    <n v="27"/>
    <b v="0"/>
    <x v="2"/>
    <s v="makerspaces"/>
    <n v="126.48"/>
    <n v="18"/>
    <x v="2677"/>
    <d v="2014-07-03T00:42:23"/>
    <x v="3"/>
  </r>
  <r>
    <x v="2"/>
    <s v="ES"/>
    <s v="EUR"/>
    <n v="1443121765"/>
    <n v="1440529765"/>
    <b v="0"/>
    <n v="2"/>
    <b v="0"/>
    <x v="2"/>
    <s v="makerspaces"/>
    <n v="550"/>
    <n v="0"/>
    <x v="2678"/>
    <d v="2015-09-24T19:09:25"/>
    <x v="0"/>
  </r>
  <r>
    <x v="2"/>
    <s v="US"/>
    <s v="USD"/>
    <n v="1425081694"/>
    <n v="1422489694"/>
    <b v="0"/>
    <n v="3"/>
    <b v="0"/>
    <x v="2"/>
    <s v="makerspaces"/>
    <n v="44"/>
    <n v="0"/>
    <x v="2679"/>
    <d v="2015-02-28T00:01:34"/>
    <x v="0"/>
  </r>
  <r>
    <x v="2"/>
    <s v="ES"/>
    <s v="EUR"/>
    <n v="1459915491"/>
    <n v="1457327091"/>
    <b v="0"/>
    <n v="4"/>
    <b v="0"/>
    <x v="2"/>
    <s v="makerspaces"/>
    <n v="69"/>
    <n v="1"/>
    <x v="2680"/>
    <d v="2016-04-06T04:04:51"/>
    <x v="2"/>
  </r>
  <r>
    <x v="2"/>
    <s v="US"/>
    <s v="USD"/>
    <n v="1405027750"/>
    <n v="1402867750"/>
    <b v="0"/>
    <n v="2"/>
    <b v="0"/>
    <x v="7"/>
    <s v="food trucks"/>
    <n v="27.5"/>
    <n v="1"/>
    <x v="2681"/>
    <d v="2014-07-10T21:29:10"/>
    <x v="3"/>
  </r>
  <r>
    <x v="2"/>
    <s v="US"/>
    <s v="USD"/>
    <n v="1416635940"/>
    <n v="1413838540"/>
    <b v="0"/>
    <n v="20"/>
    <b v="0"/>
    <x v="7"/>
    <s v="food trucks"/>
    <n v="84.9"/>
    <n v="28"/>
    <x v="2682"/>
    <d v="2014-11-22T05:59:00"/>
    <x v="3"/>
  </r>
  <r>
    <x v="2"/>
    <s v="US"/>
    <s v="USD"/>
    <n v="1425233240"/>
    <n v="1422641240"/>
    <b v="0"/>
    <n v="3"/>
    <b v="0"/>
    <x v="7"/>
    <s v="food trucks"/>
    <n v="12"/>
    <n v="0"/>
    <x v="2683"/>
    <d v="2015-03-01T18:07:20"/>
    <x v="0"/>
  </r>
  <r>
    <x v="2"/>
    <s v="US"/>
    <s v="USD"/>
    <n v="1407621425"/>
    <n v="1404165425"/>
    <b v="0"/>
    <n v="4"/>
    <b v="0"/>
    <x v="7"/>
    <s v="food trucks"/>
    <n v="200"/>
    <n v="1"/>
    <x v="2684"/>
    <d v="2014-08-09T21:57:05"/>
    <x v="3"/>
  </r>
  <r>
    <x v="2"/>
    <s v="US"/>
    <s v="USD"/>
    <n v="1430149330"/>
    <n v="1424968930"/>
    <b v="0"/>
    <n v="1"/>
    <b v="0"/>
    <x v="7"/>
    <s v="food trucks"/>
    <n v="10"/>
    <n v="0"/>
    <x v="2685"/>
    <d v="2015-04-27T15:42:10"/>
    <x v="0"/>
  </r>
  <r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x v="2"/>
    <s v="US"/>
    <s v="USD"/>
    <n v="1424746800"/>
    <n v="1422067870"/>
    <b v="0"/>
    <n v="14"/>
    <b v="0"/>
    <x v="7"/>
    <s v="food trucks"/>
    <n v="5.29"/>
    <n v="0"/>
    <x v="2688"/>
    <d v="2015-02-24T03:00:00"/>
    <x v="0"/>
  </r>
  <r>
    <x v="2"/>
    <s v="US"/>
    <s v="USD"/>
    <n v="1469919890"/>
    <n v="1467327890"/>
    <b v="0"/>
    <n v="1"/>
    <b v="0"/>
    <x v="7"/>
    <s v="food trucks"/>
    <n v="1"/>
    <n v="0"/>
    <x v="2689"/>
    <d v="2016-07-30T23:04:50"/>
    <x v="2"/>
  </r>
  <r>
    <x v="2"/>
    <s v="US"/>
    <s v="USD"/>
    <n v="1433298676"/>
    <n v="1429410676"/>
    <b v="0"/>
    <n v="118"/>
    <b v="0"/>
    <x v="7"/>
    <s v="food trucks"/>
    <n v="72.760000000000005"/>
    <n v="11"/>
    <x v="2690"/>
    <d v="2015-06-03T02:31:16"/>
    <x v="0"/>
  </r>
  <r>
    <x v="2"/>
    <s v="CA"/>
    <s v="CAD"/>
    <n v="1431278557"/>
    <n v="1427390557"/>
    <b v="0"/>
    <n v="2"/>
    <b v="0"/>
    <x v="7"/>
    <s v="food trucks"/>
    <n v="17.5"/>
    <n v="0"/>
    <x v="2691"/>
    <d v="2015-05-10T17:22:37"/>
    <x v="0"/>
  </r>
  <r>
    <x v="2"/>
    <s v="US"/>
    <s v="USD"/>
    <n v="1427266860"/>
    <n v="1424678460"/>
    <b v="0"/>
    <n v="1"/>
    <b v="0"/>
    <x v="7"/>
    <s v="food trucks"/>
    <n v="25"/>
    <n v="1"/>
    <x v="2692"/>
    <d v="2015-03-25T07:01:00"/>
    <x v="0"/>
  </r>
  <r>
    <x v="2"/>
    <s v="US"/>
    <s v="USD"/>
    <n v="1407899966"/>
    <n v="1405307966"/>
    <b v="0"/>
    <n v="3"/>
    <b v="0"/>
    <x v="7"/>
    <s v="food trucks"/>
    <n v="13.33"/>
    <n v="1"/>
    <x v="2693"/>
    <d v="2014-08-13T03:19:26"/>
    <x v="3"/>
  </r>
  <r>
    <x v="2"/>
    <s v="US"/>
    <s v="USD"/>
    <n v="1411701739"/>
    <n v="1409109739"/>
    <b v="0"/>
    <n v="1"/>
    <b v="0"/>
    <x v="7"/>
    <s v="food trucks"/>
    <n v="1"/>
    <n v="0"/>
    <x v="2694"/>
    <d v="2014-09-26T03:22:19"/>
    <x v="3"/>
  </r>
  <r>
    <x v="2"/>
    <s v="US"/>
    <s v="USD"/>
    <n v="1428981718"/>
    <n v="1423801318"/>
    <b v="0"/>
    <n v="3"/>
    <b v="0"/>
    <x v="7"/>
    <s v="food trucks"/>
    <n v="23.67"/>
    <n v="0"/>
    <x v="2695"/>
    <d v="2015-04-14T03:21:58"/>
    <x v="0"/>
  </r>
  <r>
    <x v="2"/>
    <s v="US"/>
    <s v="USD"/>
    <n v="1419538560"/>
    <n v="1416600960"/>
    <b v="0"/>
    <n v="38"/>
    <b v="0"/>
    <x v="7"/>
    <s v="food trucks"/>
    <n v="89.21"/>
    <n v="6"/>
    <x v="2696"/>
    <d v="2014-12-25T20:16:00"/>
    <x v="3"/>
  </r>
  <r>
    <x v="2"/>
    <s v="US"/>
    <s v="USD"/>
    <n v="1438552800"/>
    <n v="1435876423"/>
    <b v="0"/>
    <n v="52"/>
    <b v="0"/>
    <x v="7"/>
    <s v="food trucks"/>
    <n v="116.56"/>
    <n v="26"/>
    <x v="2697"/>
    <d v="2015-08-02T22:00:00"/>
    <x v="0"/>
  </r>
  <r>
    <x v="2"/>
    <s v="US"/>
    <s v="USD"/>
    <n v="1403904808"/>
    <n v="1401312808"/>
    <b v="0"/>
    <n v="2"/>
    <b v="0"/>
    <x v="7"/>
    <s v="food trucks"/>
    <n v="13.01"/>
    <n v="0"/>
    <x v="2698"/>
    <d v="2014-06-27T21:33:28"/>
    <x v="3"/>
  </r>
  <r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x v="2"/>
    <s v="US"/>
    <s v="USD"/>
    <n v="1411073972"/>
    <n v="1408481972"/>
    <b v="0"/>
    <n v="4"/>
    <b v="0"/>
    <x v="7"/>
    <s v="food trucks"/>
    <n v="17.5"/>
    <n v="1"/>
    <x v="2700"/>
    <d v="2014-09-18T20:59:32"/>
    <x v="3"/>
  </r>
  <r>
    <x v="3"/>
    <s v="IE"/>
    <s v="EUR"/>
    <n v="1491586534"/>
    <n v="1488911734"/>
    <b v="0"/>
    <n v="46"/>
    <b v="0"/>
    <x v="1"/>
    <s v="spaces"/>
    <n v="34.130000000000003"/>
    <n v="46"/>
    <x v="2701"/>
    <d v="2017-04-07T17:35:34"/>
    <x v="1"/>
  </r>
  <r>
    <x v="3"/>
    <s v="US"/>
    <s v="USD"/>
    <n v="1491416077"/>
    <n v="1488827677"/>
    <b v="1"/>
    <n v="26"/>
    <b v="0"/>
    <x v="1"/>
    <s v="spaces"/>
    <n v="132.35"/>
    <n v="34"/>
    <x v="2702"/>
    <d v="2017-04-05T18:14:37"/>
    <x v="1"/>
  </r>
  <r>
    <x v="3"/>
    <s v="MX"/>
    <s v="MXN"/>
    <n v="1490196830"/>
    <n v="1485016430"/>
    <b v="0"/>
    <n v="45"/>
    <b v="0"/>
    <x v="1"/>
    <s v="spaces"/>
    <n v="922.22"/>
    <n v="104"/>
    <x v="2703"/>
    <d v="2017-03-22T15:33:50"/>
    <x v="1"/>
  </r>
  <r>
    <x v="3"/>
    <s v="US"/>
    <s v="USD"/>
    <n v="1491421314"/>
    <n v="1487709714"/>
    <b v="0"/>
    <n v="7"/>
    <b v="0"/>
    <x v="1"/>
    <s v="spaces"/>
    <n v="163.57"/>
    <n v="6"/>
    <x v="2704"/>
    <d v="2017-04-05T19:41:54"/>
    <x v="1"/>
  </r>
  <r>
    <x v="3"/>
    <s v="US"/>
    <s v="USD"/>
    <n v="1490389158"/>
    <n v="1486504758"/>
    <b v="0"/>
    <n v="8"/>
    <b v="0"/>
    <x v="1"/>
    <s v="spaces"/>
    <n v="217.38"/>
    <n v="11"/>
    <x v="2705"/>
    <d v="2017-03-24T20:59:18"/>
    <x v="1"/>
  </r>
  <r>
    <x v="0"/>
    <s v="US"/>
    <s v="USD"/>
    <n v="1413442740"/>
    <n v="1410937483"/>
    <b v="1"/>
    <n v="263"/>
    <b v="1"/>
    <x v="1"/>
    <s v="spaces"/>
    <n v="149.44"/>
    <n v="112"/>
    <x v="2706"/>
    <d v="2014-10-16T06:59:00"/>
    <x v="3"/>
  </r>
  <r>
    <x v="0"/>
    <s v="US"/>
    <s v="USD"/>
    <n v="1369637940"/>
    <n v="1367088443"/>
    <b v="1"/>
    <n v="394"/>
    <b v="1"/>
    <x v="1"/>
    <s v="spaces"/>
    <n v="71.239999999999995"/>
    <n v="351"/>
    <x v="2707"/>
    <d v="2013-05-27T06:59:00"/>
    <x v="4"/>
  </r>
  <r>
    <x v="0"/>
    <s v="GB"/>
    <s v="GBP"/>
    <n v="1469119526"/>
    <n v="1463935526"/>
    <b v="1"/>
    <n v="1049"/>
    <b v="1"/>
    <x v="1"/>
    <s v="spaces"/>
    <n v="44.46"/>
    <n v="233"/>
    <x v="2708"/>
    <d v="2016-07-21T16:45:26"/>
    <x v="2"/>
  </r>
  <r>
    <x v="0"/>
    <s v="US"/>
    <s v="USD"/>
    <n v="1475553540"/>
    <n v="1472528141"/>
    <b v="1"/>
    <n v="308"/>
    <b v="1"/>
    <x v="1"/>
    <s v="spaces"/>
    <n v="164.94"/>
    <n v="102"/>
    <x v="2709"/>
    <d v="2016-10-04T03:59:00"/>
    <x v="2"/>
  </r>
  <r>
    <x v="0"/>
    <s v="US"/>
    <s v="USD"/>
    <n v="1407549600"/>
    <n v="1404797428"/>
    <b v="1"/>
    <n v="1088"/>
    <b v="1"/>
    <x v="1"/>
    <s v="spaces"/>
    <n v="84.87"/>
    <n v="154"/>
    <x v="2710"/>
    <d v="2014-08-09T02:00:00"/>
    <x v="3"/>
  </r>
  <r>
    <x v="0"/>
    <s v="GB"/>
    <s v="GBP"/>
    <n v="1403301660"/>
    <n v="1400694790"/>
    <b v="1"/>
    <n v="73"/>
    <b v="1"/>
    <x v="1"/>
    <s v="spaces"/>
    <n v="53.95"/>
    <n v="101"/>
    <x v="2711"/>
    <d v="2014-06-20T22:01:00"/>
    <x v="3"/>
  </r>
  <r>
    <x v="0"/>
    <s v="US"/>
    <s v="USD"/>
    <n v="1373738400"/>
    <n v="1370568560"/>
    <b v="1"/>
    <n v="143"/>
    <b v="1"/>
    <x v="1"/>
    <s v="spaces"/>
    <n v="50.53"/>
    <n v="131"/>
    <x v="2712"/>
    <d v="2013-07-13T18:00:00"/>
    <x v="4"/>
  </r>
  <r>
    <x v="0"/>
    <s v="US"/>
    <s v="USD"/>
    <n v="1450971684"/>
    <n v="1447515684"/>
    <b v="1"/>
    <n v="1420"/>
    <b v="1"/>
    <x v="1"/>
    <s v="spaces"/>
    <n v="108"/>
    <n v="102"/>
    <x v="2713"/>
    <d v="2015-12-24T15:41:24"/>
    <x v="0"/>
  </r>
  <r>
    <x v="0"/>
    <s v="US"/>
    <s v="USD"/>
    <n v="1476486000"/>
    <n v="1474040596"/>
    <b v="1"/>
    <n v="305"/>
    <b v="1"/>
    <x v="1"/>
    <s v="spaces"/>
    <n v="95.37"/>
    <n v="116"/>
    <x v="2714"/>
    <d v="2016-10-14T23:00:00"/>
    <x v="2"/>
  </r>
  <r>
    <x v="0"/>
    <s v="US"/>
    <s v="USD"/>
    <n v="1456047228"/>
    <n v="1453109628"/>
    <b v="1"/>
    <n v="551"/>
    <b v="1"/>
    <x v="1"/>
    <s v="spaces"/>
    <n v="57.63"/>
    <n v="265"/>
    <x v="2715"/>
    <d v="2016-02-21T09:33:48"/>
    <x v="2"/>
  </r>
  <r>
    <x v="0"/>
    <s v="DE"/>
    <s v="EUR"/>
    <n v="1444291193"/>
    <n v="1441699193"/>
    <b v="1"/>
    <n v="187"/>
    <b v="1"/>
    <x v="1"/>
    <s v="spaces"/>
    <n v="64.16"/>
    <n v="120"/>
    <x v="2716"/>
    <d v="2015-10-08T07:59:53"/>
    <x v="0"/>
  </r>
  <r>
    <x v="0"/>
    <s v="US"/>
    <s v="USD"/>
    <n v="1417906649"/>
    <n v="1414015049"/>
    <b v="1"/>
    <n v="325"/>
    <b v="1"/>
    <x v="1"/>
    <s v="spaces"/>
    <n v="92.39"/>
    <n v="120"/>
    <x v="2717"/>
    <d v="2014-12-06T22:57:29"/>
    <x v="3"/>
  </r>
  <r>
    <x v="0"/>
    <s v="US"/>
    <s v="USD"/>
    <n v="1462316400"/>
    <n v="1459865945"/>
    <b v="1"/>
    <n v="148"/>
    <b v="1"/>
    <x v="1"/>
    <s v="spaces"/>
    <n v="125.98"/>
    <n v="104"/>
    <x v="2718"/>
    <d v="2016-05-03T23:00:00"/>
    <x v="2"/>
  </r>
  <r>
    <x v="0"/>
    <s v="US"/>
    <s v="USD"/>
    <n v="1460936694"/>
    <n v="1455756294"/>
    <b v="0"/>
    <n v="69"/>
    <b v="1"/>
    <x v="1"/>
    <s v="spaces"/>
    <n v="94.64"/>
    <n v="109"/>
    <x v="2719"/>
    <d v="2016-04-17T23:44:54"/>
    <x v="2"/>
  </r>
  <r>
    <x v="0"/>
    <s v="US"/>
    <s v="USD"/>
    <n v="1478866253"/>
    <n v="1476270653"/>
    <b v="0"/>
    <n v="173"/>
    <b v="1"/>
    <x v="1"/>
    <s v="spaces"/>
    <n v="170.7"/>
    <n v="118"/>
    <x v="2720"/>
    <d v="2016-11-11T12:10:53"/>
    <x v="2"/>
  </r>
  <r>
    <x v="0"/>
    <s v="GB"/>
    <s v="GBP"/>
    <n v="1378494000"/>
    <n v="1375880598"/>
    <b v="0"/>
    <n v="269"/>
    <b v="1"/>
    <x v="2"/>
    <s v="hardware"/>
    <n v="40.76"/>
    <n v="1462"/>
    <x v="2721"/>
    <d v="2013-09-06T19:00:00"/>
    <x v="4"/>
  </r>
  <r>
    <x v="0"/>
    <s v="US"/>
    <s v="USD"/>
    <n v="1485722053"/>
    <n v="1480538053"/>
    <b v="0"/>
    <n v="185"/>
    <b v="1"/>
    <x v="2"/>
    <s v="hardware"/>
    <n v="68.25"/>
    <n v="253"/>
    <x v="2722"/>
    <d v="2017-01-29T20:34:13"/>
    <x v="2"/>
  </r>
  <r>
    <x v="0"/>
    <s v="US"/>
    <s v="USD"/>
    <n v="1420060088"/>
    <n v="1414872488"/>
    <b v="0"/>
    <n v="176"/>
    <b v="1"/>
    <x v="2"/>
    <s v="hardware"/>
    <n v="95.49"/>
    <n v="140"/>
    <x v="2723"/>
    <d v="2014-12-31T21:08:08"/>
    <x v="3"/>
  </r>
  <r>
    <x v="0"/>
    <s v="GB"/>
    <s v="GBP"/>
    <n v="1439625059"/>
    <n v="1436860259"/>
    <b v="0"/>
    <n v="1019"/>
    <b v="1"/>
    <x v="2"/>
    <s v="hardware"/>
    <n v="7.19"/>
    <n v="297"/>
    <x v="2724"/>
    <d v="2015-08-15T07:50:59"/>
    <x v="0"/>
  </r>
  <r>
    <x v="0"/>
    <s v="CA"/>
    <s v="CAD"/>
    <n v="1488390735"/>
    <n v="1484070735"/>
    <b v="0"/>
    <n v="113"/>
    <b v="1"/>
    <x v="2"/>
    <s v="hardware"/>
    <n v="511.65"/>
    <n v="145"/>
    <x v="2725"/>
    <d v="2017-03-01T17:52:15"/>
    <x v="1"/>
  </r>
  <r>
    <x v="0"/>
    <s v="US"/>
    <s v="USD"/>
    <n v="1461333311"/>
    <n v="1458741311"/>
    <b v="0"/>
    <n v="404"/>
    <b v="1"/>
    <x v="2"/>
    <s v="hardware"/>
    <n v="261.75"/>
    <n v="106"/>
    <x v="2726"/>
    <d v="2016-04-22T13:55:11"/>
    <x v="2"/>
  </r>
  <r>
    <x v="0"/>
    <s v="US"/>
    <s v="USD"/>
    <n v="1438964063"/>
    <n v="1436804063"/>
    <b v="0"/>
    <n v="707"/>
    <b v="1"/>
    <x v="2"/>
    <s v="hardware"/>
    <n v="69.760000000000005"/>
    <n v="493"/>
    <x v="2727"/>
    <d v="2015-08-07T16:14:23"/>
    <x v="0"/>
  </r>
  <r>
    <x v="0"/>
    <s v="US"/>
    <s v="USD"/>
    <n v="1451485434"/>
    <n v="1448461434"/>
    <b v="0"/>
    <n v="392"/>
    <b v="1"/>
    <x v="2"/>
    <s v="hardware"/>
    <n v="77.23"/>
    <n v="202"/>
    <x v="2728"/>
    <d v="2015-12-30T14:23:54"/>
    <x v="0"/>
  </r>
  <r>
    <x v="0"/>
    <s v="US"/>
    <s v="USD"/>
    <n v="1430459197"/>
    <n v="1427867197"/>
    <b v="0"/>
    <n v="23"/>
    <b v="1"/>
    <x v="2"/>
    <s v="hardware"/>
    <n v="340.57"/>
    <n v="104"/>
    <x v="2729"/>
    <d v="2015-05-01T05:46:37"/>
    <x v="0"/>
  </r>
  <r>
    <x v="0"/>
    <s v="US"/>
    <s v="USD"/>
    <n v="1366635575"/>
    <n v="1363611575"/>
    <b v="0"/>
    <n v="682"/>
    <b v="1"/>
    <x v="2"/>
    <s v="hardware"/>
    <n v="67.42"/>
    <n v="170"/>
    <x v="2730"/>
    <d v="2013-04-22T12:59:35"/>
    <x v="4"/>
  </r>
  <r>
    <x v="0"/>
    <s v="US"/>
    <s v="USD"/>
    <n v="1413604800"/>
    <n v="1408624622"/>
    <b v="0"/>
    <n v="37"/>
    <b v="1"/>
    <x v="2"/>
    <s v="hardware"/>
    <n v="845.7"/>
    <n v="104"/>
    <x v="2731"/>
    <d v="2014-10-18T04:00:00"/>
    <x v="3"/>
  </r>
  <r>
    <x v="0"/>
    <s v="US"/>
    <s v="USD"/>
    <n v="1369699200"/>
    <n v="1366917828"/>
    <b v="0"/>
    <n v="146"/>
    <b v="1"/>
    <x v="2"/>
    <s v="hardware"/>
    <n v="97.19"/>
    <n v="118"/>
    <x v="2732"/>
    <d v="2013-05-28T00:00:00"/>
    <x v="4"/>
  </r>
  <r>
    <x v="0"/>
    <s v="US"/>
    <s v="USD"/>
    <n v="1428643974"/>
    <n v="1423463574"/>
    <b v="0"/>
    <n v="119"/>
    <b v="1"/>
    <x v="2"/>
    <s v="hardware"/>
    <n v="451.84"/>
    <n v="108"/>
    <x v="2733"/>
    <d v="2015-04-10T05:32:54"/>
    <x v="0"/>
  </r>
  <r>
    <x v="0"/>
    <s v="US"/>
    <s v="USD"/>
    <n v="1476395940"/>
    <n v="1473782592"/>
    <b v="0"/>
    <n v="163"/>
    <b v="1"/>
    <x v="2"/>
    <s v="hardware"/>
    <n v="138.66999999999999"/>
    <n v="2260300"/>
    <x v="2734"/>
    <d v="2016-10-13T21:59:00"/>
    <x v="2"/>
  </r>
  <r>
    <x v="0"/>
    <s v="GB"/>
    <s v="GBP"/>
    <n v="1363204800"/>
    <n v="1360551250"/>
    <b v="0"/>
    <n v="339"/>
    <b v="1"/>
    <x v="2"/>
    <s v="hardware"/>
    <n v="21.64"/>
    <n v="978"/>
    <x v="2735"/>
    <d v="2013-03-13T20:00:00"/>
    <x v="4"/>
  </r>
  <r>
    <x v="0"/>
    <s v="CA"/>
    <s v="CAD"/>
    <n v="1398268773"/>
    <n v="1395676773"/>
    <b v="0"/>
    <n v="58"/>
    <b v="1"/>
    <x v="2"/>
    <s v="hardware"/>
    <n v="169.52"/>
    <n v="123"/>
    <x v="2736"/>
    <d v="2014-04-23T15:59:33"/>
    <x v="3"/>
  </r>
  <r>
    <x v="0"/>
    <s v="US"/>
    <s v="USD"/>
    <n v="1389812400"/>
    <n v="1386108087"/>
    <b v="0"/>
    <n v="456"/>
    <b v="1"/>
    <x v="2"/>
    <s v="hardware"/>
    <n v="161.88"/>
    <n v="246"/>
    <x v="2737"/>
    <d v="2014-01-15T19:00:00"/>
    <x v="4"/>
  </r>
  <r>
    <x v="0"/>
    <s v="US"/>
    <s v="USD"/>
    <n v="1478402804"/>
    <n v="1473218804"/>
    <b v="0"/>
    <n v="15"/>
    <b v="1"/>
    <x v="2"/>
    <s v="hardware"/>
    <n v="493.13"/>
    <n v="148"/>
    <x v="2738"/>
    <d v="2016-11-06T03:26:44"/>
    <x v="2"/>
  </r>
  <r>
    <x v="0"/>
    <s v="GB"/>
    <s v="GBP"/>
    <n v="1399324717"/>
    <n v="1395436717"/>
    <b v="0"/>
    <n v="191"/>
    <b v="1"/>
    <x v="2"/>
    <s v="hardware"/>
    <n v="22.12"/>
    <n v="384"/>
    <x v="2739"/>
    <d v="2014-05-05T21:18:37"/>
    <x v="3"/>
  </r>
  <r>
    <x v="0"/>
    <s v="US"/>
    <s v="USD"/>
    <n v="1426117552"/>
    <n v="1423529152"/>
    <b v="0"/>
    <n v="17"/>
    <b v="1"/>
    <x v="2"/>
    <s v="hardware"/>
    <n v="18.239999999999998"/>
    <n v="103"/>
    <x v="2740"/>
    <d v="2015-03-11T23:45:52"/>
    <x v="0"/>
  </r>
  <r>
    <x v="2"/>
    <s v="US"/>
    <s v="USD"/>
    <n v="1413770820"/>
    <n v="1412005602"/>
    <b v="0"/>
    <n v="4"/>
    <b v="0"/>
    <x v="3"/>
    <s v="children's books"/>
    <n v="8.75"/>
    <n v="0"/>
    <x v="2741"/>
    <d v="2014-10-20T02:07:00"/>
    <x v="3"/>
  </r>
  <r>
    <x v="2"/>
    <s v="US"/>
    <s v="USD"/>
    <n v="1337102187"/>
    <n v="1335892587"/>
    <b v="0"/>
    <n v="18"/>
    <b v="0"/>
    <x v="3"/>
    <s v="children's books"/>
    <n v="40.61"/>
    <n v="29"/>
    <x v="2742"/>
    <d v="2012-05-15T17:16:27"/>
    <x v="5"/>
  </r>
  <r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x v="2"/>
    <s v="US"/>
    <s v="USD"/>
    <n v="1330478998"/>
    <n v="1327886998"/>
    <b v="0"/>
    <n v="22"/>
    <b v="0"/>
    <x v="3"/>
    <s v="children's books"/>
    <n v="37.950000000000003"/>
    <n v="5"/>
    <x v="2744"/>
    <d v="2012-02-29T01:29:58"/>
    <x v="5"/>
  </r>
  <r>
    <x v="2"/>
    <s v="US"/>
    <s v="USD"/>
    <n v="1342309368"/>
    <n v="1337125368"/>
    <b v="0"/>
    <n v="49"/>
    <b v="0"/>
    <x v="3"/>
    <s v="children's books"/>
    <n v="35.729999999999997"/>
    <n v="22"/>
    <x v="2745"/>
    <d v="2012-07-14T23:42:48"/>
    <x v="5"/>
  </r>
  <r>
    <x v="2"/>
    <s v="US"/>
    <s v="USD"/>
    <n v="1409337911"/>
    <n v="1406745911"/>
    <b v="0"/>
    <n v="19"/>
    <b v="0"/>
    <x v="3"/>
    <s v="children's books"/>
    <n v="42.16"/>
    <n v="27"/>
    <x v="2746"/>
    <d v="2014-08-29T18:45:11"/>
    <x v="3"/>
  </r>
  <r>
    <x v="2"/>
    <s v="US"/>
    <s v="USD"/>
    <n v="1339816200"/>
    <n v="1337095997"/>
    <b v="0"/>
    <n v="4"/>
    <b v="0"/>
    <x v="3"/>
    <s v="children's books"/>
    <n v="35"/>
    <n v="28"/>
    <x v="2747"/>
    <d v="2012-06-16T03:10:00"/>
    <x v="5"/>
  </r>
  <r>
    <x v="2"/>
    <s v="US"/>
    <s v="USD"/>
    <n v="1472835802"/>
    <n v="1470243802"/>
    <b v="0"/>
    <n v="4"/>
    <b v="0"/>
    <x v="3"/>
    <s v="children's books"/>
    <n v="13.25"/>
    <n v="1"/>
    <x v="2748"/>
    <d v="2016-09-02T17:03:22"/>
    <x v="2"/>
  </r>
  <r>
    <x v="2"/>
    <s v="US"/>
    <s v="USD"/>
    <n v="1428171037"/>
    <n v="1425582637"/>
    <b v="0"/>
    <n v="2"/>
    <b v="0"/>
    <x v="3"/>
    <s v="children's books"/>
    <n v="55"/>
    <n v="1"/>
    <x v="2749"/>
    <d v="2015-04-04T18:10:37"/>
    <x v="0"/>
  </r>
  <r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x v="2"/>
    <s v="US"/>
    <s v="USD"/>
    <n v="1324232504"/>
    <n v="1320776504"/>
    <b v="0"/>
    <n v="14"/>
    <b v="0"/>
    <x v="3"/>
    <s v="children's books"/>
    <n v="39.29"/>
    <n v="11"/>
    <x v="2752"/>
    <d v="2011-12-18T18:21:44"/>
    <x v="6"/>
  </r>
  <r>
    <x v="2"/>
    <s v="US"/>
    <s v="USD"/>
    <n v="1346017023"/>
    <n v="1343425023"/>
    <b v="0"/>
    <n v="8"/>
    <b v="0"/>
    <x v="3"/>
    <s v="children's books"/>
    <n v="47.5"/>
    <n v="19"/>
    <x v="2753"/>
    <d v="2012-08-26T21:37:03"/>
    <x v="5"/>
  </r>
  <r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x v="2"/>
    <s v="IE"/>
    <s v="EUR"/>
    <n v="1428519527"/>
    <n v="1425927527"/>
    <b v="0"/>
    <n v="15"/>
    <b v="0"/>
    <x v="3"/>
    <s v="children's books"/>
    <n v="17.329999999999998"/>
    <n v="52"/>
    <x v="2755"/>
    <d v="2015-04-08T18:58:47"/>
    <x v="0"/>
  </r>
  <r>
    <x v="2"/>
    <s v="US"/>
    <s v="USD"/>
    <n v="1389476201"/>
    <n v="1386884201"/>
    <b v="0"/>
    <n v="33"/>
    <b v="0"/>
    <x v="3"/>
    <s v="children's books"/>
    <n v="31.76"/>
    <n v="10"/>
    <x v="2756"/>
    <d v="2014-01-11T21:36:41"/>
    <x v="4"/>
  </r>
  <r>
    <x v="2"/>
    <s v="US"/>
    <s v="USD"/>
    <n v="1470498332"/>
    <n v="1469202332"/>
    <b v="0"/>
    <n v="2"/>
    <b v="0"/>
    <x v="3"/>
    <s v="children's books"/>
    <n v="5"/>
    <n v="1"/>
    <x v="2757"/>
    <d v="2016-08-06T15:45:32"/>
    <x v="2"/>
  </r>
  <r>
    <x v="2"/>
    <s v="AU"/>
    <s v="AUD"/>
    <n v="1476095783"/>
    <n v="1474886183"/>
    <b v="0"/>
    <n v="6"/>
    <b v="0"/>
    <x v="3"/>
    <s v="children's books"/>
    <n v="39"/>
    <n v="12"/>
    <x v="2758"/>
    <d v="2016-10-10T10:36:23"/>
    <x v="2"/>
  </r>
  <r>
    <x v="2"/>
    <s v="AU"/>
    <s v="AUD"/>
    <n v="1468658866"/>
    <n v="1464943666"/>
    <b v="0"/>
    <n v="2"/>
    <b v="0"/>
    <x v="3"/>
    <s v="children's books"/>
    <n v="52.5"/>
    <n v="11"/>
    <x v="2759"/>
    <d v="2016-07-16T08:47:46"/>
    <x v="2"/>
  </r>
  <r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x v="2"/>
    <s v="US"/>
    <s v="USD"/>
    <n v="1357176693"/>
    <n v="1354584693"/>
    <b v="0"/>
    <n v="4"/>
    <b v="0"/>
    <x v="3"/>
    <s v="children's books"/>
    <n v="9"/>
    <n v="1"/>
    <x v="2761"/>
    <d v="2013-01-03T01:31:33"/>
    <x v="5"/>
  </r>
  <r>
    <x v="2"/>
    <s v="US"/>
    <s v="USD"/>
    <n v="1332114795"/>
    <n v="1326934395"/>
    <b v="0"/>
    <n v="1"/>
    <b v="0"/>
    <x v="3"/>
    <s v="children's books"/>
    <n v="25"/>
    <n v="1"/>
    <x v="2762"/>
    <d v="2012-03-18T23:53:15"/>
    <x v="5"/>
  </r>
  <r>
    <x v="2"/>
    <s v="US"/>
    <s v="USD"/>
    <n v="1369403684"/>
    <n v="1365515684"/>
    <b v="0"/>
    <n v="3"/>
    <b v="0"/>
    <x v="3"/>
    <s v="children's books"/>
    <n v="30"/>
    <n v="0"/>
    <x v="2763"/>
    <d v="2013-05-24T13:54:44"/>
    <x v="4"/>
  </r>
  <r>
    <x v="2"/>
    <s v="US"/>
    <s v="USD"/>
    <n v="1338404400"/>
    <n v="1335855631"/>
    <b v="0"/>
    <n v="4"/>
    <b v="0"/>
    <x v="3"/>
    <s v="children's books"/>
    <n v="11.25"/>
    <n v="1"/>
    <x v="2764"/>
    <d v="2012-05-30T19:00:00"/>
    <x v="5"/>
  </r>
  <r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x v="2"/>
    <s v="US"/>
    <s v="USD"/>
    <n v="1313078518"/>
    <n v="1310486518"/>
    <b v="0"/>
    <n v="4"/>
    <b v="0"/>
    <x v="3"/>
    <s v="children's books"/>
    <n v="25"/>
    <n v="2"/>
    <x v="2766"/>
    <d v="2011-08-11T16:01:58"/>
    <x v="6"/>
  </r>
  <r>
    <x v="2"/>
    <s v="CA"/>
    <s v="CAD"/>
    <n v="1439766050"/>
    <n v="1434582050"/>
    <b v="0"/>
    <n v="3"/>
    <b v="0"/>
    <x v="3"/>
    <s v="children's books"/>
    <n v="11.33"/>
    <n v="1"/>
    <x v="2767"/>
    <d v="2015-08-16T23:00:50"/>
    <x v="0"/>
  </r>
  <r>
    <x v="2"/>
    <s v="US"/>
    <s v="USD"/>
    <n v="1333028723"/>
    <n v="1330440323"/>
    <b v="0"/>
    <n v="34"/>
    <b v="0"/>
    <x v="3"/>
    <s v="children's books"/>
    <n v="29.47"/>
    <n v="14"/>
    <x v="2768"/>
    <d v="2012-03-29T13:45:23"/>
    <x v="5"/>
  </r>
  <r>
    <x v="2"/>
    <s v="GB"/>
    <s v="GBP"/>
    <n v="1401997790"/>
    <n v="1397677790"/>
    <b v="0"/>
    <n v="2"/>
    <b v="0"/>
    <x v="3"/>
    <s v="children's books"/>
    <n v="1"/>
    <n v="0"/>
    <x v="2769"/>
    <d v="2014-06-05T19:49:50"/>
    <x v="3"/>
  </r>
  <r>
    <x v="2"/>
    <s v="US"/>
    <s v="USD"/>
    <n v="1395158130"/>
    <n v="1392569730"/>
    <b v="0"/>
    <n v="33"/>
    <b v="0"/>
    <x v="3"/>
    <s v="children's books"/>
    <n v="63.1"/>
    <n v="10"/>
    <x v="2770"/>
    <d v="2014-03-18T15:55:30"/>
    <x v="3"/>
  </r>
  <r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x v="2"/>
    <s v="CA"/>
    <s v="CAD"/>
    <n v="1461530721"/>
    <n v="1460666721"/>
    <b v="0"/>
    <n v="1"/>
    <b v="0"/>
    <x v="3"/>
    <s v="children's books"/>
    <n v="1"/>
    <n v="0"/>
    <x v="2773"/>
    <d v="2016-04-24T20:45:21"/>
    <x v="2"/>
  </r>
  <r>
    <x v="2"/>
    <s v="US"/>
    <s v="USD"/>
    <n v="1362711728"/>
    <n v="1360119728"/>
    <b v="0"/>
    <n v="13"/>
    <b v="0"/>
    <x v="3"/>
    <s v="children's books"/>
    <n v="43.85"/>
    <n v="14"/>
    <x v="2774"/>
    <d v="2013-03-08T03:02:08"/>
    <x v="4"/>
  </r>
  <r>
    <x v="2"/>
    <s v="US"/>
    <s v="USD"/>
    <n v="1323994754"/>
    <n v="1321402754"/>
    <b v="0"/>
    <n v="2"/>
    <b v="0"/>
    <x v="3"/>
    <s v="children's books"/>
    <n v="75"/>
    <n v="3"/>
    <x v="2775"/>
    <d v="2011-12-16T00:19:14"/>
    <x v="6"/>
  </r>
  <r>
    <x v="2"/>
    <s v="US"/>
    <s v="USD"/>
    <n v="1434092876"/>
    <n v="1431414476"/>
    <b v="0"/>
    <n v="36"/>
    <b v="0"/>
    <x v="3"/>
    <s v="children's books"/>
    <n v="45.97"/>
    <n v="8"/>
    <x v="2776"/>
    <d v="2015-06-12T07:07:56"/>
    <x v="0"/>
  </r>
  <r>
    <x v="2"/>
    <s v="US"/>
    <s v="USD"/>
    <n v="1437149004"/>
    <n v="1434557004"/>
    <b v="0"/>
    <n v="1"/>
    <b v="0"/>
    <x v="3"/>
    <s v="children's books"/>
    <n v="10"/>
    <n v="0"/>
    <x v="2777"/>
    <d v="2015-07-17T16:03:24"/>
    <x v="0"/>
  </r>
  <r>
    <x v="2"/>
    <s v="US"/>
    <s v="USD"/>
    <n v="1409009306"/>
    <n v="1406417306"/>
    <b v="0"/>
    <n v="15"/>
    <b v="0"/>
    <x v="3"/>
    <s v="children's books"/>
    <n v="93.67"/>
    <n v="26"/>
    <x v="2778"/>
    <d v="2014-08-25T23:28:26"/>
    <x v="3"/>
  </r>
  <r>
    <x v="2"/>
    <s v="US"/>
    <s v="USD"/>
    <n v="1448204621"/>
    <n v="1445609021"/>
    <b v="0"/>
    <n v="1"/>
    <b v="0"/>
    <x v="3"/>
    <s v="children's books"/>
    <n v="53"/>
    <n v="2"/>
    <x v="2779"/>
    <d v="2015-11-22T15:03:41"/>
    <x v="0"/>
  </r>
  <r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x v="0"/>
    <s v="US"/>
    <s v="USD"/>
    <n v="1423724400"/>
    <n v="1421274954"/>
    <b v="0"/>
    <n v="28"/>
    <b v="1"/>
    <x v="1"/>
    <s v="plays"/>
    <n v="47"/>
    <n v="105"/>
    <x v="2781"/>
    <d v="2015-02-12T07:00:00"/>
    <x v="0"/>
  </r>
  <r>
    <x v="0"/>
    <s v="US"/>
    <s v="USD"/>
    <n v="1424149140"/>
    <n v="1421964718"/>
    <b v="0"/>
    <n v="18"/>
    <b v="1"/>
    <x v="1"/>
    <s v="plays"/>
    <n v="66.67"/>
    <n v="120"/>
    <x v="2782"/>
    <d v="2015-02-17T04:59:00"/>
    <x v="0"/>
  </r>
  <r>
    <x v="0"/>
    <s v="GB"/>
    <s v="GBP"/>
    <n v="1429793446"/>
    <n v="1428583846"/>
    <b v="0"/>
    <n v="61"/>
    <b v="1"/>
    <x v="1"/>
    <s v="plays"/>
    <n v="18.77"/>
    <n v="115"/>
    <x v="2783"/>
    <d v="2015-04-23T12:50:46"/>
    <x v="0"/>
  </r>
  <r>
    <x v="0"/>
    <s v="US"/>
    <s v="USD"/>
    <n v="1414608843"/>
    <n v="1412794443"/>
    <b v="0"/>
    <n v="108"/>
    <b v="1"/>
    <x v="1"/>
    <s v="plays"/>
    <n v="66.11"/>
    <n v="119"/>
    <x v="2784"/>
    <d v="2014-10-29T18:54:03"/>
    <x v="3"/>
  </r>
  <r>
    <x v="0"/>
    <s v="US"/>
    <s v="USD"/>
    <n v="1470430800"/>
    <n v="1467865967"/>
    <b v="0"/>
    <n v="142"/>
    <b v="1"/>
    <x v="1"/>
    <s v="plays"/>
    <n v="36.86"/>
    <n v="105"/>
    <x v="2785"/>
    <d v="2016-08-05T21:00:00"/>
    <x v="2"/>
  </r>
  <r>
    <x v="0"/>
    <s v="GB"/>
    <s v="GBP"/>
    <n v="1404913180"/>
    <n v="1403703580"/>
    <b v="0"/>
    <n v="74"/>
    <b v="1"/>
    <x v="1"/>
    <s v="plays"/>
    <n v="39.81"/>
    <n v="118"/>
    <x v="2786"/>
    <d v="2014-07-09T13:39:40"/>
    <x v="3"/>
  </r>
  <r>
    <x v="0"/>
    <s v="US"/>
    <s v="USD"/>
    <n v="1405658752"/>
    <n v="1403066752"/>
    <b v="0"/>
    <n v="38"/>
    <b v="1"/>
    <x v="1"/>
    <s v="plays"/>
    <n v="31.5"/>
    <n v="120"/>
    <x v="2787"/>
    <d v="2014-07-18T04:45:52"/>
    <x v="3"/>
  </r>
  <r>
    <x v="0"/>
    <s v="US"/>
    <s v="USD"/>
    <n v="1469811043"/>
    <n v="1467219043"/>
    <b v="0"/>
    <n v="20"/>
    <b v="1"/>
    <x v="1"/>
    <s v="plays"/>
    <n v="102.5"/>
    <n v="103"/>
    <x v="2788"/>
    <d v="2016-07-29T16:50:43"/>
    <x v="2"/>
  </r>
  <r>
    <x v="0"/>
    <s v="US"/>
    <s v="USD"/>
    <n v="1426132800"/>
    <n v="1424477934"/>
    <b v="0"/>
    <n v="24"/>
    <b v="1"/>
    <x v="1"/>
    <s v="plays"/>
    <n v="126.46"/>
    <n v="101"/>
    <x v="2789"/>
    <d v="2015-03-12T04:00:00"/>
    <x v="0"/>
  </r>
  <r>
    <x v="0"/>
    <s v="US"/>
    <s v="USD"/>
    <n v="1423693903"/>
    <n v="1421101903"/>
    <b v="0"/>
    <n v="66"/>
    <b v="1"/>
    <x v="1"/>
    <s v="plays"/>
    <n v="47.88"/>
    <n v="105"/>
    <x v="2790"/>
    <d v="2015-02-11T22:31:43"/>
    <x v="0"/>
  </r>
  <r>
    <x v="0"/>
    <s v="US"/>
    <s v="USD"/>
    <n v="1473393600"/>
    <n v="1470778559"/>
    <b v="0"/>
    <n v="28"/>
    <b v="1"/>
    <x v="1"/>
    <s v="plays"/>
    <n v="73.209999999999994"/>
    <n v="103"/>
    <x v="2791"/>
    <d v="2016-09-09T04:00:00"/>
    <x v="2"/>
  </r>
  <r>
    <x v="0"/>
    <s v="US"/>
    <s v="USD"/>
    <n v="1439357559"/>
    <n v="1435469559"/>
    <b v="0"/>
    <n v="24"/>
    <b v="1"/>
    <x v="1"/>
    <s v="plays"/>
    <n v="89.67"/>
    <n v="108"/>
    <x v="2792"/>
    <d v="2015-08-12T05:32:39"/>
    <x v="0"/>
  </r>
  <r>
    <x v="0"/>
    <s v="AU"/>
    <s v="AUD"/>
    <n v="1437473005"/>
    <n v="1434881005"/>
    <b v="0"/>
    <n v="73"/>
    <b v="1"/>
    <x v="1"/>
    <s v="plays"/>
    <n v="151.46"/>
    <n v="111"/>
    <x v="2793"/>
    <d v="2015-07-21T10:03:25"/>
    <x v="0"/>
  </r>
  <r>
    <x v="0"/>
    <s v="GB"/>
    <s v="GBP"/>
    <n v="1457031600"/>
    <n v="1455640559"/>
    <b v="0"/>
    <n v="3"/>
    <b v="1"/>
    <x v="1"/>
    <s v="plays"/>
    <n v="25"/>
    <n v="150"/>
    <x v="2794"/>
    <d v="2016-03-03T19:00:00"/>
    <x v="2"/>
  </r>
  <r>
    <x v="0"/>
    <s v="US"/>
    <s v="USD"/>
    <n v="1402095600"/>
    <n v="1400675841"/>
    <b v="0"/>
    <n v="20"/>
    <b v="1"/>
    <x v="1"/>
    <s v="plays"/>
    <n v="36.5"/>
    <n v="104"/>
    <x v="2795"/>
    <d v="2014-06-06T23:00:00"/>
    <x v="3"/>
  </r>
  <r>
    <x v="0"/>
    <s v="GB"/>
    <s v="GBP"/>
    <n v="1404564028"/>
    <n v="1401972028"/>
    <b v="0"/>
    <n v="21"/>
    <b v="1"/>
    <x v="1"/>
    <s v="plays"/>
    <n v="44"/>
    <n v="116"/>
    <x v="2796"/>
    <d v="2014-07-05T12:40:28"/>
    <x v="3"/>
  </r>
  <r>
    <x v="0"/>
    <s v="GB"/>
    <s v="GBP"/>
    <n v="1404858840"/>
    <n v="1402266840"/>
    <b v="0"/>
    <n v="94"/>
    <b v="1"/>
    <x v="1"/>
    <s v="plays"/>
    <n v="87.36"/>
    <n v="103"/>
    <x v="2797"/>
    <d v="2014-07-08T22:34:00"/>
    <x v="3"/>
  </r>
  <r>
    <x v="0"/>
    <s v="GB"/>
    <s v="GBP"/>
    <n v="1438358400"/>
    <n v="1437063121"/>
    <b v="0"/>
    <n v="139"/>
    <b v="1"/>
    <x v="1"/>
    <s v="plays"/>
    <n v="36.47"/>
    <n v="101"/>
    <x v="2798"/>
    <d v="2015-07-31T16:00:00"/>
    <x v="0"/>
  </r>
  <r>
    <x v="0"/>
    <s v="GB"/>
    <s v="GBP"/>
    <n v="1466179200"/>
    <n v="1463466070"/>
    <b v="0"/>
    <n v="130"/>
    <b v="1"/>
    <x v="1"/>
    <s v="plays"/>
    <n v="44.86"/>
    <n v="117"/>
    <x v="2799"/>
    <d v="2016-06-17T16:00:00"/>
    <x v="2"/>
  </r>
  <r>
    <x v="0"/>
    <s v="GB"/>
    <s v="GBP"/>
    <n v="1420377366"/>
    <n v="1415193366"/>
    <b v="0"/>
    <n v="31"/>
    <b v="1"/>
    <x v="1"/>
    <s v="plays"/>
    <n v="42.9"/>
    <n v="133"/>
    <x v="2800"/>
    <d v="2015-01-04T13:16:06"/>
    <x v="3"/>
  </r>
  <r>
    <x v="0"/>
    <s v="AU"/>
    <s v="AUD"/>
    <n v="1412938800"/>
    <n v="1411019409"/>
    <b v="0"/>
    <n v="13"/>
    <b v="1"/>
    <x v="1"/>
    <s v="plays"/>
    <n v="51.23"/>
    <n v="133"/>
    <x v="2801"/>
    <d v="2014-10-10T11:00:00"/>
    <x v="3"/>
  </r>
  <r>
    <x v="0"/>
    <s v="GB"/>
    <s v="GBP"/>
    <n v="1438875107"/>
    <n v="1436283107"/>
    <b v="0"/>
    <n v="90"/>
    <b v="1"/>
    <x v="1"/>
    <s v="plays"/>
    <n v="33.94"/>
    <n v="102"/>
    <x v="2802"/>
    <d v="2015-08-06T15:31:47"/>
    <x v="0"/>
  </r>
  <r>
    <x v="0"/>
    <s v="US"/>
    <s v="USD"/>
    <n v="1437004800"/>
    <n v="1433295276"/>
    <b v="0"/>
    <n v="141"/>
    <b v="1"/>
    <x v="1"/>
    <s v="plays"/>
    <n v="90.74"/>
    <n v="128"/>
    <x v="2803"/>
    <d v="2015-07-16T00:00:00"/>
    <x v="0"/>
  </r>
  <r>
    <x v="0"/>
    <s v="GB"/>
    <s v="GBP"/>
    <n v="1411987990"/>
    <n v="1409395990"/>
    <b v="0"/>
    <n v="23"/>
    <b v="1"/>
    <x v="1"/>
    <s v="plays"/>
    <n v="50"/>
    <n v="115"/>
    <x v="2804"/>
    <d v="2014-09-29T10:53:10"/>
    <x v="3"/>
  </r>
  <r>
    <x v="0"/>
    <s v="GB"/>
    <s v="GBP"/>
    <n v="1440245273"/>
    <n v="1438085273"/>
    <b v="0"/>
    <n v="18"/>
    <b v="1"/>
    <x v="1"/>
    <s v="plays"/>
    <n v="24.44"/>
    <n v="110"/>
    <x v="2805"/>
    <d v="2015-08-22T12:07:53"/>
    <x v="0"/>
  </r>
  <r>
    <x v="0"/>
    <s v="GB"/>
    <s v="GBP"/>
    <n v="1438772400"/>
    <n v="1435645490"/>
    <b v="0"/>
    <n v="76"/>
    <b v="1"/>
    <x v="1"/>
    <s v="plays"/>
    <n v="44.25"/>
    <n v="112"/>
    <x v="2806"/>
    <d v="2015-08-05T11:00:00"/>
    <x v="0"/>
  </r>
  <r>
    <x v="0"/>
    <s v="US"/>
    <s v="USD"/>
    <n v="1435611438"/>
    <n v="1433019438"/>
    <b v="0"/>
    <n v="93"/>
    <b v="1"/>
    <x v="1"/>
    <s v="plays"/>
    <n v="67.739999999999995"/>
    <n v="126"/>
    <x v="2807"/>
    <d v="2015-06-29T20:57:18"/>
    <x v="0"/>
  </r>
  <r>
    <x v="0"/>
    <s v="US"/>
    <s v="USD"/>
    <n v="1440274735"/>
    <n v="1437682735"/>
    <b v="0"/>
    <n v="69"/>
    <b v="1"/>
    <x v="1"/>
    <s v="plays"/>
    <n v="65.38"/>
    <n v="100"/>
    <x v="2808"/>
    <d v="2015-08-22T20:18:55"/>
    <x v="0"/>
  </r>
  <r>
    <x v="0"/>
    <s v="US"/>
    <s v="USD"/>
    <n v="1459348740"/>
    <n v="1458647725"/>
    <b v="0"/>
    <n v="21"/>
    <b v="1"/>
    <x v="1"/>
    <s v="plays"/>
    <n v="121.9"/>
    <n v="102"/>
    <x v="2809"/>
    <d v="2016-03-30T14:39:00"/>
    <x v="2"/>
  </r>
  <r>
    <x v="0"/>
    <s v="US"/>
    <s v="USD"/>
    <n v="1401595140"/>
    <n v="1398828064"/>
    <b v="0"/>
    <n v="57"/>
    <b v="1"/>
    <x v="1"/>
    <s v="plays"/>
    <n v="47.46"/>
    <n v="108"/>
    <x v="2810"/>
    <d v="2014-06-01T03:59:00"/>
    <x v="3"/>
  </r>
  <r>
    <x v="0"/>
    <s v="GB"/>
    <s v="GBP"/>
    <n v="1424692503"/>
    <n v="1422100503"/>
    <b v="0"/>
    <n v="108"/>
    <b v="1"/>
    <x v="1"/>
    <s v="plays"/>
    <n v="92.84"/>
    <n v="100"/>
    <x v="2811"/>
    <d v="2015-02-23T11:55:03"/>
    <x v="0"/>
  </r>
  <r>
    <x v="0"/>
    <s v="CA"/>
    <s v="CAD"/>
    <n v="1428292800"/>
    <n v="1424368298"/>
    <b v="0"/>
    <n v="83"/>
    <b v="1"/>
    <x v="1"/>
    <s v="plays"/>
    <n v="68.25"/>
    <n v="113"/>
    <x v="2812"/>
    <d v="2015-04-06T04:00:00"/>
    <x v="0"/>
  </r>
  <r>
    <x v="0"/>
    <s v="US"/>
    <s v="USD"/>
    <n v="1481737761"/>
    <n v="1479577761"/>
    <b v="0"/>
    <n v="96"/>
    <b v="1"/>
    <x v="1"/>
    <s v="plays"/>
    <n v="37.21"/>
    <n v="128"/>
    <x v="2813"/>
    <d v="2016-12-14T17:49:21"/>
    <x v="2"/>
  </r>
  <r>
    <x v="0"/>
    <s v="GB"/>
    <s v="GBP"/>
    <n v="1431164115"/>
    <n v="1428572115"/>
    <b v="0"/>
    <n v="64"/>
    <b v="1"/>
    <x v="1"/>
    <s v="plays"/>
    <n v="25.25"/>
    <n v="108"/>
    <x v="2814"/>
    <d v="2015-05-09T09:35:15"/>
    <x v="0"/>
  </r>
  <r>
    <x v="0"/>
    <s v="CA"/>
    <s v="CAD"/>
    <n v="1470595109"/>
    <n v="1468003109"/>
    <b v="0"/>
    <n v="14"/>
    <b v="1"/>
    <x v="1"/>
    <s v="plays"/>
    <n v="43.21"/>
    <n v="242"/>
    <x v="2815"/>
    <d v="2016-08-07T18:38:29"/>
    <x v="2"/>
  </r>
  <r>
    <x v="0"/>
    <s v="GB"/>
    <s v="GBP"/>
    <n v="1438531200"/>
    <n v="1435921992"/>
    <b v="0"/>
    <n v="169"/>
    <b v="1"/>
    <x v="1"/>
    <s v="plays"/>
    <n v="25.13"/>
    <n v="142"/>
    <x v="2816"/>
    <d v="2015-08-02T16:00:00"/>
    <x v="0"/>
  </r>
  <r>
    <x v="0"/>
    <s v="GB"/>
    <s v="GBP"/>
    <n v="1425136462"/>
    <n v="1421680462"/>
    <b v="0"/>
    <n v="33"/>
    <b v="1"/>
    <x v="1"/>
    <s v="plays"/>
    <n v="23.64"/>
    <n v="130"/>
    <x v="2817"/>
    <d v="2015-02-28T15:14:22"/>
    <x v="0"/>
  </r>
  <r>
    <x v="0"/>
    <s v="US"/>
    <s v="USD"/>
    <n v="1443018086"/>
    <n v="1441290086"/>
    <b v="0"/>
    <n v="102"/>
    <b v="1"/>
    <x v="1"/>
    <s v="plays"/>
    <n v="103.95"/>
    <n v="106"/>
    <x v="2818"/>
    <d v="2015-09-23T14:21:26"/>
    <x v="0"/>
  </r>
  <r>
    <x v="0"/>
    <s v="GB"/>
    <s v="GBP"/>
    <n v="1434285409"/>
    <n v="1431693409"/>
    <b v="0"/>
    <n v="104"/>
    <b v="1"/>
    <x v="1"/>
    <s v="plays"/>
    <n v="50.38"/>
    <n v="105"/>
    <x v="2819"/>
    <d v="2015-06-14T12:36:49"/>
    <x v="0"/>
  </r>
  <r>
    <x v="0"/>
    <s v="GB"/>
    <s v="GBP"/>
    <n v="1456444800"/>
    <n v="1454337589"/>
    <b v="0"/>
    <n v="20"/>
    <b v="1"/>
    <x v="1"/>
    <s v="plays"/>
    <n v="13.6"/>
    <n v="136"/>
    <x v="2820"/>
    <d v="2016-02-26T00:00:00"/>
    <x v="2"/>
  </r>
  <r>
    <x v="0"/>
    <s v="GB"/>
    <s v="GBP"/>
    <n v="1411510135"/>
    <n v="1408918135"/>
    <b v="0"/>
    <n v="35"/>
    <b v="1"/>
    <x v="1"/>
    <s v="plays"/>
    <n v="28.57"/>
    <n v="100"/>
    <x v="2821"/>
    <d v="2014-09-23T22:08:55"/>
    <x v="3"/>
  </r>
  <r>
    <x v="0"/>
    <s v="US"/>
    <s v="USD"/>
    <n v="1427469892"/>
    <n v="1424881492"/>
    <b v="0"/>
    <n v="94"/>
    <b v="1"/>
    <x v="1"/>
    <s v="plays"/>
    <n v="63.83"/>
    <n v="100"/>
    <x v="2822"/>
    <d v="2015-03-27T15:24:52"/>
    <x v="0"/>
  </r>
  <r>
    <x v="0"/>
    <s v="GB"/>
    <s v="GBP"/>
    <n v="1427842740"/>
    <n v="1425428206"/>
    <b v="0"/>
    <n v="14"/>
    <b v="1"/>
    <x v="1"/>
    <s v="plays"/>
    <n v="8.86"/>
    <n v="124"/>
    <x v="2823"/>
    <d v="2015-03-31T22:59:00"/>
    <x v="0"/>
  </r>
  <r>
    <x v="0"/>
    <s v="US"/>
    <s v="USD"/>
    <n v="1434159780"/>
    <n v="1431412196"/>
    <b v="0"/>
    <n v="15"/>
    <b v="1"/>
    <x v="1"/>
    <s v="plays"/>
    <n v="50.67"/>
    <n v="117"/>
    <x v="2824"/>
    <d v="2015-06-13T01:43:00"/>
    <x v="0"/>
  </r>
  <r>
    <x v="0"/>
    <s v="GB"/>
    <s v="GBP"/>
    <n v="1449255686"/>
    <n v="1446663686"/>
    <b v="0"/>
    <n v="51"/>
    <b v="1"/>
    <x v="1"/>
    <s v="plays"/>
    <n v="60.78"/>
    <n v="103"/>
    <x v="2825"/>
    <d v="2015-12-04T19:01:26"/>
    <x v="0"/>
  </r>
  <r>
    <x v="0"/>
    <s v="US"/>
    <s v="USD"/>
    <n v="1436511600"/>
    <n v="1434415812"/>
    <b v="0"/>
    <n v="19"/>
    <b v="1"/>
    <x v="1"/>
    <s v="plays"/>
    <n v="113.42"/>
    <n v="108"/>
    <x v="2826"/>
    <d v="2015-07-10T07:00:00"/>
    <x v="0"/>
  </r>
  <r>
    <x v="0"/>
    <s v="US"/>
    <s v="USD"/>
    <n v="1464971400"/>
    <n v="1462379066"/>
    <b v="0"/>
    <n v="23"/>
    <b v="1"/>
    <x v="1"/>
    <s v="plays"/>
    <n v="104.57"/>
    <n v="120"/>
    <x v="2827"/>
    <d v="2016-06-03T16:30:00"/>
    <x v="2"/>
  </r>
  <r>
    <x v="0"/>
    <s v="GB"/>
    <s v="GBP"/>
    <n v="1443826800"/>
    <n v="1441606869"/>
    <b v="0"/>
    <n v="97"/>
    <b v="1"/>
    <x v="1"/>
    <s v="plays"/>
    <n v="98.31"/>
    <n v="100"/>
    <x v="2828"/>
    <d v="2015-10-02T23:00:00"/>
    <x v="0"/>
  </r>
  <r>
    <x v="0"/>
    <s v="GB"/>
    <s v="GBP"/>
    <n v="1464863118"/>
    <n v="1462443918"/>
    <b v="0"/>
    <n v="76"/>
    <b v="1"/>
    <x v="1"/>
    <s v="plays"/>
    <n v="35.04"/>
    <n v="107"/>
    <x v="2829"/>
    <d v="2016-06-02T10:25:18"/>
    <x v="2"/>
  </r>
  <r>
    <x v="0"/>
    <s v="US"/>
    <s v="USD"/>
    <n v="1399867140"/>
    <n v="1398802148"/>
    <b v="0"/>
    <n v="11"/>
    <b v="1"/>
    <x v="1"/>
    <s v="plays"/>
    <n v="272.73"/>
    <n v="100"/>
    <x v="2830"/>
    <d v="2014-05-12T03:59:00"/>
    <x v="3"/>
  </r>
  <r>
    <x v="0"/>
    <s v="US"/>
    <s v="USD"/>
    <n v="1437076070"/>
    <n v="1434484070"/>
    <b v="0"/>
    <n v="52"/>
    <b v="1"/>
    <x v="1"/>
    <s v="plays"/>
    <n v="63.85"/>
    <n v="111"/>
    <x v="2831"/>
    <d v="2015-07-16T19:47:50"/>
    <x v="0"/>
  </r>
  <r>
    <x v="0"/>
    <s v="GB"/>
    <s v="GBP"/>
    <n v="1416780000"/>
    <n v="1414342894"/>
    <b v="0"/>
    <n v="95"/>
    <b v="1"/>
    <x v="1"/>
    <s v="plays"/>
    <n v="30.19"/>
    <n v="115"/>
    <x v="2832"/>
    <d v="2014-11-23T22:00:00"/>
    <x v="3"/>
  </r>
  <r>
    <x v="0"/>
    <s v="US"/>
    <s v="USD"/>
    <n v="1444528800"/>
    <n v="1442804633"/>
    <b v="0"/>
    <n v="35"/>
    <b v="1"/>
    <x v="1"/>
    <s v="plays"/>
    <n v="83.51"/>
    <n v="108"/>
    <x v="2833"/>
    <d v="2015-10-11T02:00:00"/>
    <x v="0"/>
  </r>
  <r>
    <x v="0"/>
    <s v="GB"/>
    <s v="GBP"/>
    <n v="1422658930"/>
    <n v="1421362930"/>
    <b v="0"/>
    <n v="21"/>
    <b v="1"/>
    <x v="1"/>
    <s v="plays"/>
    <n v="64.760000000000005"/>
    <n v="170"/>
    <x v="2834"/>
    <d v="2015-01-30T23:02:10"/>
    <x v="0"/>
  </r>
  <r>
    <x v="0"/>
    <s v="GB"/>
    <s v="GBP"/>
    <n v="1449273600"/>
    <n v="1446742417"/>
    <b v="0"/>
    <n v="93"/>
    <b v="1"/>
    <x v="1"/>
    <s v="plays"/>
    <n v="20.12"/>
    <n v="187"/>
    <x v="2835"/>
    <d v="2015-12-05T00:00:00"/>
    <x v="0"/>
  </r>
  <r>
    <x v="0"/>
    <s v="US"/>
    <s v="USD"/>
    <n v="1487393940"/>
    <n v="1484115418"/>
    <b v="0"/>
    <n v="11"/>
    <b v="1"/>
    <x v="1"/>
    <s v="plays"/>
    <n v="44.09"/>
    <n v="108"/>
    <x v="2836"/>
    <d v="2017-02-18T04:59:00"/>
    <x v="1"/>
  </r>
  <r>
    <x v="0"/>
    <s v="CA"/>
    <s v="CAD"/>
    <n v="1449701284"/>
    <n v="1446241684"/>
    <b v="0"/>
    <n v="21"/>
    <b v="1"/>
    <x v="1"/>
    <s v="plays"/>
    <n v="40.479999999999997"/>
    <n v="100"/>
    <x v="2837"/>
    <d v="2015-12-09T22:48:04"/>
    <x v="0"/>
  </r>
  <r>
    <x v="0"/>
    <s v="US"/>
    <s v="USD"/>
    <n v="1407967200"/>
    <n v="1406039696"/>
    <b v="0"/>
    <n v="54"/>
    <b v="1"/>
    <x v="1"/>
    <s v="plays"/>
    <n v="44.54"/>
    <n v="120"/>
    <x v="2838"/>
    <d v="2014-08-13T22:00:00"/>
    <x v="3"/>
  </r>
  <r>
    <x v="0"/>
    <s v="US"/>
    <s v="USD"/>
    <n v="1408942740"/>
    <n v="1406958354"/>
    <b v="0"/>
    <n v="31"/>
    <b v="1"/>
    <x v="1"/>
    <s v="plays"/>
    <n v="125.81"/>
    <n v="111"/>
    <x v="2839"/>
    <d v="2014-08-25T04:59:00"/>
    <x v="3"/>
  </r>
  <r>
    <x v="0"/>
    <s v="GB"/>
    <s v="GBP"/>
    <n v="1426698000"/>
    <n v="1424825479"/>
    <b v="0"/>
    <n v="132"/>
    <b v="1"/>
    <x v="1"/>
    <s v="plays"/>
    <n v="19.7"/>
    <n v="104"/>
    <x v="2840"/>
    <d v="2015-03-18T17:00:00"/>
    <x v="0"/>
  </r>
  <r>
    <x v="2"/>
    <s v="GB"/>
    <s v="GBP"/>
    <n v="1450032297"/>
    <n v="1444844697"/>
    <b v="0"/>
    <n v="1"/>
    <b v="0"/>
    <x v="1"/>
    <s v="plays"/>
    <n v="10"/>
    <n v="1"/>
    <x v="2841"/>
    <d v="2015-12-13T18:44:57"/>
    <x v="0"/>
  </r>
  <r>
    <x v="2"/>
    <s v="GB"/>
    <s v="GBP"/>
    <n v="1403348400"/>
    <n v="1401058295"/>
    <b v="0"/>
    <n v="0"/>
    <b v="0"/>
    <x v="1"/>
    <s v="plays"/>
    <s v="N/A"/>
    <n v="0"/>
    <x v="2842"/>
    <d v="2014-06-21T11:00:00"/>
    <x v="3"/>
  </r>
  <r>
    <x v="2"/>
    <s v="US"/>
    <s v="USD"/>
    <n v="1465790400"/>
    <n v="1462210950"/>
    <b v="0"/>
    <n v="0"/>
    <b v="0"/>
    <x v="1"/>
    <s v="plays"/>
    <s v="N/A"/>
    <n v="0"/>
    <x v="2843"/>
    <d v="2016-06-13T04:00:00"/>
    <x v="2"/>
  </r>
  <r>
    <x v="2"/>
    <s v="AT"/>
    <s v="EUR"/>
    <n v="1483535180"/>
    <n v="1480943180"/>
    <b v="0"/>
    <n v="1"/>
    <b v="0"/>
    <x v="1"/>
    <s v="plays"/>
    <n v="30"/>
    <n v="5"/>
    <x v="2844"/>
    <d v="2017-01-04T13:06:20"/>
    <x v="2"/>
  </r>
  <r>
    <x v="2"/>
    <s v="US"/>
    <s v="USD"/>
    <n v="1433723033"/>
    <n v="1428539033"/>
    <b v="0"/>
    <n v="39"/>
    <b v="0"/>
    <x v="1"/>
    <s v="plays"/>
    <n v="60.67"/>
    <n v="32"/>
    <x v="2845"/>
    <d v="2015-06-08T00:23:53"/>
    <x v="0"/>
  </r>
  <r>
    <x v="2"/>
    <s v="US"/>
    <s v="USD"/>
    <n v="1432917394"/>
    <n v="1429029394"/>
    <b v="0"/>
    <n v="0"/>
    <b v="0"/>
    <x v="1"/>
    <s v="plays"/>
    <s v="N/A"/>
    <n v="0"/>
    <x v="2846"/>
    <d v="2015-05-29T16:36:34"/>
    <x v="0"/>
  </r>
  <r>
    <x v="2"/>
    <s v="US"/>
    <s v="USD"/>
    <n v="1464031265"/>
    <n v="1458847265"/>
    <b v="0"/>
    <n v="0"/>
    <b v="0"/>
    <x v="1"/>
    <s v="plays"/>
    <s v="N/A"/>
    <n v="0"/>
    <x v="2847"/>
    <d v="2016-05-23T19:21:05"/>
    <x v="2"/>
  </r>
  <r>
    <x v="2"/>
    <s v="US"/>
    <s v="USD"/>
    <n v="1432913659"/>
    <n v="1430321659"/>
    <b v="0"/>
    <n v="3"/>
    <b v="0"/>
    <x v="1"/>
    <s v="plays"/>
    <n v="23.33"/>
    <n v="0"/>
    <x v="2848"/>
    <d v="2015-05-29T15:34:19"/>
    <x v="0"/>
  </r>
  <r>
    <x v="2"/>
    <s v="GB"/>
    <s v="GBP"/>
    <n v="1461406600"/>
    <n v="1458814600"/>
    <b v="0"/>
    <n v="1"/>
    <b v="0"/>
    <x v="1"/>
    <s v="plays"/>
    <n v="5"/>
    <n v="1"/>
    <x v="2849"/>
    <d v="2016-04-23T10:16:40"/>
    <x v="2"/>
  </r>
  <r>
    <x v="2"/>
    <s v="US"/>
    <s v="USD"/>
    <n v="1409962211"/>
    <n v="1407370211"/>
    <b v="0"/>
    <n v="13"/>
    <b v="0"/>
    <x v="1"/>
    <s v="plays"/>
    <n v="23.92"/>
    <n v="4"/>
    <x v="2850"/>
    <d v="2014-09-06T00:10:11"/>
    <x v="3"/>
  </r>
  <r>
    <x v="2"/>
    <s v="IE"/>
    <s v="EUR"/>
    <n v="1454109420"/>
    <n v="1453334629"/>
    <b v="0"/>
    <n v="0"/>
    <b v="0"/>
    <x v="1"/>
    <s v="plays"/>
    <s v="N/A"/>
    <n v="0"/>
    <x v="2851"/>
    <d v="2016-01-29T23:17:00"/>
    <x v="2"/>
  </r>
  <r>
    <x v="2"/>
    <s v="US"/>
    <s v="USD"/>
    <n v="1403312703"/>
    <n v="1400720703"/>
    <b v="0"/>
    <n v="6"/>
    <b v="0"/>
    <x v="1"/>
    <s v="plays"/>
    <n v="15.83"/>
    <n v="2"/>
    <x v="2852"/>
    <d v="2014-06-21T01:05:03"/>
    <x v="3"/>
  </r>
  <r>
    <x v="2"/>
    <s v="CA"/>
    <s v="CAD"/>
    <n v="1410669297"/>
    <n v="1405485297"/>
    <b v="0"/>
    <n v="0"/>
    <b v="0"/>
    <x v="1"/>
    <s v="plays"/>
    <s v="N/A"/>
    <n v="0"/>
    <x v="2853"/>
    <d v="2014-09-14T04:34:57"/>
    <x v="3"/>
  </r>
  <r>
    <x v="2"/>
    <s v="GB"/>
    <s v="GBP"/>
    <n v="1431018719"/>
    <n v="1429290719"/>
    <b v="0"/>
    <n v="14"/>
    <b v="0"/>
    <x v="1"/>
    <s v="plays"/>
    <n v="29.79"/>
    <n v="42"/>
    <x v="2854"/>
    <d v="2015-05-07T17:11:59"/>
    <x v="0"/>
  </r>
  <r>
    <x v="2"/>
    <s v="US"/>
    <s v="USD"/>
    <n v="1454110440"/>
    <n v="1451607071"/>
    <b v="0"/>
    <n v="5"/>
    <b v="0"/>
    <x v="1"/>
    <s v="plays"/>
    <n v="60"/>
    <n v="50"/>
    <x v="2855"/>
    <d v="2016-01-29T23:34:00"/>
    <x v="2"/>
  </r>
  <r>
    <x v="2"/>
    <s v="US"/>
    <s v="USD"/>
    <n v="1439069640"/>
    <n v="1433897647"/>
    <b v="0"/>
    <n v="6"/>
    <b v="0"/>
    <x v="1"/>
    <s v="plays"/>
    <n v="24.33"/>
    <n v="5"/>
    <x v="2856"/>
    <d v="2015-08-08T21:34:00"/>
    <x v="0"/>
  </r>
  <r>
    <x v="2"/>
    <s v="MX"/>
    <s v="MXN"/>
    <n v="1487613600"/>
    <n v="1482444295"/>
    <b v="0"/>
    <n v="15"/>
    <b v="0"/>
    <x v="1"/>
    <s v="plays"/>
    <n v="500"/>
    <n v="20"/>
    <x v="2857"/>
    <d v="2017-02-20T18:00:00"/>
    <x v="2"/>
  </r>
  <r>
    <x v="2"/>
    <s v="NL"/>
    <s v="EUR"/>
    <n v="1417778880"/>
    <n v="1415711095"/>
    <b v="0"/>
    <n v="0"/>
    <b v="0"/>
    <x v="1"/>
    <s v="plays"/>
    <s v="N/A"/>
    <n v="0"/>
    <x v="2858"/>
    <d v="2014-12-05T11:28:00"/>
    <x v="3"/>
  </r>
  <r>
    <x v="2"/>
    <s v="AU"/>
    <s v="AUD"/>
    <n v="1444984904"/>
    <n v="1439800904"/>
    <b v="0"/>
    <n v="1"/>
    <b v="0"/>
    <x v="1"/>
    <s v="plays"/>
    <n v="35"/>
    <n v="2"/>
    <x v="2859"/>
    <d v="2015-10-16T08:41:44"/>
    <x v="0"/>
  </r>
  <r>
    <x v="2"/>
    <s v="US"/>
    <s v="USD"/>
    <n v="1466363576"/>
    <n v="1461179576"/>
    <b v="0"/>
    <n v="9"/>
    <b v="0"/>
    <x v="1"/>
    <s v="plays"/>
    <n v="29.56"/>
    <n v="7"/>
    <x v="2860"/>
    <d v="2016-06-19T19:12:56"/>
    <x v="2"/>
  </r>
  <r>
    <x v="2"/>
    <s v="AU"/>
    <s v="AUD"/>
    <n v="1443103848"/>
    <n v="1441894248"/>
    <b v="0"/>
    <n v="3"/>
    <b v="0"/>
    <x v="1"/>
    <s v="plays"/>
    <n v="26.67"/>
    <n v="32"/>
    <x v="2861"/>
    <d v="2015-09-24T14:10:48"/>
    <x v="0"/>
  </r>
  <r>
    <x v="2"/>
    <s v="US"/>
    <s v="USD"/>
    <n v="1403636229"/>
    <n v="1401044229"/>
    <b v="0"/>
    <n v="3"/>
    <b v="0"/>
    <x v="1"/>
    <s v="plays"/>
    <n v="18.329999999999998"/>
    <n v="0"/>
    <x v="2862"/>
    <d v="2014-06-24T18:57:09"/>
    <x v="3"/>
  </r>
  <r>
    <x v="2"/>
    <s v="US"/>
    <s v="USD"/>
    <n v="1410279123"/>
    <n v="1405095123"/>
    <b v="0"/>
    <n v="1"/>
    <b v="0"/>
    <x v="1"/>
    <s v="plays"/>
    <n v="20"/>
    <n v="0"/>
    <x v="2863"/>
    <d v="2014-09-09T16:12:03"/>
    <x v="3"/>
  </r>
  <r>
    <x v="2"/>
    <s v="GB"/>
    <s v="GBP"/>
    <n v="1437139080"/>
    <n v="1434552207"/>
    <b v="0"/>
    <n v="3"/>
    <b v="0"/>
    <x v="1"/>
    <s v="plays"/>
    <n v="13.33"/>
    <n v="2"/>
    <x v="2864"/>
    <d v="2015-07-17T13:18:00"/>
    <x v="0"/>
  </r>
  <r>
    <x v="2"/>
    <s v="US"/>
    <s v="USD"/>
    <n v="1420512259"/>
    <n v="1415328259"/>
    <b v="0"/>
    <n v="0"/>
    <b v="0"/>
    <x v="1"/>
    <s v="plays"/>
    <s v="N/A"/>
    <n v="0"/>
    <x v="2865"/>
    <d v="2015-01-06T02:44:19"/>
    <x v="3"/>
  </r>
  <r>
    <x v="2"/>
    <s v="US"/>
    <s v="USD"/>
    <n v="1476482400"/>
    <n v="1473893721"/>
    <b v="0"/>
    <n v="2"/>
    <b v="0"/>
    <x v="1"/>
    <s v="plays"/>
    <n v="22.5"/>
    <n v="1"/>
    <x v="2866"/>
    <d v="2016-10-14T22:00:00"/>
    <x v="2"/>
  </r>
  <r>
    <x v="2"/>
    <s v="US"/>
    <s v="USD"/>
    <n v="1467604800"/>
    <n v="1465533672"/>
    <b v="0"/>
    <n v="10"/>
    <b v="0"/>
    <x v="1"/>
    <s v="plays"/>
    <n v="50.4"/>
    <n v="20"/>
    <x v="2867"/>
    <d v="2016-07-04T04:00:00"/>
    <x v="2"/>
  </r>
  <r>
    <x v="2"/>
    <s v="US"/>
    <s v="USD"/>
    <n v="1475697054"/>
    <n v="1473105054"/>
    <b v="0"/>
    <n v="60"/>
    <b v="0"/>
    <x v="1"/>
    <s v="plays"/>
    <n v="105.03"/>
    <n v="42"/>
    <x v="2868"/>
    <d v="2016-10-05T19:50:54"/>
    <x v="2"/>
  </r>
  <r>
    <x v="2"/>
    <s v="US"/>
    <s v="USD"/>
    <n v="1468937681"/>
    <n v="1466345681"/>
    <b v="0"/>
    <n v="5"/>
    <b v="0"/>
    <x v="1"/>
    <s v="plays"/>
    <n v="35.4"/>
    <n v="1"/>
    <x v="2869"/>
    <d v="2016-07-19T14:14:41"/>
    <x v="2"/>
  </r>
  <r>
    <x v="2"/>
    <s v="US"/>
    <s v="USD"/>
    <n v="1400301165"/>
    <n v="1397709165"/>
    <b v="0"/>
    <n v="9"/>
    <b v="0"/>
    <x v="1"/>
    <s v="plays"/>
    <n v="83.33"/>
    <n v="15"/>
    <x v="2870"/>
    <d v="2014-05-17T04:32:45"/>
    <x v="3"/>
  </r>
  <r>
    <x v="2"/>
    <s v="US"/>
    <s v="USD"/>
    <n v="1419183813"/>
    <n v="1417455813"/>
    <b v="0"/>
    <n v="13"/>
    <b v="0"/>
    <x v="1"/>
    <s v="plays"/>
    <n v="35.92"/>
    <n v="5"/>
    <x v="2871"/>
    <d v="2014-12-21T17:43:33"/>
    <x v="3"/>
  </r>
  <r>
    <x v="2"/>
    <s v="US"/>
    <s v="USD"/>
    <n v="1434768438"/>
    <n v="1429584438"/>
    <b v="0"/>
    <n v="0"/>
    <b v="0"/>
    <x v="1"/>
    <s v="plays"/>
    <s v="N/A"/>
    <n v="0"/>
    <x v="2872"/>
    <d v="2015-06-20T02:47:18"/>
    <x v="0"/>
  </r>
  <r>
    <x v="2"/>
    <s v="US"/>
    <s v="USD"/>
    <n v="1422473831"/>
    <n v="1419881831"/>
    <b v="0"/>
    <n v="8"/>
    <b v="0"/>
    <x v="1"/>
    <s v="plays"/>
    <n v="119.13"/>
    <n v="38"/>
    <x v="2873"/>
    <d v="2015-01-28T19:37:11"/>
    <x v="3"/>
  </r>
  <r>
    <x v="2"/>
    <s v="US"/>
    <s v="USD"/>
    <n v="1484684186"/>
    <n v="1482092186"/>
    <b v="0"/>
    <n v="3"/>
    <b v="0"/>
    <x v="1"/>
    <s v="plays"/>
    <n v="90.33"/>
    <n v="5"/>
    <x v="2874"/>
    <d v="2017-01-17T20:16:26"/>
    <x v="2"/>
  </r>
  <r>
    <x v="2"/>
    <s v="US"/>
    <s v="USD"/>
    <n v="1462417493"/>
    <n v="1459825493"/>
    <b v="0"/>
    <n v="3"/>
    <b v="0"/>
    <x v="1"/>
    <s v="plays"/>
    <n v="2.33"/>
    <n v="0"/>
    <x v="2875"/>
    <d v="2016-05-05T03:04:53"/>
    <x v="2"/>
  </r>
  <r>
    <x v="2"/>
    <s v="US"/>
    <s v="USD"/>
    <n v="1437069079"/>
    <n v="1434477079"/>
    <b v="0"/>
    <n v="0"/>
    <b v="0"/>
    <x v="1"/>
    <s v="plays"/>
    <s v="N/A"/>
    <n v="0"/>
    <x v="2876"/>
    <d v="2015-07-16T17:51:19"/>
    <x v="0"/>
  </r>
  <r>
    <x v="2"/>
    <s v="US"/>
    <s v="USD"/>
    <n v="1480525200"/>
    <n v="1477781724"/>
    <b v="0"/>
    <n v="6"/>
    <b v="0"/>
    <x v="1"/>
    <s v="plays"/>
    <n v="108.33"/>
    <n v="11"/>
    <x v="2877"/>
    <d v="2016-11-30T17:00:00"/>
    <x v="2"/>
  </r>
  <r>
    <x v="2"/>
    <s v="GB"/>
    <s v="GBP"/>
    <n v="1435934795"/>
    <n v="1430750795"/>
    <b v="0"/>
    <n v="4"/>
    <b v="0"/>
    <x v="1"/>
    <s v="plays"/>
    <n v="15.75"/>
    <n v="2"/>
    <x v="2878"/>
    <d v="2015-07-03T14:46:35"/>
    <x v="0"/>
  </r>
  <r>
    <x v="2"/>
    <s v="US"/>
    <s v="USD"/>
    <n v="1453310661"/>
    <n v="1450718661"/>
    <b v="0"/>
    <n v="1"/>
    <b v="0"/>
    <x v="1"/>
    <s v="plays"/>
    <n v="29"/>
    <n v="0"/>
    <x v="2879"/>
    <d v="2016-01-20T17:24:21"/>
    <x v="0"/>
  </r>
  <r>
    <x v="2"/>
    <s v="US"/>
    <s v="USD"/>
    <n v="1440090300"/>
    <n v="1436305452"/>
    <b v="0"/>
    <n v="29"/>
    <b v="0"/>
    <x v="1"/>
    <s v="plays"/>
    <n v="96.55"/>
    <n v="23"/>
    <x v="2880"/>
    <d v="2015-08-20T17:05:00"/>
    <x v="0"/>
  </r>
  <r>
    <x v="2"/>
    <s v="US"/>
    <s v="USD"/>
    <n v="1417620036"/>
    <n v="1412432436"/>
    <b v="0"/>
    <n v="0"/>
    <b v="0"/>
    <x v="1"/>
    <s v="plays"/>
    <s v="N/A"/>
    <n v="0"/>
    <x v="2881"/>
    <d v="2014-12-03T15:20:36"/>
    <x v="3"/>
  </r>
  <r>
    <x v="2"/>
    <s v="US"/>
    <s v="USD"/>
    <n v="1462112318"/>
    <n v="1459520318"/>
    <b v="0"/>
    <n v="4"/>
    <b v="0"/>
    <x v="1"/>
    <s v="plays"/>
    <n v="63"/>
    <n v="34"/>
    <x v="2882"/>
    <d v="2016-05-01T14:18:38"/>
    <x v="2"/>
  </r>
  <r>
    <x v="2"/>
    <s v="US"/>
    <s v="USD"/>
    <n v="1454734740"/>
    <n v="1451684437"/>
    <b v="0"/>
    <n v="5"/>
    <b v="0"/>
    <x v="1"/>
    <s v="plays"/>
    <n v="381.6"/>
    <n v="19"/>
    <x v="2883"/>
    <d v="2016-02-06T04:59:00"/>
    <x v="2"/>
  </r>
  <r>
    <x v="2"/>
    <s v="US"/>
    <s v="USD"/>
    <n v="1417800435"/>
    <n v="1415208435"/>
    <b v="0"/>
    <n v="4"/>
    <b v="0"/>
    <x v="1"/>
    <s v="plays"/>
    <n v="46.25"/>
    <n v="0"/>
    <x v="2884"/>
    <d v="2014-12-05T17:27:15"/>
    <x v="3"/>
  </r>
  <r>
    <x v="2"/>
    <s v="US"/>
    <s v="USD"/>
    <n v="1426294201"/>
    <n v="1423705801"/>
    <b v="0"/>
    <n v="5"/>
    <b v="0"/>
    <x v="1"/>
    <s v="plays"/>
    <n v="26"/>
    <n v="33"/>
    <x v="2885"/>
    <d v="2015-03-14T00:50:01"/>
    <x v="0"/>
  </r>
  <r>
    <x v="2"/>
    <s v="US"/>
    <s v="USD"/>
    <n v="1442635140"/>
    <n v="1442243484"/>
    <b v="0"/>
    <n v="1"/>
    <b v="0"/>
    <x v="1"/>
    <s v="plays"/>
    <n v="10"/>
    <n v="5"/>
    <x v="2886"/>
    <d v="2015-09-19T03:59:00"/>
    <x v="0"/>
  </r>
  <r>
    <x v="2"/>
    <s v="US"/>
    <s v="USD"/>
    <n v="1420971324"/>
    <n v="1418379324"/>
    <b v="0"/>
    <n v="1"/>
    <b v="0"/>
    <x v="1"/>
    <s v="plays"/>
    <n v="5"/>
    <n v="0"/>
    <x v="2887"/>
    <d v="2015-01-11T10:15:24"/>
    <x v="3"/>
  </r>
  <r>
    <x v="2"/>
    <s v="US"/>
    <s v="USD"/>
    <n v="1413608340"/>
    <n v="1412945440"/>
    <b v="0"/>
    <n v="0"/>
    <b v="0"/>
    <x v="1"/>
    <s v="plays"/>
    <s v="N/A"/>
    <n v="0"/>
    <x v="2888"/>
    <d v="2014-10-18T04:59:00"/>
    <x v="3"/>
  </r>
  <r>
    <x v="2"/>
    <s v="US"/>
    <s v="USD"/>
    <n v="1409344985"/>
    <n v="1406752985"/>
    <b v="0"/>
    <n v="14"/>
    <b v="0"/>
    <x v="1"/>
    <s v="plays"/>
    <n v="81.569999999999993"/>
    <n v="38"/>
    <x v="2889"/>
    <d v="2014-08-29T20:43:05"/>
    <x v="3"/>
  </r>
  <r>
    <x v="2"/>
    <s v="US"/>
    <s v="USD"/>
    <n v="1407553200"/>
    <n v="1405100992"/>
    <b v="0"/>
    <n v="3"/>
    <b v="0"/>
    <x v="1"/>
    <s v="plays"/>
    <n v="7"/>
    <n v="1"/>
    <x v="2890"/>
    <d v="2014-08-09T03:00:00"/>
    <x v="3"/>
  </r>
  <r>
    <x v="2"/>
    <s v="US"/>
    <s v="USD"/>
    <n v="1460751128"/>
    <n v="1455570728"/>
    <b v="0"/>
    <n v="10"/>
    <b v="0"/>
    <x v="1"/>
    <s v="plays"/>
    <n v="27.3"/>
    <n v="3"/>
    <x v="2891"/>
    <d v="2016-04-15T20:12:08"/>
    <x v="2"/>
  </r>
  <r>
    <x v="2"/>
    <s v="US"/>
    <s v="USD"/>
    <n v="1409000400"/>
    <n v="1408381704"/>
    <b v="0"/>
    <n v="17"/>
    <b v="0"/>
    <x v="1"/>
    <s v="plays"/>
    <n v="29.41"/>
    <n v="9"/>
    <x v="2892"/>
    <d v="2014-08-25T21:00:00"/>
    <x v="3"/>
  </r>
  <r>
    <x v="2"/>
    <s v="US"/>
    <s v="USD"/>
    <n v="1420768800"/>
    <n v="1415644395"/>
    <b v="0"/>
    <n v="2"/>
    <b v="0"/>
    <x v="1"/>
    <s v="plays"/>
    <n v="12.5"/>
    <n v="1"/>
    <x v="2893"/>
    <d v="2015-01-09T02:00:00"/>
    <x v="3"/>
  </r>
  <r>
    <x v="2"/>
    <s v="US"/>
    <s v="USD"/>
    <n v="1428100815"/>
    <n v="1422920415"/>
    <b v="0"/>
    <n v="0"/>
    <b v="0"/>
    <x v="1"/>
    <s v="plays"/>
    <s v="N/A"/>
    <n v="0"/>
    <x v="2894"/>
    <d v="2015-04-03T22:40:15"/>
    <x v="0"/>
  </r>
  <r>
    <x v="2"/>
    <s v="US"/>
    <s v="USD"/>
    <n v="1403470800"/>
    <n v="1403356792"/>
    <b v="0"/>
    <n v="4"/>
    <b v="0"/>
    <x v="1"/>
    <s v="plays"/>
    <n v="5.75"/>
    <n v="5"/>
    <x v="2895"/>
    <d v="2014-06-22T21:00:00"/>
    <x v="3"/>
  </r>
  <r>
    <x v="2"/>
    <s v="US"/>
    <s v="USD"/>
    <n v="1481522400"/>
    <n v="1480283321"/>
    <b v="0"/>
    <n v="12"/>
    <b v="0"/>
    <x v="1"/>
    <s v="plays"/>
    <n v="52.08"/>
    <n v="21"/>
    <x v="2896"/>
    <d v="2016-12-12T06:00:00"/>
    <x v="2"/>
  </r>
  <r>
    <x v="2"/>
    <s v="US"/>
    <s v="USD"/>
    <n v="1444577345"/>
    <n v="1441985458"/>
    <b v="0"/>
    <n v="3"/>
    <b v="0"/>
    <x v="1"/>
    <s v="plays"/>
    <n v="183.33"/>
    <n v="5"/>
    <x v="2897"/>
    <d v="2015-10-11T15:29:05"/>
    <x v="0"/>
  </r>
  <r>
    <x v="2"/>
    <s v="US"/>
    <s v="USD"/>
    <n v="1446307053"/>
    <n v="1443715053"/>
    <b v="0"/>
    <n v="12"/>
    <b v="0"/>
    <x v="1"/>
    <s v="plays"/>
    <n v="26.33"/>
    <n v="4"/>
    <x v="2898"/>
    <d v="2015-10-31T15:57:33"/>
    <x v="0"/>
  </r>
  <r>
    <x v="2"/>
    <s v="US"/>
    <s v="USD"/>
    <n v="1469325158"/>
    <n v="1464141158"/>
    <b v="0"/>
    <n v="0"/>
    <b v="0"/>
    <x v="1"/>
    <s v="plays"/>
    <s v="N/A"/>
    <n v="0"/>
    <x v="2899"/>
    <d v="2016-07-24T01:52:38"/>
    <x v="2"/>
  </r>
  <r>
    <x v="2"/>
    <s v="US"/>
    <s v="USD"/>
    <n v="1407562632"/>
    <n v="1404970632"/>
    <b v="0"/>
    <n v="7"/>
    <b v="0"/>
    <x v="1"/>
    <s v="plays"/>
    <n v="486.43"/>
    <n v="62"/>
    <x v="2900"/>
    <d v="2014-08-09T05:37:12"/>
    <x v="3"/>
  </r>
  <r>
    <x v="2"/>
    <s v="US"/>
    <s v="USD"/>
    <n v="1423345339"/>
    <n v="1418161339"/>
    <b v="0"/>
    <n v="2"/>
    <b v="0"/>
    <x v="1"/>
    <s v="plays"/>
    <n v="3"/>
    <n v="1"/>
    <x v="2901"/>
    <d v="2015-02-07T21:42:19"/>
    <x v="3"/>
  </r>
  <r>
    <x v="2"/>
    <s v="US"/>
    <s v="USD"/>
    <n v="1440412396"/>
    <n v="1437820396"/>
    <b v="0"/>
    <n v="1"/>
    <b v="0"/>
    <x v="1"/>
    <s v="plays"/>
    <n v="25"/>
    <n v="0"/>
    <x v="2902"/>
    <d v="2015-08-24T10:33:16"/>
    <x v="0"/>
  </r>
  <r>
    <x v="2"/>
    <s v="US"/>
    <s v="USD"/>
    <n v="1441771218"/>
    <n v="1436587218"/>
    <b v="0"/>
    <n v="4"/>
    <b v="0"/>
    <x v="1"/>
    <s v="plays"/>
    <n v="9.75"/>
    <n v="1"/>
    <x v="2903"/>
    <d v="2015-09-09T04:00:18"/>
    <x v="0"/>
  </r>
  <r>
    <x v="2"/>
    <s v="GB"/>
    <s v="GBP"/>
    <n v="1415534400"/>
    <n v="1414538031"/>
    <b v="0"/>
    <n v="4"/>
    <b v="0"/>
    <x v="1"/>
    <s v="plays"/>
    <n v="18.75"/>
    <n v="5"/>
    <x v="2904"/>
    <d v="2014-11-09T12:00:00"/>
    <x v="3"/>
  </r>
  <r>
    <x v="2"/>
    <s v="US"/>
    <s v="USD"/>
    <n v="1473211313"/>
    <n v="1472001713"/>
    <b v="0"/>
    <n v="17"/>
    <b v="0"/>
    <x v="1"/>
    <s v="plays"/>
    <n v="36.590000000000003"/>
    <n v="18"/>
    <x v="2905"/>
    <d v="2016-09-07T01:21:53"/>
    <x v="2"/>
  </r>
  <r>
    <x v="2"/>
    <s v="US"/>
    <s v="USD"/>
    <n v="1438390800"/>
    <n v="1436888066"/>
    <b v="0"/>
    <n v="7"/>
    <b v="0"/>
    <x v="1"/>
    <s v="plays"/>
    <n v="80.709999999999994"/>
    <n v="9"/>
    <x v="2906"/>
    <d v="2015-08-01T01:00:00"/>
    <x v="0"/>
  </r>
  <r>
    <x v="2"/>
    <s v="US"/>
    <s v="USD"/>
    <n v="1463259837"/>
    <n v="1458075837"/>
    <b v="0"/>
    <n v="2"/>
    <b v="0"/>
    <x v="1"/>
    <s v="plays"/>
    <n v="1"/>
    <n v="0"/>
    <x v="2907"/>
    <d v="2016-05-14T21:03:57"/>
    <x v="2"/>
  </r>
  <r>
    <x v="2"/>
    <s v="US"/>
    <s v="USD"/>
    <n v="1465407219"/>
    <n v="1462815219"/>
    <b v="0"/>
    <n v="5"/>
    <b v="0"/>
    <x v="1"/>
    <s v="plays"/>
    <n v="52.8"/>
    <n v="3"/>
    <x v="2908"/>
    <d v="2016-06-08T17:33:39"/>
    <x v="2"/>
  </r>
  <r>
    <x v="2"/>
    <s v="US"/>
    <s v="USD"/>
    <n v="1416944760"/>
    <n v="1413527001"/>
    <b v="0"/>
    <n v="1"/>
    <b v="0"/>
    <x v="1"/>
    <s v="plays"/>
    <n v="20"/>
    <n v="0"/>
    <x v="2909"/>
    <d v="2014-11-25T19:46:00"/>
    <x v="3"/>
  </r>
  <r>
    <x v="2"/>
    <s v="GB"/>
    <s v="GBP"/>
    <n v="1434139887"/>
    <n v="1428955887"/>
    <b v="0"/>
    <n v="1"/>
    <b v="0"/>
    <x v="1"/>
    <s v="plays"/>
    <n v="1"/>
    <n v="0"/>
    <x v="2910"/>
    <d v="2015-06-12T20:11:27"/>
    <x v="0"/>
  </r>
  <r>
    <x v="2"/>
    <s v="US"/>
    <s v="USD"/>
    <n v="1435429626"/>
    <n v="1431973626"/>
    <b v="0"/>
    <n v="14"/>
    <b v="0"/>
    <x v="1"/>
    <s v="plays"/>
    <n v="46.93"/>
    <n v="37"/>
    <x v="2911"/>
    <d v="2015-06-27T18:27:06"/>
    <x v="0"/>
  </r>
  <r>
    <x v="2"/>
    <s v="US"/>
    <s v="USD"/>
    <n v="1452827374"/>
    <n v="1450235374"/>
    <b v="0"/>
    <n v="26"/>
    <b v="0"/>
    <x v="1"/>
    <s v="plays"/>
    <n v="78.08"/>
    <n v="14"/>
    <x v="2912"/>
    <d v="2016-01-15T03:09:34"/>
    <x v="0"/>
  </r>
  <r>
    <x v="2"/>
    <s v="US"/>
    <s v="USD"/>
    <n v="1410041339"/>
    <n v="1404857339"/>
    <b v="0"/>
    <n v="2"/>
    <b v="0"/>
    <x v="1"/>
    <s v="plays"/>
    <n v="1"/>
    <n v="0"/>
    <x v="2913"/>
    <d v="2014-09-06T22:08:59"/>
    <x v="3"/>
  </r>
  <r>
    <x v="2"/>
    <s v="GB"/>
    <s v="GBP"/>
    <n v="1426365994"/>
    <n v="1421185594"/>
    <b v="0"/>
    <n v="1"/>
    <b v="0"/>
    <x v="1"/>
    <s v="plays"/>
    <n v="1"/>
    <n v="0"/>
    <x v="2914"/>
    <d v="2015-03-14T20:46:34"/>
    <x v="0"/>
  </r>
  <r>
    <x v="2"/>
    <s v="GB"/>
    <s v="GBP"/>
    <n v="1458117190"/>
    <n v="1455528790"/>
    <b v="0"/>
    <n v="3"/>
    <b v="0"/>
    <x v="1"/>
    <s v="plays"/>
    <n v="203.67"/>
    <n v="61"/>
    <x v="2915"/>
    <d v="2016-03-16T08:33:10"/>
    <x v="2"/>
  </r>
  <r>
    <x v="2"/>
    <s v="GB"/>
    <s v="GBP"/>
    <n v="1400498789"/>
    <n v="1398511589"/>
    <b v="0"/>
    <n v="7"/>
    <b v="0"/>
    <x v="1"/>
    <s v="plays"/>
    <n v="20.71"/>
    <n v="8"/>
    <x v="2916"/>
    <d v="2014-05-19T11:26:29"/>
    <x v="3"/>
  </r>
  <r>
    <x v="2"/>
    <s v="US"/>
    <s v="USD"/>
    <n v="1442381847"/>
    <n v="1440826647"/>
    <b v="0"/>
    <n v="9"/>
    <b v="0"/>
    <x v="1"/>
    <s v="plays"/>
    <n v="48.56"/>
    <n v="22"/>
    <x v="2917"/>
    <d v="2015-09-16T05:37:27"/>
    <x v="0"/>
  </r>
  <r>
    <x v="2"/>
    <s v="US"/>
    <s v="USD"/>
    <n v="1446131207"/>
    <n v="1443712007"/>
    <b v="0"/>
    <n v="20"/>
    <b v="0"/>
    <x v="1"/>
    <s v="plays"/>
    <n v="68.099999999999994"/>
    <n v="27"/>
    <x v="2918"/>
    <d v="2015-10-29T15:06:47"/>
    <x v="0"/>
  </r>
  <r>
    <x v="2"/>
    <s v="US"/>
    <s v="USD"/>
    <n v="1407250329"/>
    <n v="1404658329"/>
    <b v="0"/>
    <n v="6"/>
    <b v="0"/>
    <x v="1"/>
    <s v="plays"/>
    <n v="8.5"/>
    <n v="9"/>
    <x v="2919"/>
    <d v="2014-08-05T14:52:09"/>
    <x v="3"/>
  </r>
  <r>
    <x v="2"/>
    <s v="CA"/>
    <s v="CAD"/>
    <n v="1427306470"/>
    <n v="1424718070"/>
    <b v="0"/>
    <n v="13"/>
    <b v="0"/>
    <x v="1"/>
    <s v="plays"/>
    <n v="51.62"/>
    <n v="27"/>
    <x v="2920"/>
    <d v="2015-03-25T18:01:10"/>
    <x v="0"/>
  </r>
  <r>
    <x v="0"/>
    <s v="US"/>
    <s v="USD"/>
    <n v="1411679804"/>
    <n v="1409087804"/>
    <b v="0"/>
    <n v="3"/>
    <b v="1"/>
    <x v="1"/>
    <s v="musical"/>
    <n v="43"/>
    <n v="129"/>
    <x v="2921"/>
    <d v="2014-09-25T21:16:44"/>
    <x v="3"/>
  </r>
  <r>
    <x v="0"/>
    <s v="GB"/>
    <s v="GBP"/>
    <n v="1431982727"/>
    <n v="1428094727"/>
    <b v="0"/>
    <n v="6"/>
    <b v="1"/>
    <x v="1"/>
    <s v="musical"/>
    <n v="83.33"/>
    <n v="100"/>
    <x v="2922"/>
    <d v="2015-05-18T20:58:47"/>
    <x v="0"/>
  </r>
  <r>
    <x v="0"/>
    <s v="US"/>
    <s v="USD"/>
    <n v="1422068400"/>
    <n v="1420774779"/>
    <b v="0"/>
    <n v="10"/>
    <b v="1"/>
    <x v="1"/>
    <s v="musical"/>
    <n v="30"/>
    <n v="100"/>
    <x v="2923"/>
    <d v="2015-01-24T03:00:00"/>
    <x v="0"/>
  </r>
  <r>
    <x v="0"/>
    <s v="US"/>
    <s v="USD"/>
    <n v="1431143940"/>
    <n v="1428585710"/>
    <b v="0"/>
    <n v="147"/>
    <b v="1"/>
    <x v="1"/>
    <s v="musical"/>
    <n v="175.51"/>
    <n v="103"/>
    <x v="2924"/>
    <d v="2015-05-09T03:59:00"/>
    <x v="0"/>
  </r>
  <r>
    <x v="0"/>
    <s v="US"/>
    <s v="USD"/>
    <n v="1410444068"/>
    <n v="1407852068"/>
    <b v="0"/>
    <n v="199"/>
    <b v="1"/>
    <x v="1"/>
    <s v="musical"/>
    <n v="231.66"/>
    <n v="102"/>
    <x v="2925"/>
    <d v="2014-09-11T14:01:08"/>
    <x v="3"/>
  </r>
  <r>
    <x v="0"/>
    <s v="US"/>
    <s v="USD"/>
    <n v="1424715779"/>
    <n v="1423506179"/>
    <b v="0"/>
    <n v="50"/>
    <b v="1"/>
    <x v="1"/>
    <s v="musical"/>
    <n v="75"/>
    <n v="125"/>
    <x v="2926"/>
    <d v="2015-02-23T18:22:59"/>
    <x v="0"/>
  </r>
  <r>
    <x v="0"/>
    <s v="US"/>
    <s v="USD"/>
    <n v="1405400400"/>
    <n v="1402934629"/>
    <b v="0"/>
    <n v="21"/>
    <b v="1"/>
    <x v="1"/>
    <s v="musical"/>
    <n v="112.14"/>
    <n v="131"/>
    <x v="2927"/>
    <d v="2014-07-15T05:00:00"/>
    <x v="3"/>
  </r>
  <r>
    <x v="0"/>
    <s v="US"/>
    <s v="USD"/>
    <n v="1457135846"/>
    <n v="1454543846"/>
    <b v="0"/>
    <n v="24"/>
    <b v="1"/>
    <x v="1"/>
    <s v="musical"/>
    <n v="41.67"/>
    <n v="100"/>
    <x v="2928"/>
    <d v="2016-03-04T23:57:26"/>
    <x v="2"/>
  </r>
  <r>
    <x v="0"/>
    <s v="US"/>
    <s v="USD"/>
    <n v="1401024758"/>
    <n v="1398432758"/>
    <b v="0"/>
    <n v="32"/>
    <b v="1"/>
    <x v="1"/>
    <s v="musical"/>
    <n v="255.17"/>
    <n v="102"/>
    <x v="2929"/>
    <d v="2014-05-25T13:32:38"/>
    <x v="3"/>
  </r>
  <r>
    <x v="0"/>
    <s v="GB"/>
    <s v="GBP"/>
    <n v="1431007264"/>
    <n v="1428415264"/>
    <b v="0"/>
    <n v="62"/>
    <b v="1"/>
    <x v="1"/>
    <s v="musical"/>
    <n v="162.77000000000001"/>
    <n v="101"/>
    <x v="2930"/>
    <d v="2015-05-07T14:01:04"/>
    <x v="0"/>
  </r>
  <r>
    <x v="0"/>
    <s v="CA"/>
    <s v="CAD"/>
    <n v="1410761280"/>
    <n v="1408604363"/>
    <b v="0"/>
    <n v="9"/>
    <b v="1"/>
    <x v="1"/>
    <s v="musical"/>
    <n v="88.33"/>
    <n v="106"/>
    <x v="2931"/>
    <d v="2014-09-15T06:08:00"/>
    <x v="3"/>
  </r>
  <r>
    <x v="0"/>
    <s v="AU"/>
    <s v="AUD"/>
    <n v="1424516400"/>
    <n v="1421812637"/>
    <b v="0"/>
    <n v="38"/>
    <b v="1"/>
    <x v="1"/>
    <s v="musical"/>
    <n v="85.74"/>
    <n v="105"/>
    <x v="2932"/>
    <d v="2015-02-21T11:00:00"/>
    <x v="0"/>
  </r>
  <r>
    <x v="0"/>
    <s v="US"/>
    <s v="USD"/>
    <n v="1465081053"/>
    <n v="1462489053"/>
    <b v="0"/>
    <n v="54"/>
    <b v="1"/>
    <x v="1"/>
    <s v="musical"/>
    <n v="47.57"/>
    <n v="103"/>
    <x v="2933"/>
    <d v="2016-06-04T22:57:33"/>
    <x v="2"/>
  </r>
  <r>
    <x v="0"/>
    <s v="CA"/>
    <s v="CAD"/>
    <n v="1402845364"/>
    <n v="1400253364"/>
    <b v="0"/>
    <n v="37"/>
    <b v="1"/>
    <x v="1"/>
    <s v="musical"/>
    <n v="72.97"/>
    <n v="108"/>
    <x v="2934"/>
    <d v="2014-06-15T15:16:04"/>
    <x v="3"/>
  </r>
  <r>
    <x v="0"/>
    <s v="US"/>
    <s v="USD"/>
    <n v="1472490000"/>
    <n v="1467468008"/>
    <b v="0"/>
    <n v="39"/>
    <b v="1"/>
    <x v="1"/>
    <s v="musical"/>
    <n v="90.54"/>
    <n v="101"/>
    <x v="2935"/>
    <d v="2016-08-29T17:00:00"/>
    <x v="2"/>
  </r>
  <r>
    <x v="0"/>
    <s v="US"/>
    <s v="USD"/>
    <n v="1413176340"/>
    <n v="1412091423"/>
    <b v="0"/>
    <n v="34"/>
    <b v="1"/>
    <x v="1"/>
    <s v="musical"/>
    <n v="37.65"/>
    <n v="128"/>
    <x v="2936"/>
    <d v="2014-10-13T04:59:00"/>
    <x v="3"/>
  </r>
  <r>
    <x v="0"/>
    <s v="GB"/>
    <s v="GBP"/>
    <n v="1405249113"/>
    <n v="1402657113"/>
    <b v="0"/>
    <n v="55"/>
    <b v="1"/>
    <x v="1"/>
    <s v="musical"/>
    <n v="36.36"/>
    <n v="133"/>
    <x v="2937"/>
    <d v="2014-07-13T10:58:33"/>
    <x v="3"/>
  </r>
  <r>
    <x v="0"/>
    <s v="US"/>
    <s v="USD"/>
    <n v="1422636814"/>
    <n v="1420044814"/>
    <b v="0"/>
    <n v="32"/>
    <b v="1"/>
    <x v="1"/>
    <s v="musical"/>
    <n v="126.72"/>
    <n v="101"/>
    <x v="2938"/>
    <d v="2015-01-30T16:53:34"/>
    <x v="3"/>
  </r>
  <r>
    <x v="0"/>
    <s v="US"/>
    <s v="USD"/>
    <n v="1409187600"/>
    <n v="1406316312"/>
    <b v="0"/>
    <n v="25"/>
    <b v="1"/>
    <x v="1"/>
    <s v="musical"/>
    <n v="329.2"/>
    <n v="103"/>
    <x v="2939"/>
    <d v="2014-08-28T01:00:00"/>
    <x v="3"/>
  </r>
  <r>
    <x v="0"/>
    <s v="US"/>
    <s v="USD"/>
    <n v="1421606018"/>
    <n v="1418150018"/>
    <b v="0"/>
    <n v="33"/>
    <b v="1"/>
    <x v="1"/>
    <s v="musical"/>
    <n v="81.239999999999995"/>
    <n v="107"/>
    <x v="2940"/>
    <d v="2015-01-18T18:33:38"/>
    <x v="3"/>
  </r>
  <r>
    <x v="2"/>
    <s v="US"/>
    <s v="USD"/>
    <n v="1425250955"/>
    <n v="1422658955"/>
    <b v="0"/>
    <n v="1"/>
    <b v="0"/>
    <x v="1"/>
    <s v="spaces"/>
    <n v="1"/>
    <n v="0"/>
    <x v="2941"/>
    <d v="2015-03-01T23:02:35"/>
    <x v="0"/>
  </r>
  <r>
    <x v="2"/>
    <s v="CA"/>
    <s v="CAD"/>
    <n v="1450297080"/>
    <n v="1448565459"/>
    <b v="0"/>
    <n v="202"/>
    <b v="0"/>
    <x v="1"/>
    <s v="spaces"/>
    <n v="202.23"/>
    <n v="20"/>
    <x v="2942"/>
    <d v="2015-12-16T20:18:00"/>
    <x v="0"/>
  </r>
  <r>
    <x v="2"/>
    <s v="US"/>
    <s v="USD"/>
    <n v="1428894380"/>
    <n v="1426302380"/>
    <b v="0"/>
    <n v="0"/>
    <b v="0"/>
    <x v="1"/>
    <s v="spaces"/>
    <s v="N/A"/>
    <n v="0"/>
    <x v="2943"/>
    <d v="2015-04-13T03:06:20"/>
    <x v="0"/>
  </r>
  <r>
    <x v="2"/>
    <s v="US"/>
    <s v="USD"/>
    <n v="1433714198"/>
    <n v="1431122198"/>
    <b v="0"/>
    <n v="1"/>
    <b v="0"/>
    <x v="1"/>
    <s v="spaces"/>
    <n v="100"/>
    <n v="1"/>
    <x v="2944"/>
    <d v="2015-06-07T21:56:38"/>
    <x v="0"/>
  </r>
  <r>
    <x v="2"/>
    <s v="US"/>
    <s v="USD"/>
    <n v="1432437660"/>
    <n v="1429845660"/>
    <b v="0"/>
    <n v="0"/>
    <b v="0"/>
    <x v="1"/>
    <s v="spaces"/>
    <s v="N/A"/>
    <n v="0"/>
    <x v="2945"/>
    <d v="2015-05-24T03:21:00"/>
    <x v="0"/>
  </r>
  <r>
    <x v="2"/>
    <s v="GB"/>
    <s v="GBP"/>
    <n v="1471265092"/>
    <n v="1468673092"/>
    <b v="0"/>
    <n v="2"/>
    <b v="0"/>
    <x v="1"/>
    <s v="spaces"/>
    <n v="1"/>
    <n v="0"/>
    <x v="2946"/>
    <d v="2016-08-15T12:44:52"/>
    <x v="2"/>
  </r>
  <r>
    <x v="2"/>
    <s v="US"/>
    <s v="USD"/>
    <n v="1480007460"/>
    <n v="1475760567"/>
    <b v="0"/>
    <n v="13"/>
    <b v="0"/>
    <x v="1"/>
    <s v="spaces"/>
    <n v="82.46"/>
    <n v="4"/>
    <x v="2947"/>
    <d v="2016-11-24T17:11:00"/>
    <x v="2"/>
  </r>
  <r>
    <x v="2"/>
    <s v="US"/>
    <s v="USD"/>
    <n v="1433259293"/>
    <n v="1428075293"/>
    <b v="0"/>
    <n v="9"/>
    <b v="0"/>
    <x v="1"/>
    <s v="spaces"/>
    <n v="2.67"/>
    <n v="0"/>
    <x v="2948"/>
    <d v="2015-06-02T15:34:53"/>
    <x v="0"/>
  </r>
  <r>
    <x v="2"/>
    <s v="US"/>
    <s v="USD"/>
    <n v="1447965917"/>
    <n v="1445370317"/>
    <b v="0"/>
    <n v="2"/>
    <b v="0"/>
    <x v="1"/>
    <s v="spaces"/>
    <n v="12.5"/>
    <n v="3"/>
    <x v="2949"/>
    <d v="2015-11-19T20:45:17"/>
    <x v="0"/>
  </r>
  <r>
    <x v="2"/>
    <s v="US"/>
    <s v="USD"/>
    <n v="1453538752"/>
    <n v="1450946752"/>
    <b v="0"/>
    <n v="0"/>
    <b v="0"/>
    <x v="1"/>
    <s v="spaces"/>
    <s v="N/A"/>
    <n v="0"/>
    <x v="2950"/>
    <d v="2016-01-23T08:45:52"/>
    <x v="0"/>
  </r>
  <r>
    <x v="1"/>
    <s v="US"/>
    <s v="USD"/>
    <n v="1412536573"/>
    <n v="1408648573"/>
    <b v="0"/>
    <n v="58"/>
    <b v="0"/>
    <x v="1"/>
    <s v="spaces"/>
    <n v="18.899999999999999"/>
    <n v="2"/>
    <x v="2951"/>
    <d v="2014-10-05T19:16:13"/>
    <x v="3"/>
  </r>
  <r>
    <x v="1"/>
    <s v="US"/>
    <s v="USD"/>
    <n v="1476676800"/>
    <n v="1473957239"/>
    <b v="0"/>
    <n v="8"/>
    <b v="0"/>
    <x v="1"/>
    <s v="spaces"/>
    <n v="200.63"/>
    <n v="8"/>
    <x v="2952"/>
    <d v="2016-10-17T04:00:00"/>
    <x v="2"/>
  </r>
  <r>
    <x v="1"/>
    <s v="US"/>
    <s v="USD"/>
    <n v="1444330821"/>
    <n v="1441738821"/>
    <b v="0"/>
    <n v="3"/>
    <b v="0"/>
    <x v="1"/>
    <s v="spaces"/>
    <n v="201.67"/>
    <n v="0"/>
    <x v="2953"/>
    <d v="2015-10-08T19:00:21"/>
    <x v="0"/>
  </r>
  <r>
    <x v="1"/>
    <s v="US"/>
    <s v="USD"/>
    <n v="1489669203"/>
    <n v="1487944803"/>
    <b v="0"/>
    <n v="0"/>
    <b v="0"/>
    <x v="1"/>
    <s v="spaces"/>
    <s v="N/A"/>
    <n v="0"/>
    <x v="2954"/>
    <d v="2017-03-16T13:00:03"/>
    <x v="1"/>
  </r>
  <r>
    <x v="1"/>
    <s v="US"/>
    <s v="USD"/>
    <n v="1434476849"/>
    <n v="1431884849"/>
    <b v="0"/>
    <n v="11"/>
    <b v="0"/>
    <x v="1"/>
    <s v="spaces"/>
    <n v="65"/>
    <n v="60"/>
    <x v="2955"/>
    <d v="2015-06-16T17:47:29"/>
    <x v="0"/>
  </r>
  <r>
    <x v="1"/>
    <s v="US"/>
    <s v="USD"/>
    <n v="1462402850"/>
    <n v="1459810850"/>
    <b v="0"/>
    <n v="20"/>
    <b v="0"/>
    <x v="1"/>
    <s v="spaces"/>
    <n v="66.099999999999994"/>
    <n v="17"/>
    <x v="2956"/>
    <d v="2016-05-04T23:00:50"/>
    <x v="2"/>
  </r>
  <r>
    <x v="1"/>
    <s v="US"/>
    <s v="USD"/>
    <n v="1427498172"/>
    <n v="1422317772"/>
    <b v="0"/>
    <n v="3"/>
    <b v="0"/>
    <x v="1"/>
    <s v="spaces"/>
    <n v="93.33"/>
    <n v="2"/>
    <x v="2957"/>
    <d v="2015-03-27T23:16:12"/>
    <x v="0"/>
  </r>
  <r>
    <x v="1"/>
    <s v="US"/>
    <s v="USD"/>
    <n v="1462729317"/>
    <n v="1457548917"/>
    <b v="0"/>
    <n v="0"/>
    <b v="0"/>
    <x v="1"/>
    <s v="spaces"/>
    <s v="N/A"/>
    <n v="0"/>
    <x v="2958"/>
    <d v="2016-05-08T17:41:57"/>
    <x v="2"/>
  </r>
  <r>
    <x v="1"/>
    <s v="GB"/>
    <s v="GBP"/>
    <n v="1465258325"/>
    <n v="1462666325"/>
    <b v="0"/>
    <n v="0"/>
    <b v="0"/>
    <x v="1"/>
    <s v="spaces"/>
    <s v="N/A"/>
    <n v="0"/>
    <x v="2959"/>
    <d v="2016-06-07T00:12:05"/>
    <x v="2"/>
  </r>
  <r>
    <x v="1"/>
    <s v="US"/>
    <s v="USD"/>
    <n v="1410459023"/>
    <n v="1407867023"/>
    <b v="0"/>
    <n v="0"/>
    <b v="0"/>
    <x v="1"/>
    <s v="spaces"/>
    <s v="N/A"/>
    <n v="0"/>
    <x v="2960"/>
    <d v="2014-09-11T18:10:23"/>
    <x v="3"/>
  </r>
  <r>
    <x v="0"/>
    <s v="US"/>
    <s v="USD"/>
    <n v="1427342400"/>
    <n v="1424927159"/>
    <b v="0"/>
    <n v="108"/>
    <b v="1"/>
    <x v="1"/>
    <s v="plays"/>
    <n v="50.75"/>
    <n v="110"/>
    <x v="2961"/>
    <d v="2015-03-26T04:00:00"/>
    <x v="0"/>
  </r>
  <r>
    <x v="0"/>
    <s v="US"/>
    <s v="USD"/>
    <n v="1425193140"/>
    <n v="1422769906"/>
    <b v="0"/>
    <n v="20"/>
    <b v="1"/>
    <x v="1"/>
    <s v="plays"/>
    <n v="60.9"/>
    <n v="122"/>
    <x v="2962"/>
    <d v="2015-03-01T06:59:00"/>
    <x v="0"/>
  </r>
  <r>
    <x v="0"/>
    <s v="US"/>
    <s v="USD"/>
    <n v="1435835824"/>
    <n v="1433243824"/>
    <b v="0"/>
    <n v="98"/>
    <b v="1"/>
    <x v="1"/>
    <s v="plays"/>
    <n v="109.03"/>
    <n v="107"/>
    <x v="2963"/>
    <d v="2015-07-02T11:17:04"/>
    <x v="0"/>
  </r>
  <r>
    <x v="0"/>
    <s v="US"/>
    <s v="USD"/>
    <n v="1407360720"/>
    <n v="1404769819"/>
    <b v="0"/>
    <n v="196"/>
    <b v="1"/>
    <x v="1"/>
    <s v="plays"/>
    <n v="25.69"/>
    <n v="101"/>
    <x v="2964"/>
    <d v="2014-08-06T21:32:00"/>
    <x v="3"/>
  </r>
  <r>
    <x v="0"/>
    <s v="US"/>
    <s v="USD"/>
    <n v="1436290233"/>
    <n v="1433698233"/>
    <b v="0"/>
    <n v="39"/>
    <b v="1"/>
    <x v="1"/>
    <s v="plays"/>
    <n v="41.92"/>
    <n v="109"/>
    <x v="2965"/>
    <d v="2015-07-07T17:30:33"/>
    <x v="0"/>
  </r>
  <r>
    <x v="0"/>
    <s v="US"/>
    <s v="USD"/>
    <n v="1442425412"/>
    <n v="1439833412"/>
    <b v="0"/>
    <n v="128"/>
    <b v="1"/>
    <x v="1"/>
    <s v="plays"/>
    <n v="88.77"/>
    <n v="114"/>
    <x v="2966"/>
    <d v="2015-09-16T17:43:32"/>
    <x v="0"/>
  </r>
  <r>
    <x v="0"/>
    <s v="US"/>
    <s v="USD"/>
    <n v="1425872692"/>
    <n v="1423284292"/>
    <b v="0"/>
    <n v="71"/>
    <b v="1"/>
    <x v="1"/>
    <s v="plays"/>
    <n v="80.23"/>
    <n v="114"/>
    <x v="2967"/>
    <d v="2015-03-09T03:44:52"/>
    <x v="0"/>
  </r>
  <r>
    <x v="0"/>
    <s v="US"/>
    <s v="USD"/>
    <n v="1471406340"/>
    <n v="1470227660"/>
    <b v="0"/>
    <n v="47"/>
    <b v="1"/>
    <x v="1"/>
    <s v="plays"/>
    <n v="78.94"/>
    <n v="106"/>
    <x v="2968"/>
    <d v="2016-08-17T03:59:00"/>
    <x v="2"/>
  </r>
  <r>
    <x v="0"/>
    <s v="CA"/>
    <s v="CAD"/>
    <n v="1430693460"/>
    <n v="1428087153"/>
    <b v="0"/>
    <n v="17"/>
    <b v="1"/>
    <x v="1"/>
    <s v="plays"/>
    <n v="95.59"/>
    <n v="163"/>
    <x v="2969"/>
    <d v="2015-05-03T22:51:00"/>
    <x v="0"/>
  </r>
  <r>
    <x v="0"/>
    <s v="US"/>
    <s v="USD"/>
    <n v="1405699451"/>
    <n v="1403107451"/>
    <b v="0"/>
    <n v="91"/>
    <b v="1"/>
    <x v="1"/>
    <s v="plays"/>
    <n v="69.89"/>
    <n v="106"/>
    <x v="2970"/>
    <d v="2014-07-18T16:04:11"/>
    <x v="3"/>
  </r>
  <r>
    <x v="0"/>
    <s v="US"/>
    <s v="USD"/>
    <n v="1409500078"/>
    <n v="1406908078"/>
    <b v="0"/>
    <n v="43"/>
    <b v="1"/>
    <x v="1"/>
    <s v="plays"/>
    <n v="74.53"/>
    <n v="100"/>
    <x v="2971"/>
    <d v="2014-08-31T15:47:58"/>
    <x v="3"/>
  </r>
  <r>
    <x v="0"/>
    <s v="US"/>
    <s v="USD"/>
    <n v="1480899600"/>
    <n v="1479609520"/>
    <b v="0"/>
    <n v="17"/>
    <b v="1"/>
    <x v="1"/>
    <s v="plays"/>
    <n v="123.94"/>
    <n v="105"/>
    <x v="2972"/>
    <d v="2016-12-05T01:00:00"/>
    <x v="2"/>
  </r>
  <r>
    <x v="0"/>
    <s v="US"/>
    <s v="USD"/>
    <n v="1451620800"/>
    <n v="1449171508"/>
    <b v="0"/>
    <n v="33"/>
    <b v="1"/>
    <x v="1"/>
    <s v="plays"/>
    <n v="264.85000000000002"/>
    <n v="175"/>
    <x v="2973"/>
    <d v="2016-01-01T04:00:00"/>
    <x v="0"/>
  </r>
  <r>
    <x v="0"/>
    <s v="US"/>
    <s v="USD"/>
    <n v="1411695300"/>
    <n v="1409275671"/>
    <b v="0"/>
    <n v="87"/>
    <b v="1"/>
    <x v="1"/>
    <s v="plays"/>
    <n v="58.62"/>
    <n v="102"/>
    <x v="2974"/>
    <d v="2014-09-26T01:35:00"/>
    <x v="3"/>
  </r>
  <r>
    <x v="0"/>
    <s v="US"/>
    <s v="USD"/>
    <n v="1417057200"/>
    <n v="1414599886"/>
    <b v="0"/>
    <n v="113"/>
    <b v="1"/>
    <x v="1"/>
    <s v="plays"/>
    <n v="70.88"/>
    <n v="100"/>
    <x v="2975"/>
    <d v="2014-11-27T03:00:00"/>
    <x v="3"/>
  </r>
  <r>
    <x v="0"/>
    <s v="GB"/>
    <s v="GBP"/>
    <n v="1457870400"/>
    <n v="1456421530"/>
    <b v="0"/>
    <n v="14"/>
    <b v="1"/>
    <x v="1"/>
    <s v="plays"/>
    <n v="8.57"/>
    <n v="171"/>
    <x v="2976"/>
    <d v="2016-03-13T12:00:00"/>
    <x v="2"/>
  </r>
  <r>
    <x v="0"/>
    <s v="US"/>
    <s v="USD"/>
    <n v="1427076840"/>
    <n v="1421960934"/>
    <b v="0"/>
    <n v="30"/>
    <b v="1"/>
    <x v="1"/>
    <s v="plays"/>
    <n v="113.57"/>
    <n v="114"/>
    <x v="2977"/>
    <d v="2015-03-23T02:14:00"/>
    <x v="0"/>
  </r>
  <r>
    <x v="0"/>
    <s v="US"/>
    <s v="USD"/>
    <n v="1413784740"/>
    <n v="1412954547"/>
    <b v="0"/>
    <n v="16"/>
    <b v="1"/>
    <x v="1"/>
    <s v="plays"/>
    <n v="60.69"/>
    <n v="129"/>
    <x v="2978"/>
    <d v="2014-10-20T05:59:00"/>
    <x v="3"/>
  </r>
  <r>
    <x v="0"/>
    <s v="US"/>
    <s v="USD"/>
    <n v="1420524000"/>
    <n v="1419104823"/>
    <b v="0"/>
    <n v="46"/>
    <b v="1"/>
    <x v="1"/>
    <s v="plays"/>
    <n v="110.22"/>
    <n v="101"/>
    <x v="2979"/>
    <d v="2015-01-06T06:00:00"/>
    <x v="3"/>
  </r>
  <r>
    <x v="0"/>
    <s v="US"/>
    <s v="USD"/>
    <n v="1440381600"/>
    <n v="1438639130"/>
    <b v="0"/>
    <n v="24"/>
    <b v="1"/>
    <x v="1"/>
    <s v="plays"/>
    <n v="136.46"/>
    <n v="109"/>
    <x v="2980"/>
    <d v="2015-08-24T02:00:00"/>
    <x v="0"/>
  </r>
  <r>
    <x v="0"/>
    <s v="IE"/>
    <s v="EUR"/>
    <n v="1443014756"/>
    <n v="1439126756"/>
    <b v="1"/>
    <n v="97"/>
    <b v="1"/>
    <x v="1"/>
    <s v="spaces"/>
    <n v="53.16"/>
    <n v="129"/>
    <x v="2981"/>
    <d v="2015-09-23T13:25:56"/>
    <x v="0"/>
  </r>
  <r>
    <x v="0"/>
    <s v="GB"/>
    <s v="GBP"/>
    <n v="1455208143"/>
    <n v="1452616143"/>
    <b v="1"/>
    <n v="59"/>
    <b v="1"/>
    <x v="1"/>
    <s v="spaces"/>
    <n v="86.49"/>
    <n v="102"/>
    <x v="2982"/>
    <d v="2016-02-11T16:29:03"/>
    <x v="2"/>
  </r>
  <r>
    <x v="0"/>
    <s v="US"/>
    <s v="USD"/>
    <n v="1415722236"/>
    <n v="1410534636"/>
    <b v="1"/>
    <n v="1095"/>
    <b v="1"/>
    <x v="1"/>
    <s v="spaces"/>
    <n v="155.24"/>
    <n v="147"/>
    <x v="2983"/>
    <d v="2014-11-11T16:10:36"/>
    <x v="3"/>
  </r>
  <r>
    <x v="0"/>
    <s v="US"/>
    <s v="USD"/>
    <n v="1472020881"/>
    <n v="1469428881"/>
    <b v="1"/>
    <n v="218"/>
    <b v="1"/>
    <x v="1"/>
    <s v="spaces"/>
    <n v="115.08"/>
    <n v="100"/>
    <x v="2984"/>
    <d v="2016-08-24T06:41:21"/>
    <x v="2"/>
  </r>
  <r>
    <x v="0"/>
    <s v="NZ"/>
    <s v="NZD"/>
    <n v="1477886400"/>
    <n v="1476228128"/>
    <b v="0"/>
    <n v="111"/>
    <b v="1"/>
    <x v="1"/>
    <s v="spaces"/>
    <n v="109.59"/>
    <n v="122"/>
    <x v="2985"/>
    <d v="2016-10-31T04:00:00"/>
    <x v="2"/>
  </r>
  <r>
    <x v="0"/>
    <s v="GB"/>
    <s v="GBP"/>
    <n v="1462100406"/>
    <n v="1456920006"/>
    <b v="0"/>
    <n v="56"/>
    <b v="1"/>
    <x v="1"/>
    <s v="spaces"/>
    <n v="45.21"/>
    <n v="106"/>
    <x v="2986"/>
    <d v="2016-05-01T11:00:06"/>
    <x v="2"/>
  </r>
  <r>
    <x v="0"/>
    <s v="US"/>
    <s v="USD"/>
    <n v="1476316800"/>
    <n v="1473837751"/>
    <b v="0"/>
    <n v="265"/>
    <b v="1"/>
    <x v="1"/>
    <s v="spaces"/>
    <n v="104.15"/>
    <n v="110"/>
    <x v="2987"/>
    <d v="2016-10-13T00:00:00"/>
    <x v="2"/>
  </r>
  <r>
    <x v="0"/>
    <s v="GB"/>
    <s v="GBP"/>
    <n v="1466412081"/>
    <n v="1463820081"/>
    <b v="0"/>
    <n v="28"/>
    <b v="1"/>
    <x v="1"/>
    <s v="spaces"/>
    <n v="35.71"/>
    <n v="100"/>
    <x v="2988"/>
    <d v="2016-06-20T08:41:21"/>
    <x v="2"/>
  </r>
  <r>
    <x v="0"/>
    <s v="US"/>
    <s v="USD"/>
    <n v="1450673940"/>
    <n v="1448756962"/>
    <b v="0"/>
    <n v="364"/>
    <b v="1"/>
    <x v="1"/>
    <s v="spaces"/>
    <n v="97"/>
    <n v="177"/>
    <x v="2989"/>
    <d v="2015-12-21T04:59:00"/>
    <x v="0"/>
  </r>
  <r>
    <x v="0"/>
    <s v="US"/>
    <s v="USD"/>
    <n v="1452174420"/>
    <n v="1449150420"/>
    <b v="0"/>
    <n v="27"/>
    <b v="1"/>
    <x v="1"/>
    <s v="spaces"/>
    <n v="370.37"/>
    <n v="100"/>
    <x v="2990"/>
    <d v="2016-01-07T13:47:00"/>
    <x v="0"/>
  </r>
  <r>
    <x v="0"/>
    <s v="US"/>
    <s v="USD"/>
    <n v="1485547530"/>
    <n v="1483646730"/>
    <b v="0"/>
    <n v="93"/>
    <b v="1"/>
    <x v="1"/>
    <s v="spaces"/>
    <n v="94.41"/>
    <n v="103"/>
    <x v="2991"/>
    <d v="2017-01-27T20:05:30"/>
    <x v="1"/>
  </r>
  <r>
    <x v="0"/>
    <s v="US"/>
    <s v="USD"/>
    <n v="1476037510"/>
    <n v="1473445510"/>
    <b v="0"/>
    <n v="64"/>
    <b v="1"/>
    <x v="1"/>
    <s v="spaces"/>
    <n v="48.98"/>
    <n v="105"/>
    <x v="2992"/>
    <d v="2016-10-09T18:25:10"/>
    <x v="2"/>
  </r>
  <r>
    <x v="0"/>
    <s v="US"/>
    <s v="USD"/>
    <n v="1455998867"/>
    <n v="1453406867"/>
    <b v="0"/>
    <n v="22"/>
    <b v="1"/>
    <x v="1"/>
    <s v="spaces"/>
    <n v="45.59"/>
    <n v="100"/>
    <x v="2993"/>
    <d v="2016-02-20T20:07:47"/>
    <x v="2"/>
  </r>
  <r>
    <x v="0"/>
    <s v="GB"/>
    <s v="GBP"/>
    <n v="1412335772"/>
    <n v="1409743772"/>
    <b v="0"/>
    <n v="59"/>
    <b v="1"/>
    <x v="1"/>
    <s v="spaces"/>
    <n v="23.28"/>
    <n v="458"/>
    <x v="2994"/>
    <d v="2014-10-03T11:29:32"/>
    <x v="3"/>
  </r>
  <r>
    <x v="0"/>
    <s v="US"/>
    <s v="USD"/>
    <n v="1484841471"/>
    <n v="1482249471"/>
    <b v="0"/>
    <n v="249"/>
    <b v="1"/>
    <x v="1"/>
    <s v="spaces"/>
    <n v="63.23"/>
    <n v="105"/>
    <x v="2995"/>
    <d v="2017-01-19T15:57:51"/>
    <x v="2"/>
  </r>
  <r>
    <x v="0"/>
    <s v="US"/>
    <s v="USD"/>
    <n v="1432677240"/>
    <n v="1427493240"/>
    <b v="0"/>
    <n v="392"/>
    <b v="1"/>
    <x v="1"/>
    <s v="spaces"/>
    <n v="153.52000000000001"/>
    <n v="172"/>
    <x v="2996"/>
    <d v="2015-05-26T21:54:00"/>
    <x v="0"/>
  </r>
  <r>
    <x v="0"/>
    <s v="US"/>
    <s v="USD"/>
    <n v="1488171540"/>
    <n v="1486661793"/>
    <b v="0"/>
    <n v="115"/>
    <b v="1"/>
    <x v="1"/>
    <s v="spaces"/>
    <n v="90.2"/>
    <n v="104"/>
    <x v="2997"/>
    <d v="2017-02-27T04:59:00"/>
    <x v="1"/>
  </r>
  <r>
    <x v="0"/>
    <s v="US"/>
    <s v="USD"/>
    <n v="1402892700"/>
    <n v="1400474329"/>
    <b v="0"/>
    <n v="433"/>
    <b v="1"/>
    <x v="1"/>
    <s v="spaces"/>
    <n v="118.97"/>
    <n v="103"/>
    <x v="2998"/>
    <d v="2014-06-16T04:25:00"/>
    <x v="3"/>
  </r>
  <r>
    <x v="0"/>
    <s v="US"/>
    <s v="USD"/>
    <n v="1488333600"/>
    <n v="1487094360"/>
    <b v="0"/>
    <n v="20"/>
    <b v="1"/>
    <x v="1"/>
    <s v="spaces"/>
    <n v="80.25"/>
    <n v="119"/>
    <x v="2999"/>
    <d v="2017-03-01T02:00:00"/>
    <x v="1"/>
  </r>
  <r>
    <x v="0"/>
    <s v="US"/>
    <s v="USD"/>
    <n v="1485885600"/>
    <n v="1484682670"/>
    <b v="0"/>
    <n v="8"/>
    <b v="1"/>
    <x v="1"/>
    <s v="spaces"/>
    <n v="62.5"/>
    <n v="100"/>
    <x v="3000"/>
    <d v="2017-01-31T18:00:00"/>
    <x v="1"/>
  </r>
  <r>
    <x v="0"/>
    <s v="US"/>
    <s v="USD"/>
    <n v="1468445382"/>
    <n v="1465853382"/>
    <b v="0"/>
    <n v="175"/>
    <b v="1"/>
    <x v="1"/>
    <s v="spaces"/>
    <n v="131.38"/>
    <n v="319"/>
    <x v="3001"/>
    <d v="2016-07-13T21:29:42"/>
    <x v="2"/>
  </r>
  <r>
    <x v="0"/>
    <s v="US"/>
    <s v="USD"/>
    <n v="1356552252"/>
    <n v="1353960252"/>
    <b v="0"/>
    <n v="104"/>
    <b v="1"/>
    <x v="1"/>
    <s v="spaces"/>
    <n v="73.03"/>
    <n v="109"/>
    <x v="3002"/>
    <d v="2012-12-26T20:04:12"/>
    <x v="5"/>
  </r>
  <r>
    <x v="0"/>
    <s v="US"/>
    <s v="USD"/>
    <n v="1456811940"/>
    <n v="1454098976"/>
    <b v="0"/>
    <n v="17"/>
    <b v="1"/>
    <x v="1"/>
    <s v="spaces"/>
    <n v="178.53"/>
    <n v="101"/>
    <x v="3003"/>
    <d v="2016-03-01T05:59:00"/>
    <x v="2"/>
  </r>
  <r>
    <x v="0"/>
    <s v="US"/>
    <s v="USD"/>
    <n v="1416089324"/>
    <n v="1413493724"/>
    <b v="0"/>
    <n v="277"/>
    <b v="1"/>
    <x v="1"/>
    <s v="spaces"/>
    <n v="162.91"/>
    <n v="113"/>
    <x v="3004"/>
    <d v="2014-11-15T22:08:44"/>
    <x v="3"/>
  </r>
  <r>
    <x v="0"/>
    <s v="US"/>
    <s v="USD"/>
    <n v="1412611905"/>
    <n v="1410019905"/>
    <b v="0"/>
    <n v="118"/>
    <b v="1"/>
    <x v="1"/>
    <s v="spaces"/>
    <n v="108.24"/>
    <n v="120"/>
    <x v="3005"/>
    <d v="2014-10-06T16:11:45"/>
    <x v="3"/>
  </r>
  <r>
    <x v="0"/>
    <s v="CA"/>
    <s v="CAD"/>
    <n v="1418580591"/>
    <n v="1415988591"/>
    <b v="0"/>
    <n v="97"/>
    <b v="1"/>
    <x v="1"/>
    <s v="spaces"/>
    <n v="88.87"/>
    <n v="108"/>
    <x v="3006"/>
    <d v="2014-12-14T18:09:51"/>
    <x v="3"/>
  </r>
  <r>
    <x v="0"/>
    <s v="US"/>
    <s v="USD"/>
    <n v="1429938683"/>
    <n v="1428124283"/>
    <b v="0"/>
    <n v="20"/>
    <b v="1"/>
    <x v="1"/>
    <s v="spaces"/>
    <n v="54"/>
    <n v="180"/>
    <x v="3007"/>
    <d v="2015-04-25T05:11:23"/>
    <x v="0"/>
  </r>
  <r>
    <x v="0"/>
    <s v="US"/>
    <s v="USD"/>
    <n v="1453352719"/>
    <n v="1450760719"/>
    <b v="0"/>
    <n v="26"/>
    <b v="1"/>
    <x v="1"/>
    <s v="spaces"/>
    <n v="116.73"/>
    <n v="101"/>
    <x v="3008"/>
    <d v="2016-01-21T05:05:19"/>
    <x v="0"/>
  </r>
  <r>
    <x v="0"/>
    <s v="US"/>
    <s v="USD"/>
    <n v="1417012840"/>
    <n v="1414417240"/>
    <b v="0"/>
    <n v="128"/>
    <b v="1"/>
    <x v="1"/>
    <s v="spaces"/>
    <n v="233.9"/>
    <n v="120"/>
    <x v="3009"/>
    <d v="2014-11-26T14:40:40"/>
    <x v="3"/>
  </r>
  <r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x v="0"/>
    <s v="ES"/>
    <s v="EUR"/>
    <n v="1450911540"/>
    <n v="1448536516"/>
    <b v="0"/>
    <n v="25"/>
    <b v="1"/>
    <x v="1"/>
    <s v="spaces"/>
    <n v="14.84"/>
    <n v="124"/>
    <x v="3011"/>
    <d v="2015-12-23T22:59:00"/>
    <x v="0"/>
  </r>
  <r>
    <x v="0"/>
    <s v="US"/>
    <s v="USD"/>
    <n v="1423587130"/>
    <n v="1421772730"/>
    <b v="0"/>
    <n v="55"/>
    <b v="1"/>
    <x v="1"/>
    <s v="spaces"/>
    <n v="85.18"/>
    <n v="117"/>
    <x v="3012"/>
    <d v="2015-02-10T16:52:10"/>
    <x v="0"/>
  </r>
  <r>
    <x v="0"/>
    <s v="US"/>
    <s v="USD"/>
    <n v="1434917049"/>
    <n v="1432325049"/>
    <b v="0"/>
    <n v="107"/>
    <b v="1"/>
    <x v="1"/>
    <s v="spaces"/>
    <n v="146.69"/>
    <n v="157"/>
    <x v="3013"/>
    <d v="2015-06-21T20:04:09"/>
    <x v="0"/>
  </r>
  <r>
    <x v="0"/>
    <s v="US"/>
    <s v="USD"/>
    <n v="1415163600"/>
    <n v="1412737080"/>
    <b v="0"/>
    <n v="557"/>
    <b v="1"/>
    <x v="1"/>
    <s v="spaces"/>
    <n v="50.76"/>
    <n v="113"/>
    <x v="3014"/>
    <d v="2014-11-05T05:00:00"/>
    <x v="3"/>
  </r>
  <r>
    <x v="0"/>
    <s v="US"/>
    <s v="USD"/>
    <n v="1402459200"/>
    <n v="1401125238"/>
    <b v="0"/>
    <n v="40"/>
    <b v="1"/>
    <x v="1"/>
    <s v="spaces"/>
    <n v="87.7"/>
    <n v="103"/>
    <x v="3015"/>
    <d v="2014-06-11T04:00:00"/>
    <x v="3"/>
  </r>
  <r>
    <x v="0"/>
    <s v="US"/>
    <s v="USD"/>
    <n v="1405688952"/>
    <n v="1400504952"/>
    <b v="0"/>
    <n v="36"/>
    <b v="1"/>
    <x v="1"/>
    <s v="spaces"/>
    <n v="242.28"/>
    <n v="103"/>
    <x v="3016"/>
    <d v="2014-07-18T13:09:12"/>
    <x v="3"/>
  </r>
  <r>
    <x v="0"/>
    <s v="US"/>
    <s v="USD"/>
    <n v="1408566243"/>
    <n v="1405974243"/>
    <b v="0"/>
    <n v="159"/>
    <b v="1"/>
    <x v="1"/>
    <s v="spaces"/>
    <n v="146.44999999999999"/>
    <n v="106"/>
    <x v="3017"/>
    <d v="2014-08-20T20:24:03"/>
    <x v="3"/>
  </r>
  <r>
    <x v="0"/>
    <s v="FR"/>
    <s v="EUR"/>
    <n v="1437429600"/>
    <n v="1433747376"/>
    <b v="0"/>
    <n v="41"/>
    <b v="1"/>
    <x v="1"/>
    <s v="spaces"/>
    <n v="103.17"/>
    <n v="101"/>
    <x v="3018"/>
    <d v="2015-07-20T22:00:00"/>
    <x v="0"/>
  </r>
  <r>
    <x v="0"/>
    <s v="US"/>
    <s v="USD"/>
    <n v="1401159600"/>
    <n v="1398801620"/>
    <b v="0"/>
    <n v="226"/>
    <b v="1"/>
    <x v="1"/>
    <s v="spaces"/>
    <n v="80.459999999999994"/>
    <n v="121"/>
    <x v="3019"/>
    <d v="2014-05-27T03:00:00"/>
    <x v="3"/>
  </r>
  <r>
    <x v="0"/>
    <s v="US"/>
    <s v="USD"/>
    <n v="1439583533"/>
    <n v="1434399533"/>
    <b v="0"/>
    <n v="30"/>
    <b v="1"/>
    <x v="1"/>
    <s v="spaces"/>
    <n v="234.67"/>
    <n v="101"/>
    <x v="3020"/>
    <d v="2015-08-14T20:18:53"/>
    <x v="0"/>
  </r>
  <r>
    <x v="0"/>
    <s v="US"/>
    <s v="USD"/>
    <n v="1479794340"/>
    <n v="1476715869"/>
    <b v="0"/>
    <n v="103"/>
    <b v="1"/>
    <x v="1"/>
    <s v="spaces"/>
    <n v="50.69"/>
    <n v="116"/>
    <x v="3021"/>
    <d v="2016-11-22T05:59:00"/>
    <x v="2"/>
  </r>
  <r>
    <x v="0"/>
    <s v="US"/>
    <s v="USD"/>
    <n v="1472338409"/>
    <n v="1468450409"/>
    <b v="0"/>
    <n v="62"/>
    <b v="1"/>
    <x v="1"/>
    <s v="spaces"/>
    <n v="162.71"/>
    <n v="101"/>
    <x v="3022"/>
    <d v="2016-08-27T22:53:29"/>
    <x v="2"/>
  </r>
  <r>
    <x v="0"/>
    <s v="GB"/>
    <s v="GBP"/>
    <n v="1434039186"/>
    <n v="1430151186"/>
    <b v="0"/>
    <n v="6"/>
    <b v="1"/>
    <x v="1"/>
    <s v="spaces"/>
    <n v="120.17"/>
    <n v="103"/>
    <x v="3023"/>
    <d v="2015-06-11T16:13:06"/>
    <x v="0"/>
  </r>
  <r>
    <x v="0"/>
    <s v="US"/>
    <s v="USD"/>
    <n v="1349567475"/>
    <n v="1346975475"/>
    <b v="0"/>
    <n v="182"/>
    <b v="1"/>
    <x v="1"/>
    <s v="spaces"/>
    <n v="67.7"/>
    <n v="246"/>
    <x v="3024"/>
    <d v="2012-10-06T23:51:15"/>
    <x v="5"/>
  </r>
  <r>
    <x v="0"/>
    <s v="GB"/>
    <s v="GBP"/>
    <n v="1401465600"/>
    <n v="1399032813"/>
    <b v="0"/>
    <n v="145"/>
    <b v="1"/>
    <x v="1"/>
    <s v="spaces"/>
    <n v="52.1"/>
    <n v="302"/>
    <x v="3025"/>
    <d v="2014-05-30T16:00:00"/>
    <x v="3"/>
  </r>
  <r>
    <x v="0"/>
    <s v="GB"/>
    <s v="GBP"/>
    <n v="1488538892"/>
    <n v="1487329292"/>
    <b v="0"/>
    <n v="25"/>
    <b v="1"/>
    <x v="1"/>
    <s v="spaces"/>
    <n v="51.6"/>
    <n v="143"/>
    <x v="3026"/>
    <d v="2017-03-03T11:01:32"/>
    <x v="1"/>
  </r>
  <r>
    <x v="0"/>
    <s v="US"/>
    <s v="USD"/>
    <n v="1426866851"/>
    <n v="1424278451"/>
    <b v="0"/>
    <n v="320"/>
    <b v="1"/>
    <x v="1"/>
    <s v="spaces"/>
    <n v="164.3"/>
    <n v="131"/>
    <x v="3027"/>
    <d v="2015-03-20T15:54:11"/>
    <x v="0"/>
  </r>
  <r>
    <x v="0"/>
    <s v="US"/>
    <s v="USD"/>
    <n v="1471242025"/>
    <n v="1468650025"/>
    <b v="0"/>
    <n v="99"/>
    <b v="1"/>
    <x v="1"/>
    <s v="spaces"/>
    <n v="84.86"/>
    <n v="168"/>
    <x v="3028"/>
    <d v="2016-08-15T06:20:25"/>
    <x v="2"/>
  </r>
  <r>
    <x v="0"/>
    <s v="US"/>
    <s v="USD"/>
    <n v="1416285300"/>
    <n v="1413824447"/>
    <b v="0"/>
    <n v="348"/>
    <b v="1"/>
    <x v="1"/>
    <s v="spaces"/>
    <n v="94.55"/>
    <n v="110"/>
    <x v="3029"/>
    <d v="2014-11-18T04:35:00"/>
    <x v="3"/>
  </r>
  <r>
    <x v="0"/>
    <s v="US"/>
    <s v="USD"/>
    <n v="1442426171"/>
    <n v="1439834171"/>
    <b v="0"/>
    <n v="41"/>
    <b v="1"/>
    <x v="1"/>
    <s v="spaces"/>
    <n v="45.54"/>
    <n v="107"/>
    <x v="3030"/>
    <d v="2015-09-16T17:56:11"/>
    <x v="0"/>
  </r>
  <r>
    <x v="0"/>
    <s v="US"/>
    <s v="USD"/>
    <n v="1476479447"/>
    <n v="1471295447"/>
    <b v="0"/>
    <n v="29"/>
    <b v="1"/>
    <x v="1"/>
    <s v="spaces"/>
    <n v="51.72"/>
    <n v="100"/>
    <x v="3031"/>
    <d v="2016-10-14T21:10:47"/>
    <x v="2"/>
  </r>
  <r>
    <x v="0"/>
    <s v="US"/>
    <s v="USD"/>
    <n v="1441933459"/>
    <n v="1439341459"/>
    <b v="0"/>
    <n v="25"/>
    <b v="1"/>
    <x v="1"/>
    <s v="spaces"/>
    <n v="50.88"/>
    <n v="127"/>
    <x v="3032"/>
    <d v="2015-09-11T01:04:19"/>
    <x v="0"/>
  </r>
  <r>
    <x v="0"/>
    <s v="US"/>
    <s v="USD"/>
    <n v="1471487925"/>
    <n v="1468895925"/>
    <b v="0"/>
    <n v="23"/>
    <b v="1"/>
    <x v="1"/>
    <s v="spaces"/>
    <n v="191.13"/>
    <n v="147"/>
    <x v="3033"/>
    <d v="2016-08-18T02:38:45"/>
    <x v="2"/>
  </r>
  <r>
    <x v="0"/>
    <s v="US"/>
    <s v="USD"/>
    <n v="1477972740"/>
    <n v="1475326255"/>
    <b v="0"/>
    <n v="1260"/>
    <b v="1"/>
    <x v="1"/>
    <s v="spaces"/>
    <n v="89.31"/>
    <n v="113"/>
    <x v="3034"/>
    <d v="2016-11-01T03:59:00"/>
    <x v="2"/>
  </r>
  <r>
    <x v="0"/>
    <s v="US"/>
    <s v="USD"/>
    <n v="1367674009"/>
    <n v="1365082009"/>
    <b v="0"/>
    <n v="307"/>
    <b v="1"/>
    <x v="1"/>
    <s v="spaces"/>
    <n v="88.59"/>
    <n v="109"/>
    <x v="3035"/>
    <d v="2013-05-04T13:26:49"/>
    <x v="4"/>
  </r>
  <r>
    <x v="0"/>
    <s v="US"/>
    <s v="USD"/>
    <n v="1376654340"/>
    <n v="1373568644"/>
    <b v="0"/>
    <n v="329"/>
    <b v="1"/>
    <x v="1"/>
    <s v="spaces"/>
    <n v="96.3"/>
    <n v="127"/>
    <x v="3036"/>
    <d v="2013-08-16T11:59:00"/>
    <x v="4"/>
  </r>
  <r>
    <x v="0"/>
    <s v="US"/>
    <s v="USD"/>
    <n v="1285995540"/>
    <n v="1279574773"/>
    <b v="0"/>
    <n v="32"/>
    <b v="1"/>
    <x v="1"/>
    <s v="spaces"/>
    <n v="33.31"/>
    <n v="213"/>
    <x v="3037"/>
    <d v="2010-10-02T04:59:00"/>
    <x v="7"/>
  </r>
  <r>
    <x v="0"/>
    <s v="US"/>
    <s v="USD"/>
    <n v="1457071397"/>
    <n v="1451887397"/>
    <b v="0"/>
    <n v="27"/>
    <b v="1"/>
    <x v="1"/>
    <s v="spaces"/>
    <n v="37.22"/>
    <n v="101"/>
    <x v="3038"/>
    <d v="2016-03-04T06:03:17"/>
    <x v="2"/>
  </r>
  <r>
    <x v="0"/>
    <s v="US"/>
    <s v="USD"/>
    <n v="1388303940"/>
    <n v="1386011038"/>
    <b v="0"/>
    <n v="236"/>
    <b v="1"/>
    <x v="1"/>
    <s v="spaces"/>
    <n v="92.13"/>
    <n v="109"/>
    <x v="3039"/>
    <d v="2013-12-29T07:59:00"/>
    <x v="4"/>
  </r>
  <r>
    <x v="0"/>
    <s v="US"/>
    <s v="USD"/>
    <n v="1435359600"/>
    <n v="1434999621"/>
    <b v="0"/>
    <n v="42"/>
    <b v="1"/>
    <x v="1"/>
    <s v="spaces"/>
    <n v="76.790000000000006"/>
    <n v="108"/>
    <x v="3040"/>
    <d v="2015-06-26T23:00:00"/>
    <x v="0"/>
  </r>
  <r>
    <x v="0"/>
    <s v="US"/>
    <s v="USD"/>
    <n v="1453323048"/>
    <n v="1450731048"/>
    <b v="0"/>
    <n v="95"/>
    <b v="1"/>
    <x v="1"/>
    <s v="spaces"/>
    <n v="96.53"/>
    <n v="110"/>
    <x v="3041"/>
    <d v="2016-01-20T20:50:48"/>
    <x v="0"/>
  </r>
  <r>
    <x v="0"/>
    <s v="GB"/>
    <s v="GBP"/>
    <n v="1444149047"/>
    <n v="1441557047"/>
    <b v="0"/>
    <n v="37"/>
    <b v="1"/>
    <x v="1"/>
    <s v="spaces"/>
    <n v="51.89"/>
    <n v="128"/>
    <x v="3042"/>
    <d v="2015-10-06T16:30:47"/>
    <x v="0"/>
  </r>
  <r>
    <x v="0"/>
    <s v="CA"/>
    <s v="CAD"/>
    <n v="1429152600"/>
    <n v="1426815699"/>
    <b v="0"/>
    <n v="128"/>
    <b v="1"/>
    <x v="1"/>
    <s v="spaces"/>
    <n v="128.91"/>
    <n v="110"/>
    <x v="3043"/>
    <d v="2015-04-16T02:50:00"/>
    <x v="0"/>
  </r>
  <r>
    <x v="0"/>
    <s v="US"/>
    <s v="USD"/>
    <n v="1454433998"/>
    <n v="1453137998"/>
    <b v="0"/>
    <n v="156"/>
    <b v="1"/>
    <x v="1"/>
    <s v="spaces"/>
    <n v="84.11"/>
    <n v="109"/>
    <x v="3044"/>
    <d v="2016-02-02T17:26:38"/>
    <x v="2"/>
  </r>
  <r>
    <x v="0"/>
    <s v="US"/>
    <s v="USD"/>
    <n v="1408679055"/>
    <n v="1406087055"/>
    <b v="0"/>
    <n v="64"/>
    <b v="1"/>
    <x v="1"/>
    <s v="spaces"/>
    <n v="82.94"/>
    <n v="133"/>
    <x v="3045"/>
    <d v="2014-08-22T03:44:15"/>
    <x v="3"/>
  </r>
  <r>
    <x v="0"/>
    <s v="US"/>
    <s v="USD"/>
    <n v="1410324720"/>
    <n v="1407784586"/>
    <b v="0"/>
    <n v="58"/>
    <b v="1"/>
    <x v="1"/>
    <s v="spaces"/>
    <n v="259.95"/>
    <n v="191"/>
    <x v="3046"/>
    <d v="2014-09-10T04:52:00"/>
    <x v="3"/>
  </r>
  <r>
    <x v="0"/>
    <s v="US"/>
    <s v="USD"/>
    <n v="1461762960"/>
    <n v="1457999054"/>
    <b v="0"/>
    <n v="20"/>
    <b v="1"/>
    <x v="1"/>
    <s v="spaces"/>
    <n v="37.25"/>
    <n v="149"/>
    <x v="3047"/>
    <d v="2016-04-27T13:16:00"/>
    <x v="2"/>
  </r>
  <r>
    <x v="0"/>
    <s v="US"/>
    <s v="USD"/>
    <n v="1420060920"/>
    <n v="1417556262"/>
    <b v="0"/>
    <n v="47"/>
    <b v="1"/>
    <x v="1"/>
    <s v="spaces"/>
    <n v="177.02"/>
    <n v="166"/>
    <x v="3048"/>
    <d v="2014-12-31T21:22:00"/>
    <x v="3"/>
  </r>
  <r>
    <x v="0"/>
    <s v="US"/>
    <s v="USD"/>
    <n v="1434241255"/>
    <n v="1431649255"/>
    <b v="0"/>
    <n v="54"/>
    <b v="1"/>
    <x v="1"/>
    <s v="spaces"/>
    <n v="74.069999999999993"/>
    <n v="107"/>
    <x v="3049"/>
    <d v="2015-06-14T00:20:55"/>
    <x v="0"/>
  </r>
  <r>
    <x v="0"/>
    <s v="US"/>
    <s v="USD"/>
    <n v="1462420960"/>
    <n v="1459828960"/>
    <b v="0"/>
    <n v="9"/>
    <b v="1"/>
    <x v="1"/>
    <s v="spaces"/>
    <n v="70.67"/>
    <n v="106"/>
    <x v="3050"/>
    <d v="2016-05-05T04:02:40"/>
    <x v="2"/>
  </r>
  <r>
    <x v="2"/>
    <s v="GB"/>
    <s v="GBP"/>
    <n v="1486547945"/>
    <n v="1483955945"/>
    <b v="1"/>
    <n v="35"/>
    <b v="0"/>
    <x v="1"/>
    <s v="spaces"/>
    <n v="23.63"/>
    <n v="24"/>
    <x v="3051"/>
    <d v="2017-02-08T09:59:05"/>
    <x v="1"/>
  </r>
  <r>
    <x v="2"/>
    <s v="US"/>
    <s v="USD"/>
    <n v="1432828740"/>
    <n v="1430237094"/>
    <b v="0"/>
    <n v="2"/>
    <b v="0"/>
    <x v="1"/>
    <s v="spaces"/>
    <n v="37.5"/>
    <n v="0"/>
    <x v="3052"/>
    <d v="2015-05-28T15:59:00"/>
    <x v="0"/>
  </r>
  <r>
    <x v="2"/>
    <s v="US"/>
    <s v="USD"/>
    <n v="1412222340"/>
    <n v="1407781013"/>
    <b v="0"/>
    <n v="3"/>
    <b v="0"/>
    <x v="1"/>
    <s v="spaces"/>
    <n v="13.33"/>
    <n v="0"/>
    <x v="3053"/>
    <d v="2014-10-02T03:59:00"/>
    <x v="3"/>
  </r>
  <r>
    <x v="2"/>
    <s v="US"/>
    <s v="USD"/>
    <n v="1425258240"/>
    <n v="1422043154"/>
    <b v="0"/>
    <n v="0"/>
    <b v="0"/>
    <x v="1"/>
    <s v="spaces"/>
    <s v="N/A"/>
    <n v="0"/>
    <x v="3054"/>
    <d v="2015-03-02T01:04:00"/>
    <x v="0"/>
  </r>
  <r>
    <x v="2"/>
    <s v="US"/>
    <s v="USD"/>
    <n v="1420844390"/>
    <n v="1415660390"/>
    <b v="0"/>
    <n v="1"/>
    <b v="0"/>
    <x v="1"/>
    <s v="spaces"/>
    <n v="1"/>
    <n v="0"/>
    <x v="3055"/>
    <d v="2015-01-09T22:59:50"/>
    <x v="3"/>
  </r>
  <r>
    <x v="2"/>
    <s v="US"/>
    <s v="USD"/>
    <n v="1412003784"/>
    <n v="1406819784"/>
    <b v="0"/>
    <n v="0"/>
    <b v="0"/>
    <x v="1"/>
    <s v="spaces"/>
    <s v="N/A"/>
    <n v="0"/>
    <x v="3056"/>
    <d v="2014-09-29T15:16:24"/>
    <x v="3"/>
  </r>
  <r>
    <x v="2"/>
    <s v="GB"/>
    <s v="GBP"/>
    <n v="1459694211"/>
    <n v="1457105811"/>
    <b v="0"/>
    <n v="0"/>
    <b v="0"/>
    <x v="1"/>
    <s v="spaces"/>
    <s v="N/A"/>
    <n v="0"/>
    <x v="3057"/>
    <d v="2016-04-03T14:36:51"/>
    <x v="2"/>
  </r>
  <r>
    <x v="2"/>
    <s v="IT"/>
    <s v="EUR"/>
    <n v="1463734740"/>
    <n v="1459414740"/>
    <b v="0"/>
    <n v="3"/>
    <b v="0"/>
    <x v="1"/>
    <s v="spaces"/>
    <n v="1"/>
    <n v="0"/>
    <x v="3058"/>
    <d v="2016-05-20T08:59:00"/>
    <x v="2"/>
  </r>
  <r>
    <x v="2"/>
    <s v="US"/>
    <s v="USD"/>
    <n v="1407536846"/>
    <n v="1404944846"/>
    <b v="0"/>
    <n v="11"/>
    <b v="0"/>
    <x v="1"/>
    <s v="spaces"/>
    <n v="41"/>
    <n v="3"/>
    <x v="3059"/>
    <d v="2014-08-08T22:27:26"/>
    <x v="3"/>
  </r>
  <r>
    <x v="2"/>
    <s v="US"/>
    <s v="USD"/>
    <n v="1443422134"/>
    <n v="1440830134"/>
    <b v="0"/>
    <n v="6"/>
    <b v="0"/>
    <x v="1"/>
    <s v="spaces"/>
    <n v="55.83"/>
    <n v="0"/>
    <x v="3060"/>
    <d v="2015-09-28T06:35:34"/>
    <x v="0"/>
  </r>
  <r>
    <x v="2"/>
    <s v="US"/>
    <s v="USD"/>
    <n v="1407955748"/>
    <n v="1405363748"/>
    <b v="0"/>
    <n v="0"/>
    <b v="0"/>
    <x v="1"/>
    <s v="spaces"/>
    <s v="N/A"/>
    <n v="0"/>
    <x v="3061"/>
    <d v="2014-08-13T18:49:08"/>
    <x v="3"/>
  </r>
  <r>
    <x v="2"/>
    <s v="US"/>
    <s v="USD"/>
    <n v="1443636000"/>
    <n v="1441111892"/>
    <b v="0"/>
    <n v="67"/>
    <b v="0"/>
    <x v="1"/>
    <s v="spaces"/>
    <n v="99.76"/>
    <n v="67"/>
    <x v="3062"/>
    <d v="2015-09-30T18:00:00"/>
    <x v="0"/>
  </r>
  <r>
    <x v="2"/>
    <s v="US"/>
    <s v="USD"/>
    <n v="1477174138"/>
    <n v="1474150138"/>
    <b v="0"/>
    <n v="23"/>
    <b v="0"/>
    <x v="1"/>
    <s v="spaces"/>
    <n v="25.52"/>
    <n v="20"/>
    <x v="3063"/>
    <d v="2016-10-22T22:08:58"/>
    <x v="2"/>
  </r>
  <r>
    <x v="2"/>
    <s v="US"/>
    <s v="USD"/>
    <n v="1448175540"/>
    <n v="1445483246"/>
    <b v="0"/>
    <n v="72"/>
    <b v="0"/>
    <x v="1"/>
    <s v="spaces"/>
    <n v="117.65"/>
    <n v="11"/>
    <x v="3064"/>
    <d v="2015-11-22T06:59:00"/>
    <x v="0"/>
  </r>
  <r>
    <x v="2"/>
    <s v="US"/>
    <s v="USD"/>
    <n v="1406683172"/>
    <n v="1404523172"/>
    <b v="0"/>
    <n v="2"/>
    <b v="0"/>
    <x v="1"/>
    <s v="spaces"/>
    <n v="5"/>
    <n v="0"/>
    <x v="3065"/>
    <d v="2014-07-30T01:19:32"/>
    <x v="3"/>
  </r>
  <r>
    <x v="2"/>
    <s v="AU"/>
    <s v="AUD"/>
    <n v="1468128537"/>
    <n v="1465536537"/>
    <b v="0"/>
    <n v="15"/>
    <b v="0"/>
    <x v="1"/>
    <s v="spaces"/>
    <n v="2796.67"/>
    <n v="12"/>
    <x v="3066"/>
    <d v="2016-07-10T05:28:57"/>
    <x v="2"/>
  </r>
  <r>
    <x v="2"/>
    <s v="NZ"/>
    <s v="NZD"/>
    <n v="1441837879"/>
    <n v="1439245879"/>
    <b v="0"/>
    <n v="1"/>
    <b v="0"/>
    <x v="1"/>
    <s v="spaces"/>
    <n v="200"/>
    <n v="3"/>
    <x v="3067"/>
    <d v="2015-09-09T22:31:19"/>
    <x v="0"/>
  </r>
  <r>
    <x v="2"/>
    <s v="US"/>
    <s v="USD"/>
    <n v="1445013352"/>
    <n v="1442421352"/>
    <b v="0"/>
    <n v="2"/>
    <b v="0"/>
    <x v="1"/>
    <s v="spaces"/>
    <n v="87.5"/>
    <n v="0"/>
    <x v="3068"/>
    <d v="2015-10-16T16:35:52"/>
    <x v="0"/>
  </r>
  <r>
    <x v="2"/>
    <s v="US"/>
    <s v="USD"/>
    <n v="1418587234"/>
    <n v="1415995234"/>
    <b v="0"/>
    <n v="7"/>
    <b v="0"/>
    <x v="1"/>
    <s v="spaces"/>
    <n v="20.14"/>
    <n v="14"/>
    <x v="3069"/>
    <d v="2014-12-14T20:00:34"/>
    <x v="3"/>
  </r>
  <r>
    <x v="2"/>
    <s v="GB"/>
    <s v="GBP"/>
    <n v="1481132169"/>
    <n v="1479317769"/>
    <b v="0"/>
    <n v="16"/>
    <b v="0"/>
    <x v="1"/>
    <s v="spaces"/>
    <n v="20.88"/>
    <n v="3"/>
    <x v="3070"/>
    <d v="2016-12-07T17:36:09"/>
    <x v="2"/>
  </r>
  <r>
    <x v="2"/>
    <s v="US"/>
    <s v="USD"/>
    <n v="1429595940"/>
    <n v="1428082481"/>
    <b v="0"/>
    <n v="117"/>
    <b v="0"/>
    <x v="1"/>
    <s v="spaces"/>
    <n v="61.31"/>
    <n v="60"/>
    <x v="3071"/>
    <d v="2015-04-21T05:59:00"/>
    <x v="0"/>
  </r>
  <r>
    <x v="2"/>
    <s v="US"/>
    <s v="USD"/>
    <n v="1477791960"/>
    <n v="1476549262"/>
    <b v="0"/>
    <n v="2"/>
    <b v="0"/>
    <x v="1"/>
    <s v="spaces"/>
    <n v="1"/>
    <n v="0"/>
    <x v="3072"/>
    <d v="2016-10-30T01:46:00"/>
    <x v="2"/>
  </r>
  <r>
    <x v="2"/>
    <s v="US"/>
    <s v="USD"/>
    <n v="1434309540"/>
    <n v="1429287900"/>
    <b v="0"/>
    <n v="7"/>
    <b v="0"/>
    <x v="1"/>
    <s v="spaces"/>
    <n v="92.14"/>
    <n v="0"/>
    <x v="3073"/>
    <d v="2015-06-14T19:19:00"/>
    <x v="0"/>
  </r>
  <r>
    <x v="2"/>
    <s v="FR"/>
    <s v="EUR"/>
    <n v="1457617359"/>
    <n v="1455025359"/>
    <b v="0"/>
    <n v="3"/>
    <b v="0"/>
    <x v="1"/>
    <s v="spaces"/>
    <n v="7.33"/>
    <n v="0"/>
    <x v="3074"/>
    <d v="2016-03-10T13:42:39"/>
    <x v="2"/>
  </r>
  <r>
    <x v="2"/>
    <s v="US"/>
    <s v="USD"/>
    <n v="1471573640"/>
    <n v="1467253640"/>
    <b v="0"/>
    <n v="20"/>
    <b v="0"/>
    <x v="1"/>
    <s v="spaces"/>
    <n v="64.8"/>
    <n v="9"/>
    <x v="3075"/>
    <d v="2016-08-19T02:27:20"/>
    <x v="2"/>
  </r>
  <r>
    <x v="2"/>
    <s v="US"/>
    <s v="USD"/>
    <n v="1444405123"/>
    <n v="1439221123"/>
    <b v="0"/>
    <n v="50"/>
    <b v="0"/>
    <x v="1"/>
    <s v="spaces"/>
    <n v="30.12"/>
    <n v="15"/>
    <x v="3076"/>
    <d v="2015-10-09T15:38:43"/>
    <x v="0"/>
  </r>
  <r>
    <x v="2"/>
    <s v="CA"/>
    <s v="CAD"/>
    <n v="1488495478"/>
    <n v="1485903478"/>
    <b v="0"/>
    <n v="2"/>
    <b v="0"/>
    <x v="1"/>
    <s v="spaces"/>
    <n v="52.5"/>
    <n v="0"/>
    <x v="3077"/>
    <d v="2017-03-02T22:57:58"/>
    <x v="1"/>
  </r>
  <r>
    <x v="2"/>
    <s v="US"/>
    <s v="USD"/>
    <n v="1424920795"/>
    <n v="1422328795"/>
    <b v="0"/>
    <n v="3"/>
    <b v="0"/>
    <x v="1"/>
    <s v="spaces"/>
    <n v="23.67"/>
    <n v="0"/>
    <x v="3078"/>
    <d v="2015-02-26T03:19:55"/>
    <x v="0"/>
  </r>
  <r>
    <x v="2"/>
    <s v="US"/>
    <s v="USD"/>
    <n v="1427040435"/>
    <n v="1424452035"/>
    <b v="0"/>
    <n v="27"/>
    <b v="0"/>
    <x v="1"/>
    <s v="spaces"/>
    <n v="415.78"/>
    <n v="1"/>
    <x v="3079"/>
    <d v="2015-03-22T16:07:15"/>
    <x v="0"/>
  </r>
  <r>
    <x v="2"/>
    <s v="US"/>
    <s v="USD"/>
    <n v="1419644444"/>
    <n v="1414456844"/>
    <b v="0"/>
    <n v="7"/>
    <b v="0"/>
    <x v="1"/>
    <s v="spaces"/>
    <n v="53.71"/>
    <n v="0"/>
    <x v="3080"/>
    <d v="2014-12-27T01:40:44"/>
    <x v="3"/>
  </r>
  <r>
    <x v="2"/>
    <s v="US"/>
    <s v="USD"/>
    <n v="1442722891"/>
    <n v="1440130891"/>
    <b v="0"/>
    <n v="5"/>
    <b v="0"/>
    <x v="1"/>
    <s v="spaces"/>
    <n v="420.6"/>
    <n v="0"/>
    <x v="3081"/>
    <d v="2015-09-20T04:21:31"/>
    <x v="0"/>
  </r>
  <r>
    <x v="2"/>
    <s v="US"/>
    <s v="USD"/>
    <n v="1447628946"/>
    <n v="1445033346"/>
    <b v="0"/>
    <n v="0"/>
    <b v="0"/>
    <x v="1"/>
    <s v="spaces"/>
    <s v="N/A"/>
    <n v="0"/>
    <x v="3082"/>
    <d v="2015-11-15T23:09:06"/>
    <x v="0"/>
  </r>
  <r>
    <x v="2"/>
    <s v="US"/>
    <s v="USD"/>
    <n v="1409547600"/>
    <n v="1406986278"/>
    <b v="0"/>
    <n v="3"/>
    <b v="0"/>
    <x v="1"/>
    <s v="spaces"/>
    <n v="18.670000000000002"/>
    <n v="0"/>
    <x v="3083"/>
    <d v="2014-09-01T05:00:00"/>
    <x v="3"/>
  </r>
  <r>
    <x v="2"/>
    <s v="US"/>
    <s v="USD"/>
    <n v="1430851680"/>
    <n v="1428340931"/>
    <b v="0"/>
    <n v="6"/>
    <b v="0"/>
    <x v="1"/>
    <s v="spaces"/>
    <n v="78.33"/>
    <n v="12"/>
    <x v="3084"/>
    <d v="2015-05-05T18:48:00"/>
    <x v="0"/>
  </r>
  <r>
    <x v="2"/>
    <s v="US"/>
    <s v="USD"/>
    <n v="1443561159"/>
    <n v="1440969159"/>
    <b v="0"/>
    <n v="9"/>
    <b v="0"/>
    <x v="1"/>
    <s v="spaces"/>
    <n v="67.78"/>
    <n v="2"/>
    <x v="3085"/>
    <d v="2015-09-29T21:12:39"/>
    <x v="0"/>
  </r>
  <r>
    <x v="2"/>
    <s v="IT"/>
    <s v="EUR"/>
    <n v="1439827559"/>
    <n v="1434643559"/>
    <b v="0"/>
    <n v="3"/>
    <b v="0"/>
    <x v="1"/>
    <s v="spaces"/>
    <n v="16.670000000000002"/>
    <n v="0"/>
    <x v="3086"/>
    <d v="2015-08-17T16:05:59"/>
    <x v="0"/>
  </r>
  <r>
    <x v="2"/>
    <s v="US"/>
    <s v="USD"/>
    <n v="1482294990"/>
    <n v="1477107390"/>
    <b v="0"/>
    <n v="2"/>
    <b v="0"/>
    <x v="1"/>
    <s v="spaces"/>
    <n v="62.5"/>
    <n v="1"/>
    <x v="3087"/>
    <d v="2016-12-21T04:36:30"/>
    <x v="2"/>
  </r>
  <r>
    <x v="2"/>
    <s v="US"/>
    <s v="USD"/>
    <n v="1420724460"/>
    <n v="1418046247"/>
    <b v="0"/>
    <n v="3"/>
    <b v="0"/>
    <x v="1"/>
    <s v="spaces"/>
    <n v="42"/>
    <n v="0"/>
    <x v="3088"/>
    <d v="2015-01-08T13:41:00"/>
    <x v="3"/>
  </r>
  <r>
    <x v="2"/>
    <s v="US"/>
    <s v="USD"/>
    <n v="1468029540"/>
    <n v="1465304483"/>
    <b v="0"/>
    <n v="45"/>
    <b v="0"/>
    <x v="1"/>
    <s v="spaces"/>
    <n v="130.09"/>
    <n v="23"/>
    <x v="3089"/>
    <d v="2016-07-09T01:59:00"/>
    <x v="2"/>
  </r>
  <r>
    <x v="2"/>
    <s v="US"/>
    <s v="USD"/>
    <n v="1430505545"/>
    <n v="1425325145"/>
    <b v="0"/>
    <n v="9"/>
    <b v="0"/>
    <x v="1"/>
    <s v="spaces"/>
    <n v="1270.22"/>
    <n v="5"/>
    <x v="3090"/>
    <d v="2015-05-01T18:39:05"/>
    <x v="0"/>
  </r>
  <r>
    <x v="2"/>
    <s v="US"/>
    <s v="USD"/>
    <n v="1471214743"/>
    <n v="1468622743"/>
    <b v="0"/>
    <n v="9"/>
    <b v="0"/>
    <x v="1"/>
    <s v="spaces"/>
    <n v="88.44"/>
    <n v="16"/>
    <x v="3091"/>
    <d v="2016-08-14T22:45:43"/>
    <x v="2"/>
  </r>
  <r>
    <x v="2"/>
    <s v="US"/>
    <s v="USD"/>
    <n v="1444946400"/>
    <n v="1441723912"/>
    <b v="0"/>
    <n v="21"/>
    <b v="0"/>
    <x v="1"/>
    <s v="spaces"/>
    <n v="56.34"/>
    <n v="1"/>
    <x v="3092"/>
    <d v="2015-10-15T22:00:00"/>
    <x v="0"/>
  </r>
  <r>
    <x v="2"/>
    <s v="CA"/>
    <s v="CAD"/>
    <n v="1401595140"/>
    <n v="1398980941"/>
    <b v="0"/>
    <n v="17"/>
    <b v="0"/>
    <x v="1"/>
    <s v="spaces"/>
    <n v="53.53"/>
    <n v="23"/>
    <x v="3093"/>
    <d v="2014-06-01T03:59:00"/>
    <x v="3"/>
  </r>
  <r>
    <x v="2"/>
    <s v="US"/>
    <s v="USD"/>
    <n v="1442775956"/>
    <n v="1437591956"/>
    <b v="0"/>
    <n v="1"/>
    <b v="0"/>
    <x v="1"/>
    <s v="spaces"/>
    <n v="25"/>
    <n v="0"/>
    <x v="3094"/>
    <d v="2015-09-20T19:05:56"/>
    <x v="0"/>
  </r>
  <r>
    <x v="2"/>
    <s v="US"/>
    <s v="USD"/>
    <n v="1470011780"/>
    <n v="1464827780"/>
    <b v="0"/>
    <n v="1"/>
    <b v="0"/>
    <x v="1"/>
    <s v="spaces"/>
    <n v="50"/>
    <n v="0"/>
    <x v="3095"/>
    <d v="2016-08-01T00:36:20"/>
    <x v="2"/>
  </r>
  <r>
    <x v="2"/>
    <s v="US"/>
    <s v="USD"/>
    <n v="1432151326"/>
    <n v="1429559326"/>
    <b v="0"/>
    <n v="14"/>
    <b v="0"/>
    <x v="1"/>
    <s v="spaces"/>
    <n v="56.79"/>
    <n v="4"/>
    <x v="3096"/>
    <d v="2015-05-20T19:48:46"/>
    <x v="0"/>
  </r>
  <r>
    <x v="2"/>
    <s v="GB"/>
    <s v="GBP"/>
    <n v="1475848800"/>
    <n v="1474027501"/>
    <b v="0"/>
    <n v="42"/>
    <b v="0"/>
    <x v="1"/>
    <s v="spaces"/>
    <n v="40.83"/>
    <n v="17"/>
    <x v="3097"/>
    <d v="2016-10-07T14:00:00"/>
    <x v="2"/>
  </r>
  <r>
    <x v="2"/>
    <s v="US"/>
    <s v="USD"/>
    <n v="1454890620"/>
    <n v="1450724449"/>
    <b v="0"/>
    <n v="27"/>
    <b v="0"/>
    <x v="1"/>
    <s v="spaces"/>
    <n v="65.11"/>
    <n v="4"/>
    <x v="3098"/>
    <d v="2016-02-08T00:17:00"/>
    <x v="0"/>
  </r>
  <r>
    <x v="2"/>
    <s v="US"/>
    <s v="USD"/>
    <n v="1455251591"/>
    <n v="1452659591"/>
    <b v="0"/>
    <n v="5"/>
    <b v="0"/>
    <x v="1"/>
    <s v="spaces"/>
    <n v="55.6"/>
    <n v="14"/>
    <x v="3099"/>
    <d v="2016-02-12T04:33:11"/>
    <x v="2"/>
  </r>
  <r>
    <x v="2"/>
    <s v="US"/>
    <s v="USD"/>
    <n v="1413816975"/>
    <n v="1411224975"/>
    <b v="0"/>
    <n v="13"/>
    <b v="0"/>
    <x v="1"/>
    <s v="spaces"/>
    <n v="140.54"/>
    <n v="15"/>
    <x v="3100"/>
    <d v="2014-10-20T14:56:15"/>
    <x v="3"/>
  </r>
  <r>
    <x v="2"/>
    <s v="FR"/>
    <s v="EUR"/>
    <n v="1437033360"/>
    <n v="1434445937"/>
    <b v="0"/>
    <n v="12"/>
    <b v="0"/>
    <x v="1"/>
    <s v="spaces"/>
    <n v="25"/>
    <n v="12"/>
    <x v="3101"/>
    <d v="2015-07-16T07:56:00"/>
    <x v="0"/>
  </r>
  <r>
    <x v="2"/>
    <s v="GB"/>
    <s v="GBP"/>
    <n v="1471939818"/>
    <n v="1467619818"/>
    <b v="0"/>
    <n v="90"/>
    <b v="0"/>
    <x v="1"/>
    <s v="spaces"/>
    <n v="69.53"/>
    <n v="39"/>
    <x v="3102"/>
    <d v="2016-08-23T08:10:18"/>
    <x v="2"/>
  </r>
  <r>
    <x v="2"/>
    <s v="US"/>
    <s v="USD"/>
    <n v="1434080706"/>
    <n v="1428896706"/>
    <b v="0"/>
    <n v="2"/>
    <b v="0"/>
    <x v="1"/>
    <s v="spaces"/>
    <n v="5.5"/>
    <n v="0"/>
    <x v="3103"/>
    <d v="2015-06-12T03:45:06"/>
    <x v="0"/>
  </r>
  <r>
    <x v="2"/>
    <s v="AU"/>
    <s v="AUD"/>
    <n v="1422928800"/>
    <n v="1420235311"/>
    <b v="0"/>
    <n v="5"/>
    <b v="0"/>
    <x v="1"/>
    <s v="spaces"/>
    <n v="237"/>
    <n v="30"/>
    <x v="3104"/>
    <d v="2015-02-03T02:00:00"/>
    <x v="0"/>
  </r>
  <r>
    <x v="2"/>
    <s v="US"/>
    <s v="USD"/>
    <n v="1413694800"/>
    <n v="1408986916"/>
    <b v="0"/>
    <n v="31"/>
    <b v="0"/>
    <x v="1"/>
    <s v="spaces"/>
    <n v="79.87"/>
    <n v="42"/>
    <x v="3105"/>
    <d v="2014-10-19T05:00:00"/>
    <x v="3"/>
  </r>
  <r>
    <x v="2"/>
    <s v="GB"/>
    <s v="GBP"/>
    <n v="1442440800"/>
    <n v="1440497876"/>
    <b v="0"/>
    <n v="4"/>
    <b v="0"/>
    <x v="1"/>
    <s v="spaces"/>
    <n v="10.25"/>
    <n v="4"/>
    <x v="3106"/>
    <d v="2015-09-16T22:00:00"/>
    <x v="0"/>
  </r>
  <r>
    <x v="2"/>
    <s v="US"/>
    <s v="USD"/>
    <n v="1431372751"/>
    <n v="1430767951"/>
    <b v="0"/>
    <n v="29"/>
    <b v="0"/>
    <x v="1"/>
    <s v="spaces"/>
    <n v="272.58999999999997"/>
    <n v="20"/>
    <x v="3107"/>
    <d v="2015-05-11T19:32:31"/>
    <x v="0"/>
  </r>
  <r>
    <x v="2"/>
    <s v="US"/>
    <s v="USD"/>
    <n v="1430234394"/>
    <n v="1425053994"/>
    <b v="0"/>
    <n v="2"/>
    <b v="0"/>
    <x v="1"/>
    <s v="spaces"/>
    <n v="13"/>
    <n v="0"/>
    <x v="3108"/>
    <d v="2015-04-28T15:19:54"/>
    <x v="0"/>
  </r>
  <r>
    <x v="2"/>
    <s v="US"/>
    <s v="USD"/>
    <n v="1409194810"/>
    <n v="1406170810"/>
    <b v="0"/>
    <n v="114"/>
    <b v="0"/>
    <x v="1"/>
    <s v="spaces"/>
    <n v="58.18"/>
    <n v="25"/>
    <x v="3109"/>
    <d v="2014-08-28T03:00:10"/>
    <x v="3"/>
  </r>
  <r>
    <x v="2"/>
    <s v="US"/>
    <s v="USD"/>
    <n v="1487465119"/>
    <n v="1484009119"/>
    <b v="0"/>
    <n v="1"/>
    <b v="0"/>
    <x v="1"/>
    <s v="spaces"/>
    <n v="10"/>
    <n v="0"/>
    <x v="3110"/>
    <d v="2017-02-19T00:45:19"/>
    <x v="1"/>
  </r>
  <r>
    <x v="2"/>
    <s v="US"/>
    <s v="USD"/>
    <n v="1412432220"/>
    <n v="1409753820"/>
    <b v="0"/>
    <n v="76"/>
    <b v="0"/>
    <x v="1"/>
    <s v="spaces"/>
    <n v="70.11"/>
    <n v="27"/>
    <x v="3111"/>
    <d v="2014-10-04T14:17:00"/>
    <x v="3"/>
  </r>
  <r>
    <x v="2"/>
    <s v="US"/>
    <s v="USD"/>
    <n v="1477968934"/>
    <n v="1472784934"/>
    <b v="0"/>
    <n v="9"/>
    <b v="0"/>
    <x v="1"/>
    <s v="spaces"/>
    <n v="57.89"/>
    <n v="5"/>
    <x v="3112"/>
    <d v="2016-11-01T02:55:34"/>
    <x v="2"/>
  </r>
  <r>
    <x v="2"/>
    <s v="US"/>
    <s v="USD"/>
    <n v="1429291982"/>
    <n v="1426699982"/>
    <b v="0"/>
    <n v="37"/>
    <b v="0"/>
    <x v="1"/>
    <s v="spaces"/>
    <n v="125.27"/>
    <n v="4"/>
    <x v="3113"/>
    <d v="2015-04-17T17:33:02"/>
    <x v="0"/>
  </r>
  <r>
    <x v="2"/>
    <s v="US"/>
    <s v="USD"/>
    <n v="1411312250"/>
    <n v="1406128250"/>
    <b v="0"/>
    <n v="0"/>
    <b v="0"/>
    <x v="1"/>
    <s v="spaces"/>
    <s v="N/A"/>
    <n v="0"/>
    <x v="3114"/>
    <d v="2014-09-21T15:10:50"/>
    <x v="3"/>
  </r>
  <r>
    <x v="2"/>
    <s v="SE"/>
    <s v="SEK"/>
    <n v="1465123427"/>
    <n v="1462531427"/>
    <b v="0"/>
    <n v="1"/>
    <b v="0"/>
    <x v="1"/>
    <s v="spaces"/>
    <n v="300"/>
    <n v="3"/>
    <x v="3115"/>
    <d v="2016-06-05T10:43:47"/>
    <x v="2"/>
  </r>
  <r>
    <x v="2"/>
    <s v="US"/>
    <s v="USD"/>
    <n v="1427890925"/>
    <n v="1426681325"/>
    <b v="0"/>
    <n v="10"/>
    <b v="0"/>
    <x v="1"/>
    <s v="spaces"/>
    <n v="43"/>
    <n v="57"/>
    <x v="3116"/>
    <d v="2015-04-01T12:22:05"/>
    <x v="0"/>
  </r>
  <r>
    <x v="2"/>
    <s v="GB"/>
    <s v="GBP"/>
    <n v="1464354720"/>
    <n v="1463648360"/>
    <b v="0"/>
    <n v="1"/>
    <b v="0"/>
    <x v="1"/>
    <s v="spaces"/>
    <n v="1"/>
    <n v="0"/>
    <x v="3117"/>
    <d v="2016-05-27T13:12:00"/>
    <x v="2"/>
  </r>
  <r>
    <x v="2"/>
    <s v="SE"/>
    <s v="SEK"/>
    <n v="1467473723"/>
    <n v="1465832123"/>
    <b v="0"/>
    <n v="2"/>
    <b v="0"/>
    <x v="1"/>
    <s v="spaces"/>
    <n v="775"/>
    <n v="0"/>
    <x v="3118"/>
    <d v="2016-07-02T15:35:23"/>
    <x v="2"/>
  </r>
  <r>
    <x v="2"/>
    <s v="US"/>
    <s v="USD"/>
    <n v="1427414732"/>
    <n v="1424826332"/>
    <b v="0"/>
    <n v="1"/>
    <b v="0"/>
    <x v="1"/>
    <s v="spaces"/>
    <n v="5"/>
    <n v="0"/>
    <x v="3119"/>
    <d v="2015-03-27T00:05:32"/>
    <x v="0"/>
  </r>
  <r>
    <x v="2"/>
    <s v="NL"/>
    <s v="EUR"/>
    <n v="1462484196"/>
    <n v="1457303796"/>
    <b v="0"/>
    <n v="10"/>
    <b v="0"/>
    <x v="1"/>
    <s v="spaces"/>
    <n v="12.8"/>
    <n v="0"/>
    <x v="3120"/>
    <d v="2016-05-05T21:36:36"/>
    <x v="2"/>
  </r>
  <r>
    <x v="1"/>
    <s v="CA"/>
    <s v="CAD"/>
    <n v="1411748335"/>
    <n v="1406564335"/>
    <b v="0"/>
    <n v="1"/>
    <b v="0"/>
    <x v="1"/>
    <s v="spaces"/>
    <n v="10"/>
    <n v="1"/>
    <x v="3121"/>
    <d v="2014-09-26T16:18:55"/>
    <x v="3"/>
  </r>
  <r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x v="1"/>
    <s v="US"/>
    <s v="USD"/>
    <n v="1468108198"/>
    <n v="1465516198"/>
    <b v="0"/>
    <n v="348"/>
    <b v="0"/>
    <x v="1"/>
    <s v="spaces"/>
    <n v="244.8"/>
    <n v="68"/>
    <x v="3123"/>
    <d v="2016-07-09T23:49:58"/>
    <x v="2"/>
  </r>
  <r>
    <x v="1"/>
    <s v="US"/>
    <s v="USD"/>
    <n v="1422902601"/>
    <n v="1417718601"/>
    <b v="0"/>
    <n v="4"/>
    <b v="0"/>
    <x v="1"/>
    <s v="spaces"/>
    <n v="6.5"/>
    <n v="0"/>
    <x v="3124"/>
    <d v="2015-02-02T18:43:21"/>
    <x v="3"/>
  </r>
  <r>
    <x v="1"/>
    <s v="US"/>
    <s v="USD"/>
    <n v="1452142672"/>
    <n v="1449550672"/>
    <b v="0"/>
    <n v="0"/>
    <b v="0"/>
    <x v="1"/>
    <s v="spaces"/>
    <s v="N/A"/>
    <n v="0"/>
    <x v="3125"/>
    <d v="2016-01-07T04:57:52"/>
    <x v="0"/>
  </r>
  <r>
    <x v="1"/>
    <s v="US"/>
    <s v="USD"/>
    <n v="1459121162"/>
    <n v="1456532762"/>
    <b v="0"/>
    <n v="17"/>
    <b v="0"/>
    <x v="1"/>
    <s v="spaces"/>
    <n v="61.18"/>
    <n v="4"/>
    <x v="3126"/>
    <d v="2016-03-27T23:26:02"/>
    <x v="2"/>
  </r>
  <r>
    <x v="1"/>
    <s v="US"/>
    <s v="USD"/>
    <n v="1425242029"/>
    <n v="1422650029"/>
    <b v="0"/>
    <n v="0"/>
    <b v="0"/>
    <x v="1"/>
    <s v="spaces"/>
    <s v="N/A"/>
    <n v="0"/>
    <x v="3127"/>
    <d v="2015-03-01T20:33:49"/>
    <x v="0"/>
  </r>
  <r>
    <x v="3"/>
    <s v="US"/>
    <s v="USD"/>
    <n v="1489690141"/>
    <n v="1487101741"/>
    <b v="0"/>
    <n v="117"/>
    <b v="0"/>
    <x v="1"/>
    <s v="plays"/>
    <n v="139.24"/>
    <n v="109"/>
    <x v="3128"/>
    <d v="2017-03-16T18:49:01"/>
    <x v="1"/>
  </r>
  <r>
    <x v="3"/>
    <s v="US"/>
    <s v="USD"/>
    <n v="1492542819"/>
    <n v="1489090419"/>
    <b v="0"/>
    <n v="1"/>
    <b v="0"/>
    <x v="1"/>
    <s v="plays"/>
    <n v="10"/>
    <n v="1"/>
    <x v="3129"/>
    <d v="2017-04-18T19:13:39"/>
    <x v="1"/>
  </r>
  <r>
    <x v="3"/>
    <s v="US"/>
    <s v="USD"/>
    <n v="1492145940"/>
    <n v="1489504916"/>
    <b v="0"/>
    <n v="4"/>
    <b v="0"/>
    <x v="1"/>
    <s v="plays"/>
    <n v="93.75"/>
    <n v="4"/>
    <x v="3130"/>
    <d v="2017-04-14T04:59:00"/>
    <x v="1"/>
  </r>
  <r>
    <x v="3"/>
    <s v="US"/>
    <s v="USD"/>
    <n v="1491656045"/>
    <n v="1489067645"/>
    <b v="0"/>
    <n v="12"/>
    <b v="0"/>
    <x v="1"/>
    <s v="plays"/>
    <n v="53.75"/>
    <n v="16"/>
    <x v="3131"/>
    <d v="2017-04-08T12:54:05"/>
    <x v="1"/>
  </r>
  <r>
    <x v="3"/>
    <s v="US"/>
    <s v="USD"/>
    <n v="1492759460"/>
    <n v="1487579060"/>
    <b v="0"/>
    <n v="1"/>
    <b v="0"/>
    <x v="1"/>
    <s v="plays"/>
    <n v="10"/>
    <n v="0"/>
    <x v="3132"/>
    <d v="2017-04-21T07:24:20"/>
    <x v="1"/>
  </r>
  <r>
    <x v="3"/>
    <s v="GB"/>
    <s v="GBP"/>
    <n v="1490358834"/>
    <n v="1487770434"/>
    <b v="0"/>
    <n v="16"/>
    <b v="0"/>
    <x v="1"/>
    <s v="plays"/>
    <n v="33.75"/>
    <n v="108"/>
    <x v="3133"/>
    <d v="2017-03-24T12:33:54"/>
    <x v="1"/>
  </r>
  <r>
    <x v="3"/>
    <s v="GB"/>
    <s v="GBP"/>
    <n v="1490631419"/>
    <n v="1488820619"/>
    <b v="0"/>
    <n v="12"/>
    <b v="0"/>
    <x v="1"/>
    <s v="plays"/>
    <n v="18.75"/>
    <n v="23"/>
    <x v="3134"/>
    <d v="2017-03-27T16:16:59"/>
    <x v="1"/>
  </r>
  <r>
    <x v="3"/>
    <s v="US"/>
    <s v="USD"/>
    <n v="1491277121"/>
    <n v="1489376321"/>
    <b v="0"/>
    <n v="7"/>
    <b v="0"/>
    <x v="1"/>
    <s v="plays"/>
    <n v="23.14"/>
    <n v="21"/>
    <x v="3135"/>
    <d v="2017-04-04T03:38:41"/>
    <x v="1"/>
  </r>
  <r>
    <x v="3"/>
    <s v="GB"/>
    <s v="GBP"/>
    <n v="1491001140"/>
    <n v="1487847954"/>
    <b v="0"/>
    <n v="22"/>
    <b v="0"/>
    <x v="1"/>
    <s v="plays"/>
    <n v="29.05"/>
    <n v="128"/>
    <x v="3136"/>
    <d v="2017-03-31T22:59:00"/>
    <x v="1"/>
  </r>
  <r>
    <x v="3"/>
    <s v="US"/>
    <s v="USD"/>
    <n v="1493838720"/>
    <n v="1489439669"/>
    <b v="0"/>
    <n v="1"/>
    <b v="0"/>
    <x v="1"/>
    <s v="plays"/>
    <n v="50"/>
    <n v="3"/>
    <x v="3137"/>
    <d v="2017-05-03T19:12:00"/>
    <x v="1"/>
  </r>
  <r>
    <x v="3"/>
    <s v="GB"/>
    <s v="GBP"/>
    <n v="1491233407"/>
    <n v="1489591807"/>
    <b v="0"/>
    <n v="0"/>
    <b v="0"/>
    <x v="1"/>
    <s v="plays"/>
    <s v="N/A"/>
    <n v="0"/>
    <x v="3138"/>
    <d v="2017-04-03T15:30:07"/>
    <x v="1"/>
  </r>
  <r>
    <x v="3"/>
    <s v="MX"/>
    <s v="MXN"/>
    <n v="1490416380"/>
    <n v="1487485760"/>
    <b v="0"/>
    <n v="6"/>
    <b v="0"/>
    <x v="1"/>
    <s v="plays"/>
    <n v="450"/>
    <n v="5"/>
    <x v="3139"/>
    <d v="2017-03-25T04:33:00"/>
    <x v="1"/>
  </r>
  <r>
    <x v="3"/>
    <s v="FR"/>
    <s v="EUR"/>
    <n v="1491581703"/>
    <n v="1488993303"/>
    <b v="0"/>
    <n v="4"/>
    <b v="0"/>
    <x v="1"/>
    <s v="plays"/>
    <n v="24"/>
    <n v="1"/>
    <x v="3140"/>
    <d v="2017-04-07T16:15:03"/>
    <x v="1"/>
  </r>
  <r>
    <x v="3"/>
    <s v="NL"/>
    <s v="EUR"/>
    <n v="1492372800"/>
    <n v="1488823488"/>
    <b v="0"/>
    <n v="8"/>
    <b v="0"/>
    <x v="1"/>
    <s v="plays"/>
    <n v="32.25"/>
    <n v="52"/>
    <x v="3141"/>
    <d v="2017-04-16T20:00:00"/>
    <x v="1"/>
  </r>
  <r>
    <x v="3"/>
    <s v="GB"/>
    <s v="GBP"/>
    <n v="1489922339"/>
    <n v="1487333939"/>
    <b v="0"/>
    <n v="3"/>
    <b v="0"/>
    <x v="1"/>
    <s v="plays"/>
    <n v="15"/>
    <n v="2"/>
    <x v="3142"/>
    <d v="2017-03-19T11:18:59"/>
    <x v="1"/>
  </r>
  <r>
    <x v="3"/>
    <s v="GB"/>
    <s v="GBP"/>
    <n v="1491726956"/>
    <n v="1489480556"/>
    <b v="0"/>
    <n v="0"/>
    <b v="0"/>
    <x v="1"/>
    <s v="plays"/>
    <s v="N/A"/>
    <n v="0"/>
    <x v="3143"/>
    <d v="2017-04-09T08:35:56"/>
    <x v="1"/>
  </r>
  <r>
    <x v="3"/>
    <s v="US"/>
    <s v="USD"/>
    <n v="1489903200"/>
    <n v="1488459307"/>
    <b v="0"/>
    <n v="30"/>
    <b v="0"/>
    <x v="1"/>
    <s v="plays"/>
    <n v="251.33"/>
    <n v="75"/>
    <x v="3144"/>
    <d v="2017-03-19T06:00:00"/>
    <x v="1"/>
  </r>
  <r>
    <x v="3"/>
    <s v="US"/>
    <s v="USD"/>
    <n v="1490659134"/>
    <n v="1485478734"/>
    <b v="0"/>
    <n v="0"/>
    <b v="0"/>
    <x v="1"/>
    <s v="plays"/>
    <s v="N/A"/>
    <n v="0"/>
    <x v="3145"/>
    <d v="2017-03-27T23:58:54"/>
    <x v="1"/>
  </r>
  <r>
    <x v="3"/>
    <s v="MX"/>
    <s v="MXN"/>
    <n v="1492356166"/>
    <n v="1488471766"/>
    <b v="0"/>
    <n v="12"/>
    <b v="0"/>
    <x v="1"/>
    <s v="plays"/>
    <n v="437.5"/>
    <n v="11"/>
    <x v="3146"/>
    <d v="2017-04-16T15:22:46"/>
    <x v="1"/>
  </r>
  <r>
    <x v="0"/>
    <s v="US"/>
    <s v="USD"/>
    <n v="1415319355"/>
    <n v="1411859755"/>
    <b v="1"/>
    <n v="213"/>
    <b v="1"/>
    <x v="1"/>
    <s v="plays"/>
    <n v="110.35"/>
    <n v="118"/>
    <x v="3147"/>
    <d v="2014-11-07T00:15:55"/>
    <x v="3"/>
  </r>
  <r>
    <x v="0"/>
    <s v="US"/>
    <s v="USD"/>
    <n v="1412136000"/>
    <n v="1410278284"/>
    <b v="1"/>
    <n v="57"/>
    <b v="1"/>
    <x v="1"/>
    <s v="plays"/>
    <n v="41.42"/>
    <n v="131"/>
    <x v="3148"/>
    <d v="2014-10-01T04:00:00"/>
    <x v="3"/>
  </r>
  <r>
    <x v="0"/>
    <s v="US"/>
    <s v="USD"/>
    <n v="1354845600"/>
    <n v="1352766300"/>
    <b v="1"/>
    <n v="25"/>
    <b v="1"/>
    <x v="1"/>
    <s v="plays"/>
    <n v="52"/>
    <n v="104"/>
    <x v="3149"/>
    <d v="2012-12-07T02:00:00"/>
    <x v="5"/>
  </r>
  <r>
    <x v="0"/>
    <s v="US"/>
    <s v="USD"/>
    <n v="1295928000"/>
    <n v="1288160403"/>
    <b v="1"/>
    <n v="104"/>
    <b v="1"/>
    <x v="1"/>
    <s v="plays"/>
    <n v="33.99"/>
    <n v="101"/>
    <x v="3150"/>
    <d v="2011-01-25T04:00:00"/>
    <x v="7"/>
  </r>
  <r>
    <x v="0"/>
    <s v="US"/>
    <s v="USD"/>
    <n v="1410379774"/>
    <n v="1407787774"/>
    <b v="1"/>
    <n v="34"/>
    <b v="1"/>
    <x v="1"/>
    <s v="plays"/>
    <n v="103.35"/>
    <n v="100"/>
    <x v="3151"/>
    <d v="2014-09-10T20:09:34"/>
    <x v="3"/>
  </r>
  <r>
    <x v="0"/>
    <s v="GB"/>
    <s v="GBP"/>
    <n v="1383425367"/>
    <n v="1380833367"/>
    <b v="1"/>
    <n v="67"/>
    <b v="1"/>
    <x v="1"/>
    <s v="plays"/>
    <n v="34.79"/>
    <n v="106"/>
    <x v="3152"/>
    <d v="2013-11-02T20:49:27"/>
    <x v="4"/>
  </r>
  <r>
    <x v="0"/>
    <s v="US"/>
    <s v="USD"/>
    <n v="1304225940"/>
    <n v="1301542937"/>
    <b v="1"/>
    <n v="241"/>
    <b v="1"/>
    <x v="1"/>
    <s v="plays"/>
    <n v="41.77"/>
    <n v="336"/>
    <x v="3153"/>
    <d v="2011-05-01T04:59:00"/>
    <x v="6"/>
  </r>
  <r>
    <x v="0"/>
    <s v="US"/>
    <s v="USD"/>
    <n v="1333310458"/>
    <n v="1330722058"/>
    <b v="1"/>
    <n v="123"/>
    <b v="1"/>
    <x v="1"/>
    <s v="plays"/>
    <n v="64.27"/>
    <n v="113"/>
    <x v="3154"/>
    <d v="2012-04-01T20:00:58"/>
    <x v="5"/>
  </r>
  <r>
    <x v="0"/>
    <s v="GB"/>
    <s v="GBP"/>
    <n v="1356004725"/>
    <n v="1353412725"/>
    <b v="1"/>
    <n v="302"/>
    <b v="1"/>
    <x v="1"/>
    <s v="plays"/>
    <n v="31.21"/>
    <n v="189"/>
    <x v="3155"/>
    <d v="2012-12-20T11:58:45"/>
    <x v="5"/>
  </r>
  <r>
    <x v="0"/>
    <s v="US"/>
    <s v="USD"/>
    <n v="1338591144"/>
    <n v="1335567144"/>
    <b v="1"/>
    <n v="89"/>
    <b v="1"/>
    <x v="1"/>
    <s v="plays"/>
    <n v="62.92"/>
    <n v="102"/>
    <x v="3156"/>
    <d v="2012-06-01T22:52:24"/>
    <x v="5"/>
  </r>
  <r>
    <x v="0"/>
    <s v="US"/>
    <s v="USD"/>
    <n v="1405746000"/>
    <n v="1404932105"/>
    <b v="1"/>
    <n v="41"/>
    <b v="1"/>
    <x v="1"/>
    <s v="plays"/>
    <n v="98.54"/>
    <n v="101"/>
    <x v="3157"/>
    <d v="2014-07-19T05:00:00"/>
    <x v="3"/>
  </r>
  <r>
    <x v="0"/>
    <s v="US"/>
    <s v="USD"/>
    <n v="1374523752"/>
    <n v="1371931752"/>
    <b v="1"/>
    <n v="69"/>
    <b v="1"/>
    <x v="1"/>
    <s v="plays"/>
    <n v="82.61"/>
    <n v="114"/>
    <x v="3158"/>
    <d v="2013-07-22T20:09:12"/>
    <x v="4"/>
  </r>
  <r>
    <x v="0"/>
    <s v="US"/>
    <s v="USD"/>
    <n v="1326927600"/>
    <n v="1323221761"/>
    <b v="1"/>
    <n v="52"/>
    <b v="1"/>
    <x v="1"/>
    <s v="plays"/>
    <n v="38.5"/>
    <n v="133"/>
    <x v="3159"/>
    <d v="2012-01-18T23:00:00"/>
    <x v="6"/>
  </r>
  <r>
    <x v="0"/>
    <s v="US"/>
    <s v="USD"/>
    <n v="1407905940"/>
    <n v="1405923687"/>
    <b v="1"/>
    <n v="57"/>
    <b v="1"/>
    <x v="1"/>
    <s v="plays"/>
    <n v="80.16"/>
    <n v="102"/>
    <x v="3160"/>
    <d v="2014-08-13T04:59:00"/>
    <x v="3"/>
  </r>
  <r>
    <x v="0"/>
    <s v="GB"/>
    <s v="GBP"/>
    <n v="1413377522"/>
    <n v="1410785522"/>
    <b v="1"/>
    <n v="74"/>
    <b v="1"/>
    <x v="1"/>
    <s v="plays"/>
    <n v="28.41"/>
    <n v="105"/>
    <x v="3161"/>
    <d v="2014-10-15T12:52:02"/>
    <x v="3"/>
  </r>
  <r>
    <x v="0"/>
    <s v="US"/>
    <s v="USD"/>
    <n v="1404698400"/>
    <n v="1402331262"/>
    <b v="1"/>
    <n v="63"/>
    <b v="1"/>
    <x v="1"/>
    <s v="plays"/>
    <n v="80.73"/>
    <n v="127"/>
    <x v="3162"/>
    <d v="2014-07-07T02:00:00"/>
    <x v="3"/>
  </r>
  <r>
    <x v="0"/>
    <s v="US"/>
    <s v="USD"/>
    <n v="1402855525"/>
    <n v="1400263525"/>
    <b v="1"/>
    <n v="72"/>
    <b v="1"/>
    <x v="1"/>
    <s v="plays"/>
    <n v="200.69"/>
    <n v="111"/>
    <x v="3163"/>
    <d v="2014-06-15T18:05:25"/>
    <x v="3"/>
  </r>
  <r>
    <x v="0"/>
    <s v="US"/>
    <s v="USD"/>
    <n v="1402341615"/>
    <n v="1399490415"/>
    <b v="1"/>
    <n v="71"/>
    <b v="1"/>
    <x v="1"/>
    <s v="plays"/>
    <n v="37.590000000000003"/>
    <n v="107"/>
    <x v="3164"/>
    <d v="2014-06-09T19:20:15"/>
    <x v="3"/>
  </r>
  <r>
    <x v="0"/>
    <s v="US"/>
    <s v="USD"/>
    <n v="1304395140"/>
    <n v="1302493760"/>
    <b v="1"/>
    <n v="21"/>
    <b v="1"/>
    <x v="1"/>
    <s v="plays"/>
    <n v="58.1"/>
    <n v="163"/>
    <x v="3165"/>
    <d v="2011-05-03T03:59:00"/>
    <x v="6"/>
  </r>
  <r>
    <x v="0"/>
    <s v="US"/>
    <s v="USD"/>
    <n v="1416988740"/>
    <n v="1414514153"/>
    <b v="1"/>
    <n v="930"/>
    <b v="1"/>
    <x v="1"/>
    <s v="plays"/>
    <n v="60.3"/>
    <n v="160"/>
    <x v="3166"/>
    <d v="2014-11-26T07:59:00"/>
    <x v="3"/>
  </r>
  <r>
    <x v="0"/>
    <s v="US"/>
    <s v="USD"/>
    <n v="1406952781"/>
    <n v="1405743181"/>
    <b v="1"/>
    <n v="55"/>
    <b v="1"/>
    <x v="1"/>
    <s v="plays"/>
    <n v="63.36"/>
    <n v="116"/>
    <x v="3167"/>
    <d v="2014-08-02T04:13:01"/>
    <x v="3"/>
  </r>
  <r>
    <x v="0"/>
    <s v="US"/>
    <s v="USD"/>
    <n v="1402696800"/>
    <n v="1399948353"/>
    <b v="1"/>
    <n v="61"/>
    <b v="1"/>
    <x v="1"/>
    <s v="plays"/>
    <n v="50.9"/>
    <n v="124"/>
    <x v="3168"/>
    <d v="2014-06-13T22:00:00"/>
    <x v="3"/>
  </r>
  <r>
    <x v="0"/>
    <s v="US"/>
    <s v="USD"/>
    <n v="1386910740"/>
    <n v="1384364561"/>
    <b v="1"/>
    <n v="82"/>
    <b v="1"/>
    <x v="1"/>
    <s v="plays"/>
    <n v="100.5"/>
    <n v="103"/>
    <x v="3169"/>
    <d v="2013-12-13T04:59:00"/>
    <x v="4"/>
  </r>
  <r>
    <x v="0"/>
    <s v="US"/>
    <s v="USD"/>
    <n v="1404273600"/>
    <n v="1401414944"/>
    <b v="1"/>
    <n v="71"/>
    <b v="1"/>
    <x v="1"/>
    <s v="plays"/>
    <n v="31.62"/>
    <n v="112"/>
    <x v="3170"/>
    <d v="2014-07-02T04:00:00"/>
    <x v="3"/>
  </r>
  <r>
    <x v="0"/>
    <s v="GB"/>
    <s v="GBP"/>
    <n v="1462545358"/>
    <n v="1459953358"/>
    <b v="1"/>
    <n v="117"/>
    <b v="1"/>
    <x v="1"/>
    <s v="plays"/>
    <n v="65.099999999999994"/>
    <n v="109"/>
    <x v="3171"/>
    <d v="2016-05-06T14:35:58"/>
    <x v="2"/>
  </r>
  <r>
    <x v="0"/>
    <s v="US"/>
    <s v="USD"/>
    <n v="1329240668"/>
    <n v="1326648668"/>
    <b v="1"/>
    <n v="29"/>
    <b v="1"/>
    <x v="1"/>
    <s v="plays"/>
    <n v="79.31"/>
    <n v="115"/>
    <x v="3172"/>
    <d v="2012-02-14T17:31:08"/>
    <x v="5"/>
  </r>
  <r>
    <x v="0"/>
    <s v="US"/>
    <s v="USD"/>
    <n v="1411765492"/>
    <n v="1409173492"/>
    <b v="1"/>
    <n v="74"/>
    <b v="1"/>
    <x v="1"/>
    <s v="plays"/>
    <n v="139.19"/>
    <n v="103"/>
    <x v="3173"/>
    <d v="2014-09-26T21:04:52"/>
    <x v="3"/>
  </r>
  <r>
    <x v="0"/>
    <s v="US"/>
    <s v="USD"/>
    <n v="1408999508"/>
    <n v="1407789908"/>
    <b v="1"/>
    <n v="23"/>
    <b v="1"/>
    <x v="1"/>
    <s v="plays"/>
    <n v="131.91"/>
    <n v="101"/>
    <x v="3174"/>
    <d v="2014-08-25T20:45:08"/>
    <x v="3"/>
  </r>
  <r>
    <x v="0"/>
    <s v="US"/>
    <s v="USD"/>
    <n v="1297977427"/>
    <n v="1292793427"/>
    <b v="1"/>
    <n v="60"/>
    <b v="1"/>
    <x v="1"/>
    <s v="plays"/>
    <n v="91.3"/>
    <n v="110"/>
    <x v="3175"/>
    <d v="2011-02-17T21:17:07"/>
    <x v="7"/>
  </r>
  <r>
    <x v="0"/>
    <s v="US"/>
    <s v="USD"/>
    <n v="1376838000"/>
    <n v="1374531631"/>
    <b v="1"/>
    <n v="55"/>
    <b v="1"/>
    <x v="1"/>
    <s v="plays"/>
    <n v="39.67"/>
    <n v="115"/>
    <x v="3176"/>
    <d v="2013-08-18T15:00:00"/>
    <x v="4"/>
  </r>
  <r>
    <x v="0"/>
    <s v="US"/>
    <s v="USD"/>
    <n v="1403366409"/>
    <n v="1400774409"/>
    <b v="1"/>
    <n v="51"/>
    <b v="1"/>
    <x v="1"/>
    <s v="plays"/>
    <n v="57.55"/>
    <n v="117"/>
    <x v="3177"/>
    <d v="2014-06-21T16:00:09"/>
    <x v="3"/>
  </r>
  <r>
    <x v="0"/>
    <s v="GB"/>
    <s v="GBP"/>
    <n v="1405521075"/>
    <n v="1402929075"/>
    <b v="1"/>
    <n v="78"/>
    <b v="1"/>
    <x v="1"/>
    <s v="plays"/>
    <n v="33.03"/>
    <n v="172"/>
    <x v="3178"/>
    <d v="2014-07-16T14:31:15"/>
    <x v="3"/>
  </r>
  <r>
    <x v="0"/>
    <s v="US"/>
    <s v="USD"/>
    <n v="1367859071"/>
    <n v="1365699071"/>
    <b v="1"/>
    <n v="62"/>
    <b v="1"/>
    <x v="1"/>
    <s v="plays"/>
    <n v="77.34"/>
    <n v="114"/>
    <x v="3179"/>
    <d v="2013-05-06T16:51:11"/>
    <x v="4"/>
  </r>
  <r>
    <x v="0"/>
    <s v="GB"/>
    <s v="GBP"/>
    <n v="1403258049"/>
    <n v="1400666049"/>
    <b v="1"/>
    <n v="45"/>
    <b v="1"/>
    <x v="1"/>
    <s v="plays"/>
    <n v="31.93"/>
    <n v="120"/>
    <x v="3180"/>
    <d v="2014-06-20T09:54:09"/>
    <x v="3"/>
  </r>
  <r>
    <x v="0"/>
    <s v="GB"/>
    <s v="GBP"/>
    <n v="1402848000"/>
    <n v="1400570787"/>
    <b v="1"/>
    <n v="15"/>
    <b v="1"/>
    <x v="1"/>
    <s v="plays"/>
    <n v="36.33"/>
    <n v="109"/>
    <x v="3181"/>
    <d v="2014-06-15T16:00:00"/>
    <x v="3"/>
  </r>
  <r>
    <x v="0"/>
    <s v="US"/>
    <s v="USD"/>
    <n v="1328029200"/>
    <n v="1323211621"/>
    <b v="1"/>
    <n v="151"/>
    <b v="1"/>
    <x v="1"/>
    <s v="plays"/>
    <n v="46.77"/>
    <n v="101"/>
    <x v="3182"/>
    <d v="2012-01-31T17:00:00"/>
    <x v="6"/>
  </r>
  <r>
    <x v="0"/>
    <s v="US"/>
    <s v="USD"/>
    <n v="1377284669"/>
    <n v="1375729469"/>
    <b v="1"/>
    <n v="68"/>
    <b v="1"/>
    <x v="1"/>
    <s v="plays"/>
    <n v="40.07"/>
    <n v="109"/>
    <x v="3183"/>
    <d v="2013-08-23T19:04:29"/>
    <x v="4"/>
  </r>
  <r>
    <x v="0"/>
    <s v="US"/>
    <s v="USD"/>
    <n v="1404258631"/>
    <n v="1401666631"/>
    <b v="1"/>
    <n v="46"/>
    <b v="1"/>
    <x v="1"/>
    <s v="plays"/>
    <n v="100.22"/>
    <n v="107"/>
    <x v="3184"/>
    <d v="2014-07-01T23:50:31"/>
    <x v="3"/>
  </r>
  <r>
    <x v="0"/>
    <s v="GB"/>
    <s v="GBP"/>
    <n v="1405553241"/>
    <n v="1404948441"/>
    <b v="1"/>
    <n v="24"/>
    <b v="1"/>
    <x v="1"/>
    <s v="plays"/>
    <n v="41.67"/>
    <n v="100"/>
    <x v="3185"/>
    <d v="2014-07-16T23:27:21"/>
    <x v="3"/>
  </r>
  <r>
    <x v="0"/>
    <s v="GB"/>
    <s v="GBP"/>
    <n v="1410901200"/>
    <n v="1408313438"/>
    <b v="1"/>
    <n v="70"/>
    <b v="1"/>
    <x v="1"/>
    <s v="plays"/>
    <n v="46.71"/>
    <n v="102"/>
    <x v="3186"/>
    <d v="2014-09-16T21:00:00"/>
    <x v="3"/>
  </r>
  <r>
    <x v="0"/>
    <s v="US"/>
    <s v="USD"/>
    <n v="1407167973"/>
    <n v="1405439973"/>
    <b v="1"/>
    <n v="244"/>
    <b v="1"/>
    <x v="1"/>
    <s v="plays"/>
    <n v="71.489999999999995"/>
    <n v="116"/>
    <x v="3187"/>
    <d v="2014-08-04T15:59:33"/>
    <x v="3"/>
  </r>
  <r>
    <x v="2"/>
    <s v="GB"/>
    <s v="GBP"/>
    <n v="1433930302"/>
    <n v="1432115902"/>
    <b v="0"/>
    <n v="9"/>
    <b v="0"/>
    <x v="1"/>
    <s v="musical"/>
    <n v="14.44"/>
    <n v="65"/>
    <x v="3188"/>
    <d v="2015-06-10T09:58:22"/>
    <x v="0"/>
  </r>
  <r>
    <x v="2"/>
    <s v="SE"/>
    <s v="SEK"/>
    <n v="1432455532"/>
    <n v="1429863532"/>
    <b v="0"/>
    <n v="19"/>
    <b v="0"/>
    <x v="1"/>
    <s v="musical"/>
    <n v="356.84"/>
    <n v="12"/>
    <x v="3189"/>
    <d v="2015-05-24T08:18:52"/>
    <x v="0"/>
  </r>
  <r>
    <x v="2"/>
    <s v="CA"/>
    <s v="CAD"/>
    <n v="1481258275"/>
    <n v="1478662675"/>
    <b v="0"/>
    <n v="0"/>
    <b v="0"/>
    <x v="1"/>
    <s v="musical"/>
    <s v="N/A"/>
    <n v="0"/>
    <x v="3190"/>
    <d v="2016-12-09T04:37:55"/>
    <x v="2"/>
  </r>
  <r>
    <x v="2"/>
    <s v="US"/>
    <s v="USD"/>
    <n v="1471370869"/>
    <n v="1466186869"/>
    <b v="0"/>
    <n v="4"/>
    <b v="0"/>
    <x v="1"/>
    <s v="musical"/>
    <n v="37.75"/>
    <n v="4"/>
    <x v="3191"/>
    <d v="2016-08-16T18:07:49"/>
    <x v="2"/>
  </r>
  <r>
    <x v="2"/>
    <s v="GB"/>
    <s v="GBP"/>
    <n v="1425160800"/>
    <n v="1421274859"/>
    <b v="0"/>
    <n v="8"/>
    <b v="0"/>
    <x v="1"/>
    <s v="musical"/>
    <n v="12.75"/>
    <n v="1"/>
    <x v="3192"/>
    <d v="2015-02-28T22:00:00"/>
    <x v="0"/>
  </r>
  <r>
    <x v="2"/>
    <s v="GB"/>
    <s v="GBP"/>
    <n v="1424474056"/>
    <n v="1420586056"/>
    <b v="0"/>
    <n v="24"/>
    <b v="0"/>
    <x v="1"/>
    <s v="musical"/>
    <n v="24.46"/>
    <n v="12"/>
    <x v="3193"/>
    <d v="2015-02-20T23:14:16"/>
    <x v="0"/>
  </r>
  <r>
    <x v="2"/>
    <s v="US"/>
    <s v="USD"/>
    <n v="1437960598"/>
    <n v="1435368598"/>
    <b v="0"/>
    <n v="0"/>
    <b v="0"/>
    <x v="1"/>
    <s v="musical"/>
    <s v="N/A"/>
    <n v="0"/>
    <x v="3194"/>
    <d v="2015-07-27T01:29:58"/>
    <x v="0"/>
  </r>
  <r>
    <x v="2"/>
    <s v="US"/>
    <s v="USD"/>
    <n v="1423750542"/>
    <n v="1421158542"/>
    <b v="0"/>
    <n v="39"/>
    <b v="0"/>
    <x v="1"/>
    <s v="musical"/>
    <n v="53.08"/>
    <n v="59"/>
    <x v="3195"/>
    <d v="2015-02-12T14:15:42"/>
    <x v="0"/>
  </r>
  <r>
    <x v="2"/>
    <s v="US"/>
    <s v="USD"/>
    <n v="1438437600"/>
    <n v="1433254875"/>
    <b v="0"/>
    <n v="6"/>
    <b v="0"/>
    <x v="1"/>
    <s v="musical"/>
    <n v="300"/>
    <n v="0"/>
    <x v="3196"/>
    <d v="2015-08-01T14:00:00"/>
    <x v="0"/>
  </r>
  <r>
    <x v="2"/>
    <s v="NO"/>
    <s v="NOK"/>
    <n v="1423050618"/>
    <n v="1420458618"/>
    <b v="0"/>
    <n v="4"/>
    <b v="0"/>
    <x v="1"/>
    <s v="musical"/>
    <n v="286.25"/>
    <n v="11"/>
    <x v="3197"/>
    <d v="2015-02-04T11:50:18"/>
    <x v="0"/>
  </r>
  <r>
    <x v="2"/>
    <s v="DK"/>
    <s v="DKK"/>
    <n v="1424081477"/>
    <n v="1420798277"/>
    <b v="0"/>
    <n v="3"/>
    <b v="0"/>
    <x v="1"/>
    <s v="musical"/>
    <n v="36.67"/>
    <n v="0"/>
    <x v="3198"/>
    <d v="2015-02-16T10:11:17"/>
    <x v="0"/>
  </r>
  <r>
    <x v="2"/>
    <s v="US"/>
    <s v="USD"/>
    <n v="1410037200"/>
    <n v="1407435418"/>
    <b v="0"/>
    <n v="53"/>
    <b v="0"/>
    <x v="1"/>
    <s v="musical"/>
    <n v="49.21"/>
    <n v="52"/>
    <x v="3199"/>
    <d v="2014-09-06T21:00:00"/>
    <x v="3"/>
  </r>
  <r>
    <x v="2"/>
    <s v="US"/>
    <s v="USD"/>
    <n v="1461994440"/>
    <n v="1459410101"/>
    <b v="0"/>
    <n v="1"/>
    <b v="0"/>
    <x v="1"/>
    <s v="musical"/>
    <n v="1"/>
    <n v="0"/>
    <x v="3200"/>
    <d v="2016-04-30T05:34:00"/>
    <x v="2"/>
  </r>
  <r>
    <x v="2"/>
    <s v="GB"/>
    <s v="GBP"/>
    <n v="1409509477"/>
    <n v="1407695077"/>
    <b v="0"/>
    <n v="2"/>
    <b v="0"/>
    <x v="1"/>
    <s v="musical"/>
    <n v="12.5"/>
    <n v="1"/>
    <x v="3201"/>
    <d v="2014-08-31T18:24:37"/>
    <x v="3"/>
  </r>
  <r>
    <x v="2"/>
    <s v="US"/>
    <s v="USD"/>
    <n v="1450072740"/>
    <n v="1445027346"/>
    <b v="0"/>
    <n v="25"/>
    <b v="0"/>
    <x v="1"/>
    <s v="musical"/>
    <n v="109.04"/>
    <n v="55"/>
    <x v="3202"/>
    <d v="2015-12-14T05:59:00"/>
    <x v="0"/>
  </r>
  <r>
    <x v="2"/>
    <s v="US"/>
    <s v="USD"/>
    <n v="1443224622"/>
    <n v="1440632622"/>
    <b v="0"/>
    <n v="6"/>
    <b v="0"/>
    <x v="1"/>
    <s v="musical"/>
    <n v="41.67"/>
    <n v="25"/>
    <x v="3203"/>
    <d v="2015-09-25T23:43:42"/>
    <x v="0"/>
  </r>
  <r>
    <x v="2"/>
    <s v="US"/>
    <s v="USD"/>
    <n v="1437149640"/>
    <n v="1434558479"/>
    <b v="0"/>
    <n v="0"/>
    <b v="0"/>
    <x v="1"/>
    <s v="musical"/>
    <s v="N/A"/>
    <n v="0"/>
    <x v="3204"/>
    <d v="2015-07-17T16:14:00"/>
    <x v="0"/>
  </r>
  <r>
    <x v="2"/>
    <s v="GB"/>
    <s v="GBP"/>
    <n v="1430470772"/>
    <n v="1427878772"/>
    <b v="0"/>
    <n v="12"/>
    <b v="0"/>
    <x v="1"/>
    <s v="musical"/>
    <n v="22.75"/>
    <n v="3"/>
    <x v="3205"/>
    <d v="2015-05-01T08:59:32"/>
    <x v="0"/>
  </r>
  <r>
    <x v="2"/>
    <s v="US"/>
    <s v="USD"/>
    <n v="1442644651"/>
    <n v="1440052651"/>
    <b v="0"/>
    <n v="0"/>
    <b v="0"/>
    <x v="1"/>
    <s v="musical"/>
    <s v="N/A"/>
    <n v="0"/>
    <x v="3206"/>
    <d v="2015-09-19T06:37:31"/>
    <x v="0"/>
  </r>
  <r>
    <x v="2"/>
    <s v="US"/>
    <s v="USD"/>
    <n v="1429767607"/>
    <n v="1424587207"/>
    <b v="0"/>
    <n v="36"/>
    <b v="0"/>
    <x v="1"/>
    <s v="musical"/>
    <n v="70.83"/>
    <n v="46"/>
    <x v="3207"/>
    <d v="2015-04-23T05:40:07"/>
    <x v="0"/>
  </r>
  <r>
    <x v="0"/>
    <s v="US"/>
    <s v="USD"/>
    <n v="1406557877"/>
    <n v="1404743477"/>
    <b v="1"/>
    <n v="82"/>
    <b v="1"/>
    <x v="1"/>
    <s v="plays"/>
    <n v="63.11"/>
    <n v="104"/>
    <x v="3208"/>
    <d v="2014-07-28T14:31:17"/>
    <x v="3"/>
  </r>
  <r>
    <x v="0"/>
    <s v="US"/>
    <s v="USD"/>
    <n v="1403305200"/>
    <n v="1400512658"/>
    <b v="1"/>
    <n v="226"/>
    <b v="1"/>
    <x v="1"/>
    <s v="plays"/>
    <n v="50.16"/>
    <n v="119"/>
    <x v="3209"/>
    <d v="2014-06-20T23:00:00"/>
    <x v="3"/>
  </r>
  <r>
    <x v="0"/>
    <s v="US"/>
    <s v="USD"/>
    <n v="1338523140"/>
    <n v="1334442519"/>
    <b v="1"/>
    <n v="60"/>
    <b v="1"/>
    <x v="1"/>
    <s v="plays"/>
    <n v="62.88"/>
    <n v="126"/>
    <x v="3210"/>
    <d v="2012-06-01T03:59:00"/>
    <x v="5"/>
  </r>
  <r>
    <x v="0"/>
    <s v="US"/>
    <s v="USD"/>
    <n v="1408068000"/>
    <n v="1405346680"/>
    <b v="1"/>
    <n v="322"/>
    <b v="1"/>
    <x v="1"/>
    <s v="plays"/>
    <n v="85.53"/>
    <n v="120"/>
    <x v="3211"/>
    <d v="2014-08-15T02:00:00"/>
    <x v="3"/>
  </r>
  <r>
    <x v="0"/>
    <s v="US"/>
    <s v="USD"/>
    <n v="1407524751"/>
    <n v="1404932751"/>
    <b v="1"/>
    <n v="94"/>
    <b v="1"/>
    <x v="1"/>
    <s v="plays"/>
    <n v="53.72"/>
    <n v="126"/>
    <x v="3212"/>
    <d v="2014-08-08T19:05:51"/>
    <x v="3"/>
  </r>
  <r>
    <x v="0"/>
    <s v="GB"/>
    <s v="GBP"/>
    <n v="1437934759"/>
    <n v="1434478759"/>
    <b v="1"/>
    <n v="47"/>
    <b v="1"/>
    <x v="1"/>
    <s v="plays"/>
    <n v="127.81"/>
    <n v="100"/>
    <x v="3213"/>
    <d v="2015-07-26T18:19:19"/>
    <x v="0"/>
  </r>
  <r>
    <x v="0"/>
    <s v="GB"/>
    <s v="GBP"/>
    <n v="1452038100"/>
    <n v="1448823673"/>
    <b v="1"/>
    <n v="115"/>
    <b v="1"/>
    <x v="1"/>
    <s v="plays"/>
    <n v="106.57"/>
    <n v="102"/>
    <x v="3214"/>
    <d v="2016-01-05T23:55:00"/>
    <x v="0"/>
  </r>
  <r>
    <x v="0"/>
    <s v="US"/>
    <s v="USD"/>
    <n v="1441857540"/>
    <n v="1438617471"/>
    <b v="1"/>
    <n v="134"/>
    <b v="1"/>
    <x v="1"/>
    <s v="plays"/>
    <n v="262.11"/>
    <n v="100"/>
    <x v="3215"/>
    <d v="2015-09-10T03:59:00"/>
    <x v="0"/>
  </r>
  <r>
    <x v="0"/>
    <s v="GB"/>
    <s v="GBP"/>
    <n v="1436625000"/>
    <n v="1433934371"/>
    <b v="1"/>
    <n v="35"/>
    <b v="1"/>
    <x v="1"/>
    <s v="plays"/>
    <n v="57.17"/>
    <n v="100"/>
    <x v="3216"/>
    <d v="2015-07-11T14:30:00"/>
    <x v="0"/>
  </r>
  <r>
    <x v="0"/>
    <s v="US"/>
    <s v="USD"/>
    <n v="1478264784"/>
    <n v="1475672784"/>
    <b v="1"/>
    <n v="104"/>
    <b v="1"/>
    <x v="1"/>
    <s v="plays"/>
    <n v="50.2"/>
    <n v="116"/>
    <x v="3217"/>
    <d v="2016-11-04T13:06:24"/>
    <x v="2"/>
  </r>
  <r>
    <x v="0"/>
    <s v="GB"/>
    <s v="GBP"/>
    <n v="1419984000"/>
    <n v="1417132986"/>
    <b v="1"/>
    <n v="184"/>
    <b v="1"/>
    <x v="1"/>
    <s v="plays"/>
    <n v="66.59"/>
    <n v="102"/>
    <x v="3218"/>
    <d v="2014-12-31T00:00:00"/>
    <x v="3"/>
  </r>
  <r>
    <x v="0"/>
    <s v="US"/>
    <s v="USD"/>
    <n v="1427063747"/>
    <n v="1424043347"/>
    <b v="1"/>
    <n v="119"/>
    <b v="1"/>
    <x v="1"/>
    <s v="plays"/>
    <n v="168.25"/>
    <n v="100"/>
    <x v="3219"/>
    <d v="2015-03-22T22:35:47"/>
    <x v="0"/>
  </r>
  <r>
    <x v="0"/>
    <s v="US"/>
    <s v="USD"/>
    <n v="1489352400"/>
    <n v="1486411204"/>
    <b v="1"/>
    <n v="59"/>
    <b v="1"/>
    <x v="1"/>
    <s v="plays"/>
    <n v="256.37"/>
    <n v="101"/>
    <x v="3220"/>
    <d v="2017-03-12T21:00:00"/>
    <x v="1"/>
  </r>
  <r>
    <x v="0"/>
    <s v="GB"/>
    <s v="GBP"/>
    <n v="1436114603"/>
    <n v="1433090603"/>
    <b v="1"/>
    <n v="113"/>
    <b v="1"/>
    <x v="1"/>
    <s v="plays"/>
    <n v="36.61"/>
    <n v="103"/>
    <x v="3221"/>
    <d v="2015-07-05T16:43:23"/>
    <x v="0"/>
  </r>
  <r>
    <x v="0"/>
    <s v="US"/>
    <s v="USD"/>
    <n v="1445722140"/>
    <n v="1443016697"/>
    <b v="1"/>
    <n v="84"/>
    <b v="1"/>
    <x v="1"/>
    <s v="plays"/>
    <n v="37.14"/>
    <n v="125"/>
    <x v="3222"/>
    <d v="2015-10-24T21:29:00"/>
    <x v="0"/>
  </r>
  <r>
    <x v="0"/>
    <s v="US"/>
    <s v="USD"/>
    <n v="1440100976"/>
    <n v="1437508976"/>
    <b v="1"/>
    <n v="74"/>
    <b v="1"/>
    <x v="1"/>
    <s v="plays"/>
    <n v="45.88"/>
    <n v="110"/>
    <x v="3223"/>
    <d v="2015-08-20T20:02:56"/>
    <x v="0"/>
  </r>
  <r>
    <x v="0"/>
    <s v="US"/>
    <s v="USD"/>
    <n v="1484024400"/>
    <n v="1479932713"/>
    <b v="1"/>
    <n v="216"/>
    <b v="1"/>
    <x v="1"/>
    <s v="plays"/>
    <n v="141.71"/>
    <n v="102"/>
    <x v="3224"/>
    <d v="2017-01-10T05:00:00"/>
    <x v="2"/>
  </r>
  <r>
    <x v="0"/>
    <s v="US"/>
    <s v="USD"/>
    <n v="1464987600"/>
    <n v="1463145938"/>
    <b v="1"/>
    <n v="39"/>
    <b v="1"/>
    <x v="1"/>
    <s v="plays"/>
    <n v="52.49"/>
    <n v="102"/>
    <x v="3225"/>
    <d v="2016-06-03T21:00:00"/>
    <x v="2"/>
  </r>
  <r>
    <x v="0"/>
    <s v="GB"/>
    <s v="GBP"/>
    <n v="1446213612"/>
    <n v="1443621612"/>
    <b v="1"/>
    <n v="21"/>
    <b v="1"/>
    <x v="1"/>
    <s v="plays"/>
    <n v="59.52"/>
    <n v="104"/>
    <x v="3226"/>
    <d v="2015-10-30T14:00:12"/>
    <x v="0"/>
  </r>
  <r>
    <x v="0"/>
    <s v="GB"/>
    <s v="GBP"/>
    <n v="1484687436"/>
    <n v="1482095436"/>
    <b v="0"/>
    <n v="30"/>
    <b v="1"/>
    <x v="1"/>
    <s v="plays"/>
    <n v="50"/>
    <n v="125"/>
    <x v="3227"/>
    <d v="2017-01-17T21:10:36"/>
    <x v="2"/>
  </r>
  <r>
    <x v="0"/>
    <s v="US"/>
    <s v="USD"/>
    <n v="1450328340"/>
    <n v="1447606884"/>
    <b v="1"/>
    <n v="37"/>
    <b v="1"/>
    <x v="1"/>
    <s v="plays"/>
    <n v="193.62"/>
    <n v="102"/>
    <x v="3228"/>
    <d v="2015-12-17T04:59:00"/>
    <x v="0"/>
  </r>
  <r>
    <x v="0"/>
    <s v="US"/>
    <s v="USD"/>
    <n v="1416470398"/>
    <n v="1413874798"/>
    <b v="1"/>
    <n v="202"/>
    <b v="1"/>
    <x v="1"/>
    <s v="plays"/>
    <n v="106.8"/>
    <n v="108"/>
    <x v="3229"/>
    <d v="2014-11-20T07:59:58"/>
    <x v="3"/>
  </r>
  <r>
    <x v="0"/>
    <s v="US"/>
    <s v="USD"/>
    <n v="1412135940"/>
    <n v="1410840126"/>
    <b v="1"/>
    <n v="37"/>
    <b v="1"/>
    <x v="1"/>
    <s v="plays"/>
    <n v="77.22"/>
    <n v="110"/>
    <x v="3230"/>
    <d v="2014-10-01T03:59:00"/>
    <x v="3"/>
  </r>
  <r>
    <x v="0"/>
    <s v="US"/>
    <s v="USD"/>
    <n v="1460846347"/>
    <n v="1458254347"/>
    <b v="0"/>
    <n v="28"/>
    <b v="1"/>
    <x v="1"/>
    <s v="plays"/>
    <n v="57.5"/>
    <n v="161"/>
    <x v="3231"/>
    <d v="2016-04-16T22:39:07"/>
    <x v="2"/>
  </r>
  <r>
    <x v="0"/>
    <s v="US"/>
    <s v="USD"/>
    <n v="1462334340"/>
    <n v="1459711917"/>
    <b v="1"/>
    <n v="26"/>
    <b v="1"/>
    <x v="1"/>
    <s v="plays"/>
    <n v="50.46"/>
    <n v="131"/>
    <x v="3232"/>
    <d v="2016-05-04T03:59:00"/>
    <x v="2"/>
  </r>
  <r>
    <x v="0"/>
    <s v="US"/>
    <s v="USD"/>
    <n v="1488482355"/>
    <n v="1485890355"/>
    <b v="0"/>
    <n v="61"/>
    <b v="1"/>
    <x v="1"/>
    <s v="plays"/>
    <n v="97.38"/>
    <n v="119"/>
    <x v="3233"/>
    <d v="2017-03-02T19:19:15"/>
    <x v="1"/>
  </r>
  <r>
    <x v="0"/>
    <s v="GB"/>
    <s v="GBP"/>
    <n v="1485991860"/>
    <n v="1483124208"/>
    <b v="0"/>
    <n v="115"/>
    <b v="1"/>
    <x v="1"/>
    <s v="plays"/>
    <n v="34.92"/>
    <n v="100"/>
    <x v="3234"/>
    <d v="2017-02-01T23:31:00"/>
    <x v="2"/>
  </r>
  <r>
    <x v="0"/>
    <s v="US"/>
    <s v="USD"/>
    <n v="1467361251"/>
    <n v="1464769251"/>
    <b v="1"/>
    <n v="181"/>
    <b v="1"/>
    <x v="1"/>
    <s v="plays"/>
    <n v="85.53"/>
    <n v="103"/>
    <x v="3235"/>
    <d v="2016-07-01T08:20:51"/>
    <x v="2"/>
  </r>
  <r>
    <x v="0"/>
    <s v="US"/>
    <s v="USD"/>
    <n v="1482962433"/>
    <n v="1480370433"/>
    <b v="0"/>
    <n v="110"/>
    <b v="1"/>
    <x v="1"/>
    <s v="plays"/>
    <n v="182.91"/>
    <n v="101"/>
    <x v="3236"/>
    <d v="2016-12-28T22:00:33"/>
    <x v="2"/>
  </r>
  <r>
    <x v="0"/>
    <s v="US"/>
    <s v="USD"/>
    <n v="1443499140"/>
    <n v="1441452184"/>
    <b v="1"/>
    <n v="269"/>
    <b v="1"/>
    <x v="1"/>
    <s v="plays"/>
    <n v="131.13999999999999"/>
    <n v="101"/>
    <x v="3237"/>
    <d v="2015-09-29T03:59:00"/>
    <x v="0"/>
  </r>
  <r>
    <x v="0"/>
    <s v="GB"/>
    <s v="GBP"/>
    <n v="1435752898"/>
    <n v="1433160898"/>
    <b v="1"/>
    <n v="79"/>
    <b v="1"/>
    <x v="1"/>
    <s v="plays"/>
    <n v="39.81"/>
    <n v="112"/>
    <x v="3238"/>
    <d v="2015-07-01T12:14:58"/>
    <x v="0"/>
  </r>
  <r>
    <x v="0"/>
    <s v="GB"/>
    <s v="GBP"/>
    <n v="1445817540"/>
    <n v="1443665293"/>
    <b v="1"/>
    <n v="104"/>
    <b v="1"/>
    <x v="1"/>
    <s v="plays"/>
    <n v="59.7"/>
    <n v="106"/>
    <x v="3239"/>
    <d v="2015-10-25T23:59:00"/>
    <x v="0"/>
  </r>
  <r>
    <x v="0"/>
    <s v="GB"/>
    <s v="GBP"/>
    <n v="1487286000"/>
    <n v="1484843948"/>
    <b v="0"/>
    <n v="34"/>
    <b v="1"/>
    <x v="1"/>
    <s v="plays"/>
    <n v="88.74"/>
    <n v="101"/>
    <x v="3240"/>
    <d v="2017-02-16T23:00:00"/>
    <x v="1"/>
  </r>
  <r>
    <x v="0"/>
    <s v="US"/>
    <s v="USD"/>
    <n v="1413269940"/>
    <n v="1410421670"/>
    <b v="1"/>
    <n v="167"/>
    <b v="1"/>
    <x v="1"/>
    <s v="plays"/>
    <n v="58.69"/>
    <n v="115"/>
    <x v="3241"/>
    <d v="2014-10-14T06:59:00"/>
    <x v="3"/>
  </r>
  <r>
    <x v="0"/>
    <s v="US"/>
    <s v="USD"/>
    <n v="1411150092"/>
    <n v="1408558092"/>
    <b v="1"/>
    <n v="183"/>
    <b v="1"/>
    <x v="1"/>
    <s v="plays"/>
    <n v="69.569999999999993"/>
    <n v="127"/>
    <x v="3242"/>
    <d v="2014-09-19T18:08:12"/>
    <x v="3"/>
  </r>
  <r>
    <x v="0"/>
    <s v="US"/>
    <s v="USD"/>
    <n v="1444348800"/>
    <n v="1442283562"/>
    <b v="1"/>
    <n v="71"/>
    <b v="1"/>
    <x v="1"/>
    <s v="plays"/>
    <n v="115.87"/>
    <n v="103"/>
    <x v="3243"/>
    <d v="2015-10-09T00:00:00"/>
    <x v="0"/>
  </r>
  <r>
    <x v="0"/>
    <s v="GB"/>
    <s v="GBP"/>
    <n v="1480613982"/>
    <n v="1478018382"/>
    <b v="0"/>
    <n v="69"/>
    <b v="1"/>
    <x v="1"/>
    <s v="plays"/>
    <n v="23.87"/>
    <n v="103"/>
    <x v="3244"/>
    <d v="2016-12-01T17:39:42"/>
    <x v="2"/>
  </r>
  <r>
    <x v="0"/>
    <s v="US"/>
    <s v="USD"/>
    <n v="1434074400"/>
    <n v="1431354258"/>
    <b v="0"/>
    <n v="270"/>
    <b v="1"/>
    <x v="1"/>
    <s v="plays"/>
    <n v="81.13"/>
    <n v="104"/>
    <x v="3245"/>
    <d v="2015-06-12T02:00:00"/>
    <x v="0"/>
  </r>
  <r>
    <x v="0"/>
    <s v="US"/>
    <s v="USD"/>
    <n v="1442030340"/>
    <n v="1439551200"/>
    <b v="1"/>
    <n v="193"/>
    <b v="1"/>
    <x v="1"/>
    <s v="plays"/>
    <n v="57.63"/>
    <n v="111"/>
    <x v="3246"/>
    <d v="2015-09-12T03:59:00"/>
    <x v="0"/>
  </r>
  <r>
    <x v="0"/>
    <s v="GB"/>
    <s v="GBP"/>
    <n v="1436696712"/>
    <n v="1434104712"/>
    <b v="1"/>
    <n v="57"/>
    <b v="1"/>
    <x v="1"/>
    <s v="plays"/>
    <n v="46.43"/>
    <n v="106"/>
    <x v="3247"/>
    <d v="2015-07-12T10:25:12"/>
    <x v="0"/>
  </r>
  <r>
    <x v="0"/>
    <s v="US"/>
    <s v="USD"/>
    <n v="1428178757"/>
    <n v="1425590357"/>
    <b v="1"/>
    <n v="200"/>
    <b v="1"/>
    <x v="1"/>
    <s v="plays"/>
    <n v="60.48"/>
    <n v="101"/>
    <x v="3248"/>
    <d v="2015-04-04T20:19:17"/>
    <x v="0"/>
  </r>
  <r>
    <x v="0"/>
    <s v="US"/>
    <s v="USD"/>
    <n v="1434822914"/>
    <n v="1432230914"/>
    <b v="1"/>
    <n v="88"/>
    <b v="1"/>
    <x v="1"/>
    <s v="plays"/>
    <n v="65.58"/>
    <n v="105"/>
    <x v="3249"/>
    <d v="2015-06-20T17:55:14"/>
    <x v="0"/>
  </r>
  <r>
    <x v="0"/>
    <s v="US"/>
    <s v="USD"/>
    <n v="1415213324"/>
    <n v="1412617724"/>
    <b v="1"/>
    <n v="213"/>
    <b v="1"/>
    <x v="1"/>
    <s v="plays"/>
    <n v="119.19"/>
    <n v="102"/>
    <x v="3250"/>
    <d v="2014-11-05T18:48:44"/>
    <x v="3"/>
  </r>
  <r>
    <x v="0"/>
    <s v="US"/>
    <s v="USD"/>
    <n v="1434907966"/>
    <n v="1432315966"/>
    <b v="1"/>
    <n v="20"/>
    <b v="1"/>
    <x v="1"/>
    <s v="plays"/>
    <n v="83.05"/>
    <n v="111"/>
    <x v="3251"/>
    <d v="2015-06-21T17:32:46"/>
    <x v="0"/>
  </r>
  <r>
    <x v="0"/>
    <s v="GB"/>
    <s v="GBP"/>
    <n v="1473247240"/>
    <n v="1470655240"/>
    <b v="1"/>
    <n v="50"/>
    <b v="1"/>
    <x v="1"/>
    <s v="plays"/>
    <n v="57.52"/>
    <n v="128"/>
    <x v="3252"/>
    <d v="2016-09-07T11:20:40"/>
    <x v="2"/>
  </r>
  <r>
    <x v="0"/>
    <s v="US"/>
    <s v="USD"/>
    <n v="1473306300"/>
    <n v="1471701028"/>
    <b v="1"/>
    <n v="115"/>
    <b v="1"/>
    <x v="1"/>
    <s v="plays"/>
    <n v="177.09"/>
    <n v="102"/>
    <x v="3253"/>
    <d v="2016-09-08T03:45:00"/>
    <x v="2"/>
  </r>
  <r>
    <x v="0"/>
    <s v="GB"/>
    <s v="GBP"/>
    <n v="1427331809"/>
    <n v="1424743409"/>
    <b v="1"/>
    <n v="186"/>
    <b v="1"/>
    <x v="1"/>
    <s v="plays"/>
    <n v="70.77"/>
    <n v="101"/>
    <x v="3254"/>
    <d v="2015-03-26T01:03:29"/>
    <x v="0"/>
  </r>
  <r>
    <x v="0"/>
    <s v="GB"/>
    <s v="GBP"/>
    <n v="1412706375"/>
    <n v="1410114375"/>
    <b v="1"/>
    <n v="18"/>
    <b v="1"/>
    <x v="1"/>
    <s v="plays"/>
    <n v="29.17"/>
    <n v="175"/>
    <x v="3255"/>
    <d v="2014-10-07T18:26:15"/>
    <x v="3"/>
  </r>
  <r>
    <x v="0"/>
    <s v="US"/>
    <s v="USD"/>
    <n v="1433995140"/>
    <n v="1432129577"/>
    <b v="1"/>
    <n v="176"/>
    <b v="1"/>
    <x v="1"/>
    <s v="plays"/>
    <n v="72.760000000000005"/>
    <n v="128"/>
    <x v="3256"/>
    <d v="2015-06-11T03:59:00"/>
    <x v="0"/>
  </r>
  <r>
    <x v="0"/>
    <s v="GB"/>
    <s v="GBP"/>
    <n v="1487769952"/>
    <n v="1485177952"/>
    <b v="0"/>
    <n v="41"/>
    <b v="1"/>
    <x v="1"/>
    <s v="plays"/>
    <n v="51.85"/>
    <n v="106"/>
    <x v="3257"/>
    <d v="2017-02-22T13:25:52"/>
    <x v="1"/>
  </r>
  <r>
    <x v="0"/>
    <s v="US"/>
    <s v="USD"/>
    <n v="1420751861"/>
    <n v="1418159861"/>
    <b v="1"/>
    <n v="75"/>
    <b v="1"/>
    <x v="1"/>
    <s v="plays"/>
    <n v="98.2"/>
    <n v="105"/>
    <x v="3258"/>
    <d v="2015-01-08T21:17:41"/>
    <x v="3"/>
  </r>
  <r>
    <x v="0"/>
    <s v="US"/>
    <s v="USD"/>
    <n v="1475294340"/>
    <n v="1472753745"/>
    <b v="1"/>
    <n v="97"/>
    <b v="1"/>
    <x v="1"/>
    <s v="plays"/>
    <n v="251.74"/>
    <n v="106"/>
    <x v="3259"/>
    <d v="2016-10-01T03:59:00"/>
    <x v="2"/>
  </r>
  <r>
    <x v="0"/>
    <s v="US"/>
    <s v="USD"/>
    <n v="1448903318"/>
    <n v="1445875718"/>
    <b v="1"/>
    <n v="73"/>
    <b v="1"/>
    <x v="1"/>
    <s v="plays"/>
    <n v="74.819999999999993"/>
    <n v="109"/>
    <x v="3260"/>
    <d v="2015-11-30T17:08:38"/>
    <x v="0"/>
  </r>
  <r>
    <x v="0"/>
    <s v="US"/>
    <s v="USD"/>
    <n v="1437067476"/>
    <n v="1434475476"/>
    <b v="1"/>
    <n v="49"/>
    <b v="1"/>
    <x v="1"/>
    <s v="plays"/>
    <n v="67.650000000000006"/>
    <n v="100"/>
    <x v="3261"/>
    <d v="2015-07-16T17:24:36"/>
    <x v="0"/>
  </r>
  <r>
    <x v="0"/>
    <s v="US"/>
    <s v="USD"/>
    <n v="1419220800"/>
    <n v="1416555262"/>
    <b v="1"/>
    <n v="134"/>
    <b v="1"/>
    <x v="1"/>
    <s v="plays"/>
    <n v="93.81"/>
    <n v="103"/>
    <x v="3262"/>
    <d v="2014-12-22T04:00:00"/>
    <x v="3"/>
  </r>
  <r>
    <x v="0"/>
    <s v="US"/>
    <s v="USD"/>
    <n v="1446238800"/>
    <n v="1444220588"/>
    <b v="1"/>
    <n v="68"/>
    <b v="1"/>
    <x v="1"/>
    <s v="plays"/>
    <n v="41.24"/>
    <n v="112"/>
    <x v="3263"/>
    <d v="2015-10-30T21:00:00"/>
    <x v="0"/>
  </r>
  <r>
    <x v="0"/>
    <s v="US"/>
    <s v="USD"/>
    <n v="1422482400"/>
    <n v="1421089938"/>
    <b v="1"/>
    <n v="49"/>
    <b v="1"/>
    <x v="1"/>
    <s v="plays"/>
    <n v="52.55"/>
    <n v="103"/>
    <x v="3264"/>
    <d v="2015-01-28T22:00:00"/>
    <x v="0"/>
  </r>
  <r>
    <x v="0"/>
    <s v="IE"/>
    <s v="EUR"/>
    <n v="1449162000"/>
    <n v="1446570315"/>
    <b v="1"/>
    <n v="63"/>
    <b v="1"/>
    <x v="1"/>
    <s v="plays"/>
    <n v="70.290000000000006"/>
    <n v="164"/>
    <x v="3265"/>
    <d v="2015-12-03T17:00:00"/>
    <x v="0"/>
  </r>
  <r>
    <x v="0"/>
    <s v="US"/>
    <s v="USD"/>
    <n v="1434142800"/>
    <n v="1431435122"/>
    <b v="1"/>
    <n v="163"/>
    <b v="1"/>
    <x v="1"/>
    <s v="plays"/>
    <n v="48.33"/>
    <n v="131"/>
    <x v="3266"/>
    <d v="2015-06-12T21:00:00"/>
    <x v="0"/>
  </r>
  <r>
    <x v="0"/>
    <s v="US"/>
    <s v="USD"/>
    <n v="1437156660"/>
    <n v="1434564660"/>
    <b v="1"/>
    <n v="288"/>
    <b v="1"/>
    <x v="1"/>
    <s v="plays"/>
    <n v="53.18"/>
    <n v="102"/>
    <x v="3267"/>
    <d v="2015-07-17T18:11:00"/>
    <x v="0"/>
  </r>
  <r>
    <x v="0"/>
    <s v="US"/>
    <s v="USD"/>
    <n v="1472074928"/>
    <n v="1470692528"/>
    <b v="1"/>
    <n v="42"/>
    <b v="1"/>
    <x v="1"/>
    <s v="plays"/>
    <n v="60.95"/>
    <n v="128"/>
    <x v="3268"/>
    <d v="2016-08-24T21:42:08"/>
    <x v="2"/>
  </r>
  <r>
    <x v="0"/>
    <s v="GB"/>
    <s v="GBP"/>
    <n v="1434452400"/>
    <n v="1431509397"/>
    <b v="1"/>
    <n v="70"/>
    <b v="1"/>
    <x v="1"/>
    <s v="plays"/>
    <n v="116"/>
    <n v="102"/>
    <x v="3269"/>
    <d v="2015-06-16T11:00:00"/>
    <x v="0"/>
  </r>
  <r>
    <x v="0"/>
    <s v="GB"/>
    <s v="GBP"/>
    <n v="1436705265"/>
    <n v="1434113265"/>
    <b v="1"/>
    <n v="30"/>
    <b v="1"/>
    <x v="1"/>
    <s v="plays"/>
    <n v="61"/>
    <n v="102"/>
    <x v="3270"/>
    <d v="2015-07-12T12:47:45"/>
    <x v="0"/>
  </r>
  <r>
    <x v="0"/>
    <s v="GB"/>
    <s v="GBP"/>
    <n v="1414927775"/>
    <n v="1412332175"/>
    <b v="1"/>
    <n v="51"/>
    <b v="1"/>
    <x v="1"/>
    <s v="plays"/>
    <n v="38.24"/>
    <n v="130"/>
    <x v="3271"/>
    <d v="2014-11-02T11:29:35"/>
    <x v="3"/>
  </r>
  <r>
    <x v="0"/>
    <s v="US"/>
    <s v="USD"/>
    <n v="1446814809"/>
    <n v="1444219209"/>
    <b v="1"/>
    <n v="145"/>
    <b v="1"/>
    <x v="1"/>
    <s v="plays"/>
    <n v="106.5"/>
    <n v="154"/>
    <x v="3272"/>
    <d v="2015-11-06T13:00:09"/>
    <x v="0"/>
  </r>
  <r>
    <x v="0"/>
    <s v="US"/>
    <s v="USD"/>
    <n v="1473879600"/>
    <n v="1472498042"/>
    <b v="1"/>
    <n v="21"/>
    <b v="1"/>
    <x v="1"/>
    <s v="plays"/>
    <n v="204.57"/>
    <n v="107"/>
    <x v="3273"/>
    <d v="2016-09-14T19:00:00"/>
    <x v="2"/>
  </r>
  <r>
    <x v="0"/>
    <s v="US"/>
    <s v="USD"/>
    <n v="1458075600"/>
    <n v="1454259272"/>
    <b v="1"/>
    <n v="286"/>
    <b v="1"/>
    <x v="1"/>
    <s v="plays"/>
    <n v="54.91"/>
    <n v="101"/>
    <x v="3274"/>
    <d v="2016-03-15T21:00:00"/>
    <x v="2"/>
  </r>
  <r>
    <x v="0"/>
    <s v="US"/>
    <s v="USD"/>
    <n v="1423456200"/>
    <n v="1421183271"/>
    <b v="1"/>
    <n v="12"/>
    <b v="1"/>
    <x v="1"/>
    <s v="plays"/>
    <n v="150.41999999999999"/>
    <n v="100"/>
    <x v="3275"/>
    <d v="2015-02-09T04:30:00"/>
    <x v="0"/>
  </r>
  <r>
    <x v="0"/>
    <s v="CA"/>
    <s v="CAD"/>
    <n v="1459483140"/>
    <n v="1456526879"/>
    <b v="1"/>
    <n v="100"/>
    <b v="1"/>
    <x v="1"/>
    <s v="plays"/>
    <n v="52.58"/>
    <n v="117"/>
    <x v="3276"/>
    <d v="2016-04-01T03:59:00"/>
    <x v="2"/>
  </r>
  <r>
    <x v="0"/>
    <s v="GB"/>
    <s v="GBP"/>
    <n v="1416331406"/>
    <n v="1413735806"/>
    <b v="1"/>
    <n v="100"/>
    <b v="1"/>
    <x v="1"/>
    <s v="plays"/>
    <n v="54.3"/>
    <n v="109"/>
    <x v="3277"/>
    <d v="2014-11-18T17:23:26"/>
    <x v="3"/>
  </r>
  <r>
    <x v="0"/>
    <s v="GB"/>
    <s v="GBP"/>
    <n v="1433017303"/>
    <n v="1430425303"/>
    <b v="1"/>
    <n v="34"/>
    <b v="1"/>
    <x v="1"/>
    <s v="plays"/>
    <n v="76.03"/>
    <n v="103"/>
    <x v="3278"/>
    <d v="2015-05-30T20:21:43"/>
    <x v="0"/>
  </r>
  <r>
    <x v="0"/>
    <s v="US"/>
    <s v="USD"/>
    <n v="1459474059"/>
    <n v="1456885659"/>
    <b v="0"/>
    <n v="63"/>
    <b v="1"/>
    <x v="1"/>
    <s v="plays"/>
    <n v="105.21"/>
    <n v="114"/>
    <x v="3279"/>
    <d v="2016-04-01T01:27:39"/>
    <x v="2"/>
  </r>
  <r>
    <x v="0"/>
    <s v="US"/>
    <s v="USD"/>
    <n v="1433134800"/>
    <n v="1430158198"/>
    <b v="0"/>
    <n v="30"/>
    <b v="1"/>
    <x v="1"/>
    <s v="plays"/>
    <n v="68.67"/>
    <n v="103"/>
    <x v="3280"/>
    <d v="2015-06-01T05:00:00"/>
    <x v="0"/>
  </r>
  <r>
    <x v="0"/>
    <s v="US"/>
    <s v="USD"/>
    <n v="1441153705"/>
    <n v="1438561705"/>
    <b v="0"/>
    <n v="47"/>
    <b v="1"/>
    <x v="1"/>
    <s v="plays"/>
    <n v="129.36000000000001"/>
    <n v="122"/>
    <x v="3281"/>
    <d v="2015-09-02T00:28:25"/>
    <x v="0"/>
  </r>
  <r>
    <x v="0"/>
    <s v="US"/>
    <s v="USD"/>
    <n v="1461904788"/>
    <n v="1458103188"/>
    <b v="0"/>
    <n v="237"/>
    <b v="1"/>
    <x v="1"/>
    <s v="plays"/>
    <n v="134.26"/>
    <n v="103"/>
    <x v="3282"/>
    <d v="2016-04-29T04:39:48"/>
    <x v="2"/>
  </r>
  <r>
    <x v="0"/>
    <s v="GB"/>
    <s v="GBP"/>
    <n v="1455138000"/>
    <n v="1452448298"/>
    <b v="0"/>
    <n v="47"/>
    <b v="1"/>
    <x v="1"/>
    <s v="plays"/>
    <n v="17.829999999999998"/>
    <n v="105"/>
    <x v="3283"/>
    <d v="2016-02-10T21:00:00"/>
    <x v="2"/>
  </r>
  <r>
    <x v="0"/>
    <s v="US"/>
    <s v="USD"/>
    <n v="1454047140"/>
    <n v="1452546853"/>
    <b v="0"/>
    <n v="15"/>
    <b v="1"/>
    <x v="1"/>
    <s v="plays"/>
    <n v="203.2"/>
    <n v="102"/>
    <x v="3284"/>
    <d v="2016-01-29T05:59:00"/>
    <x v="2"/>
  </r>
  <r>
    <x v="0"/>
    <s v="US"/>
    <s v="USD"/>
    <n v="1488258000"/>
    <n v="1485556626"/>
    <b v="0"/>
    <n v="81"/>
    <b v="1"/>
    <x v="1"/>
    <s v="plays"/>
    <n v="69.19"/>
    <n v="112"/>
    <x v="3285"/>
    <d v="2017-02-28T05:00:00"/>
    <x v="1"/>
  </r>
  <r>
    <x v="0"/>
    <s v="US"/>
    <s v="USD"/>
    <n v="1471291782"/>
    <n v="1468699782"/>
    <b v="0"/>
    <n v="122"/>
    <b v="1"/>
    <x v="1"/>
    <s v="plays"/>
    <n v="125.12"/>
    <n v="102"/>
    <x v="3286"/>
    <d v="2016-08-15T20:09:42"/>
    <x v="2"/>
  </r>
  <r>
    <x v="0"/>
    <s v="CA"/>
    <s v="CAD"/>
    <n v="1448733628"/>
    <n v="1446573628"/>
    <b v="0"/>
    <n v="34"/>
    <b v="1"/>
    <x v="1"/>
    <s v="plays"/>
    <n v="73.53"/>
    <n v="100"/>
    <x v="3287"/>
    <d v="2015-11-28T18:00:28"/>
    <x v="0"/>
  </r>
  <r>
    <x v="0"/>
    <s v="GB"/>
    <s v="GBP"/>
    <n v="1466463600"/>
    <n v="1463337315"/>
    <b v="0"/>
    <n v="207"/>
    <b v="1"/>
    <x v="1"/>
    <s v="plays"/>
    <n v="48.44"/>
    <n v="100"/>
    <x v="3288"/>
    <d v="2016-06-20T23:00:00"/>
    <x v="2"/>
  </r>
  <r>
    <x v="0"/>
    <s v="GB"/>
    <s v="GBP"/>
    <n v="1487580602"/>
    <n v="1485161402"/>
    <b v="0"/>
    <n v="25"/>
    <b v="1"/>
    <x v="1"/>
    <s v="plays"/>
    <n v="26.61"/>
    <n v="133"/>
    <x v="3289"/>
    <d v="2017-02-20T08:50:02"/>
    <x v="1"/>
  </r>
  <r>
    <x v="0"/>
    <s v="GB"/>
    <s v="GBP"/>
    <n v="1489234891"/>
    <n v="1486642891"/>
    <b v="0"/>
    <n v="72"/>
    <b v="1"/>
    <x v="1"/>
    <s v="plays"/>
    <n v="33.67"/>
    <n v="121"/>
    <x v="3290"/>
    <d v="2017-03-11T12:21:31"/>
    <x v="1"/>
  </r>
  <r>
    <x v="0"/>
    <s v="US"/>
    <s v="USD"/>
    <n v="1442462340"/>
    <n v="1439743900"/>
    <b v="0"/>
    <n v="14"/>
    <b v="1"/>
    <x v="1"/>
    <s v="plays"/>
    <n v="40.71"/>
    <n v="114"/>
    <x v="3291"/>
    <d v="2015-09-17T03:59:00"/>
    <x v="0"/>
  </r>
  <r>
    <x v="0"/>
    <s v="GB"/>
    <s v="GBP"/>
    <n v="1449257348"/>
    <n v="1444069748"/>
    <b v="0"/>
    <n v="15"/>
    <b v="1"/>
    <x v="1"/>
    <s v="plays"/>
    <n v="19.27"/>
    <n v="286"/>
    <x v="3292"/>
    <d v="2015-12-04T19:29:08"/>
    <x v="0"/>
  </r>
  <r>
    <x v="0"/>
    <s v="NZ"/>
    <s v="NZD"/>
    <n v="1488622352"/>
    <n v="1486030352"/>
    <b v="0"/>
    <n v="91"/>
    <b v="1"/>
    <x v="1"/>
    <s v="plays"/>
    <n v="84.29"/>
    <n v="170"/>
    <x v="3293"/>
    <d v="2017-03-04T10:12:32"/>
    <x v="1"/>
  </r>
  <r>
    <x v="0"/>
    <s v="GB"/>
    <s v="GBP"/>
    <n v="1434459554"/>
    <n v="1431867554"/>
    <b v="0"/>
    <n v="24"/>
    <b v="1"/>
    <x v="1"/>
    <s v="plays"/>
    <n v="29.58"/>
    <n v="118"/>
    <x v="3294"/>
    <d v="2015-06-16T12:59:14"/>
    <x v="0"/>
  </r>
  <r>
    <x v="0"/>
    <s v="GB"/>
    <s v="GBP"/>
    <n v="1474886229"/>
    <n v="1472294229"/>
    <b v="0"/>
    <n v="27"/>
    <b v="1"/>
    <x v="1"/>
    <s v="plays"/>
    <n v="26.67"/>
    <n v="103"/>
    <x v="3295"/>
    <d v="2016-09-26T10:37:09"/>
    <x v="2"/>
  </r>
  <r>
    <x v="0"/>
    <s v="GB"/>
    <s v="GBP"/>
    <n v="1448229600"/>
    <n v="1446401372"/>
    <b v="0"/>
    <n v="47"/>
    <b v="1"/>
    <x v="1"/>
    <s v="plays"/>
    <n v="45.98"/>
    <n v="144"/>
    <x v="3296"/>
    <d v="2015-11-22T22:00:00"/>
    <x v="0"/>
  </r>
  <r>
    <x v="0"/>
    <s v="GB"/>
    <s v="GBP"/>
    <n v="1438037940"/>
    <n v="1436380256"/>
    <b v="0"/>
    <n v="44"/>
    <b v="1"/>
    <x v="1"/>
    <s v="plays"/>
    <n v="125.09"/>
    <n v="100"/>
    <x v="3297"/>
    <d v="2015-07-27T22:59:00"/>
    <x v="0"/>
  </r>
  <r>
    <x v="0"/>
    <s v="US"/>
    <s v="USD"/>
    <n v="1442102400"/>
    <n v="1440370768"/>
    <b v="0"/>
    <n v="72"/>
    <b v="1"/>
    <x v="1"/>
    <s v="plays"/>
    <n v="141.29"/>
    <n v="102"/>
    <x v="3298"/>
    <d v="2015-09-13T00:00:00"/>
    <x v="0"/>
  </r>
  <r>
    <x v="0"/>
    <s v="US"/>
    <s v="USD"/>
    <n v="1444860063"/>
    <n v="1442268063"/>
    <b v="0"/>
    <n v="63"/>
    <b v="1"/>
    <x v="1"/>
    <s v="plays"/>
    <n v="55.33"/>
    <n v="116"/>
    <x v="3299"/>
    <d v="2015-10-14T22:01:03"/>
    <x v="0"/>
  </r>
  <r>
    <x v="0"/>
    <s v="US"/>
    <s v="USD"/>
    <n v="1430329862"/>
    <n v="1428515462"/>
    <b v="0"/>
    <n v="88"/>
    <b v="1"/>
    <x v="1"/>
    <s v="plays"/>
    <n v="46.42"/>
    <n v="136"/>
    <x v="3300"/>
    <d v="2015-04-29T17:51:02"/>
    <x v="0"/>
  </r>
  <r>
    <x v="0"/>
    <s v="US"/>
    <s v="USD"/>
    <n v="1470034740"/>
    <n v="1466185176"/>
    <b v="0"/>
    <n v="70"/>
    <b v="1"/>
    <x v="1"/>
    <s v="plays"/>
    <n v="57.2"/>
    <n v="133"/>
    <x v="3301"/>
    <d v="2016-08-01T06:59:00"/>
    <x v="2"/>
  </r>
  <r>
    <x v="0"/>
    <s v="ES"/>
    <s v="EUR"/>
    <n v="1481099176"/>
    <n v="1478507176"/>
    <b v="0"/>
    <n v="50"/>
    <b v="1"/>
    <x v="1"/>
    <s v="plays"/>
    <n v="173.7"/>
    <n v="103"/>
    <x v="3302"/>
    <d v="2016-12-07T08:26:16"/>
    <x v="2"/>
  </r>
  <r>
    <x v="0"/>
    <s v="US"/>
    <s v="USD"/>
    <n v="1427553484"/>
    <n v="1424533084"/>
    <b v="0"/>
    <n v="35"/>
    <b v="1"/>
    <x v="1"/>
    <s v="plays"/>
    <n v="59.6"/>
    <n v="116"/>
    <x v="3303"/>
    <d v="2015-03-28T14:38:04"/>
    <x v="0"/>
  </r>
  <r>
    <x v="0"/>
    <s v="US"/>
    <s v="USD"/>
    <n v="1482418752"/>
    <n v="1479826752"/>
    <b v="0"/>
    <n v="175"/>
    <b v="1"/>
    <x v="1"/>
    <s v="plays"/>
    <n v="89.59"/>
    <n v="105"/>
    <x v="3304"/>
    <d v="2016-12-22T14:59:12"/>
    <x v="2"/>
  </r>
  <r>
    <x v="0"/>
    <s v="US"/>
    <s v="USD"/>
    <n v="1438374748"/>
    <n v="1435782748"/>
    <b v="0"/>
    <n v="20"/>
    <b v="1"/>
    <x v="1"/>
    <s v="plays"/>
    <n v="204.05"/>
    <n v="102"/>
    <x v="3305"/>
    <d v="2015-07-31T20:32:28"/>
    <x v="0"/>
  </r>
  <r>
    <x v="0"/>
    <s v="US"/>
    <s v="USD"/>
    <n v="1465527600"/>
    <n v="1462252542"/>
    <b v="0"/>
    <n v="54"/>
    <b v="1"/>
    <x v="1"/>
    <s v="plays"/>
    <n v="48.7"/>
    <n v="175"/>
    <x v="3306"/>
    <d v="2016-06-10T03:00:00"/>
    <x v="2"/>
  </r>
  <r>
    <x v="0"/>
    <s v="US"/>
    <s v="USD"/>
    <n v="1463275339"/>
    <n v="1460683339"/>
    <b v="0"/>
    <n v="20"/>
    <b v="1"/>
    <x v="1"/>
    <s v="plays"/>
    <n v="53.34"/>
    <n v="107"/>
    <x v="3307"/>
    <d v="2016-05-15T01:22:19"/>
    <x v="2"/>
  </r>
  <r>
    <x v="0"/>
    <s v="US"/>
    <s v="USD"/>
    <n v="1460581365"/>
    <n v="1458766965"/>
    <b v="0"/>
    <n v="57"/>
    <b v="1"/>
    <x v="1"/>
    <s v="plays"/>
    <n v="75.09"/>
    <n v="122"/>
    <x v="3308"/>
    <d v="2016-04-13T21:02:45"/>
    <x v="2"/>
  </r>
  <r>
    <x v="0"/>
    <s v="GB"/>
    <s v="GBP"/>
    <n v="1476632178"/>
    <n v="1473953778"/>
    <b v="0"/>
    <n v="31"/>
    <b v="1"/>
    <x v="1"/>
    <s v="plays"/>
    <n v="18"/>
    <n v="159"/>
    <x v="3309"/>
    <d v="2016-10-16T15:36:18"/>
    <x v="2"/>
  </r>
  <r>
    <x v="0"/>
    <s v="US"/>
    <s v="USD"/>
    <n v="1444169825"/>
    <n v="1441577825"/>
    <b v="0"/>
    <n v="31"/>
    <b v="1"/>
    <x v="1"/>
    <s v="plays"/>
    <n v="209.84"/>
    <n v="100"/>
    <x v="3310"/>
    <d v="2015-10-06T22:17:05"/>
    <x v="0"/>
  </r>
  <r>
    <x v="0"/>
    <s v="US"/>
    <s v="USD"/>
    <n v="1445065210"/>
    <n v="1442473210"/>
    <b v="0"/>
    <n v="45"/>
    <b v="1"/>
    <x v="1"/>
    <s v="plays"/>
    <n v="61.02"/>
    <n v="110"/>
    <x v="3311"/>
    <d v="2015-10-17T07:00:10"/>
    <x v="0"/>
  </r>
  <r>
    <x v="0"/>
    <s v="US"/>
    <s v="USD"/>
    <n v="1478901600"/>
    <n v="1477077946"/>
    <b v="0"/>
    <n v="41"/>
    <b v="1"/>
    <x v="1"/>
    <s v="plays"/>
    <n v="61"/>
    <n v="100"/>
    <x v="3312"/>
    <d v="2016-11-11T22:00:00"/>
    <x v="2"/>
  </r>
  <r>
    <x v="0"/>
    <s v="US"/>
    <s v="USD"/>
    <n v="1453856400"/>
    <n v="1452664317"/>
    <b v="0"/>
    <n v="29"/>
    <b v="1"/>
    <x v="1"/>
    <s v="plays"/>
    <n v="80.03"/>
    <n v="116"/>
    <x v="3313"/>
    <d v="2016-01-27T01:00:00"/>
    <x v="2"/>
  </r>
  <r>
    <x v="0"/>
    <s v="GB"/>
    <s v="GBP"/>
    <n v="1431115500"/>
    <n v="1428733511"/>
    <b v="0"/>
    <n v="58"/>
    <b v="1"/>
    <x v="1"/>
    <s v="plays"/>
    <n v="29.07"/>
    <n v="211"/>
    <x v="3314"/>
    <d v="2015-05-08T20:05:00"/>
    <x v="0"/>
  </r>
  <r>
    <x v="0"/>
    <s v="GB"/>
    <s v="GBP"/>
    <n v="1462519041"/>
    <n v="1459927041"/>
    <b v="0"/>
    <n v="89"/>
    <b v="1"/>
    <x v="1"/>
    <s v="plays"/>
    <n v="49.44"/>
    <n v="110"/>
    <x v="3315"/>
    <d v="2016-05-06T07:17:21"/>
    <x v="2"/>
  </r>
  <r>
    <x v="0"/>
    <s v="US"/>
    <s v="USD"/>
    <n v="1407506040"/>
    <n v="1404680075"/>
    <b v="0"/>
    <n v="125"/>
    <b v="1"/>
    <x v="1"/>
    <s v="plays"/>
    <n v="93.98"/>
    <n v="100"/>
    <x v="3316"/>
    <d v="2014-08-08T13:54:00"/>
    <x v="3"/>
  </r>
  <r>
    <x v="0"/>
    <s v="US"/>
    <s v="USD"/>
    <n v="1465347424"/>
    <n v="1462755424"/>
    <b v="0"/>
    <n v="18"/>
    <b v="1"/>
    <x v="1"/>
    <s v="plays"/>
    <n v="61.94"/>
    <n v="106"/>
    <x v="3317"/>
    <d v="2016-06-08T00:57:04"/>
    <x v="2"/>
  </r>
  <r>
    <x v="0"/>
    <s v="CA"/>
    <s v="CAD"/>
    <n v="1460341800"/>
    <n v="1456902893"/>
    <b v="0"/>
    <n v="32"/>
    <b v="1"/>
    <x v="1"/>
    <s v="plays"/>
    <n v="78.5"/>
    <n v="126"/>
    <x v="3318"/>
    <d v="2016-04-11T02:30:00"/>
    <x v="2"/>
  </r>
  <r>
    <x v="0"/>
    <s v="GB"/>
    <s v="GBP"/>
    <n v="1422712986"/>
    <n v="1418824986"/>
    <b v="0"/>
    <n v="16"/>
    <b v="1"/>
    <x v="1"/>
    <s v="plays"/>
    <n v="33.75"/>
    <n v="108"/>
    <x v="3319"/>
    <d v="2015-01-31T14:03:06"/>
    <x v="3"/>
  </r>
  <r>
    <x v="0"/>
    <s v="US"/>
    <s v="USD"/>
    <n v="1466557557"/>
    <n v="1463965557"/>
    <b v="0"/>
    <n v="38"/>
    <b v="1"/>
    <x v="1"/>
    <s v="plays"/>
    <n v="66.45"/>
    <n v="101"/>
    <x v="3320"/>
    <d v="2016-06-22T01:05:57"/>
    <x v="2"/>
  </r>
  <r>
    <x v="0"/>
    <s v="US"/>
    <s v="USD"/>
    <n v="1413431940"/>
    <n v="1412216665"/>
    <b v="0"/>
    <n v="15"/>
    <b v="1"/>
    <x v="1"/>
    <s v="plays"/>
    <n v="35.799999999999997"/>
    <n v="107"/>
    <x v="3321"/>
    <d v="2014-10-16T03:59:00"/>
    <x v="3"/>
  </r>
  <r>
    <x v="0"/>
    <s v="US"/>
    <s v="USD"/>
    <n v="1466567700"/>
    <n v="1464653696"/>
    <b v="0"/>
    <n v="23"/>
    <b v="1"/>
    <x v="1"/>
    <s v="plays"/>
    <n v="145.65"/>
    <n v="102"/>
    <x v="3322"/>
    <d v="2016-06-22T03:55:00"/>
    <x v="2"/>
  </r>
  <r>
    <x v="0"/>
    <s v="GB"/>
    <s v="GBP"/>
    <n v="1474793208"/>
    <n v="1472201208"/>
    <b v="0"/>
    <n v="49"/>
    <b v="1"/>
    <x v="1"/>
    <s v="plays"/>
    <n v="25.69"/>
    <n v="126"/>
    <x v="3323"/>
    <d v="2016-09-25T08:46:48"/>
    <x v="2"/>
  </r>
  <r>
    <x v="0"/>
    <s v="IE"/>
    <s v="EUR"/>
    <n v="1465135190"/>
    <n v="1463925590"/>
    <b v="0"/>
    <n v="10"/>
    <b v="1"/>
    <x v="1"/>
    <s v="plays"/>
    <n v="152.5"/>
    <n v="102"/>
    <x v="3324"/>
    <d v="2016-06-05T13:59:50"/>
    <x v="2"/>
  </r>
  <r>
    <x v="0"/>
    <s v="GB"/>
    <s v="GBP"/>
    <n v="1428256277"/>
    <n v="1425235877"/>
    <b v="0"/>
    <n v="15"/>
    <b v="1"/>
    <x v="1"/>
    <s v="plays"/>
    <n v="30"/>
    <n v="113"/>
    <x v="3325"/>
    <d v="2015-04-05T17:51:17"/>
    <x v="0"/>
  </r>
  <r>
    <x v="0"/>
    <s v="US"/>
    <s v="USD"/>
    <n v="1425830905"/>
    <n v="1423242505"/>
    <b v="0"/>
    <n v="57"/>
    <b v="1"/>
    <x v="1"/>
    <s v="plays"/>
    <n v="142.28"/>
    <n v="101"/>
    <x v="3326"/>
    <d v="2015-03-08T16:08:25"/>
    <x v="0"/>
  </r>
  <r>
    <x v="0"/>
    <s v="GB"/>
    <s v="GBP"/>
    <n v="1462697966"/>
    <n v="1460105966"/>
    <b v="0"/>
    <n v="33"/>
    <b v="1"/>
    <x v="1"/>
    <s v="plays"/>
    <n v="24.55"/>
    <n v="101"/>
    <x v="3327"/>
    <d v="2016-05-08T08:59:26"/>
    <x v="2"/>
  </r>
  <r>
    <x v="0"/>
    <s v="US"/>
    <s v="USD"/>
    <n v="1404522000"/>
    <n v="1404308883"/>
    <b v="0"/>
    <n v="9"/>
    <b v="1"/>
    <x v="1"/>
    <s v="plays"/>
    <n v="292.77999999999997"/>
    <n v="146"/>
    <x v="3328"/>
    <d v="2014-07-05T01:00:00"/>
    <x v="3"/>
  </r>
  <r>
    <x v="0"/>
    <s v="GB"/>
    <s v="GBP"/>
    <n v="1406502000"/>
    <n v="1405583108"/>
    <b v="0"/>
    <n v="26"/>
    <b v="1"/>
    <x v="1"/>
    <s v="plays"/>
    <n v="44.92"/>
    <n v="117"/>
    <x v="3329"/>
    <d v="2014-07-27T23:00:00"/>
    <x v="3"/>
  </r>
  <r>
    <x v="0"/>
    <s v="GB"/>
    <s v="GBP"/>
    <n v="1427919468"/>
    <n v="1425331068"/>
    <b v="0"/>
    <n v="69"/>
    <b v="1"/>
    <x v="1"/>
    <s v="plays"/>
    <n v="23.1"/>
    <n v="106"/>
    <x v="3330"/>
    <d v="2015-04-01T20:17:48"/>
    <x v="0"/>
  </r>
  <r>
    <x v="0"/>
    <s v="US"/>
    <s v="USD"/>
    <n v="1444149886"/>
    <n v="1441125886"/>
    <b v="0"/>
    <n v="65"/>
    <b v="1"/>
    <x v="1"/>
    <s v="plays"/>
    <n v="80.400000000000006"/>
    <n v="105"/>
    <x v="3331"/>
    <d v="2015-10-06T16:44:46"/>
    <x v="0"/>
  </r>
  <r>
    <x v="0"/>
    <s v="US"/>
    <s v="USD"/>
    <n v="1405802330"/>
    <n v="1403210330"/>
    <b v="0"/>
    <n v="83"/>
    <b v="1"/>
    <x v="1"/>
    <s v="plays"/>
    <n v="72.290000000000006"/>
    <n v="100"/>
    <x v="3332"/>
    <d v="2014-07-19T20:38:50"/>
    <x v="3"/>
  </r>
  <r>
    <x v="0"/>
    <s v="US"/>
    <s v="USD"/>
    <n v="1434384880"/>
    <n v="1432484080"/>
    <b v="0"/>
    <n v="111"/>
    <b v="1"/>
    <x v="1"/>
    <s v="plays"/>
    <n v="32.97"/>
    <n v="105"/>
    <x v="3333"/>
    <d v="2015-06-15T16:14:40"/>
    <x v="0"/>
  </r>
  <r>
    <x v="0"/>
    <s v="US"/>
    <s v="USD"/>
    <n v="1438259422"/>
    <n v="1435667422"/>
    <b v="0"/>
    <n v="46"/>
    <b v="1"/>
    <x v="1"/>
    <s v="plays"/>
    <n v="116.65"/>
    <n v="139"/>
    <x v="3334"/>
    <d v="2015-07-30T12:30:22"/>
    <x v="0"/>
  </r>
  <r>
    <x v="0"/>
    <s v="GB"/>
    <s v="GBP"/>
    <n v="1407106800"/>
    <n v="1404749446"/>
    <b v="0"/>
    <n v="63"/>
    <b v="1"/>
    <x v="1"/>
    <s v="plays"/>
    <n v="79.62"/>
    <n v="100"/>
    <x v="3335"/>
    <d v="2014-08-03T23:00:00"/>
    <x v="3"/>
  </r>
  <r>
    <x v="0"/>
    <s v="GB"/>
    <s v="GBP"/>
    <n v="1459845246"/>
    <n v="1457429646"/>
    <b v="0"/>
    <n v="9"/>
    <b v="1"/>
    <x v="1"/>
    <s v="plays"/>
    <n v="27.78"/>
    <n v="100"/>
    <x v="3336"/>
    <d v="2016-04-05T08:34:06"/>
    <x v="2"/>
  </r>
  <r>
    <x v="0"/>
    <s v="GB"/>
    <s v="GBP"/>
    <n v="1412974800"/>
    <n v="1411109167"/>
    <b v="0"/>
    <n v="34"/>
    <b v="1"/>
    <x v="1"/>
    <s v="plays"/>
    <n v="81.03"/>
    <n v="110"/>
    <x v="3337"/>
    <d v="2014-10-10T21:00:00"/>
    <x v="3"/>
  </r>
  <r>
    <x v="0"/>
    <s v="US"/>
    <s v="USD"/>
    <n v="1487944080"/>
    <n v="1486129680"/>
    <b v="0"/>
    <n v="112"/>
    <b v="1"/>
    <x v="1"/>
    <s v="plays"/>
    <n v="136.85"/>
    <n v="102"/>
    <x v="3338"/>
    <d v="2017-02-24T13:48:00"/>
    <x v="1"/>
  </r>
  <r>
    <x v="0"/>
    <s v="US"/>
    <s v="USD"/>
    <n v="1469721518"/>
    <n v="1467129518"/>
    <b v="0"/>
    <n v="47"/>
    <b v="1"/>
    <x v="1"/>
    <s v="plays"/>
    <n v="177.62"/>
    <n v="104"/>
    <x v="3339"/>
    <d v="2016-07-28T15:58:38"/>
    <x v="2"/>
  </r>
  <r>
    <x v="0"/>
    <s v="US"/>
    <s v="USD"/>
    <n v="1481066554"/>
    <n v="1478906554"/>
    <b v="0"/>
    <n v="38"/>
    <b v="1"/>
    <x v="1"/>
    <s v="plays"/>
    <n v="109.08"/>
    <n v="138"/>
    <x v="3340"/>
    <d v="2016-12-06T23:22:34"/>
    <x v="2"/>
  </r>
  <r>
    <x v="0"/>
    <s v="GB"/>
    <s v="GBP"/>
    <n v="1465750800"/>
    <n v="1463771421"/>
    <b v="0"/>
    <n v="28"/>
    <b v="1"/>
    <x v="1"/>
    <s v="plays"/>
    <n v="119.64"/>
    <n v="100"/>
    <x v="3341"/>
    <d v="2016-06-12T17:00:00"/>
    <x v="2"/>
  </r>
  <r>
    <x v="0"/>
    <s v="US"/>
    <s v="USD"/>
    <n v="1427864340"/>
    <n v="1425020810"/>
    <b v="0"/>
    <n v="78"/>
    <b v="1"/>
    <x v="1"/>
    <s v="plays"/>
    <n v="78.209999999999994"/>
    <n v="102"/>
    <x v="3342"/>
    <d v="2015-04-01T04:59:00"/>
    <x v="0"/>
  </r>
  <r>
    <x v="0"/>
    <s v="GB"/>
    <s v="GBP"/>
    <n v="1460553480"/>
    <n v="1458770384"/>
    <b v="0"/>
    <n v="23"/>
    <b v="1"/>
    <x v="1"/>
    <s v="plays"/>
    <n v="52.17"/>
    <n v="171"/>
    <x v="3343"/>
    <d v="2016-04-13T13:18:00"/>
    <x v="2"/>
  </r>
  <r>
    <x v="0"/>
    <s v="US"/>
    <s v="USD"/>
    <n v="1409374093"/>
    <n v="1406782093"/>
    <b v="0"/>
    <n v="40"/>
    <b v="1"/>
    <x v="1"/>
    <s v="plays"/>
    <n v="114.13"/>
    <n v="101"/>
    <x v="3344"/>
    <d v="2014-08-30T04:48:13"/>
    <x v="3"/>
  </r>
  <r>
    <x v="0"/>
    <s v="US"/>
    <s v="USD"/>
    <n v="1429317420"/>
    <n v="1424226768"/>
    <b v="0"/>
    <n v="13"/>
    <b v="1"/>
    <x v="1"/>
    <s v="plays"/>
    <n v="50"/>
    <n v="130"/>
    <x v="3345"/>
    <d v="2015-04-18T00:37:00"/>
    <x v="0"/>
  </r>
  <r>
    <x v="0"/>
    <s v="US"/>
    <s v="USD"/>
    <n v="1424910910"/>
    <n v="1424306110"/>
    <b v="0"/>
    <n v="18"/>
    <b v="1"/>
    <x v="1"/>
    <s v="plays"/>
    <n v="91.67"/>
    <n v="110"/>
    <x v="3346"/>
    <d v="2015-02-26T00:35:10"/>
    <x v="0"/>
  </r>
  <r>
    <x v="0"/>
    <s v="GB"/>
    <s v="GBP"/>
    <n v="1462741200"/>
    <n v="1461503654"/>
    <b v="0"/>
    <n v="22"/>
    <b v="1"/>
    <x v="1"/>
    <s v="plays"/>
    <n v="108.59"/>
    <n v="119"/>
    <x v="3347"/>
    <d v="2016-05-08T21:00:00"/>
    <x v="2"/>
  </r>
  <r>
    <x v="0"/>
    <s v="US"/>
    <s v="USD"/>
    <n v="1461988740"/>
    <n v="1459949080"/>
    <b v="0"/>
    <n v="79"/>
    <b v="1"/>
    <x v="1"/>
    <s v="plays"/>
    <n v="69.819999999999993"/>
    <n v="100"/>
    <x v="3348"/>
    <d v="2016-04-30T03:59:00"/>
    <x v="2"/>
  </r>
  <r>
    <x v="0"/>
    <s v="US"/>
    <s v="USD"/>
    <n v="1465837200"/>
    <n v="1463971172"/>
    <b v="0"/>
    <n v="14"/>
    <b v="1"/>
    <x v="1"/>
    <s v="plays"/>
    <n v="109.57"/>
    <n v="153"/>
    <x v="3349"/>
    <d v="2016-06-13T17:00:00"/>
    <x v="2"/>
  </r>
  <r>
    <x v="0"/>
    <s v="LU"/>
    <s v="EUR"/>
    <n v="1448838000"/>
    <n v="1445791811"/>
    <b v="0"/>
    <n v="51"/>
    <b v="1"/>
    <x v="1"/>
    <s v="plays"/>
    <n v="71.67"/>
    <n v="104"/>
    <x v="3350"/>
    <d v="2015-11-29T23:00:00"/>
    <x v="0"/>
  </r>
  <r>
    <x v="0"/>
    <s v="GB"/>
    <s v="GBP"/>
    <n v="1406113200"/>
    <n v="1402910965"/>
    <b v="0"/>
    <n v="54"/>
    <b v="1"/>
    <x v="1"/>
    <s v="plays"/>
    <n v="93.61"/>
    <n v="101"/>
    <x v="3351"/>
    <d v="2014-07-23T11:00:00"/>
    <x v="3"/>
  </r>
  <r>
    <x v="0"/>
    <s v="GB"/>
    <s v="GBP"/>
    <n v="1467414000"/>
    <n v="1462492178"/>
    <b v="0"/>
    <n v="70"/>
    <b v="1"/>
    <x v="1"/>
    <s v="plays"/>
    <n v="76.8"/>
    <n v="108"/>
    <x v="3352"/>
    <d v="2016-07-01T23:00:00"/>
    <x v="2"/>
  </r>
  <r>
    <x v="0"/>
    <s v="GB"/>
    <s v="GBP"/>
    <n v="1462230000"/>
    <n v="1461061350"/>
    <b v="0"/>
    <n v="44"/>
    <b v="1"/>
    <x v="1"/>
    <s v="plays"/>
    <n v="35.799999999999997"/>
    <n v="315"/>
    <x v="3353"/>
    <d v="2016-05-02T23:00:00"/>
    <x v="2"/>
  </r>
  <r>
    <x v="0"/>
    <s v="US"/>
    <s v="USD"/>
    <n v="1446091260"/>
    <n v="1443029206"/>
    <b v="0"/>
    <n v="55"/>
    <b v="1"/>
    <x v="1"/>
    <s v="plays"/>
    <n v="55.6"/>
    <n v="102"/>
    <x v="3354"/>
    <d v="2015-10-29T04:01:00"/>
    <x v="0"/>
  </r>
  <r>
    <x v="0"/>
    <s v="GB"/>
    <s v="GBP"/>
    <n v="1462879020"/>
    <n v="1461941527"/>
    <b v="0"/>
    <n v="15"/>
    <b v="1"/>
    <x v="1"/>
    <s v="plays"/>
    <n v="147.33000000000001"/>
    <n v="126"/>
    <x v="3355"/>
    <d v="2016-05-10T11:17:00"/>
    <x v="2"/>
  </r>
  <r>
    <x v="0"/>
    <s v="GB"/>
    <s v="GBP"/>
    <n v="1468611272"/>
    <n v="1466019272"/>
    <b v="0"/>
    <n v="27"/>
    <b v="1"/>
    <x v="1"/>
    <s v="plays"/>
    <n v="56.33"/>
    <n v="101"/>
    <x v="3356"/>
    <d v="2016-07-15T19:34:32"/>
    <x v="2"/>
  </r>
  <r>
    <x v="0"/>
    <s v="GB"/>
    <s v="GBP"/>
    <n v="1406887310"/>
    <n v="1404295310"/>
    <b v="0"/>
    <n v="21"/>
    <b v="1"/>
    <x v="1"/>
    <s v="plays"/>
    <n v="96.19"/>
    <n v="101"/>
    <x v="3357"/>
    <d v="2014-08-01T10:01:50"/>
    <x v="3"/>
  </r>
  <r>
    <x v="0"/>
    <s v="US"/>
    <s v="USD"/>
    <n v="1416385679"/>
    <n v="1413790079"/>
    <b v="0"/>
    <n v="162"/>
    <b v="1"/>
    <x v="1"/>
    <s v="plays"/>
    <n v="63.57"/>
    <n v="103"/>
    <x v="3358"/>
    <d v="2014-11-19T08:27:59"/>
    <x v="3"/>
  </r>
  <r>
    <x v="0"/>
    <s v="US"/>
    <s v="USD"/>
    <n v="1487985734"/>
    <n v="1484097734"/>
    <b v="0"/>
    <n v="23"/>
    <b v="1"/>
    <x v="1"/>
    <s v="plays"/>
    <n v="184.78"/>
    <n v="106"/>
    <x v="3359"/>
    <d v="2017-02-25T01:22:14"/>
    <x v="1"/>
  </r>
  <r>
    <x v="0"/>
    <s v="SG"/>
    <s v="SGD"/>
    <n v="1481731140"/>
    <n v="1479866343"/>
    <b v="0"/>
    <n v="72"/>
    <b v="1"/>
    <x v="1"/>
    <s v="plays"/>
    <n v="126.72"/>
    <n v="101"/>
    <x v="3360"/>
    <d v="2016-12-14T15:59:00"/>
    <x v="2"/>
  </r>
  <r>
    <x v="0"/>
    <s v="US"/>
    <s v="USD"/>
    <n v="1409587140"/>
    <n v="1408062990"/>
    <b v="0"/>
    <n v="68"/>
    <b v="1"/>
    <x v="1"/>
    <s v="plays"/>
    <n v="83.43"/>
    <n v="113"/>
    <x v="3361"/>
    <d v="2014-09-01T15:59:00"/>
    <x v="3"/>
  </r>
  <r>
    <x v="0"/>
    <s v="US"/>
    <s v="USD"/>
    <n v="1425704100"/>
    <n v="1424484717"/>
    <b v="0"/>
    <n v="20"/>
    <b v="1"/>
    <x v="1"/>
    <s v="plays"/>
    <n v="54.5"/>
    <n v="218"/>
    <x v="3362"/>
    <d v="2015-03-07T04:55:00"/>
    <x v="0"/>
  </r>
  <r>
    <x v="0"/>
    <s v="US"/>
    <s v="USD"/>
    <n v="1408464000"/>
    <n v="1406831445"/>
    <b v="0"/>
    <n v="26"/>
    <b v="1"/>
    <x v="1"/>
    <s v="plays"/>
    <n v="302.31"/>
    <n v="101"/>
    <x v="3363"/>
    <d v="2014-08-19T16:00:00"/>
    <x v="3"/>
  </r>
  <r>
    <x v="0"/>
    <s v="GB"/>
    <s v="GBP"/>
    <n v="1458075600"/>
    <n v="1456183649"/>
    <b v="0"/>
    <n v="72"/>
    <b v="1"/>
    <x v="1"/>
    <s v="plays"/>
    <n v="44.14"/>
    <n v="106"/>
    <x v="3364"/>
    <d v="2016-03-15T21:00:00"/>
    <x v="2"/>
  </r>
  <r>
    <x v="0"/>
    <s v="US"/>
    <s v="USD"/>
    <n v="1449973592"/>
    <n v="1447381592"/>
    <b v="0"/>
    <n v="3"/>
    <b v="1"/>
    <x v="1"/>
    <s v="plays"/>
    <n v="866.67"/>
    <n v="104"/>
    <x v="3365"/>
    <d v="2015-12-13T02:26:32"/>
    <x v="0"/>
  </r>
  <r>
    <x v="0"/>
    <s v="US"/>
    <s v="USD"/>
    <n v="1431481037"/>
    <n v="1428889037"/>
    <b v="0"/>
    <n v="18"/>
    <b v="1"/>
    <x v="1"/>
    <s v="plays"/>
    <n v="61.39"/>
    <n v="221"/>
    <x v="3366"/>
    <d v="2015-05-13T01:37:17"/>
    <x v="0"/>
  </r>
  <r>
    <x v="0"/>
    <s v="GB"/>
    <s v="GBP"/>
    <n v="1438467894"/>
    <n v="1436307894"/>
    <b v="0"/>
    <n v="30"/>
    <b v="1"/>
    <x v="1"/>
    <s v="plays"/>
    <n v="29.67"/>
    <n v="119"/>
    <x v="3367"/>
    <d v="2015-08-01T22:24:54"/>
    <x v="0"/>
  </r>
  <r>
    <x v="0"/>
    <s v="US"/>
    <s v="USD"/>
    <n v="1420088400"/>
    <n v="1416977259"/>
    <b v="0"/>
    <n v="23"/>
    <b v="1"/>
    <x v="1"/>
    <s v="plays"/>
    <n v="45.48"/>
    <n v="105"/>
    <x v="3368"/>
    <d v="2015-01-01T05:00:00"/>
    <x v="3"/>
  </r>
  <r>
    <x v="0"/>
    <s v="IE"/>
    <s v="EUR"/>
    <n v="1484441980"/>
    <n v="1479257980"/>
    <b v="0"/>
    <n v="54"/>
    <b v="1"/>
    <x v="1"/>
    <s v="plays"/>
    <n v="96.2"/>
    <n v="104"/>
    <x v="3369"/>
    <d v="2017-01-15T00:59:40"/>
    <x v="2"/>
  </r>
  <r>
    <x v="0"/>
    <s v="US"/>
    <s v="USD"/>
    <n v="1481961600"/>
    <n v="1479283285"/>
    <b v="0"/>
    <n v="26"/>
    <b v="1"/>
    <x v="1"/>
    <s v="plays"/>
    <n v="67.92"/>
    <n v="118"/>
    <x v="3370"/>
    <d v="2016-12-17T08:00:00"/>
    <x v="2"/>
  </r>
  <r>
    <x v="0"/>
    <s v="US"/>
    <s v="USD"/>
    <n v="1449089965"/>
    <n v="1446670765"/>
    <b v="0"/>
    <n v="9"/>
    <b v="1"/>
    <x v="1"/>
    <s v="plays"/>
    <n v="30.78"/>
    <n v="139"/>
    <x v="3371"/>
    <d v="2015-12-02T20:59:25"/>
    <x v="0"/>
  </r>
  <r>
    <x v="0"/>
    <s v="US"/>
    <s v="USD"/>
    <n v="1408942740"/>
    <n v="1407157756"/>
    <b v="0"/>
    <n v="27"/>
    <b v="1"/>
    <x v="1"/>
    <s v="plays"/>
    <n v="38.33"/>
    <n v="104"/>
    <x v="3372"/>
    <d v="2014-08-25T04:59:00"/>
    <x v="3"/>
  </r>
  <r>
    <x v="0"/>
    <s v="GB"/>
    <s v="GBP"/>
    <n v="1437235200"/>
    <n v="1435177840"/>
    <b v="0"/>
    <n v="30"/>
    <b v="1"/>
    <x v="1"/>
    <s v="plays"/>
    <n v="66.83"/>
    <n v="100"/>
    <x v="3373"/>
    <d v="2015-07-18T16:00:00"/>
    <x v="0"/>
  </r>
  <r>
    <x v="0"/>
    <s v="CA"/>
    <s v="CAD"/>
    <n v="1446053616"/>
    <n v="1443461616"/>
    <b v="0"/>
    <n v="52"/>
    <b v="1"/>
    <x v="1"/>
    <s v="plays"/>
    <n v="71.73"/>
    <n v="107"/>
    <x v="3374"/>
    <d v="2015-10-28T17:33:36"/>
    <x v="0"/>
  </r>
  <r>
    <x v="0"/>
    <s v="GB"/>
    <s v="GBP"/>
    <n v="1400423973"/>
    <n v="1399387173"/>
    <b v="0"/>
    <n v="17"/>
    <b v="1"/>
    <x v="1"/>
    <s v="plays"/>
    <n v="176.47"/>
    <n v="100"/>
    <x v="3375"/>
    <d v="2014-05-18T14:39:33"/>
    <x v="3"/>
  </r>
  <r>
    <x v="0"/>
    <s v="US"/>
    <s v="USD"/>
    <n v="1429976994"/>
    <n v="1424796594"/>
    <b v="0"/>
    <n v="19"/>
    <b v="1"/>
    <x v="1"/>
    <s v="plays"/>
    <n v="421.11"/>
    <n v="100"/>
    <x v="3376"/>
    <d v="2015-04-25T15:49:54"/>
    <x v="0"/>
  </r>
  <r>
    <x v="0"/>
    <s v="GB"/>
    <s v="GBP"/>
    <n v="1426870560"/>
    <n v="1424280899"/>
    <b v="0"/>
    <n v="77"/>
    <b v="1"/>
    <x v="1"/>
    <s v="plays"/>
    <n v="104.99"/>
    <n v="101"/>
    <x v="3377"/>
    <d v="2015-03-20T16:56:00"/>
    <x v="0"/>
  </r>
  <r>
    <x v="0"/>
    <s v="GB"/>
    <s v="GBP"/>
    <n v="1409490480"/>
    <n v="1407400306"/>
    <b v="0"/>
    <n v="21"/>
    <b v="1"/>
    <x v="1"/>
    <s v="plays"/>
    <n v="28.19"/>
    <n v="108"/>
    <x v="3378"/>
    <d v="2014-08-31T13:08:00"/>
    <x v="3"/>
  </r>
  <r>
    <x v="0"/>
    <s v="GB"/>
    <s v="GBP"/>
    <n v="1440630000"/>
    <n v="1439122800"/>
    <b v="0"/>
    <n v="38"/>
    <b v="1"/>
    <x v="1"/>
    <s v="plays"/>
    <n v="54.55"/>
    <n v="104"/>
    <x v="3379"/>
    <d v="2015-08-26T23:00:00"/>
    <x v="0"/>
  </r>
  <r>
    <x v="0"/>
    <s v="US"/>
    <s v="USD"/>
    <n v="1417305178"/>
    <n v="1414277578"/>
    <b v="0"/>
    <n v="28"/>
    <b v="1"/>
    <x v="1"/>
    <s v="plays"/>
    <n v="111.89"/>
    <n v="104"/>
    <x v="3380"/>
    <d v="2014-11-29T23:52:58"/>
    <x v="3"/>
  </r>
  <r>
    <x v="0"/>
    <s v="US"/>
    <s v="USD"/>
    <n v="1426044383"/>
    <n v="1423455983"/>
    <b v="0"/>
    <n v="48"/>
    <b v="1"/>
    <x v="1"/>
    <s v="plays"/>
    <n v="85.21"/>
    <n v="102"/>
    <x v="3381"/>
    <d v="2015-03-11T03:26:23"/>
    <x v="0"/>
  </r>
  <r>
    <x v="0"/>
    <s v="GB"/>
    <s v="GBP"/>
    <n v="1470092340"/>
    <n v="1467973256"/>
    <b v="0"/>
    <n v="46"/>
    <b v="1"/>
    <x v="1"/>
    <s v="plays"/>
    <n v="76.650000000000006"/>
    <n v="101"/>
    <x v="3382"/>
    <d v="2016-08-01T22:59:00"/>
    <x v="2"/>
  </r>
  <r>
    <x v="0"/>
    <s v="US"/>
    <s v="USD"/>
    <n v="1466707620"/>
    <n v="1464979620"/>
    <b v="0"/>
    <n v="30"/>
    <b v="1"/>
    <x v="1"/>
    <s v="plays"/>
    <n v="65.17"/>
    <n v="112"/>
    <x v="3383"/>
    <d v="2016-06-23T18:47:00"/>
    <x v="2"/>
  </r>
  <r>
    <x v="0"/>
    <s v="US"/>
    <s v="USD"/>
    <n v="1448074800"/>
    <n v="1444874768"/>
    <b v="0"/>
    <n v="64"/>
    <b v="1"/>
    <x v="1"/>
    <s v="plays"/>
    <n v="93.76"/>
    <n v="100"/>
    <x v="3384"/>
    <d v="2015-11-21T03:00:00"/>
    <x v="0"/>
  </r>
  <r>
    <x v="0"/>
    <s v="US"/>
    <s v="USD"/>
    <n v="1418244552"/>
    <n v="1415652552"/>
    <b v="0"/>
    <n v="15"/>
    <b v="1"/>
    <x v="1"/>
    <s v="plays"/>
    <n v="133.33000000000001"/>
    <n v="100"/>
    <x v="3385"/>
    <d v="2014-12-10T20:49:12"/>
    <x v="3"/>
  </r>
  <r>
    <x v="0"/>
    <s v="US"/>
    <s v="USD"/>
    <n v="1417620506"/>
    <n v="1415028506"/>
    <b v="0"/>
    <n v="41"/>
    <b v="1"/>
    <x v="1"/>
    <s v="plays"/>
    <n v="51.22"/>
    <n v="105"/>
    <x v="3386"/>
    <d v="2014-12-03T15:28:26"/>
    <x v="3"/>
  </r>
  <r>
    <x v="0"/>
    <s v="US"/>
    <s v="USD"/>
    <n v="1418581088"/>
    <n v="1415125088"/>
    <b v="0"/>
    <n v="35"/>
    <b v="1"/>
    <x v="1"/>
    <s v="plays"/>
    <n v="100.17"/>
    <n v="117"/>
    <x v="3387"/>
    <d v="2014-12-14T18:18:08"/>
    <x v="3"/>
  </r>
  <r>
    <x v="0"/>
    <s v="GB"/>
    <s v="GBP"/>
    <n v="1434625441"/>
    <n v="1432033441"/>
    <b v="0"/>
    <n v="45"/>
    <b v="1"/>
    <x v="1"/>
    <s v="plays"/>
    <n v="34.6"/>
    <n v="104"/>
    <x v="3388"/>
    <d v="2015-06-18T11:04:01"/>
    <x v="0"/>
  </r>
  <r>
    <x v="0"/>
    <s v="US"/>
    <s v="USD"/>
    <n v="1464960682"/>
    <n v="1462368682"/>
    <b v="0"/>
    <n v="62"/>
    <b v="1"/>
    <x v="1"/>
    <s v="plays"/>
    <n v="184.68"/>
    <n v="115"/>
    <x v="3389"/>
    <d v="2016-06-03T13:31:22"/>
    <x v="2"/>
  </r>
  <r>
    <x v="0"/>
    <s v="US"/>
    <s v="USD"/>
    <n v="1405017345"/>
    <n v="1403721345"/>
    <b v="0"/>
    <n v="22"/>
    <b v="1"/>
    <x v="1"/>
    <s v="plays"/>
    <n v="69.819999999999993"/>
    <n v="102"/>
    <x v="3390"/>
    <d v="2014-07-10T18:35:45"/>
    <x v="3"/>
  </r>
  <r>
    <x v="0"/>
    <s v="US"/>
    <s v="USD"/>
    <n v="1407536880"/>
    <n v="1404997548"/>
    <b v="0"/>
    <n v="18"/>
    <b v="1"/>
    <x v="1"/>
    <s v="plays"/>
    <n v="61.94"/>
    <n v="223"/>
    <x v="3391"/>
    <d v="2014-08-08T22:28:00"/>
    <x v="3"/>
  </r>
  <r>
    <x v="0"/>
    <s v="GB"/>
    <s v="GBP"/>
    <n v="1462565855"/>
    <n v="1458245855"/>
    <b v="0"/>
    <n v="12"/>
    <b v="1"/>
    <x v="1"/>
    <s v="plays"/>
    <n v="41.67"/>
    <n v="100"/>
    <x v="3392"/>
    <d v="2016-05-06T20:17:35"/>
    <x v="2"/>
  </r>
  <r>
    <x v="0"/>
    <s v="US"/>
    <s v="USD"/>
    <n v="1415234760"/>
    <n v="1413065230"/>
    <b v="0"/>
    <n v="44"/>
    <b v="1"/>
    <x v="1"/>
    <s v="plays"/>
    <n v="36.07"/>
    <n v="106"/>
    <x v="3393"/>
    <d v="2014-11-06T00:46:00"/>
    <x v="3"/>
  </r>
  <r>
    <x v="0"/>
    <s v="GB"/>
    <s v="GBP"/>
    <n v="1406470645"/>
    <n v="1403878645"/>
    <b v="0"/>
    <n v="27"/>
    <b v="1"/>
    <x v="1"/>
    <s v="plays"/>
    <n v="29"/>
    <n v="142"/>
    <x v="3394"/>
    <d v="2014-07-27T14:17:25"/>
    <x v="3"/>
  </r>
  <r>
    <x v="0"/>
    <s v="GB"/>
    <s v="GBP"/>
    <n v="1433009400"/>
    <n v="1431795944"/>
    <b v="0"/>
    <n v="38"/>
    <b v="1"/>
    <x v="1"/>
    <s v="plays"/>
    <n v="24.21"/>
    <n v="184"/>
    <x v="3395"/>
    <d v="2015-05-30T18:10:00"/>
    <x v="0"/>
  </r>
  <r>
    <x v="0"/>
    <s v="US"/>
    <s v="USD"/>
    <n v="1401595140"/>
    <n v="1399286589"/>
    <b v="0"/>
    <n v="28"/>
    <b v="1"/>
    <x v="1"/>
    <s v="plays"/>
    <n v="55.89"/>
    <n v="104"/>
    <x v="3396"/>
    <d v="2014-06-01T03:59:00"/>
    <x v="3"/>
  </r>
  <r>
    <x v="0"/>
    <s v="GB"/>
    <s v="GBP"/>
    <n v="1455832800"/>
    <n v="1452338929"/>
    <b v="0"/>
    <n v="24"/>
    <b v="1"/>
    <x v="1"/>
    <s v="plays"/>
    <n v="11.67"/>
    <n v="112"/>
    <x v="3397"/>
    <d v="2016-02-18T22:00:00"/>
    <x v="2"/>
  </r>
  <r>
    <x v="0"/>
    <s v="US"/>
    <s v="USD"/>
    <n v="1416589200"/>
    <n v="1414605776"/>
    <b v="0"/>
    <n v="65"/>
    <b v="1"/>
    <x v="1"/>
    <s v="plays"/>
    <n v="68.349999999999994"/>
    <n v="111"/>
    <x v="3398"/>
    <d v="2014-11-21T17:00:00"/>
    <x v="3"/>
  </r>
  <r>
    <x v="0"/>
    <s v="GB"/>
    <s v="GBP"/>
    <n v="1424556325"/>
    <n v="1421964325"/>
    <b v="0"/>
    <n v="46"/>
    <b v="1"/>
    <x v="1"/>
    <s v="plays"/>
    <n v="27.07"/>
    <n v="104"/>
    <x v="3399"/>
    <d v="2015-02-21T22:05:25"/>
    <x v="0"/>
  </r>
  <r>
    <x v="0"/>
    <s v="US"/>
    <s v="USD"/>
    <n v="1409266414"/>
    <n v="1405378414"/>
    <b v="0"/>
    <n v="85"/>
    <b v="1"/>
    <x v="1"/>
    <s v="plays"/>
    <n v="118.13"/>
    <n v="100"/>
    <x v="3400"/>
    <d v="2014-08-28T22:53:34"/>
    <x v="3"/>
  </r>
  <r>
    <x v="0"/>
    <s v="GB"/>
    <s v="GBP"/>
    <n v="1438968146"/>
    <n v="1436376146"/>
    <b v="0"/>
    <n v="66"/>
    <b v="1"/>
    <x v="1"/>
    <s v="plays"/>
    <n v="44.76"/>
    <n v="102"/>
    <x v="3401"/>
    <d v="2015-08-07T17:22:26"/>
    <x v="0"/>
  </r>
  <r>
    <x v="0"/>
    <s v="US"/>
    <s v="USD"/>
    <n v="1447295460"/>
    <n v="1444747843"/>
    <b v="0"/>
    <n v="165"/>
    <b v="1"/>
    <x v="1"/>
    <s v="plays"/>
    <n v="99.79"/>
    <n v="110"/>
    <x v="3402"/>
    <d v="2015-11-12T02:31:00"/>
    <x v="0"/>
  </r>
  <r>
    <x v="0"/>
    <s v="GB"/>
    <s v="GBP"/>
    <n v="1435230324"/>
    <n v="1432638324"/>
    <b v="0"/>
    <n v="17"/>
    <b v="1"/>
    <x v="1"/>
    <s v="plays"/>
    <n v="117.65"/>
    <n v="100"/>
    <x v="3403"/>
    <d v="2015-06-25T11:05:24"/>
    <x v="0"/>
  </r>
  <r>
    <x v="0"/>
    <s v="US"/>
    <s v="USD"/>
    <n v="1434542702"/>
    <n v="1432814702"/>
    <b v="0"/>
    <n v="3"/>
    <b v="1"/>
    <x v="1"/>
    <s v="plays"/>
    <n v="203.33"/>
    <n v="122"/>
    <x v="3404"/>
    <d v="2015-06-17T12:05:02"/>
    <x v="0"/>
  </r>
  <r>
    <x v="0"/>
    <s v="GB"/>
    <s v="GBP"/>
    <n v="1456876740"/>
    <n v="1455063886"/>
    <b v="0"/>
    <n v="17"/>
    <b v="1"/>
    <x v="1"/>
    <s v="plays"/>
    <n v="28.32"/>
    <n v="138"/>
    <x v="3405"/>
    <d v="2016-03-01T23:59:00"/>
    <x v="2"/>
  </r>
  <r>
    <x v="0"/>
    <s v="US"/>
    <s v="USD"/>
    <n v="1405511376"/>
    <n v="1401623376"/>
    <b v="0"/>
    <n v="91"/>
    <b v="1"/>
    <x v="1"/>
    <s v="plays"/>
    <n v="110.23"/>
    <n v="100"/>
    <x v="3406"/>
    <d v="2014-07-16T11:49:36"/>
    <x v="3"/>
  </r>
  <r>
    <x v="0"/>
    <s v="GB"/>
    <s v="GBP"/>
    <n v="1404641289"/>
    <n v="1402049289"/>
    <b v="0"/>
    <n v="67"/>
    <b v="1"/>
    <x v="1"/>
    <s v="plays"/>
    <n v="31.97"/>
    <n v="107"/>
    <x v="3407"/>
    <d v="2014-07-06T10:08:09"/>
    <x v="3"/>
  </r>
  <r>
    <x v="0"/>
    <s v="US"/>
    <s v="USD"/>
    <n v="1405727304"/>
    <n v="1403135304"/>
    <b v="0"/>
    <n v="18"/>
    <b v="1"/>
    <x v="1"/>
    <s v="plays"/>
    <n v="58.61"/>
    <n v="211"/>
    <x v="3408"/>
    <d v="2014-07-18T23:48:24"/>
    <x v="3"/>
  </r>
  <r>
    <x v="0"/>
    <s v="GB"/>
    <s v="GBP"/>
    <n v="1469998680"/>
    <n v="1466710358"/>
    <b v="0"/>
    <n v="21"/>
    <b v="1"/>
    <x v="1"/>
    <s v="plays"/>
    <n v="29.43"/>
    <n v="124"/>
    <x v="3409"/>
    <d v="2016-07-31T20:58:00"/>
    <x v="2"/>
  </r>
  <r>
    <x v="0"/>
    <s v="US"/>
    <s v="USD"/>
    <n v="1465196400"/>
    <n v="1462841990"/>
    <b v="0"/>
    <n v="40"/>
    <b v="1"/>
    <x v="1"/>
    <s v="plays"/>
    <n v="81.38"/>
    <n v="109"/>
    <x v="3410"/>
    <d v="2016-06-06T07:00:00"/>
    <x v="2"/>
  </r>
  <r>
    <x v="0"/>
    <s v="US"/>
    <s v="USD"/>
    <n v="1444264372"/>
    <n v="1442536372"/>
    <b v="0"/>
    <n v="78"/>
    <b v="1"/>
    <x v="1"/>
    <s v="plays"/>
    <n v="199.17"/>
    <n v="104"/>
    <x v="3411"/>
    <d v="2015-10-08T00:32:52"/>
    <x v="0"/>
  </r>
  <r>
    <x v="0"/>
    <s v="GB"/>
    <s v="GBP"/>
    <n v="1411858862"/>
    <n v="1409266862"/>
    <b v="0"/>
    <n v="26"/>
    <b v="1"/>
    <x v="1"/>
    <s v="plays"/>
    <n v="115.38"/>
    <n v="100"/>
    <x v="3412"/>
    <d v="2014-09-27T23:01:02"/>
    <x v="3"/>
  </r>
  <r>
    <x v="0"/>
    <s v="US"/>
    <s v="USD"/>
    <n v="1425099540"/>
    <n v="1424280938"/>
    <b v="0"/>
    <n v="14"/>
    <b v="1"/>
    <x v="1"/>
    <s v="plays"/>
    <n v="46.43"/>
    <n v="130"/>
    <x v="3413"/>
    <d v="2015-02-28T04:59:00"/>
    <x v="0"/>
  </r>
  <r>
    <x v="0"/>
    <s v="US"/>
    <s v="USD"/>
    <n v="1480579140"/>
    <n v="1478030325"/>
    <b v="0"/>
    <n v="44"/>
    <b v="1"/>
    <x v="1"/>
    <s v="plays"/>
    <n v="70.569999999999993"/>
    <n v="104"/>
    <x v="3414"/>
    <d v="2016-12-01T07:59:00"/>
    <x v="2"/>
  </r>
  <r>
    <x v="0"/>
    <s v="US"/>
    <s v="USD"/>
    <n v="1460935800"/>
    <n v="1459999656"/>
    <b v="0"/>
    <n v="9"/>
    <b v="1"/>
    <x v="1"/>
    <s v="plays"/>
    <n v="22.22"/>
    <n v="100"/>
    <x v="3415"/>
    <d v="2016-04-17T23:30:00"/>
    <x v="2"/>
  </r>
  <r>
    <x v="0"/>
    <s v="GB"/>
    <s v="GBP"/>
    <n v="1429813800"/>
    <n v="1427363645"/>
    <b v="0"/>
    <n v="30"/>
    <b v="1"/>
    <x v="1"/>
    <s v="plays"/>
    <n v="159.47"/>
    <n v="120"/>
    <x v="3416"/>
    <d v="2015-04-23T18:30:00"/>
    <x v="0"/>
  </r>
  <r>
    <x v="0"/>
    <s v="US"/>
    <s v="USD"/>
    <n v="1414284180"/>
    <n v="1410558948"/>
    <b v="0"/>
    <n v="45"/>
    <b v="1"/>
    <x v="1"/>
    <s v="plays"/>
    <n v="37.78"/>
    <n v="100"/>
    <x v="3417"/>
    <d v="2014-10-26T00:43:00"/>
    <x v="3"/>
  </r>
  <r>
    <x v="0"/>
    <s v="US"/>
    <s v="USD"/>
    <n v="1400875307"/>
    <n v="1398283307"/>
    <b v="0"/>
    <n v="56"/>
    <b v="1"/>
    <x v="1"/>
    <s v="plays"/>
    <n v="72.05"/>
    <n v="101"/>
    <x v="3418"/>
    <d v="2014-05-23T20:01:47"/>
    <x v="3"/>
  </r>
  <r>
    <x v="0"/>
    <s v="IE"/>
    <s v="EUR"/>
    <n v="1459978200"/>
    <n v="1458416585"/>
    <b v="0"/>
    <n v="46"/>
    <b v="1"/>
    <x v="1"/>
    <s v="plays"/>
    <n v="63.7"/>
    <n v="107"/>
    <x v="3419"/>
    <d v="2016-04-06T21:30:00"/>
    <x v="2"/>
  </r>
  <r>
    <x v="0"/>
    <s v="GB"/>
    <s v="GBP"/>
    <n v="1455408000"/>
    <n v="1454638202"/>
    <b v="0"/>
    <n v="34"/>
    <b v="1"/>
    <x v="1"/>
    <s v="plays"/>
    <n v="28.41"/>
    <n v="138"/>
    <x v="3420"/>
    <d v="2016-02-14T00:00:00"/>
    <x v="2"/>
  </r>
  <r>
    <x v="0"/>
    <s v="US"/>
    <s v="USD"/>
    <n v="1425495563"/>
    <n v="1422903563"/>
    <b v="0"/>
    <n v="98"/>
    <b v="1"/>
    <x v="1"/>
    <s v="plays"/>
    <n v="103.21"/>
    <n v="101"/>
    <x v="3421"/>
    <d v="2015-03-04T18:59:23"/>
    <x v="0"/>
  </r>
  <r>
    <x v="0"/>
    <s v="GB"/>
    <s v="GBP"/>
    <n v="1450051200"/>
    <n v="1447594176"/>
    <b v="0"/>
    <n v="46"/>
    <b v="1"/>
    <x v="1"/>
    <s v="plays"/>
    <n v="71.150000000000006"/>
    <n v="109"/>
    <x v="3422"/>
    <d v="2015-12-14T00:00:00"/>
    <x v="0"/>
  </r>
  <r>
    <x v="0"/>
    <s v="US"/>
    <s v="USD"/>
    <n v="1429912341"/>
    <n v="1427320341"/>
    <b v="0"/>
    <n v="10"/>
    <b v="1"/>
    <x v="1"/>
    <s v="plays"/>
    <n v="35"/>
    <n v="140"/>
    <x v="3423"/>
    <d v="2015-04-24T21:52:21"/>
    <x v="0"/>
  </r>
  <r>
    <x v="0"/>
    <s v="US"/>
    <s v="USD"/>
    <n v="1423119540"/>
    <n v="1421252084"/>
    <b v="0"/>
    <n v="76"/>
    <b v="1"/>
    <x v="1"/>
    <s v="plays"/>
    <n v="81.78"/>
    <n v="104"/>
    <x v="3424"/>
    <d v="2015-02-05T06:59:00"/>
    <x v="0"/>
  </r>
  <r>
    <x v="0"/>
    <s v="US"/>
    <s v="USD"/>
    <n v="1412434136"/>
    <n v="1409669336"/>
    <b v="0"/>
    <n v="104"/>
    <b v="1"/>
    <x v="1"/>
    <s v="plays"/>
    <n v="297.02999999999997"/>
    <n v="103"/>
    <x v="3425"/>
    <d v="2014-10-04T14:48:56"/>
    <x v="3"/>
  </r>
  <r>
    <x v="0"/>
    <s v="US"/>
    <s v="USD"/>
    <n v="1411264800"/>
    <n v="1409620903"/>
    <b v="0"/>
    <n v="87"/>
    <b v="1"/>
    <x v="1"/>
    <s v="plays"/>
    <n v="46.61"/>
    <n v="108"/>
    <x v="3426"/>
    <d v="2014-09-21T02:00:00"/>
    <x v="3"/>
  </r>
  <r>
    <x v="0"/>
    <s v="GB"/>
    <s v="GBP"/>
    <n v="1404314952"/>
    <n v="1401722952"/>
    <b v="0"/>
    <n v="29"/>
    <b v="1"/>
    <x v="1"/>
    <s v="plays"/>
    <n v="51.72"/>
    <n v="100"/>
    <x v="3427"/>
    <d v="2014-07-02T15:29:12"/>
    <x v="3"/>
  </r>
  <r>
    <x v="0"/>
    <s v="GB"/>
    <s v="GBP"/>
    <n v="1425142800"/>
    <n v="1422983847"/>
    <b v="0"/>
    <n v="51"/>
    <b v="1"/>
    <x v="1"/>
    <s v="plays"/>
    <n v="40.29"/>
    <n v="103"/>
    <x v="3428"/>
    <d v="2015-02-28T17:00:00"/>
    <x v="0"/>
  </r>
  <r>
    <x v="0"/>
    <s v="GB"/>
    <s v="GBP"/>
    <n v="1478046661"/>
    <n v="1476837061"/>
    <b v="0"/>
    <n v="12"/>
    <b v="1"/>
    <x v="1"/>
    <s v="plays"/>
    <n v="16.25"/>
    <n v="130"/>
    <x v="3429"/>
    <d v="2016-11-02T00:31:01"/>
    <x v="2"/>
  </r>
  <r>
    <x v="0"/>
    <s v="GB"/>
    <s v="GBP"/>
    <n v="1406760101"/>
    <n v="1404168101"/>
    <b v="0"/>
    <n v="72"/>
    <b v="1"/>
    <x v="1"/>
    <s v="plays"/>
    <n v="30.15"/>
    <n v="109"/>
    <x v="3430"/>
    <d v="2014-07-30T22:41:41"/>
    <x v="3"/>
  </r>
  <r>
    <x v="0"/>
    <s v="US"/>
    <s v="USD"/>
    <n v="1408383153"/>
    <n v="1405791153"/>
    <b v="0"/>
    <n v="21"/>
    <b v="1"/>
    <x v="1"/>
    <s v="plays"/>
    <n v="95.24"/>
    <n v="100"/>
    <x v="3431"/>
    <d v="2014-08-18T17:32:33"/>
    <x v="3"/>
  </r>
  <r>
    <x v="0"/>
    <s v="US"/>
    <s v="USD"/>
    <n v="1454709600"/>
    <n v="1452520614"/>
    <b v="0"/>
    <n v="42"/>
    <b v="1"/>
    <x v="1"/>
    <s v="plays"/>
    <n v="52.21"/>
    <n v="110"/>
    <x v="3432"/>
    <d v="2016-02-05T22:00:00"/>
    <x v="2"/>
  </r>
  <r>
    <x v="0"/>
    <s v="US"/>
    <s v="USD"/>
    <n v="1402974000"/>
    <n v="1400290255"/>
    <b v="0"/>
    <n v="71"/>
    <b v="1"/>
    <x v="1"/>
    <s v="plays"/>
    <n v="134.15"/>
    <n v="100"/>
    <x v="3433"/>
    <d v="2014-06-17T03:00:00"/>
    <x v="3"/>
  </r>
  <r>
    <x v="0"/>
    <s v="US"/>
    <s v="USD"/>
    <n v="1404983269"/>
    <n v="1402391269"/>
    <b v="0"/>
    <n v="168"/>
    <b v="1"/>
    <x v="1"/>
    <s v="plays"/>
    <n v="62.83"/>
    <n v="106"/>
    <x v="3434"/>
    <d v="2014-07-10T09:07:49"/>
    <x v="3"/>
  </r>
  <r>
    <x v="0"/>
    <s v="US"/>
    <s v="USD"/>
    <n v="1470538800"/>
    <n v="1469112493"/>
    <b v="0"/>
    <n v="19"/>
    <b v="1"/>
    <x v="1"/>
    <s v="plays"/>
    <n v="58.95"/>
    <n v="112"/>
    <x v="3435"/>
    <d v="2016-08-07T03:00:00"/>
    <x v="2"/>
  </r>
  <r>
    <x v="0"/>
    <s v="US"/>
    <s v="USD"/>
    <n v="1408638480"/>
    <n v="1406811593"/>
    <b v="0"/>
    <n v="37"/>
    <b v="1"/>
    <x v="1"/>
    <s v="plays"/>
    <n v="143.11000000000001"/>
    <n v="106"/>
    <x v="3436"/>
    <d v="2014-08-21T16:28:00"/>
    <x v="3"/>
  </r>
  <r>
    <x v="0"/>
    <s v="US"/>
    <s v="USD"/>
    <n v="1440003820"/>
    <n v="1437411820"/>
    <b v="0"/>
    <n v="36"/>
    <b v="1"/>
    <x v="1"/>
    <s v="plays"/>
    <n v="84.17"/>
    <n v="101"/>
    <x v="3437"/>
    <d v="2015-08-19T17:03:40"/>
    <x v="0"/>
  </r>
  <r>
    <x v="0"/>
    <s v="GB"/>
    <s v="GBP"/>
    <n v="1430600400"/>
    <n v="1428358567"/>
    <b v="0"/>
    <n v="14"/>
    <b v="1"/>
    <x v="1"/>
    <s v="plays"/>
    <n v="186.07"/>
    <n v="104"/>
    <x v="3438"/>
    <d v="2015-05-02T21:00:00"/>
    <x v="0"/>
  </r>
  <r>
    <x v="0"/>
    <s v="US"/>
    <s v="USD"/>
    <n v="1453179540"/>
    <n v="1452030730"/>
    <b v="0"/>
    <n v="18"/>
    <b v="1"/>
    <x v="1"/>
    <s v="plays"/>
    <n v="89.79"/>
    <n v="135"/>
    <x v="3439"/>
    <d v="2016-01-19T04:59:00"/>
    <x v="2"/>
  </r>
  <r>
    <x v="0"/>
    <s v="US"/>
    <s v="USD"/>
    <n v="1405095300"/>
    <n v="1403146628"/>
    <b v="0"/>
    <n v="82"/>
    <b v="1"/>
    <x v="1"/>
    <s v="plays"/>
    <n v="64.16"/>
    <n v="105"/>
    <x v="3440"/>
    <d v="2014-07-11T16:15:00"/>
    <x v="3"/>
  </r>
  <r>
    <x v="0"/>
    <s v="US"/>
    <s v="USD"/>
    <n v="1447445820"/>
    <n v="1445077121"/>
    <b v="0"/>
    <n v="43"/>
    <b v="1"/>
    <x v="1"/>
    <s v="plays"/>
    <n v="59.65"/>
    <n v="103"/>
    <x v="3441"/>
    <d v="2015-11-13T20:17:00"/>
    <x v="0"/>
  </r>
  <r>
    <x v="0"/>
    <s v="US"/>
    <s v="USD"/>
    <n v="1433016672"/>
    <n v="1430424672"/>
    <b v="0"/>
    <n v="8"/>
    <b v="1"/>
    <x v="1"/>
    <s v="plays"/>
    <n v="31.25"/>
    <n v="100"/>
    <x v="3442"/>
    <d v="2015-05-30T20:11:12"/>
    <x v="0"/>
  </r>
  <r>
    <x v="0"/>
    <s v="US"/>
    <s v="USD"/>
    <n v="1410266146"/>
    <n v="1407674146"/>
    <b v="0"/>
    <n v="45"/>
    <b v="1"/>
    <x v="1"/>
    <s v="plays"/>
    <n v="41.22"/>
    <n v="186"/>
    <x v="3443"/>
    <d v="2014-09-09T12:35:46"/>
    <x v="3"/>
  </r>
  <r>
    <x v="0"/>
    <s v="AU"/>
    <s v="AUD"/>
    <n v="1465394340"/>
    <n v="1464677986"/>
    <b v="0"/>
    <n v="20"/>
    <b v="1"/>
    <x v="1"/>
    <s v="plays"/>
    <n v="43.35"/>
    <n v="289"/>
    <x v="3444"/>
    <d v="2016-06-08T13:59:00"/>
    <x v="2"/>
  </r>
  <r>
    <x v="0"/>
    <s v="GB"/>
    <s v="GBP"/>
    <n v="1445604236"/>
    <n v="1443185036"/>
    <b v="0"/>
    <n v="31"/>
    <b v="1"/>
    <x v="1"/>
    <s v="plays"/>
    <n v="64.52"/>
    <n v="100"/>
    <x v="3445"/>
    <d v="2015-10-23T12:43:56"/>
    <x v="0"/>
  </r>
  <r>
    <x v="0"/>
    <s v="GB"/>
    <s v="GBP"/>
    <n v="1423138800"/>
    <n v="1421092725"/>
    <b v="0"/>
    <n v="25"/>
    <b v="1"/>
    <x v="1"/>
    <s v="plays"/>
    <n v="43.28"/>
    <n v="108"/>
    <x v="3446"/>
    <d v="2015-02-05T12:20:00"/>
    <x v="0"/>
  </r>
  <r>
    <x v="0"/>
    <s v="US"/>
    <s v="USD"/>
    <n v="1458332412"/>
    <n v="1454448012"/>
    <b v="0"/>
    <n v="14"/>
    <b v="1"/>
    <x v="1"/>
    <s v="plays"/>
    <n v="77"/>
    <n v="108"/>
    <x v="3447"/>
    <d v="2016-03-18T20:20:12"/>
    <x v="2"/>
  </r>
  <r>
    <x v="0"/>
    <s v="US"/>
    <s v="USD"/>
    <n v="1418784689"/>
    <n v="1416192689"/>
    <b v="0"/>
    <n v="45"/>
    <b v="1"/>
    <x v="1"/>
    <s v="plays"/>
    <n v="51.22"/>
    <n v="110"/>
    <x v="3448"/>
    <d v="2014-12-17T02:51:29"/>
    <x v="3"/>
  </r>
  <r>
    <x v="0"/>
    <s v="US"/>
    <s v="USD"/>
    <n v="1468036800"/>
    <n v="1465607738"/>
    <b v="0"/>
    <n v="20"/>
    <b v="1"/>
    <x v="1"/>
    <s v="plays"/>
    <n v="68.25"/>
    <n v="171"/>
    <x v="3449"/>
    <d v="2016-07-09T04:00:00"/>
    <x v="2"/>
  </r>
  <r>
    <x v="0"/>
    <s v="GB"/>
    <s v="GBP"/>
    <n v="1427990071"/>
    <n v="1422809671"/>
    <b v="0"/>
    <n v="39"/>
    <b v="1"/>
    <x v="1"/>
    <s v="plays"/>
    <n v="19.489999999999998"/>
    <n v="152"/>
    <x v="3450"/>
    <d v="2015-04-02T15:54:31"/>
    <x v="0"/>
  </r>
  <r>
    <x v="0"/>
    <s v="US"/>
    <s v="USD"/>
    <n v="1429636927"/>
    <n v="1427304127"/>
    <b v="0"/>
    <n v="16"/>
    <b v="1"/>
    <x v="1"/>
    <s v="plays"/>
    <n v="41.13"/>
    <n v="101"/>
    <x v="3451"/>
    <d v="2015-04-21T17:22:07"/>
    <x v="0"/>
  </r>
  <r>
    <x v="0"/>
    <s v="US"/>
    <s v="USD"/>
    <n v="1406087940"/>
    <n v="1404141626"/>
    <b v="0"/>
    <n v="37"/>
    <b v="1"/>
    <x v="1"/>
    <s v="plays"/>
    <n v="41.41"/>
    <n v="153"/>
    <x v="3452"/>
    <d v="2014-07-23T03:59:00"/>
    <x v="3"/>
  </r>
  <r>
    <x v="0"/>
    <s v="GB"/>
    <s v="GBP"/>
    <n v="1471130956"/>
    <n v="1465946956"/>
    <b v="0"/>
    <n v="14"/>
    <b v="1"/>
    <x v="1"/>
    <s v="plays"/>
    <n v="27.5"/>
    <n v="128"/>
    <x v="3453"/>
    <d v="2016-08-13T23:29:16"/>
    <x v="2"/>
  </r>
  <r>
    <x v="0"/>
    <s v="GB"/>
    <s v="GBP"/>
    <n v="1406825159"/>
    <n v="1404233159"/>
    <b v="0"/>
    <n v="21"/>
    <b v="1"/>
    <x v="1"/>
    <s v="plays"/>
    <n v="33.57"/>
    <n v="101"/>
    <x v="3454"/>
    <d v="2014-07-31T16:45:59"/>
    <x v="3"/>
  </r>
  <r>
    <x v="0"/>
    <s v="US"/>
    <s v="USD"/>
    <n v="1476381627"/>
    <n v="1473789627"/>
    <b v="0"/>
    <n v="69"/>
    <b v="1"/>
    <x v="1"/>
    <s v="plays"/>
    <n v="145.87"/>
    <n v="101"/>
    <x v="3455"/>
    <d v="2016-10-13T18:00:27"/>
    <x v="2"/>
  </r>
  <r>
    <x v="0"/>
    <s v="US"/>
    <s v="USD"/>
    <n v="1406876340"/>
    <n v="1404190567"/>
    <b v="0"/>
    <n v="16"/>
    <b v="1"/>
    <x v="1"/>
    <s v="plays"/>
    <n v="358.69"/>
    <n v="191"/>
    <x v="3456"/>
    <d v="2014-08-01T06:59:00"/>
    <x v="3"/>
  </r>
  <r>
    <x v="0"/>
    <s v="US"/>
    <s v="USD"/>
    <n v="1423720740"/>
    <n v="1421081857"/>
    <b v="0"/>
    <n v="55"/>
    <b v="1"/>
    <x v="1"/>
    <s v="plays"/>
    <n v="50.98"/>
    <n v="140"/>
    <x v="3457"/>
    <d v="2015-02-12T05:59:00"/>
    <x v="0"/>
  </r>
  <r>
    <x v="0"/>
    <s v="US"/>
    <s v="USD"/>
    <n v="1422937620"/>
    <n v="1420606303"/>
    <b v="0"/>
    <n v="27"/>
    <b v="1"/>
    <x v="1"/>
    <s v="plays"/>
    <n v="45.04"/>
    <n v="124"/>
    <x v="3458"/>
    <d v="2015-02-03T04:27:00"/>
    <x v="0"/>
  </r>
  <r>
    <x v="0"/>
    <s v="GB"/>
    <s v="GBP"/>
    <n v="1463743860"/>
    <n v="1461151860"/>
    <b v="0"/>
    <n v="36"/>
    <b v="1"/>
    <x v="1"/>
    <s v="plays"/>
    <n v="17.53"/>
    <n v="126"/>
    <x v="3459"/>
    <d v="2016-05-20T11:31:00"/>
    <x v="2"/>
  </r>
  <r>
    <x v="0"/>
    <s v="GB"/>
    <s v="GBP"/>
    <n v="1408106352"/>
    <n v="1406896752"/>
    <b v="0"/>
    <n v="19"/>
    <b v="1"/>
    <x v="1"/>
    <s v="plays"/>
    <n v="50"/>
    <n v="190"/>
    <x v="3460"/>
    <d v="2014-08-15T12:39:12"/>
    <x v="3"/>
  </r>
  <r>
    <x v="0"/>
    <s v="US"/>
    <s v="USD"/>
    <n v="1477710000"/>
    <n v="1475248279"/>
    <b v="0"/>
    <n v="12"/>
    <b v="1"/>
    <x v="1"/>
    <s v="plays"/>
    <n v="57.92"/>
    <n v="139"/>
    <x v="3461"/>
    <d v="2016-10-29T03:00:00"/>
    <x v="2"/>
  </r>
  <r>
    <x v="0"/>
    <s v="US"/>
    <s v="USD"/>
    <n v="1436551200"/>
    <n v="1435181628"/>
    <b v="0"/>
    <n v="17"/>
    <b v="1"/>
    <x v="1"/>
    <s v="plays"/>
    <n v="29.71"/>
    <n v="202"/>
    <x v="3462"/>
    <d v="2015-07-10T18:00:00"/>
    <x v="0"/>
  </r>
  <r>
    <x v="0"/>
    <s v="CA"/>
    <s v="CAD"/>
    <n v="1476158340"/>
    <n v="1472594585"/>
    <b v="0"/>
    <n v="114"/>
    <b v="1"/>
    <x v="1"/>
    <s v="plays"/>
    <n v="90.68"/>
    <n v="103"/>
    <x v="3463"/>
    <d v="2016-10-11T03:59:00"/>
    <x v="2"/>
  </r>
  <r>
    <x v="0"/>
    <s v="US"/>
    <s v="USD"/>
    <n v="1471921637"/>
    <n v="1469329637"/>
    <b v="0"/>
    <n v="93"/>
    <b v="1"/>
    <x v="1"/>
    <s v="plays"/>
    <n v="55.01"/>
    <n v="102"/>
    <x v="3464"/>
    <d v="2016-08-23T03:07:17"/>
    <x v="2"/>
  </r>
  <r>
    <x v="0"/>
    <s v="GB"/>
    <s v="GBP"/>
    <n v="1439136000"/>
    <n v="1436972472"/>
    <b v="0"/>
    <n v="36"/>
    <b v="1"/>
    <x v="1"/>
    <s v="plays"/>
    <n v="57.22"/>
    <n v="103"/>
    <x v="3465"/>
    <d v="2015-08-09T16:00:00"/>
    <x v="0"/>
  </r>
  <r>
    <x v="0"/>
    <s v="US"/>
    <s v="USD"/>
    <n v="1461108450"/>
    <n v="1455928050"/>
    <b v="0"/>
    <n v="61"/>
    <b v="1"/>
    <x v="1"/>
    <s v="plays"/>
    <n v="72.95"/>
    <n v="127"/>
    <x v="3466"/>
    <d v="2016-04-19T23:27:30"/>
    <x v="2"/>
  </r>
  <r>
    <x v="0"/>
    <s v="US"/>
    <s v="USD"/>
    <n v="1426864032"/>
    <n v="1424275632"/>
    <b v="0"/>
    <n v="47"/>
    <b v="1"/>
    <x v="1"/>
    <s v="plays"/>
    <n v="64.47"/>
    <n v="101"/>
    <x v="3467"/>
    <d v="2015-03-20T15:07:12"/>
    <x v="0"/>
  </r>
  <r>
    <x v="0"/>
    <s v="US"/>
    <s v="USD"/>
    <n v="1474426800"/>
    <n v="1471976529"/>
    <b v="0"/>
    <n v="17"/>
    <b v="1"/>
    <x v="1"/>
    <s v="plays"/>
    <n v="716.35"/>
    <n v="122"/>
    <x v="3468"/>
    <d v="2016-09-21T03:00:00"/>
    <x v="2"/>
  </r>
  <r>
    <x v="0"/>
    <s v="US"/>
    <s v="USD"/>
    <n v="1461857045"/>
    <n v="1459265045"/>
    <b v="0"/>
    <n v="63"/>
    <b v="1"/>
    <x v="1"/>
    <s v="plays"/>
    <n v="50.4"/>
    <n v="113"/>
    <x v="3469"/>
    <d v="2016-04-28T15:24:05"/>
    <x v="2"/>
  </r>
  <r>
    <x v="0"/>
    <s v="US"/>
    <s v="USD"/>
    <n v="1468618680"/>
    <n v="1465345902"/>
    <b v="0"/>
    <n v="9"/>
    <b v="1"/>
    <x v="1"/>
    <s v="plays"/>
    <n v="41.67"/>
    <n v="150"/>
    <x v="3470"/>
    <d v="2016-07-15T21:38:00"/>
    <x v="2"/>
  </r>
  <r>
    <x v="0"/>
    <s v="GB"/>
    <s v="GBP"/>
    <n v="1409515200"/>
    <n v="1405971690"/>
    <b v="0"/>
    <n v="30"/>
    <b v="1"/>
    <x v="1"/>
    <s v="plays"/>
    <n v="35.770000000000003"/>
    <n v="215"/>
    <x v="3471"/>
    <d v="2014-08-31T20:00:00"/>
    <x v="3"/>
  </r>
  <r>
    <x v="0"/>
    <s v="US"/>
    <s v="USD"/>
    <n v="1415253540"/>
    <n v="1413432331"/>
    <b v="0"/>
    <n v="23"/>
    <b v="1"/>
    <x v="1"/>
    <s v="plays"/>
    <n v="88.74"/>
    <n v="102"/>
    <x v="3472"/>
    <d v="2014-11-06T05:59:00"/>
    <x v="3"/>
  </r>
  <r>
    <x v="0"/>
    <s v="US"/>
    <s v="USD"/>
    <n v="1426883220"/>
    <n v="1425067296"/>
    <b v="0"/>
    <n v="33"/>
    <b v="1"/>
    <x v="1"/>
    <s v="plays"/>
    <n v="148.47999999999999"/>
    <n v="100"/>
    <x v="3473"/>
    <d v="2015-03-20T20:27:00"/>
    <x v="0"/>
  </r>
  <r>
    <x v="0"/>
    <s v="GB"/>
    <s v="GBP"/>
    <n v="1469016131"/>
    <n v="1466424131"/>
    <b v="0"/>
    <n v="39"/>
    <b v="1"/>
    <x v="1"/>
    <s v="plays"/>
    <n v="51.79"/>
    <n v="101"/>
    <x v="3474"/>
    <d v="2016-07-20T12:02:11"/>
    <x v="2"/>
  </r>
  <r>
    <x v="0"/>
    <s v="GB"/>
    <s v="GBP"/>
    <n v="1414972800"/>
    <n v="1412629704"/>
    <b v="0"/>
    <n v="17"/>
    <b v="1"/>
    <x v="1"/>
    <s v="plays"/>
    <n v="20"/>
    <n v="113"/>
    <x v="3475"/>
    <d v="2014-11-03T00:00:00"/>
    <x v="3"/>
  </r>
  <r>
    <x v="0"/>
    <s v="US"/>
    <s v="USD"/>
    <n v="1414378800"/>
    <n v="1412836990"/>
    <b v="0"/>
    <n v="6"/>
    <b v="1"/>
    <x v="1"/>
    <s v="plays"/>
    <n v="52"/>
    <n v="104"/>
    <x v="3476"/>
    <d v="2014-10-27T03:00:00"/>
    <x v="3"/>
  </r>
  <r>
    <x v="0"/>
    <s v="US"/>
    <s v="USD"/>
    <n v="1431831600"/>
    <n v="1430761243"/>
    <b v="0"/>
    <n v="39"/>
    <b v="1"/>
    <x v="1"/>
    <s v="plays"/>
    <n v="53.23"/>
    <n v="115"/>
    <x v="3477"/>
    <d v="2015-05-17T03:00:00"/>
    <x v="0"/>
  </r>
  <r>
    <x v="0"/>
    <s v="US"/>
    <s v="USD"/>
    <n v="1426539600"/>
    <n v="1424296822"/>
    <b v="0"/>
    <n v="57"/>
    <b v="1"/>
    <x v="1"/>
    <s v="plays"/>
    <n v="39.6"/>
    <n v="113"/>
    <x v="3478"/>
    <d v="2015-03-16T21:00:00"/>
    <x v="0"/>
  </r>
  <r>
    <x v="0"/>
    <s v="GB"/>
    <s v="GBP"/>
    <n v="1403382680"/>
    <n v="1400790680"/>
    <b v="0"/>
    <n v="56"/>
    <b v="1"/>
    <x v="1"/>
    <s v="plays"/>
    <n v="34.25"/>
    <n v="128"/>
    <x v="3479"/>
    <d v="2014-06-21T20:31:20"/>
    <x v="3"/>
  </r>
  <r>
    <x v="0"/>
    <s v="US"/>
    <s v="USD"/>
    <n v="1436562000"/>
    <n v="1434440227"/>
    <b v="0"/>
    <n v="13"/>
    <b v="1"/>
    <x v="1"/>
    <s v="plays"/>
    <n v="164.62"/>
    <n v="143"/>
    <x v="3480"/>
    <d v="2015-07-10T21:00:00"/>
    <x v="0"/>
  </r>
  <r>
    <x v="0"/>
    <s v="AU"/>
    <s v="AUD"/>
    <n v="1420178188"/>
    <n v="1418709388"/>
    <b v="0"/>
    <n v="95"/>
    <b v="1"/>
    <x v="1"/>
    <s v="plays"/>
    <n v="125.05"/>
    <n v="119"/>
    <x v="3481"/>
    <d v="2015-01-02T05:56:28"/>
    <x v="3"/>
  </r>
  <r>
    <x v="0"/>
    <s v="GB"/>
    <s v="GBP"/>
    <n v="1404671466"/>
    <n v="1402079466"/>
    <b v="0"/>
    <n v="80"/>
    <b v="1"/>
    <x v="1"/>
    <s v="plays"/>
    <n v="51.88"/>
    <n v="138"/>
    <x v="3482"/>
    <d v="2014-07-06T18:31:06"/>
    <x v="3"/>
  </r>
  <r>
    <x v="0"/>
    <s v="US"/>
    <s v="USD"/>
    <n v="1404403381"/>
    <n v="1401811381"/>
    <b v="0"/>
    <n v="133"/>
    <b v="1"/>
    <x v="1"/>
    <s v="plays"/>
    <n v="40.29"/>
    <n v="160"/>
    <x v="3483"/>
    <d v="2014-07-03T16:03:01"/>
    <x v="3"/>
  </r>
  <r>
    <x v="0"/>
    <s v="US"/>
    <s v="USD"/>
    <n v="1466014499"/>
    <n v="1463422499"/>
    <b v="0"/>
    <n v="44"/>
    <b v="1"/>
    <x v="1"/>
    <s v="plays"/>
    <n v="64.91"/>
    <n v="114"/>
    <x v="3484"/>
    <d v="2016-06-15T18:14:59"/>
    <x v="2"/>
  </r>
  <r>
    <x v="0"/>
    <s v="US"/>
    <s v="USD"/>
    <n v="1454431080"/>
    <n v="1451839080"/>
    <b v="0"/>
    <n v="30"/>
    <b v="1"/>
    <x v="1"/>
    <s v="plays"/>
    <n v="55.33"/>
    <n v="101"/>
    <x v="3485"/>
    <d v="2016-02-02T16:38:00"/>
    <x v="2"/>
  </r>
  <r>
    <x v="0"/>
    <s v="US"/>
    <s v="USD"/>
    <n v="1433314740"/>
    <n v="1430600401"/>
    <b v="0"/>
    <n v="56"/>
    <b v="1"/>
    <x v="1"/>
    <s v="plays"/>
    <n v="83.14"/>
    <n v="155"/>
    <x v="3486"/>
    <d v="2015-06-03T06:59:00"/>
    <x v="0"/>
  </r>
  <r>
    <x v="0"/>
    <s v="GB"/>
    <s v="GBP"/>
    <n v="1435185252"/>
    <n v="1432593252"/>
    <b v="0"/>
    <n v="66"/>
    <b v="1"/>
    <x v="1"/>
    <s v="plays"/>
    <n v="38.71"/>
    <n v="128"/>
    <x v="3487"/>
    <d v="2015-06-24T22:34:12"/>
    <x v="0"/>
  </r>
  <r>
    <x v="0"/>
    <s v="US"/>
    <s v="USD"/>
    <n v="1429286400"/>
    <n v="1427221560"/>
    <b v="0"/>
    <n v="29"/>
    <b v="1"/>
    <x v="1"/>
    <s v="plays"/>
    <n v="125.38"/>
    <n v="121"/>
    <x v="3488"/>
    <d v="2015-04-17T16:00:00"/>
    <x v="0"/>
  </r>
  <r>
    <x v="0"/>
    <s v="GB"/>
    <s v="GBP"/>
    <n v="1400965200"/>
    <n v="1398352531"/>
    <b v="0"/>
    <n v="72"/>
    <b v="1"/>
    <x v="1"/>
    <s v="plays"/>
    <n v="78.260000000000005"/>
    <n v="113"/>
    <x v="3489"/>
    <d v="2014-05-24T21:00:00"/>
    <x v="3"/>
  </r>
  <r>
    <x v="0"/>
    <s v="US"/>
    <s v="USD"/>
    <n v="1460574924"/>
    <n v="1457982924"/>
    <b v="0"/>
    <n v="27"/>
    <b v="1"/>
    <x v="1"/>
    <s v="plays"/>
    <n v="47.22"/>
    <n v="128"/>
    <x v="3490"/>
    <d v="2016-04-13T19:15:24"/>
    <x v="2"/>
  </r>
  <r>
    <x v="0"/>
    <s v="US"/>
    <s v="USD"/>
    <n v="1431928784"/>
    <n v="1430114384"/>
    <b v="0"/>
    <n v="10"/>
    <b v="1"/>
    <x v="1"/>
    <s v="plays"/>
    <n v="79.099999999999994"/>
    <n v="158"/>
    <x v="3491"/>
    <d v="2015-05-18T05:59:44"/>
    <x v="0"/>
  </r>
  <r>
    <x v="0"/>
    <s v="US"/>
    <s v="USD"/>
    <n v="1445818397"/>
    <n v="1442794397"/>
    <b v="0"/>
    <n v="35"/>
    <b v="1"/>
    <x v="1"/>
    <s v="plays"/>
    <n v="114.29"/>
    <n v="105"/>
    <x v="3492"/>
    <d v="2015-10-26T00:13:17"/>
    <x v="0"/>
  </r>
  <r>
    <x v="0"/>
    <s v="US"/>
    <s v="USD"/>
    <n v="1408252260"/>
    <n v="1406580436"/>
    <b v="0"/>
    <n v="29"/>
    <b v="1"/>
    <x v="1"/>
    <s v="plays"/>
    <n v="51.72"/>
    <n v="100"/>
    <x v="3493"/>
    <d v="2014-08-17T05:11:00"/>
    <x v="3"/>
  </r>
  <r>
    <x v="0"/>
    <s v="US"/>
    <s v="USD"/>
    <n v="1480140000"/>
    <n v="1479186575"/>
    <b v="0"/>
    <n v="13"/>
    <b v="1"/>
    <x v="1"/>
    <s v="plays"/>
    <n v="30.77"/>
    <n v="100"/>
    <x v="3494"/>
    <d v="2016-11-26T06:00:00"/>
    <x v="2"/>
  </r>
  <r>
    <x v="0"/>
    <s v="CA"/>
    <s v="CAD"/>
    <n v="1414862280"/>
    <n v="1412360309"/>
    <b v="0"/>
    <n v="72"/>
    <b v="1"/>
    <x v="1"/>
    <s v="plays"/>
    <n v="74.209999999999994"/>
    <n v="107"/>
    <x v="3495"/>
    <d v="2014-11-01T17:18:00"/>
    <x v="3"/>
  </r>
  <r>
    <x v="0"/>
    <s v="US"/>
    <s v="USD"/>
    <n v="1473625166"/>
    <n v="1470169166"/>
    <b v="0"/>
    <n v="78"/>
    <b v="1"/>
    <x v="1"/>
    <s v="plays"/>
    <n v="47.85"/>
    <n v="124"/>
    <x v="3496"/>
    <d v="2016-09-11T20:19:26"/>
    <x v="2"/>
  </r>
  <r>
    <x v="0"/>
    <s v="US"/>
    <s v="USD"/>
    <n v="1464904800"/>
    <n v="1463852904"/>
    <b v="0"/>
    <n v="49"/>
    <b v="1"/>
    <x v="1"/>
    <s v="plays"/>
    <n v="34.409999999999997"/>
    <n v="109"/>
    <x v="3497"/>
    <d v="2016-06-02T22:00:00"/>
    <x v="2"/>
  </r>
  <r>
    <x v="0"/>
    <s v="CA"/>
    <s v="CAD"/>
    <n v="1464471840"/>
    <n v="1459309704"/>
    <b v="0"/>
    <n v="42"/>
    <b v="1"/>
    <x v="1"/>
    <s v="plays"/>
    <n v="40.24"/>
    <n v="102"/>
    <x v="3498"/>
    <d v="2016-05-28T21:44:00"/>
    <x v="2"/>
  </r>
  <r>
    <x v="0"/>
    <s v="US"/>
    <s v="USD"/>
    <n v="1435733940"/>
    <n v="1431046325"/>
    <b v="0"/>
    <n v="35"/>
    <b v="1"/>
    <x v="1"/>
    <s v="plays"/>
    <n v="60.29"/>
    <n v="106"/>
    <x v="3499"/>
    <d v="2015-07-01T06:59:00"/>
    <x v="0"/>
  </r>
  <r>
    <x v="0"/>
    <s v="US"/>
    <s v="USD"/>
    <n v="1457326740"/>
    <n v="1455919438"/>
    <b v="0"/>
    <n v="42"/>
    <b v="1"/>
    <x v="1"/>
    <s v="plays"/>
    <n v="25.31"/>
    <n v="106"/>
    <x v="3500"/>
    <d v="2016-03-07T04:59:00"/>
    <x v="2"/>
  </r>
  <r>
    <x v="0"/>
    <s v="GB"/>
    <s v="GBP"/>
    <n v="1441995595"/>
    <n v="1439835595"/>
    <b v="0"/>
    <n v="42"/>
    <b v="1"/>
    <x v="1"/>
    <s v="plays"/>
    <n v="35.950000000000003"/>
    <n v="101"/>
    <x v="3501"/>
    <d v="2015-09-11T18:19:55"/>
    <x v="0"/>
  </r>
  <r>
    <x v="0"/>
    <s v="US"/>
    <s v="USD"/>
    <n v="1458100740"/>
    <n v="1456862924"/>
    <b v="0"/>
    <n v="31"/>
    <b v="1"/>
    <x v="1"/>
    <s v="plays"/>
    <n v="136"/>
    <n v="105"/>
    <x v="3502"/>
    <d v="2016-03-16T03:59:00"/>
    <x v="2"/>
  </r>
  <r>
    <x v="0"/>
    <s v="GB"/>
    <s v="GBP"/>
    <n v="1469359728"/>
    <n v="1466767728"/>
    <b v="0"/>
    <n v="38"/>
    <b v="1"/>
    <x v="1"/>
    <s v="plays"/>
    <n v="70.760000000000005"/>
    <n v="108"/>
    <x v="3503"/>
    <d v="2016-07-24T11:28:48"/>
    <x v="2"/>
  </r>
  <r>
    <x v="0"/>
    <s v="US"/>
    <s v="USD"/>
    <n v="1447959491"/>
    <n v="1445363891"/>
    <b v="0"/>
    <n v="8"/>
    <b v="1"/>
    <x v="1"/>
    <s v="plays"/>
    <n v="125"/>
    <n v="100"/>
    <x v="3504"/>
    <d v="2015-11-19T18:58:11"/>
    <x v="0"/>
  </r>
  <r>
    <x v="0"/>
    <s v="US"/>
    <s v="USD"/>
    <n v="1399953600"/>
    <n v="1398983245"/>
    <b v="0"/>
    <n v="39"/>
    <b v="1"/>
    <x v="1"/>
    <s v="plays"/>
    <n v="66.510000000000005"/>
    <n v="104"/>
    <x v="3505"/>
    <d v="2014-05-13T04:00:00"/>
    <x v="3"/>
  </r>
  <r>
    <x v="0"/>
    <s v="US"/>
    <s v="USD"/>
    <n v="1408815440"/>
    <n v="1404927440"/>
    <b v="0"/>
    <n v="29"/>
    <b v="1"/>
    <x v="1"/>
    <s v="plays"/>
    <n v="105"/>
    <n v="102"/>
    <x v="3506"/>
    <d v="2014-08-23T17:37:20"/>
    <x v="3"/>
  </r>
  <r>
    <x v="0"/>
    <s v="US"/>
    <s v="USD"/>
    <n v="1464732537"/>
    <n v="1462140537"/>
    <b v="0"/>
    <n v="72"/>
    <b v="1"/>
    <x v="1"/>
    <s v="plays"/>
    <n v="145"/>
    <n v="104"/>
    <x v="3507"/>
    <d v="2016-05-31T22:08:57"/>
    <x v="2"/>
  </r>
  <r>
    <x v="0"/>
    <s v="GB"/>
    <s v="GBP"/>
    <n v="1462914000"/>
    <n v="1460914253"/>
    <b v="0"/>
    <n v="15"/>
    <b v="1"/>
    <x v="1"/>
    <s v="plays"/>
    <n v="12"/>
    <n v="180"/>
    <x v="3508"/>
    <d v="2016-05-10T21:00:00"/>
    <x v="2"/>
  </r>
  <r>
    <x v="0"/>
    <s v="US"/>
    <s v="USD"/>
    <n v="1416545700"/>
    <n v="1415392666"/>
    <b v="0"/>
    <n v="33"/>
    <b v="1"/>
    <x v="1"/>
    <s v="plays"/>
    <n v="96.67"/>
    <n v="106"/>
    <x v="3509"/>
    <d v="2014-11-21T04:55:00"/>
    <x v="3"/>
  </r>
  <r>
    <x v="0"/>
    <s v="US"/>
    <s v="USD"/>
    <n v="1404312846"/>
    <n v="1402584846"/>
    <b v="0"/>
    <n v="15"/>
    <b v="1"/>
    <x v="1"/>
    <s v="plays"/>
    <n v="60.33"/>
    <n v="101"/>
    <x v="3510"/>
    <d v="2014-07-02T14:54:06"/>
    <x v="3"/>
  </r>
  <r>
    <x v="0"/>
    <s v="GB"/>
    <s v="GBP"/>
    <n v="1415385000"/>
    <n v="1413406695"/>
    <b v="0"/>
    <n v="19"/>
    <b v="1"/>
    <x v="1"/>
    <s v="plays"/>
    <n v="79.89"/>
    <n v="101"/>
    <x v="3511"/>
    <d v="2014-11-07T18:30:00"/>
    <x v="3"/>
  </r>
  <r>
    <x v="0"/>
    <s v="GB"/>
    <s v="GBP"/>
    <n v="1429789992"/>
    <n v="1424609592"/>
    <b v="0"/>
    <n v="17"/>
    <b v="1"/>
    <x v="1"/>
    <s v="plays"/>
    <n v="58.82"/>
    <n v="100"/>
    <x v="3512"/>
    <d v="2015-04-23T11:53:12"/>
    <x v="0"/>
  </r>
  <r>
    <x v="0"/>
    <s v="US"/>
    <s v="USD"/>
    <n v="1401857940"/>
    <n v="1400725112"/>
    <b v="0"/>
    <n v="44"/>
    <b v="1"/>
    <x v="1"/>
    <s v="plays"/>
    <n v="75.34"/>
    <n v="118"/>
    <x v="3513"/>
    <d v="2014-06-04T04:59:00"/>
    <x v="3"/>
  </r>
  <r>
    <x v="0"/>
    <s v="US"/>
    <s v="USD"/>
    <n v="1422853140"/>
    <n v="1421439552"/>
    <b v="0"/>
    <n v="10"/>
    <b v="1"/>
    <x v="1"/>
    <s v="plays"/>
    <n v="55"/>
    <n v="110"/>
    <x v="3514"/>
    <d v="2015-02-02T04:59:00"/>
    <x v="0"/>
  </r>
  <r>
    <x v="0"/>
    <s v="US"/>
    <s v="USD"/>
    <n v="1433097171"/>
    <n v="1430505171"/>
    <b v="0"/>
    <n v="46"/>
    <b v="1"/>
    <x v="1"/>
    <s v="plays"/>
    <n v="66.959999999999994"/>
    <n v="103"/>
    <x v="3515"/>
    <d v="2015-05-31T18:32:51"/>
    <x v="0"/>
  </r>
  <r>
    <x v="0"/>
    <s v="US"/>
    <s v="USD"/>
    <n v="1410145200"/>
    <n v="1407197670"/>
    <b v="0"/>
    <n v="11"/>
    <b v="1"/>
    <x v="1"/>
    <s v="plays"/>
    <n v="227.27"/>
    <n v="100"/>
    <x v="3516"/>
    <d v="2014-09-08T03:00:00"/>
    <x v="3"/>
  </r>
  <r>
    <x v="0"/>
    <s v="GB"/>
    <s v="GBP"/>
    <n v="1404471600"/>
    <n v="1401910634"/>
    <b v="0"/>
    <n v="13"/>
    <b v="1"/>
    <x v="1"/>
    <s v="plays"/>
    <n v="307.69"/>
    <n v="100"/>
    <x v="3517"/>
    <d v="2014-07-04T11:00:00"/>
    <x v="3"/>
  </r>
  <r>
    <x v="0"/>
    <s v="US"/>
    <s v="USD"/>
    <n v="1412259660"/>
    <n v="1410461299"/>
    <b v="0"/>
    <n v="33"/>
    <b v="1"/>
    <x v="1"/>
    <s v="plays"/>
    <n v="50.02"/>
    <n v="110"/>
    <x v="3518"/>
    <d v="2014-10-02T14:21:00"/>
    <x v="3"/>
  </r>
  <r>
    <x v="0"/>
    <s v="GB"/>
    <s v="GBP"/>
    <n v="1425478950"/>
    <n v="1422886950"/>
    <b v="0"/>
    <n v="28"/>
    <b v="1"/>
    <x v="1"/>
    <s v="plays"/>
    <n v="72.39"/>
    <n v="101"/>
    <x v="3519"/>
    <d v="2015-03-04T14:22:30"/>
    <x v="0"/>
  </r>
  <r>
    <x v="0"/>
    <s v="GB"/>
    <s v="GBP"/>
    <n v="1441547220"/>
    <n v="1439322412"/>
    <b v="0"/>
    <n v="21"/>
    <b v="1"/>
    <x v="1"/>
    <s v="plays"/>
    <n v="95.95"/>
    <n v="101"/>
    <x v="3520"/>
    <d v="2015-09-06T13:47:00"/>
    <x v="0"/>
  </r>
  <r>
    <x v="0"/>
    <s v="US"/>
    <s v="USD"/>
    <n v="1411980020"/>
    <n v="1409388020"/>
    <b v="0"/>
    <n v="13"/>
    <b v="1"/>
    <x v="1"/>
    <s v="plays"/>
    <n v="45.62"/>
    <n v="169"/>
    <x v="3521"/>
    <d v="2014-09-29T08:40:20"/>
    <x v="3"/>
  </r>
  <r>
    <x v="0"/>
    <s v="GB"/>
    <s v="GBP"/>
    <n v="1442311560"/>
    <n v="1439924246"/>
    <b v="0"/>
    <n v="34"/>
    <b v="1"/>
    <x v="1"/>
    <s v="plays"/>
    <n v="41.03"/>
    <n v="100"/>
    <x v="3522"/>
    <d v="2015-09-15T10:06:00"/>
    <x v="0"/>
  </r>
  <r>
    <x v="0"/>
    <s v="GB"/>
    <s v="GBP"/>
    <n v="1474844400"/>
    <n v="1469871148"/>
    <b v="0"/>
    <n v="80"/>
    <b v="1"/>
    <x v="1"/>
    <s v="plays"/>
    <n v="56.83"/>
    <n v="114"/>
    <x v="3523"/>
    <d v="2016-09-25T23:00:00"/>
    <x v="2"/>
  </r>
  <r>
    <x v="0"/>
    <s v="US"/>
    <s v="USD"/>
    <n v="1410580800"/>
    <n v="1409336373"/>
    <b v="0"/>
    <n v="74"/>
    <b v="1"/>
    <x v="1"/>
    <s v="plays"/>
    <n v="137.24"/>
    <n v="102"/>
    <x v="3524"/>
    <d v="2014-09-13T04:00:00"/>
    <x v="3"/>
  </r>
  <r>
    <x v="0"/>
    <s v="US"/>
    <s v="USD"/>
    <n v="1439136000"/>
    <n v="1438188106"/>
    <b v="0"/>
    <n v="7"/>
    <b v="1"/>
    <x v="1"/>
    <s v="plays"/>
    <n v="75.709999999999994"/>
    <n v="106"/>
    <x v="3525"/>
    <d v="2015-08-09T16:00:00"/>
    <x v="0"/>
  </r>
  <r>
    <x v="0"/>
    <s v="US"/>
    <s v="USD"/>
    <n v="1461823140"/>
    <n v="1459411371"/>
    <b v="0"/>
    <n v="34"/>
    <b v="1"/>
    <x v="1"/>
    <s v="plays"/>
    <n v="99"/>
    <n v="102"/>
    <x v="3526"/>
    <d v="2016-04-28T05:59:00"/>
    <x v="2"/>
  </r>
  <r>
    <x v="0"/>
    <s v="US"/>
    <s v="USD"/>
    <n v="1436587140"/>
    <n v="1434069205"/>
    <b v="0"/>
    <n v="86"/>
    <b v="1"/>
    <x v="1"/>
    <s v="plays"/>
    <n v="81.569999999999993"/>
    <n v="117"/>
    <x v="3527"/>
    <d v="2015-07-11T03:59:00"/>
    <x v="0"/>
  </r>
  <r>
    <x v="0"/>
    <s v="GB"/>
    <s v="GBP"/>
    <n v="1484740918"/>
    <n v="1483012918"/>
    <b v="0"/>
    <n v="37"/>
    <b v="1"/>
    <x v="1"/>
    <s v="plays"/>
    <n v="45.11"/>
    <n v="101"/>
    <x v="3528"/>
    <d v="2017-01-18T12:01:58"/>
    <x v="2"/>
  </r>
  <r>
    <x v="0"/>
    <s v="US"/>
    <s v="USD"/>
    <n v="1436749200"/>
    <n v="1434997018"/>
    <b v="0"/>
    <n v="18"/>
    <b v="1"/>
    <x v="1"/>
    <s v="plays"/>
    <n v="36.67"/>
    <n v="132"/>
    <x v="3529"/>
    <d v="2015-07-13T01:00:00"/>
    <x v="0"/>
  </r>
  <r>
    <x v="0"/>
    <s v="GB"/>
    <s v="GBP"/>
    <n v="1460318400"/>
    <n v="1457881057"/>
    <b v="0"/>
    <n v="22"/>
    <b v="1"/>
    <x v="1"/>
    <s v="plays"/>
    <n v="125"/>
    <n v="100"/>
    <x v="3530"/>
    <d v="2016-04-10T20:00:00"/>
    <x v="2"/>
  </r>
  <r>
    <x v="0"/>
    <s v="US"/>
    <s v="USD"/>
    <n v="1467301334"/>
    <n v="1464709334"/>
    <b v="0"/>
    <n v="26"/>
    <b v="1"/>
    <x v="1"/>
    <s v="plays"/>
    <n v="49.23"/>
    <n v="128"/>
    <x v="3531"/>
    <d v="2016-06-30T15:42:14"/>
    <x v="2"/>
  </r>
  <r>
    <x v="0"/>
    <s v="US"/>
    <s v="USD"/>
    <n v="1411012740"/>
    <n v="1409667827"/>
    <b v="0"/>
    <n v="27"/>
    <b v="1"/>
    <x v="1"/>
    <s v="plays"/>
    <n v="42.3"/>
    <n v="119"/>
    <x v="3532"/>
    <d v="2014-09-18T03:59:00"/>
    <x v="3"/>
  </r>
  <r>
    <x v="0"/>
    <s v="US"/>
    <s v="USD"/>
    <n v="1447269367"/>
    <n v="1444673767"/>
    <b v="0"/>
    <n v="8"/>
    <b v="1"/>
    <x v="1"/>
    <s v="plays"/>
    <n v="78.88"/>
    <n v="126"/>
    <x v="3533"/>
    <d v="2015-11-11T19:16:07"/>
    <x v="0"/>
  </r>
  <r>
    <x v="0"/>
    <s v="US"/>
    <s v="USD"/>
    <n v="1443711623"/>
    <n v="1440687623"/>
    <b v="0"/>
    <n v="204"/>
    <b v="1"/>
    <x v="1"/>
    <s v="plays"/>
    <n v="38.28"/>
    <n v="156"/>
    <x v="3534"/>
    <d v="2015-10-01T15:00:23"/>
    <x v="0"/>
  </r>
  <r>
    <x v="0"/>
    <s v="GB"/>
    <s v="GBP"/>
    <n v="1443808800"/>
    <n v="1441120910"/>
    <b v="0"/>
    <n v="46"/>
    <b v="1"/>
    <x v="1"/>
    <s v="plays"/>
    <n v="44.85"/>
    <n v="103"/>
    <x v="3535"/>
    <d v="2015-10-02T18:00:00"/>
    <x v="0"/>
  </r>
  <r>
    <x v="0"/>
    <s v="GB"/>
    <s v="GBP"/>
    <n v="1450612740"/>
    <n v="1448040425"/>
    <b v="0"/>
    <n v="17"/>
    <b v="1"/>
    <x v="1"/>
    <s v="plays"/>
    <n v="13.53"/>
    <n v="153"/>
    <x v="3536"/>
    <d v="2015-12-20T11:59:00"/>
    <x v="0"/>
  </r>
  <r>
    <x v="0"/>
    <s v="CA"/>
    <s v="CAD"/>
    <n v="1416211140"/>
    <n v="1413016216"/>
    <b v="0"/>
    <n v="28"/>
    <b v="1"/>
    <x v="1"/>
    <s v="plays"/>
    <n v="43.5"/>
    <n v="180"/>
    <x v="3537"/>
    <d v="2014-11-17T07:59:00"/>
    <x v="3"/>
  </r>
  <r>
    <x v="0"/>
    <s v="GB"/>
    <s v="GBP"/>
    <n v="1471428340"/>
    <n v="1469009140"/>
    <b v="0"/>
    <n v="83"/>
    <b v="1"/>
    <x v="1"/>
    <s v="plays"/>
    <n v="30.95"/>
    <n v="128"/>
    <x v="3538"/>
    <d v="2016-08-17T10:05:40"/>
    <x v="2"/>
  </r>
  <r>
    <x v="0"/>
    <s v="US"/>
    <s v="USD"/>
    <n v="1473358122"/>
    <n v="1471543722"/>
    <b v="0"/>
    <n v="13"/>
    <b v="1"/>
    <x v="1"/>
    <s v="plays"/>
    <n v="55.23"/>
    <n v="120"/>
    <x v="3539"/>
    <d v="2016-09-08T18:08:42"/>
    <x v="2"/>
  </r>
  <r>
    <x v="0"/>
    <s v="GB"/>
    <s v="GBP"/>
    <n v="1466899491"/>
    <n v="1464307491"/>
    <b v="0"/>
    <n v="8"/>
    <b v="1"/>
    <x v="1"/>
    <s v="plays"/>
    <n v="46.13"/>
    <n v="123"/>
    <x v="3540"/>
    <d v="2016-06-26T00:04:51"/>
    <x v="2"/>
  </r>
  <r>
    <x v="0"/>
    <s v="GB"/>
    <s v="GBP"/>
    <n v="1441042275"/>
    <n v="1438882275"/>
    <b v="0"/>
    <n v="32"/>
    <b v="1"/>
    <x v="1"/>
    <s v="plays"/>
    <n v="39.380000000000003"/>
    <n v="105"/>
    <x v="3541"/>
    <d v="2015-08-31T17:31:15"/>
    <x v="0"/>
  </r>
  <r>
    <x v="0"/>
    <s v="US"/>
    <s v="USD"/>
    <n v="1410099822"/>
    <n v="1404915822"/>
    <b v="0"/>
    <n v="85"/>
    <b v="1"/>
    <x v="1"/>
    <s v="plays"/>
    <n v="66.150000000000006"/>
    <n v="102"/>
    <x v="3542"/>
    <d v="2014-09-07T14:23:42"/>
    <x v="3"/>
  </r>
  <r>
    <x v="0"/>
    <s v="DE"/>
    <s v="EUR"/>
    <n v="1435255659"/>
    <n v="1432663659"/>
    <b v="0"/>
    <n v="29"/>
    <b v="1"/>
    <x v="1"/>
    <s v="plays"/>
    <n v="54.14"/>
    <n v="105"/>
    <x v="3543"/>
    <d v="2015-06-25T18:07:39"/>
    <x v="0"/>
  </r>
  <r>
    <x v="0"/>
    <s v="US"/>
    <s v="USD"/>
    <n v="1425758257"/>
    <n v="1423166257"/>
    <b v="0"/>
    <n v="24"/>
    <b v="1"/>
    <x v="1"/>
    <s v="plays"/>
    <n v="104.17"/>
    <n v="100"/>
    <x v="3544"/>
    <d v="2015-03-07T19:57:37"/>
    <x v="0"/>
  </r>
  <r>
    <x v="0"/>
    <s v="US"/>
    <s v="USD"/>
    <n v="1428780159"/>
    <n v="1426188159"/>
    <b v="0"/>
    <n v="8"/>
    <b v="1"/>
    <x v="1"/>
    <s v="plays"/>
    <n v="31.38"/>
    <n v="100"/>
    <x v="3545"/>
    <d v="2015-04-11T19:22:39"/>
    <x v="0"/>
  </r>
  <r>
    <x v="0"/>
    <s v="US"/>
    <s v="USD"/>
    <n v="1427860740"/>
    <n v="1426002684"/>
    <b v="0"/>
    <n v="19"/>
    <b v="1"/>
    <x v="1"/>
    <s v="plays"/>
    <n v="59.21"/>
    <n v="102"/>
    <x v="3546"/>
    <d v="2015-04-01T03:59:00"/>
    <x v="0"/>
  </r>
  <r>
    <x v="0"/>
    <s v="US"/>
    <s v="USD"/>
    <n v="1463198340"/>
    <n v="1461117201"/>
    <b v="0"/>
    <n v="336"/>
    <b v="1"/>
    <x v="1"/>
    <s v="plays"/>
    <n v="119.18"/>
    <n v="114"/>
    <x v="3547"/>
    <d v="2016-05-14T03:59:00"/>
    <x v="2"/>
  </r>
  <r>
    <x v="0"/>
    <s v="US"/>
    <s v="USD"/>
    <n v="1457139600"/>
    <n v="1455230214"/>
    <b v="0"/>
    <n v="13"/>
    <b v="1"/>
    <x v="1"/>
    <s v="plays"/>
    <n v="164.62"/>
    <n v="102"/>
    <x v="3548"/>
    <d v="2016-03-05T01:00:00"/>
    <x v="2"/>
  </r>
  <r>
    <x v="0"/>
    <s v="GB"/>
    <s v="GBP"/>
    <n v="1441358873"/>
    <n v="1438939673"/>
    <b v="0"/>
    <n v="42"/>
    <b v="1"/>
    <x v="1"/>
    <s v="plays"/>
    <n v="24.29"/>
    <n v="102"/>
    <x v="3549"/>
    <d v="2015-09-04T09:27:53"/>
    <x v="0"/>
  </r>
  <r>
    <x v="0"/>
    <s v="GB"/>
    <s v="GBP"/>
    <n v="1462224398"/>
    <n v="1459632398"/>
    <b v="0"/>
    <n v="64"/>
    <b v="1"/>
    <x v="1"/>
    <s v="plays"/>
    <n v="40.94"/>
    <n v="105"/>
    <x v="3550"/>
    <d v="2016-05-02T21:26:38"/>
    <x v="2"/>
  </r>
  <r>
    <x v="0"/>
    <s v="US"/>
    <s v="USD"/>
    <n v="1400796420"/>
    <n v="1398342170"/>
    <b v="0"/>
    <n v="25"/>
    <b v="1"/>
    <x v="1"/>
    <s v="plays"/>
    <n v="61.1"/>
    <n v="102"/>
    <x v="3551"/>
    <d v="2014-05-22T22:07:00"/>
    <x v="3"/>
  </r>
  <r>
    <x v="0"/>
    <s v="GB"/>
    <s v="GBP"/>
    <n v="1403964324"/>
    <n v="1401372324"/>
    <b v="0"/>
    <n v="20"/>
    <b v="1"/>
    <x v="1"/>
    <s v="plays"/>
    <n v="38.65"/>
    <n v="100"/>
    <x v="3552"/>
    <d v="2014-06-28T14:05:24"/>
    <x v="3"/>
  </r>
  <r>
    <x v="0"/>
    <s v="US"/>
    <s v="USD"/>
    <n v="1439337600"/>
    <n v="1436575280"/>
    <b v="0"/>
    <n v="104"/>
    <b v="1"/>
    <x v="1"/>
    <s v="plays"/>
    <n v="56.2"/>
    <n v="106"/>
    <x v="3553"/>
    <d v="2015-08-12T00:00:00"/>
    <x v="0"/>
  </r>
  <r>
    <x v="0"/>
    <s v="US"/>
    <s v="USD"/>
    <n v="1423674000"/>
    <n v="1421025159"/>
    <b v="0"/>
    <n v="53"/>
    <b v="1"/>
    <x v="1"/>
    <s v="plays"/>
    <n v="107"/>
    <n v="113"/>
    <x v="3554"/>
    <d v="2015-02-11T17:00:00"/>
    <x v="0"/>
  </r>
  <r>
    <x v="0"/>
    <s v="IT"/>
    <s v="EUR"/>
    <n v="1479382594"/>
    <n v="1476786994"/>
    <b v="0"/>
    <n v="14"/>
    <b v="1"/>
    <x v="1"/>
    <s v="plays"/>
    <n v="171.43"/>
    <n v="100"/>
    <x v="3555"/>
    <d v="2016-11-17T11:36:34"/>
    <x v="2"/>
  </r>
  <r>
    <x v="0"/>
    <s v="GB"/>
    <s v="GBP"/>
    <n v="1408289724"/>
    <n v="1403105724"/>
    <b v="0"/>
    <n v="20"/>
    <b v="1"/>
    <x v="1"/>
    <s v="plays"/>
    <n v="110.5"/>
    <n v="100"/>
    <x v="3556"/>
    <d v="2014-08-17T15:35:24"/>
    <x v="3"/>
  </r>
  <r>
    <x v="0"/>
    <s v="US"/>
    <s v="USD"/>
    <n v="1399271911"/>
    <n v="1396334311"/>
    <b v="0"/>
    <n v="558"/>
    <b v="1"/>
    <x v="1"/>
    <s v="plays"/>
    <n v="179.28"/>
    <n v="100"/>
    <x v="3557"/>
    <d v="2014-05-05T06:38:31"/>
    <x v="3"/>
  </r>
  <r>
    <x v="0"/>
    <s v="GB"/>
    <s v="GBP"/>
    <n v="1435352400"/>
    <n v="1431718575"/>
    <b v="0"/>
    <n v="22"/>
    <b v="1"/>
    <x v="1"/>
    <s v="plays"/>
    <n v="22.91"/>
    <n v="144"/>
    <x v="3558"/>
    <d v="2015-06-26T21:00:00"/>
    <x v="0"/>
  </r>
  <r>
    <x v="0"/>
    <s v="AU"/>
    <s v="AUD"/>
    <n v="1438333080"/>
    <n v="1436408308"/>
    <b v="0"/>
    <n v="24"/>
    <b v="1"/>
    <x v="1"/>
    <s v="plays"/>
    <n v="43.13"/>
    <n v="104"/>
    <x v="3559"/>
    <d v="2015-07-31T08:58:00"/>
    <x v="0"/>
  </r>
  <r>
    <x v="0"/>
    <s v="CA"/>
    <s v="CAD"/>
    <n v="1432694700"/>
    <n v="1429651266"/>
    <b v="0"/>
    <n v="74"/>
    <b v="1"/>
    <x v="1"/>
    <s v="plays"/>
    <n v="46.89"/>
    <n v="108"/>
    <x v="3560"/>
    <d v="2015-05-27T02:45:00"/>
    <x v="0"/>
  </r>
  <r>
    <x v="0"/>
    <s v="US"/>
    <s v="USD"/>
    <n v="1438799760"/>
    <n v="1437236378"/>
    <b v="0"/>
    <n v="54"/>
    <b v="1"/>
    <x v="1"/>
    <s v="plays"/>
    <n v="47.41"/>
    <n v="102"/>
    <x v="3561"/>
    <d v="2015-08-05T18:36:00"/>
    <x v="0"/>
  </r>
  <r>
    <x v="0"/>
    <s v="GB"/>
    <s v="GBP"/>
    <n v="1457906400"/>
    <n v="1457115427"/>
    <b v="0"/>
    <n v="31"/>
    <b v="1"/>
    <x v="1"/>
    <s v="plays"/>
    <n v="15.13"/>
    <n v="149"/>
    <x v="3562"/>
    <d v="2016-03-13T22:00:00"/>
    <x v="2"/>
  </r>
  <r>
    <x v="0"/>
    <s v="GB"/>
    <s v="GBP"/>
    <n v="1470078000"/>
    <n v="1467648456"/>
    <b v="0"/>
    <n v="25"/>
    <b v="1"/>
    <x v="1"/>
    <s v="plays"/>
    <n v="21.1"/>
    <n v="105"/>
    <x v="3563"/>
    <d v="2016-08-01T19:00:00"/>
    <x v="2"/>
  </r>
  <r>
    <x v="0"/>
    <s v="GB"/>
    <s v="GBP"/>
    <n v="1444060800"/>
    <n v="1440082649"/>
    <b v="0"/>
    <n v="17"/>
    <b v="1"/>
    <x v="1"/>
    <s v="plays"/>
    <n v="59.12"/>
    <n v="101"/>
    <x v="3564"/>
    <d v="2015-10-05T16:00:00"/>
    <x v="0"/>
  </r>
  <r>
    <x v="0"/>
    <s v="US"/>
    <s v="USD"/>
    <n v="1420048208"/>
    <n v="1417456208"/>
    <b v="0"/>
    <n v="12"/>
    <b v="1"/>
    <x v="1"/>
    <s v="plays"/>
    <n v="97.92"/>
    <n v="131"/>
    <x v="3565"/>
    <d v="2014-12-31T17:50:08"/>
    <x v="3"/>
  </r>
  <r>
    <x v="0"/>
    <s v="GB"/>
    <s v="GBP"/>
    <n v="1422015083"/>
    <n v="1419423083"/>
    <b v="0"/>
    <n v="38"/>
    <b v="1"/>
    <x v="1"/>
    <s v="plays"/>
    <n v="55.13"/>
    <n v="105"/>
    <x v="3566"/>
    <d v="2015-01-23T12:11:23"/>
    <x v="3"/>
  </r>
  <r>
    <x v="0"/>
    <s v="GB"/>
    <s v="GBP"/>
    <n v="1433964444"/>
    <n v="1431372444"/>
    <b v="0"/>
    <n v="41"/>
    <b v="1"/>
    <x v="1"/>
    <s v="plays"/>
    <n v="26.54"/>
    <n v="109"/>
    <x v="3567"/>
    <d v="2015-06-10T19:27:24"/>
    <x v="0"/>
  </r>
  <r>
    <x v="0"/>
    <s v="US"/>
    <s v="USD"/>
    <n v="1410975994"/>
    <n v="1408383994"/>
    <b v="0"/>
    <n v="19"/>
    <b v="1"/>
    <x v="1"/>
    <s v="plays"/>
    <n v="58.42"/>
    <n v="111"/>
    <x v="3568"/>
    <d v="2014-09-17T17:46:34"/>
    <x v="3"/>
  </r>
  <r>
    <x v="0"/>
    <s v="US"/>
    <s v="USD"/>
    <n v="1420734696"/>
    <n v="1418142696"/>
    <b v="0"/>
    <n v="41"/>
    <b v="1"/>
    <x v="1"/>
    <s v="plays"/>
    <n v="122.54"/>
    <n v="100"/>
    <x v="3569"/>
    <d v="2015-01-08T16:31:36"/>
    <x v="3"/>
  </r>
  <r>
    <x v="0"/>
    <s v="US"/>
    <s v="USD"/>
    <n v="1420009200"/>
    <n v="1417593483"/>
    <b v="0"/>
    <n v="26"/>
    <b v="1"/>
    <x v="1"/>
    <s v="plays"/>
    <n v="87.96"/>
    <n v="114"/>
    <x v="3570"/>
    <d v="2014-12-31T07:00:00"/>
    <x v="3"/>
  </r>
  <r>
    <x v="0"/>
    <s v="GB"/>
    <s v="GBP"/>
    <n v="1414701413"/>
    <n v="1412109413"/>
    <b v="0"/>
    <n v="25"/>
    <b v="1"/>
    <x v="1"/>
    <s v="plays"/>
    <n v="73.239999999999995"/>
    <n v="122"/>
    <x v="3571"/>
    <d v="2014-10-30T20:36:53"/>
    <x v="3"/>
  </r>
  <r>
    <x v="0"/>
    <s v="GB"/>
    <s v="GBP"/>
    <n v="1434894082"/>
    <n v="1432302082"/>
    <b v="0"/>
    <n v="9"/>
    <b v="1"/>
    <x v="1"/>
    <s v="plays"/>
    <n v="55.56"/>
    <n v="100"/>
    <x v="3572"/>
    <d v="2015-06-21T13:41:22"/>
    <x v="0"/>
  </r>
  <r>
    <x v="0"/>
    <s v="GB"/>
    <s v="GBP"/>
    <n v="1415440846"/>
    <n v="1412845246"/>
    <b v="0"/>
    <n v="78"/>
    <b v="1"/>
    <x v="1"/>
    <s v="plays"/>
    <n v="39.54"/>
    <n v="103"/>
    <x v="3573"/>
    <d v="2014-11-08T10:00:46"/>
    <x v="3"/>
  </r>
  <r>
    <x v="0"/>
    <s v="US"/>
    <s v="USD"/>
    <n v="1415921848"/>
    <n v="1413326248"/>
    <b v="0"/>
    <n v="45"/>
    <b v="1"/>
    <x v="1"/>
    <s v="plays"/>
    <n v="136.78"/>
    <n v="106"/>
    <x v="3574"/>
    <d v="2014-11-13T23:37:28"/>
    <x v="3"/>
  </r>
  <r>
    <x v="0"/>
    <s v="US"/>
    <s v="USD"/>
    <n v="1470887940"/>
    <n v="1468176527"/>
    <b v="0"/>
    <n v="102"/>
    <b v="1"/>
    <x v="1"/>
    <s v="plays"/>
    <n v="99.34"/>
    <n v="101"/>
    <x v="3575"/>
    <d v="2016-08-11T03:59:00"/>
    <x v="2"/>
  </r>
  <r>
    <x v="0"/>
    <s v="US"/>
    <s v="USD"/>
    <n v="1480947054"/>
    <n v="1475759454"/>
    <b v="0"/>
    <n v="5"/>
    <b v="1"/>
    <x v="1"/>
    <s v="plays"/>
    <n v="20"/>
    <n v="100"/>
    <x v="3576"/>
    <d v="2016-12-05T14:10:54"/>
    <x v="2"/>
  </r>
  <r>
    <x v="0"/>
    <s v="US"/>
    <s v="USD"/>
    <n v="1430029680"/>
    <n v="1427741583"/>
    <b v="0"/>
    <n v="27"/>
    <b v="1"/>
    <x v="1"/>
    <s v="plays"/>
    <n v="28.89"/>
    <n v="130"/>
    <x v="3577"/>
    <d v="2015-04-26T06:28:00"/>
    <x v="0"/>
  </r>
  <r>
    <x v="0"/>
    <s v="GB"/>
    <s v="GBP"/>
    <n v="1462037777"/>
    <n v="1459445777"/>
    <b v="0"/>
    <n v="37"/>
    <b v="1"/>
    <x v="1"/>
    <s v="plays"/>
    <n v="40.549999999999997"/>
    <n v="100"/>
    <x v="3578"/>
    <d v="2016-04-30T17:36:17"/>
    <x v="2"/>
  </r>
  <r>
    <x v="0"/>
    <s v="GB"/>
    <s v="GBP"/>
    <n v="1459444656"/>
    <n v="1456856256"/>
    <b v="0"/>
    <n v="14"/>
    <b v="1"/>
    <x v="1"/>
    <s v="plays"/>
    <n v="35.71"/>
    <n v="100"/>
    <x v="3579"/>
    <d v="2016-03-31T17:17:36"/>
    <x v="2"/>
  </r>
  <r>
    <x v="0"/>
    <s v="US"/>
    <s v="USD"/>
    <n v="1425185940"/>
    <n v="1421900022"/>
    <b v="0"/>
    <n v="27"/>
    <b v="1"/>
    <x v="1"/>
    <s v="plays"/>
    <n v="37.96"/>
    <n v="114"/>
    <x v="3580"/>
    <d v="2015-03-01T04:59:00"/>
    <x v="0"/>
  </r>
  <r>
    <x v="0"/>
    <s v="GB"/>
    <s v="GBP"/>
    <n v="1406719110"/>
    <n v="1405509510"/>
    <b v="0"/>
    <n v="45"/>
    <b v="1"/>
    <x v="1"/>
    <s v="plays"/>
    <n v="33.33"/>
    <n v="100"/>
    <x v="3581"/>
    <d v="2014-07-30T11:18:30"/>
    <x v="3"/>
  </r>
  <r>
    <x v="0"/>
    <s v="US"/>
    <s v="USD"/>
    <n v="1459822682"/>
    <n v="1458613082"/>
    <b v="0"/>
    <n v="49"/>
    <b v="1"/>
    <x v="1"/>
    <s v="plays"/>
    <n v="58.57"/>
    <n v="287"/>
    <x v="3582"/>
    <d v="2016-04-05T02:18:02"/>
    <x v="2"/>
  </r>
  <r>
    <x v="0"/>
    <s v="US"/>
    <s v="USD"/>
    <n v="1460970805"/>
    <n v="1455790405"/>
    <b v="0"/>
    <n v="24"/>
    <b v="1"/>
    <x v="1"/>
    <s v="plays"/>
    <n v="135.63"/>
    <n v="109"/>
    <x v="3583"/>
    <d v="2016-04-18T09:13:25"/>
    <x v="2"/>
  </r>
  <r>
    <x v="0"/>
    <s v="GB"/>
    <s v="GBP"/>
    <n v="1436772944"/>
    <n v="1434180944"/>
    <b v="0"/>
    <n v="112"/>
    <b v="1"/>
    <x v="1"/>
    <s v="plays"/>
    <n v="30.94"/>
    <n v="116"/>
    <x v="3584"/>
    <d v="2015-07-13T07:35:44"/>
    <x v="0"/>
  </r>
  <r>
    <x v="0"/>
    <s v="US"/>
    <s v="USD"/>
    <n v="1419181890"/>
    <n v="1416589890"/>
    <b v="0"/>
    <n v="23"/>
    <b v="1"/>
    <x v="1"/>
    <s v="plays"/>
    <n v="176.09"/>
    <n v="119"/>
    <x v="3585"/>
    <d v="2014-12-21T17:11:30"/>
    <x v="3"/>
  </r>
  <r>
    <x v="0"/>
    <s v="US"/>
    <s v="USD"/>
    <n v="1474649070"/>
    <n v="1469465070"/>
    <b v="0"/>
    <n v="54"/>
    <b v="1"/>
    <x v="1"/>
    <s v="plays"/>
    <n v="151.97999999999999"/>
    <n v="109"/>
    <x v="3586"/>
    <d v="2016-09-23T16:44:30"/>
    <x v="2"/>
  </r>
  <r>
    <x v="0"/>
    <s v="GB"/>
    <s v="GBP"/>
    <n v="1467054000"/>
    <n v="1463144254"/>
    <b v="0"/>
    <n v="28"/>
    <b v="1"/>
    <x v="1"/>
    <s v="plays"/>
    <n v="22.61"/>
    <n v="127"/>
    <x v="3587"/>
    <d v="2016-06-27T19:00:00"/>
    <x v="2"/>
  </r>
  <r>
    <x v="0"/>
    <s v="GB"/>
    <s v="GBP"/>
    <n v="1430348400"/>
    <n v="1428436410"/>
    <b v="0"/>
    <n v="11"/>
    <b v="1"/>
    <x v="1"/>
    <s v="plays"/>
    <n v="18.27"/>
    <n v="101"/>
    <x v="3588"/>
    <d v="2015-04-29T23:00:00"/>
    <x v="0"/>
  </r>
  <r>
    <x v="0"/>
    <s v="US"/>
    <s v="USD"/>
    <n v="1432654347"/>
    <n v="1430494347"/>
    <b v="0"/>
    <n v="62"/>
    <b v="1"/>
    <x v="1"/>
    <s v="plays"/>
    <n v="82.26"/>
    <n v="128"/>
    <x v="3589"/>
    <d v="2015-05-26T15:32:27"/>
    <x v="0"/>
  </r>
  <r>
    <x v="0"/>
    <s v="GB"/>
    <s v="GBP"/>
    <n v="1413792034"/>
    <n v="1411200034"/>
    <b v="0"/>
    <n v="73"/>
    <b v="1"/>
    <x v="1"/>
    <s v="plays"/>
    <n v="68.53"/>
    <n v="100"/>
    <x v="3590"/>
    <d v="2014-10-20T08:00:34"/>
    <x v="3"/>
  </r>
  <r>
    <x v="0"/>
    <s v="US"/>
    <s v="USD"/>
    <n v="1422075540"/>
    <n v="1419979544"/>
    <b v="0"/>
    <n v="18"/>
    <b v="1"/>
    <x v="1"/>
    <s v="plays"/>
    <n v="68.06"/>
    <n v="175"/>
    <x v="3591"/>
    <d v="2015-01-24T04:59:00"/>
    <x v="3"/>
  </r>
  <r>
    <x v="0"/>
    <s v="US"/>
    <s v="USD"/>
    <n v="1423630740"/>
    <n v="1418673307"/>
    <b v="0"/>
    <n v="35"/>
    <b v="1"/>
    <x v="1"/>
    <s v="plays"/>
    <n v="72.709999999999994"/>
    <n v="127"/>
    <x v="3592"/>
    <d v="2015-02-11T04:59:00"/>
    <x v="3"/>
  </r>
  <r>
    <x v="0"/>
    <s v="US"/>
    <s v="USD"/>
    <n v="1420489560"/>
    <n v="1417469639"/>
    <b v="0"/>
    <n v="43"/>
    <b v="1"/>
    <x v="1"/>
    <s v="plays"/>
    <n v="77.19"/>
    <n v="111"/>
    <x v="3593"/>
    <d v="2015-01-05T20:26:00"/>
    <x v="3"/>
  </r>
  <r>
    <x v="0"/>
    <s v="US"/>
    <s v="USD"/>
    <n v="1472952982"/>
    <n v="1470792982"/>
    <b v="0"/>
    <n v="36"/>
    <b v="1"/>
    <x v="1"/>
    <s v="plays"/>
    <n v="55.97"/>
    <n v="126"/>
    <x v="3594"/>
    <d v="2016-09-04T01:36:22"/>
    <x v="2"/>
  </r>
  <r>
    <x v="0"/>
    <s v="US"/>
    <s v="USD"/>
    <n v="1426229940"/>
    <n v="1423959123"/>
    <b v="0"/>
    <n v="62"/>
    <b v="1"/>
    <x v="1"/>
    <s v="plays"/>
    <n v="49.69"/>
    <n v="119"/>
    <x v="3595"/>
    <d v="2015-03-13T06:59:00"/>
    <x v="0"/>
  </r>
  <r>
    <x v="0"/>
    <s v="CA"/>
    <s v="CAD"/>
    <n v="1409072982"/>
    <n v="1407258582"/>
    <b v="0"/>
    <n v="15"/>
    <b v="1"/>
    <x v="1"/>
    <s v="plays"/>
    <n v="79"/>
    <n v="108"/>
    <x v="3596"/>
    <d v="2014-08-26T17:09:42"/>
    <x v="3"/>
  </r>
  <r>
    <x v="0"/>
    <s v="US"/>
    <s v="USD"/>
    <n v="1456984740"/>
    <n v="1455717790"/>
    <b v="0"/>
    <n v="33"/>
    <b v="1"/>
    <x v="1"/>
    <s v="plays"/>
    <n v="77.73"/>
    <n v="103"/>
    <x v="3597"/>
    <d v="2016-03-03T05:59:00"/>
    <x v="2"/>
  </r>
  <r>
    <x v="0"/>
    <s v="US"/>
    <s v="USD"/>
    <n v="1409720340"/>
    <n v="1408129822"/>
    <b v="0"/>
    <n v="27"/>
    <b v="1"/>
    <x v="1"/>
    <s v="plays"/>
    <n v="40.78"/>
    <n v="110"/>
    <x v="3598"/>
    <d v="2014-09-03T04:59:00"/>
    <x v="3"/>
  </r>
  <r>
    <x v="0"/>
    <s v="US"/>
    <s v="USD"/>
    <n v="1440892800"/>
    <n v="1438715077"/>
    <b v="0"/>
    <n v="17"/>
    <b v="1"/>
    <x v="1"/>
    <s v="plays"/>
    <n v="59.41"/>
    <n v="202"/>
    <x v="3599"/>
    <d v="2015-08-30T00:00:00"/>
    <x v="0"/>
  </r>
  <r>
    <x v="0"/>
    <s v="US"/>
    <s v="USD"/>
    <n v="1476390164"/>
    <n v="1473970964"/>
    <b v="0"/>
    <n v="4"/>
    <b v="1"/>
    <x v="1"/>
    <s v="plays"/>
    <n v="3.25"/>
    <n v="130"/>
    <x v="3600"/>
    <d v="2016-10-13T20:22:44"/>
    <x v="2"/>
  </r>
  <r>
    <x v="0"/>
    <s v="GB"/>
    <s v="GBP"/>
    <n v="1421452682"/>
    <n v="1418860682"/>
    <b v="0"/>
    <n v="53"/>
    <b v="1"/>
    <x v="1"/>
    <s v="plays"/>
    <n v="39.380000000000003"/>
    <n v="104"/>
    <x v="3601"/>
    <d v="2015-01-16T23:58:02"/>
    <x v="3"/>
  </r>
  <r>
    <x v="0"/>
    <s v="US"/>
    <s v="USD"/>
    <n v="1463520479"/>
    <n v="1458336479"/>
    <b v="0"/>
    <n v="49"/>
    <b v="1"/>
    <x v="1"/>
    <s v="plays"/>
    <n v="81.67"/>
    <n v="100"/>
    <x v="3602"/>
    <d v="2016-05-17T21:27:59"/>
    <x v="2"/>
  </r>
  <r>
    <x v="0"/>
    <s v="US"/>
    <s v="USD"/>
    <n v="1446759880"/>
    <n v="1444164280"/>
    <b v="0"/>
    <n v="57"/>
    <b v="1"/>
    <x v="1"/>
    <s v="plays"/>
    <n v="44.91"/>
    <n v="171"/>
    <x v="3603"/>
    <d v="2015-11-05T21:44:40"/>
    <x v="0"/>
  </r>
  <r>
    <x v="0"/>
    <s v="US"/>
    <s v="USD"/>
    <n v="1461913140"/>
    <n v="1461370956"/>
    <b v="0"/>
    <n v="69"/>
    <b v="1"/>
    <x v="1"/>
    <s v="plays"/>
    <n v="49.06"/>
    <n v="113"/>
    <x v="3604"/>
    <d v="2016-04-29T06:59:00"/>
    <x v="2"/>
  </r>
  <r>
    <x v="0"/>
    <s v="GB"/>
    <s v="GBP"/>
    <n v="1455390126"/>
    <n v="1452798126"/>
    <b v="0"/>
    <n v="15"/>
    <b v="1"/>
    <x v="1"/>
    <s v="plays"/>
    <n v="30.67"/>
    <n v="184"/>
    <x v="3605"/>
    <d v="2016-02-13T19:02:06"/>
    <x v="2"/>
  </r>
  <r>
    <x v="0"/>
    <s v="GB"/>
    <s v="GBP"/>
    <n v="1471185057"/>
    <n v="1468593057"/>
    <b v="0"/>
    <n v="64"/>
    <b v="1"/>
    <x v="1"/>
    <s v="plays"/>
    <n v="61.06"/>
    <n v="130"/>
    <x v="3606"/>
    <d v="2016-08-14T14:30:57"/>
    <x v="2"/>
  </r>
  <r>
    <x v="0"/>
    <s v="GB"/>
    <s v="GBP"/>
    <n v="1450137600"/>
    <n v="1448924882"/>
    <b v="0"/>
    <n v="20"/>
    <b v="1"/>
    <x v="1"/>
    <s v="plays"/>
    <n v="29"/>
    <n v="105"/>
    <x v="3607"/>
    <d v="2015-12-15T00:00:00"/>
    <x v="0"/>
  </r>
  <r>
    <x v="0"/>
    <s v="GB"/>
    <s v="GBP"/>
    <n v="1466172000"/>
    <n v="1463418090"/>
    <b v="0"/>
    <n v="27"/>
    <b v="1"/>
    <x v="1"/>
    <s v="plays"/>
    <n v="29.63"/>
    <n v="100"/>
    <x v="3608"/>
    <d v="2016-06-17T14:00:00"/>
    <x v="2"/>
  </r>
  <r>
    <x v="0"/>
    <s v="GB"/>
    <s v="GBP"/>
    <n v="1459378085"/>
    <n v="1456789685"/>
    <b v="0"/>
    <n v="21"/>
    <b v="1"/>
    <x v="1"/>
    <s v="plays"/>
    <n v="143.1"/>
    <n v="153"/>
    <x v="3609"/>
    <d v="2016-03-30T22:48:05"/>
    <x v="2"/>
  </r>
  <r>
    <x v="0"/>
    <s v="GB"/>
    <s v="GBP"/>
    <n v="1439806936"/>
    <n v="1437214936"/>
    <b v="0"/>
    <n v="31"/>
    <b v="1"/>
    <x v="1"/>
    <s v="plays"/>
    <n v="52.35"/>
    <n v="162"/>
    <x v="3610"/>
    <d v="2015-08-17T10:22:16"/>
    <x v="0"/>
  </r>
  <r>
    <x v="0"/>
    <s v="GB"/>
    <s v="GBP"/>
    <n v="1428483201"/>
    <n v="1425891201"/>
    <b v="0"/>
    <n v="51"/>
    <b v="1"/>
    <x v="1"/>
    <s v="plays"/>
    <n v="66.67"/>
    <n v="136"/>
    <x v="3611"/>
    <d v="2015-04-08T08:53:21"/>
    <x v="0"/>
  </r>
  <r>
    <x v="0"/>
    <s v="CA"/>
    <s v="CAD"/>
    <n v="1402334811"/>
    <n v="1401470811"/>
    <b v="0"/>
    <n v="57"/>
    <b v="1"/>
    <x v="1"/>
    <s v="plays"/>
    <n v="126.67"/>
    <n v="144"/>
    <x v="3612"/>
    <d v="2014-06-09T17:26:51"/>
    <x v="3"/>
  </r>
  <r>
    <x v="0"/>
    <s v="US"/>
    <s v="USD"/>
    <n v="1403964574"/>
    <n v="1401372574"/>
    <b v="0"/>
    <n v="20"/>
    <b v="1"/>
    <x v="1"/>
    <s v="plays"/>
    <n v="62.5"/>
    <n v="100"/>
    <x v="3613"/>
    <d v="2014-06-28T14:09:34"/>
    <x v="3"/>
  </r>
  <r>
    <x v="0"/>
    <s v="US"/>
    <s v="USD"/>
    <n v="1434675616"/>
    <n v="1432083616"/>
    <b v="0"/>
    <n v="71"/>
    <b v="1"/>
    <x v="1"/>
    <s v="plays"/>
    <n v="35.49"/>
    <n v="101"/>
    <x v="3614"/>
    <d v="2015-06-19T01:00:16"/>
    <x v="0"/>
  </r>
  <r>
    <x v="0"/>
    <s v="GB"/>
    <s v="GBP"/>
    <n v="1449756896"/>
    <n v="1447164896"/>
    <b v="0"/>
    <n v="72"/>
    <b v="1"/>
    <x v="1"/>
    <s v="plays"/>
    <n v="37.08"/>
    <n v="107"/>
    <x v="3615"/>
    <d v="2015-12-10T14:14:56"/>
    <x v="0"/>
  </r>
  <r>
    <x v="0"/>
    <s v="GB"/>
    <s v="GBP"/>
    <n v="1426801664"/>
    <n v="1424213264"/>
    <b v="0"/>
    <n v="45"/>
    <b v="1"/>
    <x v="1"/>
    <s v="plays"/>
    <n v="69.33"/>
    <n v="125"/>
    <x v="3616"/>
    <d v="2015-03-19T21:47:44"/>
    <x v="0"/>
  </r>
  <r>
    <x v="0"/>
    <s v="GB"/>
    <s v="GBP"/>
    <n v="1488240000"/>
    <n v="1486996729"/>
    <b v="0"/>
    <n v="51"/>
    <b v="1"/>
    <x v="1"/>
    <s v="plays"/>
    <n v="17.25"/>
    <n v="119"/>
    <x v="3617"/>
    <d v="2017-02-28T00:00:00"/>
    <x v="1"/>
  </r>
  <r>
    <x v="0"/>
    <s v="GB"/>
    <s v="GBP"/>
    <n v="1433343850"/>
    <n v="1430751850"/>
    <b v="0"/>
    <n v="56"/>
    <b v="1"/>
    <x v="1"/>
    <s v="plays"/>
    <n v="36.07"/>
    <n v="101"/>
    <x v="3618"/>
    <d v="2015-06-03T15:04:10"/>
    <x v="0"/>
  </r>
  <r>
    <x v="0"/>
    <s v="US"/>
    <s v="USD"/>
    <n v="1479592800"/>
    <n v="1476760226"/>
    <b v="0"/>
    <n v="17"/>
    <b v="1"/>
    <x v="1"/>
    <s v="plays"/>
    <n v="66.47"/>
    <n v="113"/>
    <x v="3619"/>
    <d v="2016-11-19T22:00:00"/>
    <x v="2"/>
  </r>
  <r>
    <x v="0"/>
    <s v="US"/>
    <s v="USD"/>
    <n v="1425528000"/>
    <n v="1422916261"/>
    <b v="0"/>
    <n v="197"/>
    <b v="1"/>
    <x v="1"/>
    <s v="plays"/>
    <n v="56.07"/>
    <n v="105"/>
    <x v="3620"/>
    <d v="2015-03-05T04:00:00"/>
    <x v="0"/>
  </r>
  <r>
    <x v="0"/>
    <s v="US"/>
    <s v="USD"/>
    <n v="1475269200"/>
    <n v="1473200844"/>
    <b v="0"/>
    <n v="70"/>
    <b v="1"/>
    <x v="1"/>
    <s v="plays"/>
    <n v="47.03"/>
    <n v="110"/>
    <x v="3621"/>
    <d v="2016-09-30T21:00:00"/>
    <x v="2"/>
  </r>
  <r>
    <x v="0"/>
    <s v="US"/>
    <s v="USD"/>
    <n v="1411874580"/>
    <n v="1409030371"/>
    <b v="0"/>
    <n v="21"/>
    <b v="1"/>
    <x v="1"/>
    <s v="plays"/>
    <n v="47.67"/>
    <n v="100"/>
    <x v="3622"/>
    <d v="2014-09-28T03:23:00"/>
    <x v="3"/>
  </r>
  <r>
    <x v="0"/>
    <s v="US"/>
    <s v="USD"/>
    <n v="1406358000"/>
    <n v="1404841270"/>
    <b v="0"/>
    <n v="34"/>
    <b v="1"/>
    <x v="1"/>
    <s v="plays"/>
    <n v="88.24"/>
    <n v="120"/>
    <x v="3623"/>
    <d v="2014-07-26T07:00:00"/>
    <x v="3"/>
  </r>
  <r>
    <x v="0"/>
    <s v="US"/>
    <s v="USD"/>
    <n v="1471977290"/>
    <n v="1466793290"/>
    <b v="0"/>
    <n v="39"/>
    <b v="1"/>
    <x v="1"/>
    <s v="plays"/>
    <n v="80.72"/>
    <n v="105"/>
    <x v="3624"/>
    <d v="2016-08-23T18:34:50"/>
    <x v="2"/>
  </r>
  <r>
    <x v="0"/>
    <s v="GB"/>
    <s v="GBP"/>
    <n v="1435851577"/>
    <n v="1433259577"/>
    <b v="0"/>
    <n v="78"/>
    <b v="1"/>
    <x v="1"/>
    <s v="plays"/>
    <n v="39.49"/>
    <n v="103"/>
    <x v="3625"/>
    <d v="2015-07-02T15:39:37"/>
    <x v="0"/>
  </r>
  <r>
    <x v="0"/>
    <s v="GB"/>
    <s v="GBP"/>
    <n v="1408204857"/>
    <n v="1406390457"/>
    <b v="0"/>
    <n v="48"/>
    <b v="1"/>
    <x v="1"/>
    <s v="plays"/>
    <n v="84.85"/>
    <n v="102"/>
    <x v="3626"/>
    <d v="2014-08-16T16:00:57"/>
    <x v="3"/>
  </r>
  <r>
    <x v="0"/>
    <s v="US"/>
    <s v="USD"/>
    <n v="1463803140"/>
    <n v="1459446487"/>
    <b v="0"/>
    <n v="29"/>
    <b v="1"/>
    <x v="1"/>
    <s v="plays"/>
    <n v="68.97"/>
    <n v="100"/>
    <x v="3627"/>
    <d v="2016-05-21T03:59:00"/>
    <x v="2"/>
  </r>
  <r>
    <x v="2"/>
    <s v="US"/>
    <s v="USD"/>
    <n v="1450040396"/>
    <n v="1444852796"/>
    <b v="0"/>
    <n v="0"/>
    <b v="0"/>
    <x v="1"/>
    <s v="musical"/>
    <s v="N/A"/>
    <n v="0"/>
    <x v="3628"/>
    <d v="2015-12-13T20:59:56"/>
    <x v="0"/>
  </r>
  <r>
    <x v="2"/>
    <s v="US"/>
    <s v="USD"/>
    <n v="1462467600"/>
    <n v="1457403364"/>
    <b v="0"/>
    <n v="2"/>
    <b v="0"/>
    <x v="1"/>
    <s v="musical"/>
    <n v="1"/>
    <n v="0"/>
    <x v="3629"/>
    <d v="2016-05-05T17:00:00"/>
    <x v="2"/>
  </r>
  <r>
    <x v="2"/>
    <s v="GB"/>
    <s v="GBP"/>
    <n v="1417295990"/>
    <n v="1414700390"/>
    <b v="0"/>
    <n v="1"/>
    <b v="0"/>
    <x v="1"/>
    <s v="musical"/>
    <n v="1"/>
    <n v="0"/>
    <x v="3630"/>
    <d v="2014-11-29T21:19:50"/>
    <x v="3"/>
  </r>
  <r>
    <x v="2"/>
    <s v="US"/>
    <s v="USD"/>
    <n v="1411444740"/>
    <n v="1409335497"/>
    <b v="0"/>
    <n v="59"/>
    <b v="0"/>
    <x v="1"/>
    <s v="musical"/>
    <n v="147.88"/>
    <n v="51"/>
    <x v="3631"/>
    <d v="2014-09-23T03:59:00"/>
    <x v="3"/>
  </r>
  <r>
    <x v="2"/>
    <s v="GB"/>
    <s v="GBP"/>
    <n v="1416781749"/>
    <n v="1415053749"/>
    <b v="0"/>
    <n v="1"/>
    <b v="0"/>
    <x v="1"/>
    <s v="musical"/>
    <n v="100"/>
    <n v="20"/>
    <x v="3632"/>
    <d v="2014-11-23T22:29:09"/>
    <x v="3"/>
  </r>
  <r>
    <x v="2"/>
    <s v="US"/>
    <s v="USD"/>
    <n v="1479517200"/>
    <n v="1475765867"/>
    <b v="0"/>
    <n v="31"/>
    <b v="0"/>
    <x v="1"/>
    <s v="musical"/>
    <n v="56.84"/>
    <n v="35"/>
    <x v="3633"/>
    <d v="2016-11-19T01:00:00"/>
    <x v="2"/>
  </r>
  <r>
    <x v="2"/>
    <s v="CA"/>
    <s v="CAD"/>
    <n v="1484366340"/>
    <n v="1480219174"/>
    <b v="0"/>
    <n v="18"/>
    <b v="0"/>
    <x v="1"/>
    <s v="musical"/>
    <n v="176.94"/>
    <n v="4"/>
    <x v="3634"/>
    <d v="2017-01-14T03:59:00"/>
    <x v="2"/>
  </r>
  <r>
    <x v="2"/>
    <s v="US"/>
    <s v="USD"/>
    <n v="1461186676"/>
    <n v="1458594676"/>
    <b v="0"/>
    <n v="10"/>
    <b v="0"/>
    <x v="1"/>
    <s v="musical"/>
    <n v="127.6"/>
    <n v="36"/>
    <x v="3635"/>
    <d v="2016-04-20T21:11:16"/>
    <x v="2"/>
  </r>
  <r>
    <x v="2"/>
    <s v="US"/>
    <s v="USD"/>
    <n v="1442248829"/>
    <n v="1439224829"/>
    <b v="0"/>
    <n v="0"/>
    <b v="0"/>
    <x v="1"/>
    <s v="musical"/>
    <s v="N/A"/>
    <n v="0"/>
    <x v="3636"/>
    <d v="2015-09-14T16:40:29"/>
    <x v="0"/>
  </r>
  <r>
    <x v="2"/>
    <s v="US"/>
    <s v="USD"/>
    <n v="1420130935"/>
    <n v="1417538935"/>
    <b v="0"/>
    <n v="14"/>
    <b v="0"/>
    <x v="1"/>
    <s v="musical"/>
    <n v="66.14"/>
    <n v="31"/>
    <x v="3637"/>
    <d v="2015-01-01T16:48:55"/>
    <x v="3"/>
  </r>
  <r>
    <x v="2"/>
    <s v="CA"/>
    <s v="CAD"/>
    <n v="1429456132"/>
    <n v="1424275732"/>
    <b v="0"/>
    <n v="2"/>
    <b v="0"/>
    <x v="1"/>
    <s v="musical"/>
    <n v="108"/>
    <n v="7"/>
    <x v="3638"/>
    <d v="2015-04-19T15:08:52"/>
    <x v="0"/>
  </r>
  <r>
    <x v="2"/>
    <s v="US"/>
    <s v="USD"/>
    <n v="1475853060"/>
    <n v="1470672906"/>
    <b v="0"/>
    <n v="1"/>
    <b v="0"/>
    <x v="1"/>
    <s v="musical"/>
    <n v="1"/>
    <n v="0"/>
    <x v="3639"/>
    <d v="2016-10-07T15:11:00"/>
    <x v="2"/>
  </r>
  <r>
    <x v="2"/>
    <s v="US"/>
    <s v="USD"/>
    <n v="1431283530"/>
    <n v="1428691530"/>
    <b v="0"/>
    <n v="3"/>
    <b v="0"/>
    <x v="1"/>
    <s v="musical"/>
    <n v="18.329999999999998"/>
    <n v="6"/>
    <x v="3640"/>
    <d v="2015-05-10T18:45:30"/>
    <x v="0"/>
  </r>
  <r>
    <x v="2"/>
    <s v="US"/>
    <s v="USD"/>
    <n v="1412485200"/>
    <n v="1410966179"/>
    <b v="0"/>
    <n v="0"/>
    <b v="0"/>
    <x v="1"/>
    <s v="musical"/>
    <s v="N/A"/>
    <n v="0"/>
    <x v="3641"/>
    <d v="2014-10-05T05:00:00"/>
    <x v="3"/>
  </r>
  <r>
    <x v="2"/>
    <s v="DE"/>
    <s v="EUR"/>
    <n v="1448902800"/>
    <n v="1445369727"/>
    <b v="0"/>
    <n v="2"/>
    <b v="0"/>
    <x v="1"/>
    <s v="musical"/>
    <n v="7.5"/>
    <n v="2"/>
    <x v="3642"/>
    <d v="2015-11-30T17:00:00"/>
    <x v="0"/>
  </r>
  <r>
    <x v="2"/>
    <s v="US"/>
    <s v="USD"/>
    <n v="1447734439"/>
    <n v="1444274839"/>
    <b v="0"/>
    <n v="0"/>
    <b v="0"/>
    <x v="1"/>
    <s v="musical"/>
    <s v="N/A"/>
    <n v="0"/>
    <x v="3643"/>
    <d v="2015-11-17T04:27:19"/>
    <x v="0"/>
  </r>
  <r>
    <x v="2"/>
    <s v="US"/>
    <s v="USD"/>
    <n v="1457413140"/>
    <n v="1454996887"/>
    <b v="0"/>
    <n v="12"/>
    <b v="0"/>
    <x v="1"/>
    <s v="musical"/>
    <n v="68.42"/>
    <n v="16"/>
    <x v="3644"/>
    <d v="2016-03-08T04:59:00"/>
    <x v="2"/>
  </r>
  <r>
    <x v="2"/>
    <s v="CA"/>
    <s v="CAD"/>
    <n v="1479773838"/>
    <n v="1477178238"/>
    <b v="0"/>
    <n v="1"/>
    <b v="0"/>
    <x v="1"/>
    <s v="musical"/>
    <n v="1"/>
    <n v="0"/>
    <x v="3645"/>
    <d v="2016-11-22T00:17:18"/>
    <x v="2"/>
  </r>
  <r>
    <x v="2"/>
    <s v="US"/>
    <s v="USD"/>
    <n v="1434497400"/>
    <n v="1431770802"/>
    <b v="0"/>
    <n v="8"/>
    <b v="0"/>
    <x v="1"/>
    <s v="musical"/>
    <n v="60.13"/>
    <n v="5"/>
    <x v="3646"/>
    <d v="2015-06-16T23:30:00"/>
    <x v="0"/>
  </r>
  <r>
    <x v="2"/>
    <s v="GB"/>
    <s v="GBP"/>
    <n v="1475258327"/>
    <n v="1471370327"/>
    <b v="0"/>
    <n v="2"/>
    <b v="0"/>
    <x v="1"/>
    <s v="musical"/>
    <n v="15"/>
    <n v="6"/>
    <x v="3647"/>
    <d v="2016-09-30T17:58:47"/>
    <x v="2"/>
  </r>
  <r>
    <x v="0"/>
    <s v="US"/>
    <s v="USD"/>
    <n v="1412492445"/>
    <n v="1409900445"/>
    <b v="0"/>
    <n v="73"/>
    <b v="1"/>
    <x v="1"/>
    <s v="plays"/>
    <n v="550.04"/>
    <n v="100"/>
    <x v="3648"/>
    <d v="2014-10-05T07:00:45"/>
    <x v="3"/>
  </r>
  <r>
    <x v="0"/>
    <s v="CA"/>
    <s v="CAD"/>
    <n v="1402938394"/>
    <n v="1400691994"/>
    <b v="0"/>
    <n v="8"/>
    <b v="1"/>
    <x v="1"/>
    <s v="plays"/>
    <n v="97.5"/>
    <n v="104"/>
    <x v="3649"/>
    <d v="2014-06-16T17:06:34"/>
    <x v="3"/>
  </r>
  <r>
    <x v="0"/>
    <s v="GB"/>
    <s v="GBP"/>
    <n v="1454412584"/>
    <n v="1452598184"/>
    <b v="0"/>
    <n v="17"/>
    <b v="1"/>
    <x v="1"/>
    <s v="plays"/>
    <n v="29.41"/>
    <n v="100"/>
    <x v="3650"/>
    <d v="2016-02-02T11:29:44"/>
    <x v="2"/>
  </r>
  <r>
    <x v="0"/>
    <s v="US"/>
    <s v="USD"/>
    <n v="1407686340"/>
    <n v="1404833442"/>
    <b v="0"/>
    <n v="9"/>
    <b v="1"/>
    <x v="1"/>
    <s v="plays"/>
    <n v="57.78"/>
    <n v="104"/>
    <x v="3651"/>
    <d v="2014-08-10T15:59:00"/>
    <x v="3"/>
  </r>
  <r>
    <x v="0"/>
    <s v="CA"/>
    <s v="CAD"/>
    <n v="1472097540"/>
    <n v="1471188502"/>
    <b v="0"/>
    <n v="17"/>
    <b v="1"/>
    <x v="1"/>
    <s v="plays"/>
    <n v="44.24"/>
    <n v="251"/>
    <x v="3652"/>
    <d v="2016-08-25T03:59:00"/>
    <x v="2"/>
  </r>
  <r>
    <x v="0"/>
    <s v="GB"/>
    <s v="GBP"/>
    <n v="1438764207"/>
    <n v="1436172207"/>
    <b v="0"/>
    <n v="33"/>
    <b v="1"/>
    <x v="1"/>
    <s v="plays"/>
    <n v="60.91"/>
    <n v="101"/>
    <x v="3653"/>
    <d v="2015-08-05T08:43:27"/>
    <x v="0"/>
  </r>
  <r>
    <x v="0"/>
    <s v="GB"/>
    <s v="GBP"/>
    <n v="1459702800"/>
    <n v="1457690386"/>
    <b v="0"/>
    <n v="38"/>
    <b v="1"/>
    <x v="1"/>
    <s v="plays"/>
    <n v="68.84"/>
    <n v="174"/>
    <x v="3654"/>
    <d v="2016-04-03T17:00:00"/>
    <x v="2"/>
  </r>
  <r>
    <x v="0"/>
    <s v="US"/>
    <s v="USD"/>
    <n v="1437202740"/>
    <n v="1434654998"/>
    <b v="0"/>
    <n v="79"/>
    <b v="1"/>
    <x v="1"/>
    <s v="plays"/>
    <n v="73.58"/>
    <n v="116"/>
    <x v="3655"/>
    <d v="2015-07-18T06:59:00"/>
    <x v="0"/>
  </r>
  <r>
    <x v="0"/>
    <s v="CH"/>
    <s v="CHF"/>
    <n v="1485989940"/>
    <n v="1483393836"/>
    <b v="0"/>
    <n v="46"/>
    <b v="1"/>
    <x v="1"/>
    <s v="plays"/>
    <n v="115.02"/>
    <n v="106"/>
    <x v="3656"/>
    <d v="2017-02-01T22:59:00"/>
    <x v="1"/>
  </r>
  <r>
    <x v="0"/>
    <s v="DK"/>
    <s v="DKK"/>
    <n v="1464817320"/>
    <n v="1462806419"/>
    <b v="0"/>
    <n v="20"/>
    <b v="1"/>
    <x v="1"/>
    <s v="plays"/>
    <n v="110.75"/>
    <n v="111"/>
    <x v="3657"/>
    <d v="2016-06-01T21:42:00"/>
    <x v="2"/>
  </r>
  <r>
    <x v="0"/>
    <s v="US"/>
    <s v="USD"/>
    <n v="1404273540"/>
    <n v="1400272580"/>
    <b v="0"/>
    <n v="20"/>
    <b v="1"/>
    <x v="1"/>
    <s v="plays"/>
    <n v="75.5"/>
    <n v="101"/>
    <x v="3658"/>
    <d v="2014-07-02T03:59:00"/>
    <x v="3"/>
  </r>
  <r>
    <x v="0"/>
    <s v="US"/>
    <s v="USD"/>
    <n v="1426775940"/>
    <n v="1424414350"/>
    <b v="0"/>
    <n v="13"/>
    <b v="1"/>
    <x v="1"/>
    <s v="plays"/>
    <n v="235.46"/>
    <n v="102"/>
    <x v="3659"/>
    <d v="2015-03-19T14:39:00"/>
    <x v="0"/>
  </r>
  <r>
    <x v="0"/>
    <s v="GB"/>
    <s v="GBP"/>
    <n v="1419368925"/>
    <n v="1417208925"/>
    <b v="0"/>
    <n v="22"/>
    <b v="1"/>
    <x v="1"/>
    <s v="plays"/>
    <n v="11.36"/>
    <n v="100"/>
    <x v="3660"/>
    <d v="2014-12-23T21:08:45"/>
    <x v="3"/>
  </r>
  <r>
    <x v="0"/>
    <s v="US"/>
    <s v="USD"/>
    <n v="1460260800"/>
    <n v="1458336672"/>
    <b v="0"/>
    <n v="36"/>
    <b v="1"/>
    <x v="1"/>
    <s v="plays"/>
    <n v="92.5"/>
    <n v="111"/>
    <x v="3661"/>
    <d v="2016-04-10T04:00:00"/>
    <x v="2"/>
  </r>
  <r>
    <x v="0"/>
    <s v="CA"/>
    <s v="CAD"/>
    <n v="1427775414"/>
    <n v="1425187014"/>
    <b v="0"/>
    <n v="40"/>
    <b v="1"/>
    <x v="1"/>
    <s v="plays"/>
    <n v="202.85"/>
    <n v="101"/>
    <x v="3662"/>
    <d v="2015-03-31T04:16:54"/>
    <x v="0"/>
  </r>
  <r>
    <x v="0"/>
    <s v="GB"/>
    <s v="GBP"/>
    <n v="1482321030"/>
    <n v="1477133430"/>
    <b v="0"/>
    <n v="9"/>
    <b v="1"/>
    <x v="1"/>
    <s v="plays"/>
    <n v="26"/>
    <n v="104"/>
    <x v="3663"/>
    <d v="2016-12-21T11:50:30"/>
    <x v="2"/>
  </r>
  <r>
    <x v="0"/>
    <s v="US"/>
    <s v="USD"/>
    <n v="1466056689"/>
    <n v="1464847089"/>
    <b v="0"/>
    <n v="19"/>
    <b v="1"/>
    <x v="1"/>
    <s v="plays"/>
    <n v="46.05"/>
    <n v="109"/>
    <x v="3664"/>
    <d v="2016-06-16T05:58:09"/>
    <x v="2"/>
  </r>
  <r>
    <x v="0"/>
    <s v="FR"/>
    <s v="EUR"/>
    <n v="1446062040"/>
    <n v="1445109822"/>
    <b v="0"/>
    <n v="14"/>
    <b v="1"/>
    <x v="1"/>
    <s v="plays"/>
    <n v="51"/>
    <n v="115"/>
    <x v="3665"/>
    <d v="2015-10-28T19:54:00"/>
    <x v="0"/>
  </r>
  <r>
    <x v="0"/>
    <s v="US"/>
    <s v="USD"/>
    <n v="1406185200"/>
    <n v="1404337382"/>
    <b v="0"/>
    <n v="38"/>
    <b v="1"/>
    <x v="1"/>
    <s v="plays"/>
    <n v="31.58"/>
    <n v="100"/>
    <x v="3666"/>
    <d v="2014-07-24T07:00:00"/>
    <x v="3"/>
  </r>
  <r>
    <x v="0"/>
    <s v="GB"/>
    <s v="GBP"/>
    <n v="1437261419"/>
    <n v="1434669419"/>
    <b v="0"/>
    <n v="58"/>
    <b v="1"/>
    <x v="1"/>
    <s v="plays"/>
    <n v="53.36"/>
    <n v="103"/>
    <x v="3667"/>
    <d v="2015-07-18T23:16:59"/>
    <x v="0"/>
  </r>
  <r>
    <x v="0"/>
    <s v="US"/>
    <s v="USD"/>
    <n v="1437676380"/>
    <n v="1435670452"/>
    <b v="0"/>
    <n v="28"/>
    <b v="1"/>
    <x v="1"/>
    <s v="plays"/>
    <n v="36.96"/>
    <n v="104"/>
    <x v="3668"/>
    <d v="2015-07-23T18:33:00"/>
    <x v="0"/>
  </r>
  <r>
    <x v="0"/>
    <s v="GB"/>
    <s v="GBP"/>
    <n v="1434039137"/>
    <n v="1431447137"/>
    <b v="0"/>
    <n v="17"/>
    <b v="1"/>
    <x v="1"/>
    <s v="plays"/>
    <n v="81.290000000000006"/>
    <n v="138"/>
    <x v="3669"/>
    <d v="2015-06-11T16:12:17"/>
    <x v="0"/>
  </r>
  <r>
    <x v="0"/>
    <s v="GB"/>
    <s v="GBP"/>
    <n v="1433113200"/>
    <n v="1431951611"/>
    <b v="0"/>
    <n v="12"/>
    <b v="1"/>
    <x v="1"/>
    <s v="plays"/>
    <n v="20.079999999999998"/>
    <n v="110"/>
    <x v="3670"/>
    <d v="2015-05-31T23:00:00"/>
    <x v="0"/>
  </r>
  <r>
    <x v="0"/>
    <s v="US"/>
    <s v="USD"/>
    <n v="1405915140"/>
    <n v="1404140667"/>
    <b v="0"/>
    <n v="40"/>
    <b v="1"/>
    <x v="1"/>
    <s v="plays"/>
    <n v="88.25"/>
    <n v="101"/>
    <x v="3671"/>
    <d v="2014-07-21T03:59:00"/>
    <x v="3"/>
  </r>
  <r>
    <x v="0"/>
    <s v="GB"/>
    <s v="GBP"/>
    <n v="1411771384"/>
    <n v="1409179384"/>
    <b v="0"/>
    <n v="57"/>
    <b v="1"/>
    <x v="1"/>
    <s v="plays"/>
    <n v="53.44"/>
    <n v="102"/>
    <x v="3672"/>
    <d v="2014-09-26T22:43:04"/>
    <x v="3"/>
  </r>
  <r>
    <x v="0"/>
    <s v="GB"/>
    <s v="GBP"/>
    <n v="1415191920"/>
    <n v="1412233497"/>
    <b v="0"/>
    <n v="114"/>
    <b v="1"/>
    <x v="1"/>
    <s v="plays"/>
    <n v="39.869999999999997"/>
    <n v="114"/>
    <x v="3673"/>
    <d v="2014-11-05T12:52:00"/>
    <x v="3"/>
  </r>
  <r>
    <x v="0"/>
    <s v="DE"/>
    <s v="EUR"/>
    <n v="1472936229"/>
    <n v="1467752229"/>
    <b v="0"/>
    <n v="31"/>
    <b v="1"/>
    <x v="1"/>
    <s v="plays"/>
    <n v="145.16"/>
    <n v="100"/>
    <x v="3674"/>
    <d v="2016-09-03T20:57:09"/>
    <x v="2"/>
  </r>
  <r>
    <x v="0"/>
    <s v="GB"/>
    <s v="GBP"/>
    <n v="1463353200"/>
    <n v="1462285182"/>
    <b v="0"/>
    <n v="3"/>
    <b v="1"/>
    <x v="1"/>
    <s v="plays"/>
    <n v="23.33"/>
    <n v="140"/>
    <x v="3675"/>
    <d v="2016-05-15T23:00:00"/>
    <x v="2"/>
  </r>
  <r>
    <x v="0"/>
    <s v="US"/>
    <s v="USD"/>
    <n v="1410550484"/>
    <n v="1408995284"/>
    <b v="0"/>
    <n v="16"/>
    <b v="1"/>
    <x v="1"/>
    <s v="plays"/>
    <n v="64.38"/>
    <n v="129"/>
    <x v="3676"/>
    <d v="2014-09-12T19:34:44"/>
    <x v="3"/>
  </r>
  <r>
    <x v="0"/>
    <s v="US"/>
    <s v="USD"/>
    <n v="1404359940"/>
    <n v="1402580818"/>
    <b v="0"/>
    <n v="199"/>
    <b v="1"/>
    <x v="1"/>
    <s v="plays"/>
    <n v="62.05"/>
    <n v="103"/>
    <x v="3677"/>
    <d v="2014-07-03T03:59:00"/>
    <x v="3"/>
  </r>
  <r>
    <x v="0"/>
    <s v="GB"/>
    <s v="GBP"/>
    <n v="1433076298"/>
    <n v="1430052298"/>
    <b v="0"/>
    <n v="31"/>
    <b v="1"/>
    <x v="1"/>
    <s v="plays"/>
    <n v="66.13"/>
    <n v="103"/>
    <x v="3678"/>
    <d v="2015-05-31T12:44:58"/>
    <x v="0"/>
  </r>
  <r>
    <x v="0"/>
    <s v="US"/>
    <s v="USD"/>
    <n v="1404190740"/>
    <n v="1401214581"/>
    <b v="0"/>
    <n v="30"/>
    <b v="1"/>
    <x v="1"/>
    <s v="plays"/>
    <n v="73.400000000000006"/>
    <n v="110"/>
    <x v="3679"/>
    <d v="2014-07-01T04:59:00"/>
    <x v="3"/>
  </r>
  <r>
    <x v="0"/>
    <s v="US"/>
    <s v="USD"/>
    <n v="1475664834"/>
    <n v="1473850434"/>
    <b v="0"/>
    <n v="34"/>
    <b v="1"/>
    <x v="1"/>
    <s v="plays"/>
    <n v="99.5"/>
    <n v="113"/>
    <x v="3680"/>
    <d v="2016-10-05T10:53:54"/>
    <x v="2"/>
  </r>
  <r>
    <x v="0"/>
    <s v="US"/>
    <s v="USD"/>
    <n v="1452872290"/>
    <n v="1452008290"/>
    <b v="0"/>
    <n v="18"/>
    <b v="1"/>
    <x v="1"/>
    <s v="plays"/>
    <n v="62.17"/>
    <n v="112"/>
    <x v="3681"/>
    <d v="2016-01-15T15:38:10"/>
    <x v="2"/>
  </r>
  <r>
    <x v="0"/>
    <s v="US"/>
    <s v="USD"/>
    <n v="1402901940"/>
    <n v="1399998418"/>
    <b v="0"/>
    <n v="67"/>
    <b v="1"/>
    <x v="1"/>
    <s v="plays"/>
    <n v="62.33"/>
    <n v="139"/>
    <x v="3682"/>
    <d v="2014-06-16T06:59:00"/>
    <x v="3"/>
  </r>
  <r>
    <x v="0"/>
    <s v="US"/>
    <s v="USD"/>
    <n v="1476931696"/>
    <n v="1474339696"/>
    <b v="0"/>
    <n v="66"/>
    <b v="1"/>
    <x v="1"/>
    <s v="plays"/>
    <n v="58.79"/>
    <n v="111"/>
    <x v="3683"/>
    <d v="2016-10-20T02:48:16"/>
    <x v="2"/>
  </r>
  <r>
    <x v="0"/>
    <s v="US"/>
    <s v="USD"/>
    <n v="1441167586"/>
    <n v="1438575586"/>
    <b v="0"/>
    <n v="23"/>
    <b v="1"/>
    <x v="1"/>
    <s v="plays"/>
    <n v="45.35"/>
    <n v="139"/>
    <x v="3684"/>
    <d v="2015-09-02T04:19:46"/>
    <x v="0"/>
  </r>
  <r>
    <x v="0"/>
    <s v="US"/>
    <s v="USD"/>
    <n v="1400533200"/>
    <n v="1398348859"/>
    <b v="0"/>
    <n v="126"/>
    <b v="1"/>
    <x v="1"/>
    <s v="plays"/>
    <n v="41.94"/>
    <n v="106"/>
    <x v="3685"/>
    <d v="2014-05-19T21:00:00"/>
    <x v="3"/>
  </r>
  <r>
    <x v="0"/>
    <s v="US"/>
    <s v="USD"/>
    <n v="1440820740"/>
    <n v="1439567660"/>
    <b v="0"/>
    <n v="6"/>
    <b v="1"/>
    <x v="1"/>
    <s v="plays"/>
    <n v="59.17"/>
    <n v="101"/>
    <x v="3686"/>
    <d v="2015-08-29T03:59:00"/>
    <x v="0"/>
  </r>
  <r>
    <x v="0"/>
    <s v="US"/>
    <s v="USD"/>
    <n v="1403846055"/>
    <n v="1401254055"/>
    <b v="0"/>
    <n v="25"/>
    <b v="1"/>
    <x v="1"/>
    <s v="plays"/>
    <n v="200.49"/>
    <n v="100"/>
    <x v="3687"/>
    <d v="2014-06-27T05:14:15"/>
    <x v="3"/>
  </r>
  <r>
    <x v="0"/>
    <s v="GB"/>
    <s v="GBP"/>
    <n v="1407524004"/>
    <n v="1404932004"/>
    <b v="0"/>
    <n v="39"/>
    <b v="1"/>
    <x v="1"/>
    <s v="plays"/>
    <n v="83.97"/>
    <n v="109"/>
    <x v="3688"/>
    <d v="2014-08-08T18:53:24"/>
    <x v="3"/>
  </r>
  <r>
    <x v="0"/>
    <s v="US"/>
    <s v="USD"/>
    <n v="1434925500"/>
    <n v="1432410639"/>
    <b v="0"/>
    <n v="62"/>
    <b v="1"/>
    <x v="1"/>
    <s v="plays"/>
    <n v="57.26"/>
    <n v="118"/>
    <x v="3689"/>
    <d v="2015-06-21T22:25:00"/>
    <x v="0"/>
  </r>
  <r>
    <x v="0"/>
    <s v="US"/>
    <s v="USD"/>
    <n v="1417101683"/>
    <n v="1414506083"/>
    <b v="0"/>
    <n v="31"/>
    <b v="1"/>
    <x v="1"/>
    <s v="plays"/>
    <n v="58.06"/>
    <n v="120"/>
    <x v="3690"/>
    <d v="2014-11-27T15:21:23"/>
    <x v="3"/>
  </r>
  <r>
    <x v="0"/>
    <s v="US"/>
    <s v="USD"/>
    <n v="1425272340"/>
    <n v="1421426929"/>
    <b v="0"/>
    <n v="274"/>
    <b v="1"/>
    <x v="1"/>
    <s v="plays"/>
    <n v="186.8"/>
    <n v="128"/>
    <x v="3691"/>
    <d v="2015-03-02T04:59:00"/>
    <x v="0"/>
  </r>
  <r>
    <x v="0"/>
    <s v="US"/>
    <s v="USD"/>
    <n v="1411084800"/>
    <n v="1410304179"/>
    <b v="0"/>
    <n v="17"/>
    <b v="1"/>
    <x v="1"/>
    <s v="plays"/>
    <n v="74.12"/>
    <n v="126"/>
    <x v="3692"/>
    <d v="2014-09-19T00:00:00"/>
    <x v="3"/>
  </r>
  <r>
    <x v="0"/>
    <s v="GB"/>
    <s v="GBP"/>
    <n v="1448922600"/>
    <n v="1446352529"/>
    <b v="0"/>
    <n v="14"/>
    <b v="1"/>
    <x v="1"/>
    <s v="plays"/>
    <n v="30.71"/>
    <n v="129"/>
    <x v="3693"/>
    <d v="2015-11-30T22:30:00"/>
    <x v="0"/>
  </r>
  <r>
    <x v="0"/>
    <s v="US"/>
    <s v="USD"/>
    <n v="1465178400"/>
    <n v="1461985967"/>
    <b v="0"/>
    <n v="60"/>
    <b v="1"/>
    <x v="1"/>
    <s v="plays"/>
    <n v="62.67"/>
    <n v="107"/>
    <x v="3694"/>
    <d v="2016-06-06T02:00:00"/>
    <x v="2"/>
  </r>
  <r>
    <x v="0"/>
    <s v="US"/>
    <s v="USD"/>
    <n v="1421009610"/>
    <n v="1419281610"/>
    <b v="0"/>
    <n v="33"/>
    <b v="1"/>
    <x v="1"/>
    <s v="plays"/>
    <n v="121.36"/>
    <n v="100"/>
    <x v="3695"/>
    <d v="2015-01-11T20:53:30"/>
    <x v="3"/>
  </r>
  <r>
    <x v="0"/>
    <s v="GB"/>
    <s v="GBP"/>
    <n v="1423838916"/>
    <n v="1418654916"/>
    <b v="0"/>
    <n v="78"/>
    <b v="1"/>
    <x v="1"/>
    <s v="plays"/>
    <n v="39.74"/>
    <n v="155"/>
    <x v="3696"/>
    <d v="2015-02-13T14:48:36"/>
    <x v="3"/>
  </r>
  <r>
    <x v="0"/>
    <s v="GB"/>
    <s v="GBP"/>
    <n v="1462878648"/>
    <n v="1461064248"/>
    <b v="0"/>
    <n v="30"/>
    <b v="1"/>
    <x v="1"/>
    <s v="plays"/>
    <n v="72"/>
    <n v="108"/>
    <x v="3697"/>
    <d v="2016-05-10T11:10:48"/>
    <x v="2"/>
  </r>
  <r>
    <x v="0"/>
    <s v="US"/>
    <s v="USD"/>
    <n v="1456946487"/>
    <n v="1454354487"/>
    <b v="0"/>
    <n v="136"/>
    <b v="1"/>
    <x v="1"/>
    <s v="plays"/>
    <n v="40.630000000000003"/>
    <n v="111"/>
    <x v="3698"/>
    <d v="2016-03-02T19:21:27"/>
    <x v="2"/>
  </r>
  <r>
    <x v="0"/>
    <s v="US"/>
    <s v="USD"/>
    <n v="1413383216"/>
    <n v="1410791216"/>
    <b v="0"/>
    <n v="40"/>
    <b v="1"/>
    <x v="1"/>
    <s v="plays"/>
    <n v="63"/>
    <n v="101"/>
    <x v="3699"/>
    <d v="2014-10-15T14:26:56"/>
    <x v="3"/>
  </r>
  <r>
    <x v="0"/>
    <s v="US"/>
    <s v="USD"/>
    <n v="1412092800"/>
    <n v="1409493800"/>
    <b v="0"/>
    <n v="18"/>
    <b v="1"/>
    <x v="1"/>
    <s v="plays"/>
    <n v="33.67"/>
    <n v="121"/>
    <x v="3700"/>
    <d v="2014-09-30T16:00:00"/>
    <x v="3"/>
  </r>
  <r>
    <x v="0"/>
    <s v="GB"/>
    <s v="GBP"/>
    <n v="1433422793"/>
    <n v="1430830793"/>
    <b v="0"/>
    <n v="39"/>
    <b v="1"/>
    <x v="1"/>
    <s v="plays"/>
    <n v="38.590000000000003"/>
    <n v="100"/>
    <x v="3701"/>
    <d v="2015-06-04T12:59:53"/>
    <x v="0"/>
  </r>
  <r>
    <x v="0"/>
    <s v="GB"/>
    <s v="GBP"/>
    <n v="1468191540"/>
    <n v="1464958484"/>
    <b v="0"/>
    <n v="21"/>
    <b v="1"/>
    <x v="1"/>
    <s v="plays"/>
    <n v="155.94999999999999"/>
    <n v="109"/>
    <x v="3702"/>
    <d v="2016-07-10T22:59:00"/>
    <x v="2"/>
  </r>
  <r>
    <x v="0"/>
    <s v="US"/>
    <s v="USD"/>
    <n v="1471071540"/>
    <n v="1467720388"/>
    <b v="0"/>
    <n v="30"/>
    <b v="1"/>
    <x v="1"/>
    <s v="plays"/>
    <n v="43.2"/>
    <n v="123"/>
    <x v="3703"/>
    <d v="2016-08-13T06:59:00"/>
    <x v="2"/>
  </r>
  <r>
    <x v="0"/>
    <s v="GB"/>
    <s v="GBP"/>
    <n v="1464712394"/>
    <n v="1459528394"/>
    <b v="0"/>
    <n v="27"/>
    <b v="1"/>
    <x v="1"/>
    <s v="plays"/>
    <n v="15.15"/>
    <n v="136"/>
    <x v="3704"/>
    <d v="2016-05-31T16:33:14"/>
    <x v="2"/>
  </r>
  <r>
    <x v="0"/>
    <s v="US"/>
    <s v="USD"/>
    <n v="1403546400"/>
    <n v="1401714114"/>
    <b v="0"/>
    <n v="35"/>
    <b v="1"/>
    <x v="1"/>
    <s v="plays"/>
    <n v="83.57"/>
    <n v="103"/>
    <x v="3705"/>
    <d v="2014-06-23T18:00:00"/>
    <x v="3"/>
  </r>
  <r>
    <x v="0"/>
    <s v="US"/>
    <s v="USD"/>
    <n v="1410558949"/>
    <n v="1409262949"/>
    <b v="0"/>
    <n v="13"/>
    <b v="1"/>
    <x v="1"/>
    <s v="plays"/>
    <n v="140"/>
    <n v="121"/>
    <x v="3706"/>
    <d v="2014-09-12T21:55:49"/>
    <x v="3"/>
  </r>
  <r>
    <x v="0"/>
    <s v="US"/>
    <s v="USD"/>
    <n v="1469165160"/>
    <n v="1467335378"/>
    <b v="0"/>
    <n v="23"/>
    <b v="1"/>
    <x v="1"/>
    <s v="plays"/>
    <n v="80.87"/>
    <n v="186"/>
    <x v="3707"/>
    <d v="2016-07-22T05:26:00"/>
    <x v="2"/>
  </r>
  <r>
    <x v="0"/>
    <s v="US"/>
    <s v="USD"/>
    <n v="1404444286"/>
    <n v="1403234686"/>
    <b v="0"/>
    <n v="39"/>
    <b v="1"/>
    <x v="1"/>
    <s v="plays"/>
    <n v="53.85"/>
    <n v="300"/>
    <x v="3708"/>
    <d v="2014-07-04T03:24:46"/>
    <x v="3"/>
  </r>
  <r>
    <x v="0"/>
    <s v="GB"/>
    <s v="GBP"/>
    <n v="1403715546"/>
    <n v="1401123546"/>
    <b v="0"/>
    <n v="35"/>
    <b v="1"/>
    <x v="1"/>
    <s v="plays"/>
    <n v="30.93"/>
    <n v="108"/>
    <x v="3709"/>
    <d v="2014-06-25T16:59:06"/>
    <x v="3"/>
  </r>
  <r>
    <x v="0"/>
    <s v="US"/>
    <s v="USD"/>
    <n v="1428068988"/>
    <n v="1425908988"/>
    <b v="0"/>
    <n v="27"/>
    <b v="1"/>
    <x v="1"/>
    <s v="plays"/>
    <n v="67.959999999999994"/>
    <n v="141"/>
    <x v="3710"/>
    <d v="2015-04-03T13:49:48"/>
    <x v="0"/>
  </r>
  <r>
    <x v="0"/>
    <s v="US"/>
    <s v="USD"/>
    <n v="1402848000"/>
    <n v="1400606573"/>
    <b v="0"/>
    <n v="21"/>
    <b v="1"/>
    <x v="1"/>
    <s v="plays"/>
    <n v="27.14"/>
    <n v="114"/>
    <x v="3711"/>
    <d v="2014-06-15T16:00:00"/>
    <x v="3"/>
  </r>
  <r>
    <x v="0"/>
    <s v="US"/>
    <s v="USD"/>
    <n v="1433055540"/>
    <n v="1431230867"/>
    <b v="0"/>
    <n v="104"/>
    <b v="1"/>
    <x v="1"/>
    <s v="plays"/>
    <n v="110.87"/>
    <n v="154"/>
    <x v="3712"/>
    <d v="2015-05-31T06:59:00"/>
    <x v="0"/>
  </r>
  <r>
    <x v="0"/>
    <s v="US"/>
    <s v="USD"/>
    <n v="1465062166"/>
    <n v="1463334166"/>
    <b v="0"/>
    <n v="19"/>
    <b v="1"/>
    <x v="1"/>
    <s v="plays"/>
    <n v="106.84"/>
    <n v="102"/>
    <x v="3713"/>
    <d v="2016-06-04T17:42:46"/>
    <x v="2"/>
  </r>
  <r>
    <x v="0"/>
    <s v="US"/>
    <s v="USD"/>
    <n v="1432612740"/>
    <n v="1429881667"/>
    <b v="0"/>
    <n v="97"/>
    <b v="1"/>
    <x v="1"/>
    <s v="plays"/>
    <n v="105.52"/>
    <n v="102"/>
    <x v="3714"/>
    <d v="2015-05-26T03:59:00"/>
    <x v="0"/>
  </r>
  <r>
    <x v="0"/>
    <s v="GB"/>
    <s v="GBP"/>
    <n v="1427806320"/>
    <n v="1422834819"/>
    <b v="0"/>
    <n v="27"/>
    <b v="1"/>
    <x v="1"/>
    <s v="plays"/>
    <n v="132.96"/>
    <n v="103"/>
    <x v="3715"/>
    <d v="2015-03-31T12:52:00"/>
    <x v="0"/>
  </r>
  <r>
    <x v="0"/>
    <s v="US"/>
    <s v="USD"/>
    <n v="1453411109"/>
    <n v="1450819109"/>
    <b v="0"/>
    <n v="24"/>
    <b v="1"/>
    <x v="1"/>
    <s v="plays"/>
    <n v="51.92"/>
    <n v="156"/>
    <x v="3716"/>
    <d v="2016-01-21T21:18:29"/>
    <x v="0"/>
  </r>
  <r>
    <x v="0"/>
    <s v="GB"/>
    <s v="GBP"/>
    <n v="1431204449"/>
    <n v="1428526049"/>
    <b v="0"/>
    <n v="13"/>
    <b v="1"/>
    <x v="1"/>
    <s v="plays"/>
    <n v="310"/>
    <n v="101"/>
    <x v="3717"/>
    <d v="2015-05-09T20:47:29"/>
    <x v="0"/>
  </r>
  <r>
    <x v="0"/>
    <s v="GB"/>
    <s v="GBP"/>
    <n v="1425057075"/>
    <n v="1422465075"/>
    <b v="0"/>
    <n v="46"/>
    <b v="1"/>
    <x v="1"/>
    <s v="plays"/>
    <n v="26.02"/>
    <n v="239"/>
    <x v="3718"/>
    <d v="2015-02-27T17:11:15"/>
    <x v="0"/>
  </r>
  <r>
    <x v="0"/>
    <s v="GB"/>
    <s v="GBP"/>
    <n v="1434994266"/>
    <n v="1432402266"/>
    <b v="0"/>
    <n v="4"/>
    <b v="1"/>
    <x v="1"/>
    <s v="plays"/>
    <n v="105"/>
    <n v="210"/>
    <x v="3719"/>
    <d v="2015-06-22T17:31:06"/>
    <x v="0"/>
  </r>
  <r>
    <x v="0"/>
    <s v="US"/>
    <s v="USD"/>
    <n v="1435881006"/>
    <n v="1433980206"/>
    <b v="0"/>
    <n v="40"/>
    <b v="1"/>
    <x v="1"/>
    <s v="plays"/>
    <n v="86.23"/>
    <n v="105"/>
    <x v="3720"/>
    <d v="2015-07-02T23:50:06"/>
    <x v="0"/>
  </r>
  <r>
    <x v="0"/>
    <s v="US"/>
    <s v="USD"/>
    <n v="1415230084"/>
    <n v="1413412084"/>
    <b v="0"/>
    <n v="44"/>
    <b v="1"/>
    <x v="1"/>
    <s v="plays"/>
    <n v="114.55"/>
    <n v="101"/>
    <x v="3721"/>
    <d v="2014-11-05T23:28:04"/>
    <x v="3"/>
  </r>
  <r>
    <x v="0"/>
    <s v="CA"/>
    <s v="CAD"/>
    <n v="1455231540"/>
    <n v="1452614847"/>
    <b v="0"/>
    <n v="35"/>
    <b v="1"/>
    <x v="1"/>
    <s v="plays"/>
    <n v="47.66"/>
    <n v="111"/>
    <x v="3722"/>
    <d v="2016-02-11T22:59:00"/>
    <x v="2"/>
  </r>
  <r>
    <x v="0"/>
    <s v="GB"/>
    <s v="GBP"/>
    <n v="1417374262"/>
    <n v="1414778662"/>
    <b v="0"/>
    <n v="63"/>
    <b v="1"/>
    <x v="1"/>
    <s v="plays"/>
    <n v="72.89"/>
    <n v="102"/>
    <x v="3723"/>
    <d v="2014-11-30T19:04:22"/>
    <x v="3"/>
  </r>
  <r>
    <x v="0"/>
    <s v="GB"/>
    <s v="GBP"/>
    <n v="1462402800"/>
    <n v="1459856860"/>
    <b v="0"/>
    <n v="89"/>
    <b v="1"/>
    <x v="1"/>
    <s v="plays"/>
    <n v="49.55"/>
    <n v="103"/>
    <x v="3724"/>
    <d v="2016-05-04T23:00:00"/>
    <x v="2"/>
  </r>
  <r>
    <x v="0"/>
    <s v="GB"/>
    <s v="GBP"/>
    <n v="1455831000"/>
    <n v="1454366467"/>
    <b v="0"/>
    <n v="15"/>
    <b v="1"/>
    <x v="1"/>
    <s v="plays"/>
    <n v="25.4"/>
    <n v="127"/>
    <x v="3725"/>
    <d v="2016-02-18T21:30:00"/>
    <x v="2"/>
  </r>
  <r>
    <x v="0"/>
    <s v="US"/>
    <s v="USD"/>
    <n v="1461963600"/>
    <n v="1459567371"/>
    <b v="0"/>
    <n v="46"/>
    <b v="1"/>
    <x v="1"/>
    <s v="plays"/>
    <n v="62.59"/>
    <n v="339"/>
    <x v="3726"/>
    <d v="2016-04-29T21:00:00"/>
    <x v="2"/>
  </r>
  <r>
    <x v="0"/>
    <s v="US"/>
    <s v="USD"/>
    <n v="1476939300"/>
    <n v="1474273294"/>
    <b v="0"/>
    <n v="33"/>
    <b v="1"/>
    <x v="1"/>
    <s v="plays"/>
    <n v="61.06"/>
    <n v="101"/>
    <x v="3727"/>
    <d v="2016-10-20T04:55:00"/>
    <x v="2"/>
  </r>
  <r>
    <x v="2"/>
    <s v="US"/>
    <s v="USD"/>
    <n v="1439957176"/>
    <n v="1437365176"/>
    <b v="0"/>
    <n v="31"/>
    <b v="0"/>
    <x v="1"/>
    <s v="plays"/>
    <n v="60.06"/>
    <n v="9"/>
    <x v="3728"/>
    <d v="2015-08-19T04:06:16"/>
    <x v="0"/>
  </r>
  <r>
    <x v="2"/>
    <s v="US"/>
    <s v="USD"/>
    <n v="1427082912"/>
    <n v="1423198512"/>
    <b v="0"/>
    <n v="5"/>
    <b v="0"/>
    <x v="1"/>
    <s v="plays"/>
    <n v="72.400000000000006"/>
    <n v="7"/>
    <x v="3729"/>
    <d v="2015-03-23T03:55:12"/>
    <x v="0"/>
  </r>
  <r>
    <x v="2"/>
    <s v="US"/>
    <s v="USD"/>
    <n v="1439828159"/>
    <n v="1437236159"/>
    <b v="0"/>
    <n v="1"/>
    <b v="0"/>
    <x v="1"/>
    <s v="plays"/>
    <n v="100"/>
    <n v="10"/>
    <x v="3730"/>
    <d v="2015-08-17T16:15:59"/>
    <x v="0"/>
  </r>
  <r>
    <x v="2"/>
    <s v="US"/>
    <s v="USD"/>
    <n v="1420860180"/>
    <n v="1418234646"/>
    <b v="0"/>
    <n v="12"/>
    <b v="0"/>
    <x v="1"/>
    <s v="plays"/>
    <n v="51.67"/>
    <n v="11"/>
    <x v="3731"/>
    <d v="2015-01-10T03:23:00"/>
    <x v="3"/>
  </r>
  <r>
    <x v="2"/>
    <s v="NL"/>
    <s v="EUR"/>
    <n v="1422100800"/>
    <n v="1416932133"/>
    <b v="0"/>
    <n v="4"/>
    <b v="0"/>
    <x v="1"/>
    <s v="plays"/>
    <n v="32.75"/>
    <n v="15"/>
    <x v="3732"/>
    <d v="2015-01-24T12:00:00"/>
    <x v="3"/>
  </r>
  <r>
    <x v="2"/>
    <s v="US"/>
    <s v="USD"/>
    <n v="1429396200"/>
    <n v="1428539708"/>
    <b v="0"/>
    <n v="0"/>
    <b v="0"/>
    <x v="1"/>
    <s v="plays"/>
    <s v="N/A"/>
    <n v="0"/>
    <x v="3733"/>
    <d v="2015-04-18T22:30:00"/>
    <x v="0"/>
  </r>
  <r>
    <x v="2"/>
    <s v="US"/>
    <s v="USD"/>
    <n v="1432589896"/>
    <n v="1427405896"/>
    <b v="0"/>
    <n v="7"/>
    <b v="0"/>
    <x v="1"/>
    <s v="plays"/>
    <n v="61"/>
    <n v="28"/>
    <x v="3734"/>
    <d v="2015-05-25T21:38:16"/>
    <x v="0"/>
  </r>
  <r>
    <x v="2"/>
    <s v="GB"/>
    <s v="GBP"/>
    <n v="1432831089"/>
    <n v="1430239089"/>
    <b v="0"/>
    <n v="2"/>
    <b v="0"/>
    <x v="1"/>
    <s v="plays"/>
    <n v="10"/>
    <n v="13"/>
    <x v="3735"/>
    <d v="2015-05-28T16:38:09"/>
    <x v="0"/>
  </r>
  <r>
    <x v="2"/>
    <s v="GB"/>
    <s v="GBP"/>
    <n v="1427133600"/>
    <n v="1423847093"/>
    <b v="0"/>
    <n v="1"/>
    <b v="0"/>
    <x v="1"/>
    <s v="plays"/>
    <n v="10"/>
    <n v="1"/>
    <x v="3736"/>
    <d v="2015-03-23T18:00:00"/>
    <x v="0"/>
  </r>
  <r>
    <x v="2"/>
    <s v="US"/>
    <s v="USD"/>
    <n v="1447311540"/>
    <n v="1445358903"/>
    <b v="0"/>
    <n v="4"/>
    <b v="0"/>
    <x v="1"/>
    <s v="plays"/>
    <n v="37.5"/>
    <n v="21"/>
    <x v="3737"/>
    <d v="2015-11-12T06:59:00"/>
    <x v="0"/>
  </r>
  <r>
    <x v="2"/>
    <s v="GB"/>
    <s v="GBP"/>
    <n v="1405461600"/>
    <n v="1403562705"/>
    <b v="0"/>
    <n v="6"/>
    <b v="0"/>
    <x v="1"/>
    <s v="plays"/>
    <n v="45"/>
    <n v="18"/>
    <x v="3738"/>
    <d v="2014-07-15T22:00:00"/>
    <x v="3"/>
  </r>
  <r>
    <x v="2"/>
    <s v="GB"/>
    <s v="GBP"/>
    <n v="1468752468"/>
    <n v="1467024468"/>
    <b v="0"/>
    <n v="8"/>
    <b v="0"/>
    <x v="1"/>
    <s v="plays"/>
    <n v="100.63"/>
    <n v="20"/>
    <x v="3739"/>
    <d v="2016-07-17T10:47:48"/>
    <x v="2"/>
  </r>
  <r>
    <x v="2"/>
    <s v="US"/>
    <s v="USD"/>
    <n v="1407808438"/>
    <n v="1405217355"/>
    <b v="0"/>
    <n v="14"/>
    <b v="0"/>
    <x v="1"/>
    <s v="plays"/>
    <n v="25.57"/>
    <n v="18"/>
    <x v="3740"/>
    <d v="2014-08-12T01:53:58"/>
    <x v="3"/>
  </r>
  <r>
    <x v="2"/>
    <s v="US"/>
    <s v="USD"/>
    <n v="1450389950"/>
    <n v="1447797950"/>
    <b v="0"/>
    <n v="0"/>
    <b v="0"/>
    <x v="1"/>
    <s v="plays"/>
    <s v="N/A"/>
    <n v="0"/>
    <x v="3741"/>
    <d v="2015-12-17T22:05:50"/>
    <x v="0"/>
  </r>
  <r>
    <x v="2"/>
    <s v="US"/>
    <s v="USD"/>
    <n v="1409980144"/>
    <n v="1407388144"/>
    <b v="0"/>
    <n v="4"/>
    <b v="0"/>
    <x v="1"/>
    <s v="plays"/>
    <n v="25"/>
    <n v="2"/>
    <x v="3742"/>
    <d v="2014-09-06T05:09:04"/>
    <x v="3"/>
  </r>
  <r>
    <x v="2"/>
    <s v="US"/>
    <s v="USD"/>
    <n v="1404406964"/>
    <n v="1401814964"/>
    <b v="0"/>
    <n v="0"/>
    <b v="0"/>
    <x v="1"/>
    <s v="plays"/>
    <s v="N/A"/>
    <n v="0"/>
    <x v="3743"/>
    <d v="2014-07-03T17:02:44"/>
    <x v="3"/>
  </r>
  <r>
    <x v="2"/>
    <s v="US"/>
    <s v="USD"/>
    <n v="1404532740"/>
    <n v="1401823952"/>
    <b v="0"/>
    <n v="0"/>
    <b v="0"/>
    <x v="1"/>
    <s v="plays"/>
    <s v="N/A"/>
    <n v="0"/>
    <x v="3744"/>
    <d v="2014-07-05T03:59:00"/>
    <x v="3"/>
  </r>
  <r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x v="2"/>
    <s v="US"/>
    <s v="USD"/>
    <n v="1475918439"/>
    <n v="1473326439"/>
    <b v="0"/>
    <n v="1"/>
    <b v="0"/>
    <x v="1"/>
    <s v="plays"/>
    <n v="202"/>
    <n v="2"/>
    <x v="3746"/>
    <d v="2016-10-08T09:20:39"/>
    <x v="2"/>
  </r>
  <r>
    <x v="2"/>
    <s v="GB"/>
    <s v="GBP"/>
    <n v="1436137140"/>
    <n v="1433833896"/>
    <b v="0"/>
    <n v="1"/>
    <b v="0"/>
    <x v="1"/>
    <s v="plays"/>
    <n v="25"/>
    <n v="1"/>
    <x v="3747"/>
    <d v="2015-07-05T22:59:00"/>
    <x v="0"/>
  </r>
  <r>
    <x v="0"/>
    <s v="US"/>
    <s v="USD"/>
    <n v="1455602340"/>
    <n v="1453827436"/>
    <b v="0"/>
    <n v="52"/>
    <b v="1"/>
    <x v="1"/>
    <s v="musical"/>
    <n v="99.54"/>
    <n v="104"/>
    <x v="3748"/>
    <d v="2016-02-16T05:59:00"/>
    <x v="2"/>
  </r>
  <r>
    <x v="0"/>
    <s v="US"/>
    <s v="USD"/>
    <n v="1461902340"/>
    <n v="1459220588"/>
    <b v="0"/>
    <n v="7"/>
    <b v="1"/>
    <x v="1"/>
    <s v="musical"/>
    <n v="75"/>
    <n v="105"/>
    <x v="3749"/>
    <d v="2016-04-29T03:59:00"/>
    <x v="2"/>
  </r>
  <r>
    <x v="0"/>
    <s v="US"/>
    <s v="USD"/>
    <n v="1423555140"/>
    <n v="1421105608"/>
    <b v="0"/>
    <n v="28"/>
    <b v="1"/>
    <x v="1"/>
    <s v="musical"/>
    <n v="215.25"/>
    <n v="100"/>
    <x v="3750"/>
    <d v="2015-02-10T07:59:00"/>
    <x v="0"/>
  </r>
  <r>
    <x v="0"/>
    <s v="US"/>
    <s v="USD"/>
    <n v="1459641073"/>
    <n v="1454460673"/>
    <b v="0"/>
    <n v="11"/>
    <b v="1"/>
    <x v="1"/>
    <s v="musical"/>
    <n v="120.55"/>
    <n v="133"/>
    <x v="3751"/>
    <d v="2016-04-02T23:51:13"/>
    <x v="2"/>
  </r>
  <r>
    <x v="0"/>
    <s v="GB"/>
    <s v="GBP"/>
    <n v="1476651600"/>
    <n v="1473189335"/>
    <b v="0"/>
    <n v="15"/>
    <b v="1"/>
    <x v="1"/>
    <s v="musical"/>
    <n v="37.67"/>
    <n v="113"/>
    <x v="3752"/>
    <d v="2016-10-16T21:00:00"/>
    <x v="2"/>
  </r>
  <r>
    <x v="0"/>
    <s v="US"/>
    <s v="USD"/>
    <n v="1433289600"/>
    <n v="1430768800"/>
    <b v="0"/>
    <n v="30"/>
    <b v="1"/>
    <x v="1"/>
    <s v="musical"/>
    <n v="172.23"/>
    <n v="103"/>
    <x v="3753"/>
    <d v="2015-06-03T00:00:00"/>
    <x v="0"/>
  </r>
  <r>
    <x v="0"/>
    <s v="US"/>
    <s v="USD"/>
    <n v="1406350740"/>
    <n v="1403125737"/>
    <b v="0"/>
    <n v="27"/>
    <b v="1"/>
    <x v="1"/>
    <s v="musical"/>
    <n v="111.11"/>
    <n v="120"/>
    <x v="3754"/>
    <d v="2014-07-26T04:59:00"/>
    <x v="3"/>
  </r>
  <r>
    <x v="0"/>
    <s v="GB"/>
    <s v="GBP"/>
    <n v="1460753307"/>
    <n v="1458161307"/>
    <b v="0"/>
    <n v="28"/>
    <b v="1"/>
    <x v="1"/>
    <s v="musical"/>
    <n v="25.46"/>
    <n v="130"/>
    <x v="3755"/>
    <d v="2016-04-15T20:48:27"/>
    <x v="2"/>
  </r>
  <r>
    <x v="0"/>
    <s v="US"/>
    <s v="USD"/>
    <n v="1402515198"/>
    <n v="1399923198"/>
    <b v="0"/>
    <n v="17"/>
    <b v="1"/>
    <x v="1"/>
    <s v="musical"/>
    <n v="267.64999999999998"/>
    <n v="101"/>
    <x v="3756"/>
    <d v="2014-06-11T19:33:18"/>
    <x v="3"/>
  </r>
  <r>
    <x v="0"/>
    <s v="US"/>
    <s v="USD"/>
    <n v="1417465515"/>
    <n v="1415737515"/>
    <b v="0"/>
    <n v="50"/>
    <b v="1"/>
    <x v="1"/>
    <s v="musical"/>
    <n v="75.959999999999994"/>
    <n v="109"/>
    <x v="3757"/>
    <d v="2014-12-01T20:25:15"/>
    <x v="3"/>
  </r>
  <r>
    <x v="0"/>
    <s v="US"/>
    <s v="USD"/>
    <n v="1400475600"/>
    <n v="1397819938"/>
    <b v="0"/>
    <n v="26"/>
    <b v="1"/>
    <x v="1"/>
    <s v="musical"/>
    <n v="59.04"/>
    <n v="102"/>
    <x v="3758"/>
    <d v="2014-05-19T05:00:00"/>
    <x v="3"/>
  </r>
  <r>
    <x v="0"/>
    <s v="US"/>
    <s v="USD"/>
    <n v="1440556553"/>
    <n v="1435372553"/>
    <b v="0"/>
    <n v="88"/>
    <b v="1"/>
    <x v="1"/>
    <s v="musical"/>
    <n v="50.11"/>
    <n v="110"/>
    <x v="3759"/>
    <d v="2015-08-26T02:35:53"/>
    <x v="0"/>
  </r>
  <r>
    <x v="0"/>
    <s v="US"/>
    <s v="USD"/>
    <n v="1399293386"/>
    <n v="1397133386"/>
    <b v="0"/>
    <n v="91"/>
    <b v="1"/>
    <x v="1"/>
    <s v="musical"/>
    <n v="55.5"/>
    <n v="101"/>
    <x v="3760"/>
    <d v="2014-05-05T12:36:26"/>
    <x v="3"/>
  </r>
  <r>
    <x v="0"/>
    <s v="GB"/>
    <s v="GBP"/>
    <n v="1439247600"/>
    <n v="1434625937"/>
    <b v="0"/>
    <n v="3"/>
    <b v="1"/>
    <x v="1"/>
    <s v="musical"/>
    <n v="166.67"/>
    <n v="100"/>
    <x v="3761"/>
    <d v="2015-08-10T23:00:00"/>
    <x v="0"/>
  </r>
  <r>
    <x v="0"/>
    <s v="GB"/>
    <s v="GBP"/>
    <n v="1438543889"/>
    <n v="1436383889"/>
    <b v="0"/>
    <n v="28"/>
    <b v="1"/>
    <x v="1"/>
    <s v="musical"/>
    <n v="47.43"/>
    <n v="106"/>
    <x v="3762"/>
    <d v="2015-08-02T19:31:29"/>
    <x v="0"/>
  </r>
  <r>
    <x v="0"/>
    <s v="US"/>
    <s v="USD"/>
    <n v="1427907626"/>
    <n v="1425319226"/>
    <b v="0"/>
    <n v="77"/>
    <b v="1"/>
    <x v="1"/>
    <s v="musical"/>
    <n v="64.94"/>
    <n v="100"/>
    <x v="3763"/>
    <d v="2015-04-01T17:00:26"/>
    <x v="0"/>
  </r>
  <r>
    <x v="0"/>
    <s v="US"/>
    <s v="USD"/>
    <n v="1464482160"/>
    <n v="1462824832"/>
    <b v="0"/>
    <n v="27"/>
    <b v="1"/>
    <x v="1"/>
    <s v="musical"/>
    <n v="55.56"/>
    <n v="100"/>
    <x v="3764"/>
    <d v="2016-05-29T00:36:00"/>
    <x v="2"/>
  </r>
  <r>
    <x v="0"/>
    <s v="US"/>
    <s v="USD"/>
    <n v="1406745482"/>
    <n v="1404153482"/>
    <b v="0"/>
    <n v="107"/>
    <b v="1"/>
    <x v="1"/>
    <s v="musical"/>
    <n v="74.22"/>
    <n v="113"/>
    <x v="3765"/>
    <d v="2014-07-30T18:38:02"/>
    <x v="3"/>
  </r>
  <r>
    <x v="0"/>
    <s v="US"/>
    <s v="USD"/>
    <n v="1404360045"/>
    <n v="1401336045"/>
    <b v="0"/>
    <n v="96"/>
    <b v="1"/>
    <x v="1"/>
    <s v="musical"/>
    <n v="106.93"/>
    <n v="103"/>
    <x v="3766"/>
    <d v="2014-07-03T04:00:45"/>
    <x v="3"/>
  </r>
  <r>
    <x v="0"/>
    <s v="US"/>
    <s v="USD"/>
    <n v="1425185940"/>
    <n v="1423960097"/>
    <b v="0"/>
    <n v="56"/>
    <b v="1"/>
    <x v="1"/>
    <s v="musical"/>
    <n v="41.7"/>
    <n v="117"/>
    <x v="3767"/>
    <d v="2015-03-01T04:59:00"/>
    <x v="0"/>
  </r>
  <r>
    <x v="0"/>
    <s v="US"/>
    <s v="USD"/>
    <n v="1402594090"/>
    <n v="1400002090"/>
    <b v="0"/>
    <n v="58"/>
    <b v="1"/>
    <x v="1"/>
    <s v="musical"/>
    <n v="74.239999999999995"/>
    <n v="108"/>
    <x v="3768"/>
    <d v="2014-06-12T17:28:10"/>
    <x v="3"/>
  </r>
  <r>
    <x v="0"/>
    <s v="US"/>
    <s v="USD"/>
    <n v="1460730079"/>
    <n v="1458138079"/>
    <b v="0"/>
    <n v="15"/>
    <b v="1"/>
    <x v="1"/>
    <s v="musical"/>
    <n v="73.33"/>
    <n v="100"/>
    <x v="3769"/>
    <d v="2016-04-15T14:21:19"/>
    <x v="2"/>
  </r>
  <r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x v="0"/>
    <s v="US"/>
    <s v="USD"/>
    <n v="1463529600"/>
    <n v="1462307652"/>
    <b v="0"/>
    <n v="38"/>
    <b v="1"/>
    <x v="1"/>
    <s v="musical"/>
    <n v="38.42"/>
    <n v="146"/>
    <x v="3771"/>
    <d v="2016-05-18T00:00:00"/>
    <x v="2"/>
  </r>
  <r>
    <x v="0"/>
    <s v="US"/>
    <s v="USD"/>
    <n v="1480399200"/>
    <n v="1478616506"/>
    <b v="0"/>
    <n v="33"/>
    <b v="1"/>
    <x v="1"/>
    <s v="musical"/>
    <n v="166.97"/>
    <n v="110"/>
    <x v="3772"/>
    <d v="2016-11-29T06:00:00"/>
    <x v="2"/>
  </r>
  <r>
    <x v="0"/>
    <s v="US"/>
    <s v="USD"/>
    <n v="1479175680"/>
    <n v="1476317247"/>
    <b v="0"/>
    <n v="57"/>
    <b v="1"/>
    <x v="1"/>
    <s v="musical"/>
    <n v="94.91"/>
    <n v="108"/>
    <x v="3773"/>
    <d v="2016-11-15T02:08:00"/>
    <x v="2"/>
  </r>
  <r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x v="0"/>
    <s v="US"/>
    <s v="USD"/>
    <n v="1428552000"/>
    <n v="1426199843"/>
    <b v="0"/>
    <n v="14"/>
    <b v="1"/>
    <x v="1"/>
    <s v="musical"/>
    <n v="143.21"/>
    <n v="100"/>
    <x v="3775"/>
    <d v="2015-04-09T04:00:00"/>
    <x v="0"/>
  </r>
  <r>
    <x v="0"/>
    <s v="US"/>
    <s v="USD"/>
    <n v="1406854800"/>
    <n v="1403599778"/>
    <b v="0"/>
    <n v="94"/>
    <b v="1"/>
    <x v="1"/>
    <s v="musical"/>
    <n v="90.82"/>
    <n v="107"/>
    <x v="3776"/>
    <d v="2014-08-01T01:00:00"/>
    <x v="3"/>
  </r>
  <r>
    <x v="0"/>
    <s v="US"/>
    <s v="USD"/>
    <n v="1411790400"/>
    <n v="1409884821"/>
    <b v="0"/>
    <n v="59"/>
    <b v="1"/>
    <x v="1"/>
    <s v="musical"/>
    <n v="48.54"/>
    <n v="143"/>
    <x v="3777"/>
    <d v="2014-09-27T04:00:00"/>
    <x v="3"/>
  </r>
  <r>
    <x v="0"/>
    <s v="US"/>
    <s v="USD"/>
    <n v="1423942780"/>
    <n v="1418758780"/>
    <b v="0"/>
    <n v="36"/>
    <b v="1"/>
    <x v="1"/>
    <s v="musical"/>
    <n v="70.03"/>
    <n v="105"/>
    <x v="3778"/>
    <d v="2015-02-14T19:39:40"/>
    <x v="3"/>
  </r>
  <r>
    <x v="0"/>
    <s v="US"/>
    <s v="USD"/>
    <n v="1459010340"/>
    <n v="1456421940"/>
    <b v="0"/>
    <n v="115"/>
    <b v="1"/>
    <x v="1"/>
    <s v="musical"/>
    <n v="135.63"/>
    <n v="104"/>
    <x v="3779"/>
    <d v="2016-03-26T16:39:00"/>
    <x v="2"/>
  </r>
  <r>
    <x v="0"/>
    <s v="US"/>
    <s v="USD"/>
    <n v="1436817960"/>
    <n v="1433999785"/>
    <b v="0"/>
    <n v="30"/>
    <b v="1"/>
    <x v="1"/>
    <s v="musical"/>
    <n v="100"/>
    <n v="120"/>
    <x v="3780"/>
    <d v="2015-07-13T20:06:00"/>
    <x v="0"/>
  </r>
  <r>
    <x v="0"/>
    <s v="US"/>
    <s v="USD"/>
    <n v="1410210685"/>
    <n v="1408050685"/>
    <b v="0"/>
    <n v="52"/>
    <b v="1"/>
    <x v="1"/>
    <s v="musical"/>
    <n v="94.9"/>
    <n v="110"/>
    <x v="3781"/>
    <d v="2014-09-08T21:11:25"/>
    <x v="3"/>
  </r>
  <r>
    <x v="0"/>
    <s v="GB"/>
    <s v="GBP"/>
    <n v="1469401200"/>
    <n v="1466887297"/>
    <b v="0"/>
    <n v="27"/>
    <b v="1"/>
    <x v="1"/>
    <s v="musical"/>
    <n v="75.37"/>
    <n v="102"/>
    <x v="3782"/>
    <d v="2016-07-24T23:00:00"/>
    <x v="2"/>
  </r>
  <r>
    <x v="0"/>
    <s v="US"/>
    <s v="USD"/>
    <n v="1458057600"/>
    <n v="1455938520"/>
    <b v="0"/>
    <n v="24"/>
    <b v="1"/>
    <x v="1"/>
    <s v="musical"/>
    <n v="64.459999999999994"/>
    <n v="129"/>
    <x v="3783"/>
    <d v="2016-03-15T16:00:00"/>
    <x v="2"/>
  </r>
  <r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x v="0"/>
    <s v="GB"/>
    <s v="GBP"/>
    <n v="1470132180"/>
    <n v="1467040769"/>
    <b v="0"/>
    <n v="30"/>
    <b v="1"/>
    <x v="1"/>
    <s v="musical"/>
    <n v="100.5"/>
    <n v="151"/>
    <x v="3785"/>
    <d v="2016-08-02T10:03:00"/>
    <x v="2"/>
  </r>
  <r>
    <x v="0"/>
    <s v="US"/>
    <s v="USD"/>
    <n v="1464310475"/>
    <n v="1461718475"/>
    <b v="0"/>
    <n v="71"/>
    <b v="1"/>
    <x v="1"/>
    <s v="musical"/>
    <n v="93.77"/>
    <n v="111"/>
    <x v="3786"/>
    <d v="2016-05-27T00:54:35"/>
    <x v="2"/>
  </r>
  <r>
    <x v="0"/>
    <s v="US"/>
    <s v="USD"/>
    <n v="1436587140"/>
    <n v="1434113406"/>
    <b v="0"/>
    <n v="10"/>
    <b v="1"/>
    <x v="1"/>
    <s v="musical"/>
    <n v="35.1"/>
    <n v="100"/>
    <x v="3787"/>
    <d v="2015-07-11T03:59:00"/>
    <x v="0"/>
  </r>
  <r>
    <x v="2"/>
    <s v="US"/>
    <s v="USD"/>
    <n v="1450887480"/>
    <n v="1448469719"/>
    <b v="0"/>
    <n v="1"/>
    <b v="0"/>
    <x v="1"/>
    <s v="musical"/>
    <n v="500"/>
    <n v="1"/>
    <x v="3788"/>
    <d v="2015-12-23T16:18:00"/>
    <x v="0"/>
  </r>
  <r>
    <x v="2"/>
    <s v="GB"/>
    <s v="GBP"/>
    <n v="1434395418"/>
    <n v="1431630618"/>
    <b v="0"/>
    <n v="4"/>
    <b v="0"/>
    <x v="1"/>
    <s v="musical"/>
    <n v="29"/>
    <n v="3"/>
    <x v="3789"/>
    <d v="2015-06-15T19:10:18"/>
    <x v="0"/>
  </r>
  <r>
    <x v="2"/>
    <s v="US"/>
    <s v="USD"/>
    <n v="1479834023"/>
    <n v="1477238423"/>
    <b v="0"/>
    <n v="0"/>
    <b v="0"/>
    <x v="1"/>
    <s v="musical"/>
    <s v="N/A"/>
    <n v="0"/>
    <x v="3790"/>
    <d v="2016-11-22T17:00:23"/>
    <x v="2"/>
  </r>
  <r>
    <x v="2"/>
    <s v="US"/>
    <s v="USD"/>
    <n v="1404664592"/>
    <n v="1399480592"/>
    <b v="0"/>
    <n v="0"/>
    <b v="0"/>
    <x v="1"/>
    <s v="musical"/>
    <s v="N/A"/>
    <n v="0"/>
    <x v="3791"/>
    <d v="2014-07-06T16:36:32"/>
    <x v="3"/>
  </r>
  <r>
    <x v="2"/>
    <s v="US"/>
    <s v="USD"/>
    <n v="1436957022"/>
    <n v="1434365022"/>
    <b v="0"/>
    <n v="2"/>
    <b v="0"/>
    <x v="1"/>
    <s v="musical"/>
    <n v="17.5"/>
    <n v="0"/>
    <x v="3792"/>
    <d v="2015-07-15T10:43:42"/>
    <x v="0"/>
  </r>
  <r>
    <x v="2"/>
    <s v="US"/>
    <s v="USD"/>
    <n v="1418769129"/>
    <n v="1416954729"/>
    <b v="0"/>
    <n v="24"/>
    <b v="0"/>
    <x v="1"/>
    <s v="musical"/>
    <n v="174"/>
    <n v="60"/>
    <x v="3793"/>
    <d v="2014-12-16T22:32:09"/>
    <x v="3"/>
  </r>
  <r>
    <x v="2"/>
    <s v="GB"/>
    <s v="GBP"/>
    <n v="1433685354"/>
    <n v="1431093354"/>
    <b v="0"/>
    <n v="1"/>
    <b v="0"/>
    <x v="1"/>
    <s v="musical"/>
    <n v="50"/>
    <n v="1"/>
    <x v="3794"/>
    <d v="2015-06-07T13:55:54"/>
    <x v="0"/>
  </r>
  <r>
    <x v="2"/>
    <s v="GB"/>
    <s v="GBP"/>
    <n v="1440801000"/>
    <n v="1437042490"/>
    <b v="0"/>
    <n v="2"/>
    <b v="0"/>
    <x v="1"/>
    <s v="musical"/>
    <n v="5"/>
    <n v="2"/>
    <x v="3795"/>
    <d v="2015-08-28T22:30:00"/>
    <x v="0"/>
  </r>
  <r>
    <x v="2"/>
    <s v="US"/>
    <s v="USD"/>
    <n v="1484354556"/>
    <n v="1479170556"/>
    <b v="0"/>
    <n v="1"/>
    <b v="0"/>
    <x v="1"/>
    <s v="musical"/>
    <n v="1"/>
    <n v="0"/>
    <x v="3796"/>
    <d v="2017-01-14T00:42:36"/>
    <x v="2"/>
  </r>
  <r>
    <x v="2"/>
    <s v="US"/>
    <s v="USD"/>
    <n v="1429564165"/>
    <n v="1426972165"/>
    <b v="0"/>
    <n v="37"/>
    <b v="0"/>
    <x v="1"/>
    <s v="musical"/>
    <n v="145.41"/>
    <n v="90"/>
    <x v="3797"/>
    <d v="2015-04-20T21:09:25"/>
    <x v="0"/>
  </r>
  <r>
    <x v="2"/>
    <s v="US"/>
    <s v="USD"/>
    <n v="1407691248"/>
    <n v="1405099248"/>
    <b v="0"/>
    <n v="5"/>
    <b v="0"/>
    <x v="1"/>
    <s v="musical"/>
    <n v="205"/>
    <n v="1"/>
    <x v="3798"/>
    <d v="2014-08-10T17:20:48"/>
    <x v="3"/>
  </r>
  <r>
    <x v="2"/>
    <s v="US"/>
    <s v="USD"/>
    <n v="1457734843"/>
    <n v="1455142843"/>
    <b v="0"/>
    <n v="4"/>
    <b v="0"/>
    <x v="1"/>
    <s v="musical"/>
    <n v="100.5"/>
    <n v="4"/>
    <x v="3799"/>
    <d v="2016-03-11T22:20:43"/>
    <x v="2"/>
  </r>
  <r>
    <x v="2"/>
    <s v="US"/>
    <s v="USD"/>
    <n v="1420952340"/>
    <n v="1418146883"/>
    <b v="0"/>
    <n v="16"/>
    <b v="0"/>
    <x v="1"/>
    <s v="musical"/>
    <n v="55.06"/>
    <n v="4"/>
    <x v="3800"/>
    <d v="2015-01-11T04:59:00"/>
    <x v="3"/>
  </r>
  <r>
    <x v="2"/>
    <s v="US"/>
    <s v="USD"/>
    <n v="1420215216"/>
    <n v="1417536816"/>
    <b v="0"/>
    <n v="9"/>
    <b v="0"/>
    <x v="1"/>
    <s v="musical"/>
    <n v="47.33"/>
    <n v="9"/>
    <x v="3801"/>
    <d v="2015-01-02T16:13:36"/>
    <x v="3"/>
  </r>
  <r>
    <x v="2"/>
    <s v="US"/>
    <s v="USD"/>
    <n v="1445482906"/>
    <n v="1442890906"/>
    <b v="0"/>
    <n v="0"/>
    <b v="0"/>
    <x v="1"/>
    <s v="musical"/>
    <s v="N/A"/>
    <n v="0"/>
    <x v="3802"/>
    <d v="2015-10-22T03:01:46"/>
    <x v="0"/>
  </r>
  <r>
    <x v="2"/>
    <s v="US"/>
    <s v="USD"/>
    <n v="1457133568"/>
    <n v="1454541568"/>
    <b v="0"/>
    <n v="40"/>
    <b v="0"/>
    <x v="1"/>
    <s v="musical"/>
    <n v="58.95"/>
    <n v="20"/>
    <x v="3803"/>
    <d v="2016-03-04T23:19:28"/>
    <x v="2"/>
  </r>
  <r>
    <x v="2"/>
    <s v="US"/>
    <s v="USD"/>
    <n v="1469948400"/>
    <n v="1465172024"/>
    <b v="0"/>
    <n v="0"/>
    <b v="0"/>
    <x v="1"/>
    <s v="musical"/>
    <s v="N/A"/>
    <n v="0"/>
    <x v="3804"/>
    <d v="2016-07-31T07:00:00"/>
    <x v="2"/>
  </r>
  <r>
    <x v="2"/>
    <s v="US"/>
    <s v="USD"/>
    <n v="1411852640"/>
    <n v="1406668640"/>
    <b v="0"/>
    <n v="2"/>
    <b v="0"/>
    <x v="1"/>
    <s v="musical"/>
    <n v="1.5"/>
    <n v="0"/>
    <x v="3805"/>
    <d v="2014-09-27T21:17:20"/>
    <x v="3"/>
  </r>
  <r>
    <x v="2"/>
    <s v="AU"/>
    <s v="AUD"/>
    <n v="1404022381"/>
    <n v="1402294381"/>
    <b v="0"/>
    <n v="1"/>
    <b v="0"/>
    <x v="1"/>
    <s v="musical"/>
    <n v="5"/>
    <n v="0"/>
    <x v="3806"/>
    <d v="2014-06-29T06:13:01"/>
    <x v="3"/>
  </r>
  <r>
    <x v="2"/>
    <s v="US"/>
    <s v="USD"/>
    <n v="1428097739"/>
    <n v="1427492939"/>
    <b v="0"/>
    <n v="9"/>
    <b v="0"/>
    <x v="1"/>
    <s v="musical"/>
    <n v="50.56"/>
    <n v="30"/>
    <x v="3807"/>
    <d v="2015-04-03T21:48:59"/>
    <x v="0"/>
  </r>
  <r>
    <x v="0"/>
    <s v="GB"/>
    <s v="GBP"/>
    <n v="1429955619"/>
    <n v="1424775219"/>
    <b v="0"/>
    <n v="24"/>
    <b v="1"/>
    <x v="1"/>
    <s v="plays"/>
    <n v="41.67"/>
    <n v="100"/>
    <x v="3808"/>
    <d v="2015-04-25T09:53:39"/>
    <x v="0"/>
  </r>
  <r>
    <x v="0"/>
    <s v="GB"/>
    <s v="GBP"/>
    <n v="1406761200"/>
    <n v="1402403907"/>
    <b v="0"/>
    <n v="38"/>
    <b v="1"/>
    <x v="1"/>
    <s v="plays"/>
    <n v="53.29"/>
    <n v="101"/>
    <x v="3809"/>
    <d v="2014-07-30T23:00:00"/>
    <x v="3"/>
  </r>
  <r>
    <x v="0"/>
    <s v="US"/>
    <s v="USD"/>
    <n v="1426965758"/>
    <n v="1424377358"/>
    <b v="0"/>
    <n v="26"/>
    <b v="1"/>
    <x v="1"/>
    <s v="plays"/>
    <n v="70.23"/>
    <n v="122"/>
    <x v="3810"/>
    <d v="2015-03-21T19:22:38"/>
    <x v="0"/>
  </r>
  <r>
    <x v="0"/>
    <s v="GB"/>
    <s v="GBP"/>
    <n v="1464692400"/>
    <n v="1461769373"/>
    <b v="0"/>
    <n v="19"/>
    <b v="1"/>
    <x v="1"/>
    <s v="plays"/>
    <n v="43.42"/>
    <n v="330"/>
    <x v="3811"/>
    <d v="2016-05-31T11:00:00"/>
    <x v="2"/>
  </r>
  <r>
    <x v="0"/>
    <s v="CA"/>
    <s v="CAD"/>
    <n v="1433131140"/>
    <n v="1429120908"/>
    <b v="0"/>
    <n v="11"/>
    <b v="1"/>
    <x v="1"/>
    <s v="plays"/>
    <n v="199.18"/>
    <n v="110"/>
    <x v="3812"/>
    <d v="2015-06-01T03:59:00"/>
    <x v="0"/>
  </r>
  <r>
    <x v="0"/>
    <s v="US"/>
    <s v="USD"/>
    <n v="1465940580"/>
    <n v="1462603021"/>
    <b v="0"/>
    <n v="27"/>
    <b v="1"/>
    <x v="1"/>
    <s v="plays"/>
    <n v="78.52"/>
    <n v="101"/>
    <x v="3813"/>
    <d v="2016-06-14T21:43:00"/>
    <x v="2"/>
  </r>
  <r>
    <x v="0"/>
    <s v="US"/>
    <s v="USD"/>
    <n v="1427860740"/>
    <n v="1424727712"/>
    <b v="0"/>
    <n v="34"/>
    <b v="1"/>
    <x v="1"/>
    <s v="plays"/>
    <n v="61.82"/>
    <n v="140"/>
    <x v="3814"/>
    <d v="2015-04-01T03:59:00"/>
    <x v="0"/>
  </r>
  <r>
    <x v="0"/>
    <s v="GB"/>
    <s v="GBP"/>
    <n v="1440111600"/>
    <n v="1437545657"/>
    <b v="0"/>
    <n v="20"/>
    <b v="1"/>
    <x v="1"/>
    <s v="plays"/>
    <n v="50"/>
    <n v="100"/>
    <x v="3815"/>
    <d v="2015-08-20T23:00:00"/>
    <x v="0"/>
  </r>
  <r>
    <x v="0"/>
    <s v="US"/>
    <s v="USD"/>
    <n v="1405614823"/>
    <n v="1403022823"/>
    <b v="0"/>
    <n v="37"/>
    <b v="1"/>
    <x v="1"/>
    <s v="plays"/>
    <n v="48.34"/>
    <n v="119"/>
    <x v="3816"/>
    <d v="2014-07-17T16:33:43"/>
    <x v="3"/>
  </r>
  <r>
    <x v="0"/>
    <s v="US"/>
    <s v="USD"/>
    <n v="1445659140"/>
    <n v="1444236216"/>
    <b v="0"/>
    <n v="20"/>
    <b v="1"/>
    <x v="1"/>
    <s v="plays"/>
    <n v="107.25"/>
    <n v="107"/>
    <x v="3817"/>
    <d v="2015-10-24T03:59:00"/>
    <x v="0"/>
  </r>
  <r>
    <x v="0"/>
    <s v="US"/>
    <s v="USD"/>
    <n v="1426187582"/>
    <n v="1423599182"/>
    <b v="0"/>
    <n v="10"/>
    <b v="1"/>
    <x v="1"/>
    <s v="plays"/>
    <n v="57"/>
    <n v="228"/>
    <x v="3818"/>
    <d v="2015-03-12T19:13:02"/>
    <x v="0"/>
  </r>
  <r>
    <x v="0"/>
    <s v="US"/>
    <s v="USD"/>
    <n v="1437166920"/>
    <n v="1435554104"/>
    <b v="0"/>
    <n v="26"/>
    <b v="1"/>
    <x v="1"/>
    <s v="plays"/>
    <n v="40.92"/>
    <n v="106"/>
    <x v="3819"/>
    <d v="2015-07-17T21:02:00"/>
    <x v="0"/>
  </r>
  <r>
    <x v="0"/>
    <s v="GB"/>
    <s v="GBP"/>
    <n v="1436110717"/>
    <n v="1433518717"/>
    <b v="0"/>
    <n v="20"/>
    <b v="1"/>
    <x v="1"/>
    <s v="plays"/>
    <n v="21.5"/>
    <n v="143"/>
    <x v="3820"/>
    <d v="2015-07-05T15:38:37"/>
    <x v="0"/>
  </r>
  <r>
    <x v="0"/>
    <s v="US"/>
    <s v="USD"/>
    <n v="1451881207"/>
    <n v="1449116407"/>
    <b v="0"/>
    <n v="46"/>
    <b v="1"/>
    <x v="1"/>
    <s v="plays"/>
    <n v="79.540000000000006"/>
    <n v="105"/>
    <x v="3821"/>
    <d v="2016-01-04T04:20:07"/>
    <x v="0"/>
  </r>
  <r>
    <x v="0"/>
    <s v="DE"/>
    <s v="EUR"/>
    <n v="1453244340"/>
    <n v="1448136417"/>
    <b v="0"/>
    <n v="76"/>
    <b v="1"/>
    <x v="1"/>
    <s v="plays"/>
    <n v="72.38"/>
    <n v="110"/>
    <x v="3822"/>
    <d v="2016-01-19T22:59:00"/>
    <x v="0"/>
  </r>
  <r>
    <x v="0"/>
    <s v="US"/>
    <s v="USD"/>
    <n v="1437364740"/>
    <n v="1434405044"/>
    <b v="0"/>
    <n v="41"/>
    <b v="1"/>
    <x v="1"/>
    <s v="plays"/>
    <n v="64.63"/>
    <n v="106"/>
    <x v="3823"/>
    <d v="2015-07-20T03:59:00"/>
    <x v="0"/>
  </r>
  <r>
    <x v="0"/>
    <s v="GB"/>
    <s v="GBP"/>
    <n v="1470058860"/>
    <n v="1469026903"/>
    <b v="0"/>
    <n v="7"/>
    <b v="1"/>
    <x v="1"/>
    <s v="plays"/>
    <n v="38.57"/>
    <n v="108"/>
    <x v="3824"/>
    <d v="2016-08-01T13:41:00"/>
    <x v="2"/>
  </r>
  <r>
    <x v="0"/>
    <s v="US"/>
    <s v="USD"/>
    <n v="1434505214"/>
    <n v="1432690814"/>
    <b v="0"/>
    <n v="49"/>
    <b v="1"/>
    <x v="1"/>
    <s v="plays"/>
    <n v="107.57"/>
    <n v="105"/>
    <x v="3825"/>
    <d v="2015-06-17T01:40:14"/>
    <x v="0"/>
  </r>
  <r>
    <x v="0"/>
    <s v="GB"/>
    <s v="GBP"/>
    <n v="1430993394"/>
    <n v="1428401394"/>
    <b v="0"/>
    <n v="26"/>
    <b v="1"/>
    <x v="1"/>
    <s v="plays"/>
    <n v="27.5"/>
    <n v="119"/>
    <x v="3826"/>
    <d v="2015-05-07T10:09:54"/>
    <x v="0"/>
  </r>
  <r>
    <x v="0"/>
    <s v="GB"/>
    <s v="GBP"/>
    <n v="1427414400"/>
    <n v="1422656201"/>
    <b v="0"/>
    <n v="65"/>
    <b v="1"/>
    <x v="1"/>
    <s v="plays"/>
    <n v="70.459999999999994"/>
    <n v="153"/>
    <x v="3827"/>
    <d v="2015-03-27T00:00:00"/>
    <x v="0"/>
  </r>
  <r>
    <x v="0"/>
    <s v="US"/>
    <s v="USD"/>
    <n v="1420033187"/>
    <n v="1414845587"/>
    <b v="0"/>
    <n v="28"/>
    <b v="1"/>
    <x v="1"/>
    <s v="plays"/>
    <n v="178.57"/>
    <n v="100"/>
    <x v="3828"/>
    <d v="2014-12-31T13:39:47"/>
    <x v="3"/>
  </r>
  <r>
    <x v="0"/>
    <s v="US"/>
    <s v="USD"/>
    <n v="1472676371"/>
    <n v="1470948371"/>
    <b v="0"/>
    <n v="8"/>
    <b v="1"/>
    <x v="1"/>
    <s v="plays"/>
    <n v="62.63"/>
    <n v="100"/>
    <x v="3829"/>
    <d v="2016-08-31T20:46:11"/>
    <x v="2"/>
  </r>
  <r>
    <x v="0"/>
    <s v="US"/>
    <s v="USD"/>
    <n v="1464371211"/>
    <n v="1463161611"/>
    <b v="0"/>
    <n v="3"/>
    <b v="1"/>
    <x v="1"/>
    <s v="plays"/>
    <n v="75"/>
    <n v="225"/>
    <x v="3830"/>
    <d v="2016-05-27T17:46:51"/>
    <x v="2"/>
  </r>
  <r>
    <x v="0"/>
    <s v="US"/>
    <s v="USD"/>
    <n v="1415222545"/>
    <n v="1413404545"/>
    <b v="0"/>
    <n v="9"/>
    <b v="1"/>
    <x v="1"/>
    <s v="plays"/>
    <n v="58.9"/>
    <n v="106"/>
    <x v="3831"/>
    <d v="2014-11-05T21:22:25"/>
    <x v="3"/>
  </r>
  <r>
    <x v="0"/>
    <s v="US"/>
    <s v="USD"/>
    <n v="1455936335"/>
    <n v="1452048335"/>
    <b v="0"/>
    <n v="9"/>
    <b v="1"/>
    <x v="1"/>
    <s v="plays"/>
    <n v="139.56"/>
    <n v="105"/>
    <x v="3832"/>
    <d v="2016-02-20T02:45:35"/>
    <x v="2"/>
  </r>
  <r>
    <x v="0"/>
    <s v="CA"/>
    <s v="CAD"/>
    <n v="1417460940"/>
    <n v="1416516972"/>
    <b v="0"/>
    <n v="20"/>
    <b v="1"/>
    <x v="1"/>
    <s v="plays"/>
    <n v="70"/>
    <n v="117"/>
    <x v="3833"/>
    <d v="2014-12-01T19:09:00"/>
    <x v="3"/>
  </r>
  <r>
    <x v="0"/>
    <s v="GB"/>
    <s v="GBP"/>
    <n v="1434624067"/>
    <n v="1432032067"/>
    <b v="0"/>
    <n v="57"/>
    <b v="1"/>
    <x v="1"/>
    <s v="plays"/>
    <n v="57.39"/>
    <n v="109"/>
    <x v="3834"/>
    <d v="2015-06-18T10:41:07"/>
    <x v="0"/>
  </r>
  <r>
    <x v="0"/>
    <s v="GB"/>
    <s v="GBP"/>
    <n v="1461278208"/>
    <n v="1459463808"/>
    <b v="0"/>
    <n v="8"/>
    <b v="1"/>
    <x v="1"/>
    <s v="plays"/>
    <n v="40"/>
    <n v="160"/>
    <x v="3835"/>
    <d v="2016-04-21T22:36:48"/>
    <x v="2"/>
  </r>
  <r>
    <x v="0"/>
    <s v="US"/>
    <s v="USD"/>
    <n v="1470197340"/>
    <n v="1467497652"/>
    <b v="0"/>
    <n v="14"/>
    <b v="1"/>
    <x v="1"/>
    <s v="plays"/>
    <n v="64.290000000000006"/>
    <n v="113"/>
    <x v="3836"/>
    <d v="2016-08-03T04:09:00"/>
    <x v="2"/>
  </r>
  <r>
    <x v="0"/>
    <s v="GB"/>
    <s v="GBP"/>
    <n v="1435947758"/>
    <n v="1432837358"/>
    <b v="0"/>
    <n v="17"/>
    <b v="1"/>
    <x v="1"/>
    <s v="plays"/>
    <n v="120.12"/>
    <n v="102"/>
    <x v="3837"/>
    <d v="2015-07-03T18:22:38"/>
    <x v="0"/>
  </r>
  <r>
    <x v="0"/>
    <s v="SE"/>
    <s v="SEK"/>
    <n v="1432314209"/>
    <n v="1429722209"/>
    <b v="0"/>
    <n v="100"/>
    <b v="1"/>
    <x v="1"/>
    <s v="plays"/>
    <n v="1008.24"/>
    <n v="101"/>
    <x v="3838"/>
    <d v="2015-05-22T17:03:29"/>
    <x v="0"/>
  </r>
  <r>
    <x v="0"/>
    <s v="US"/>
    <s v="USD"/>
    <n v="1438226724"/>
    <n v="1433042724"/>
    <b v="0"/>
    <n v="32"/>
    <b v="1"/>
    <x v="1"/>
    <s v="plays"/>
    <n v="63.28"/>
    <n v="101"/>
    <x v="3839"/>
    <d v="2015-07-30T03:25:24"/>
    <x v="0"/>
  </r>
  <r>
    <x v="0"/>
    <s v="GB"/>
    <s v="GBP"/>
    <n v="1459180229"/>
    <n v="1457023829"/>
    <b v="0"/>
    <n v="3"/>
    <b v="1"/>
    <x v="1"/>
    <s v="plays"/>
    <n v="21.67"/>
    <n v="6500"/>
    <x v="3840"/>
    <d v="2016-03-28T15:50:29"/>
    <x v="2"/>
  </r>
  <r>
    <x v="2"/>
    <s v="US"/>
    <s v="USD"/>
    <n v="1405882287"/>
    <n v="1400698287"/>
    <b v="1"/>
    <n v="34"/>
    <b v="0"/>
    <x v="1"/>
    <s v="plays"/>
    <n v="25.65"/>
    <n v="9"/>
    <x v="3841"/>
    <d v="2014-07-20T18:51:27"/>
    <x v="3"/>
  </r>
  <r>
    <x v="2"/>
    <s v="GB"/>
    <s v="GBP"/>
    <n v="1399809052"/>
    <n v="1397217052"/>
    <b v="1"/>
    <n v="23"/>
    <b v="0"/>
    <x v="1"/>
    <s v="plays"/>
    <n v="47.7"/>
    <n v="22"/>
    <x v="3842"/>
    <d v="2014-05-11T11:50:52"/>
    <x v="3"/>
  </r>
  <r>
    <x v="2"/>
    <s v="US"/>
    <s v="USD"/>
    <n v="1401587064"/>
    <n v="1399427064"/>
    <b v="1"/>
    <n v="19"/>
    <b v="0"/>
    <x v="1"/>
    <s v="plays"/>
    <n v="56.05"/>
    <n v="21"/>
    <x v="3843"/>
    <d v="2014-06-01T01:44:24"/>
    <x v="3"/>
  </r>
  <r>
    <x v="2"/>
    <s v="US"/>
    <s v="USD"/>
    <n v="1401778740"/>
    <n v="1399474134"/>
    <b v="1"/>
    <n v="50"/>
    <b v="0"/>
    <x v="1"/>
    <s v="plays"/>
    <n v="81.319999999999993"/>
    <n v="41"/>
    <x v="3844"/>
    <d v="2014-06-03T06:59:00"/>
    <x v="3"/>
  </r>
  <r>
    <x v="2"/>
    <s v="US"/>
    <s v="USD"/>
    <n v="1443711774"/>
    <n v="1441119774"/>
    <b v="1"/>
    <n v="12"/>
    <b v="0"/>
    <x v="1"/>
    <s v="plays"/>
    <n v="70.17"/>
    <n v="2"/>
    <x v="3845"/>
    <d v="2015-10-01T15:02:54"/>
    <x v="0"/>
  </r>
  <r>
    <x v="2"/>
    <s v="US"/>
    <s v="USD"/>
    <n v="1412405940"/>
    <n v="1409721542"/>
    <b v="1"/>
    <n v="8"/>
    <b v="0"/>
    <x v="1"/>
    <s v="plays"/>
    <n v="23.63"/>
    <n v="3"/>
    <x v="3846"/>
    <d v="2014-10-04T06:59:00"/>
    <x v="3"/>
  </r>
  <r>
    <x v="2"/>
    <s v="US"/>
    <s v="USD"/>
    <n v="1437283391"/>
    <n v="1433395391"/>
    <b v="1"/>
    <n v="9"/>
    <b v="0"/>
    <x v="1"/>
    <s v="plays"/>
    <n v="188.56"/>
    <n v="16"/>
    <x v="3847"/>
    <d v="2015-07-19T05:23:11"/>
    <x v="0"/>
  </r>
  <r>
    <x v="2"/>
    <s v="US"/>
    <s v="USD"/>
    <n v="1445196989"/>
    <n v="1442604989"/>
    <b v="1"/>
    <n v="43"/>
    <b v="0"/>
    <x v="1"/>
    <s v="plays"/>
    <n v="49.51"/>
    <n v="16"/>
    <x v="3848"/>
    <d v="2015-10-18T19:36:29"/>
    <x v="0"/>
  </r>
  <r>
    <x v="2"/>
    <s v="DE"/>
    <s v="EUR"/>
    <n v="1434047084"/>
    <n v="1431455084"/>
    <b v="1"/>
    <n v="28"/>
    <b v="0"/>
    <x v="1"/>
    <s v="plays"/>
    <n v="75.459999999999994"/>
    <n v="7"/>
    <x v="3849"/>
    <d v="2015-06-11T18:24:44"/>
    <x v="0"/>
  </r>
  <r>
    <x v="2"/>
    <s v="US"/>
    <s v="USD"/>
    <n v="1420081143"/>
    <n v="1417489143"/>
    <b v="1"/>
    <n v="4"/>
    <b v="0"/>
    <x v="1"/>
    <s v="plays"/>
    <n v="9.5"/>
    <n v="4"/>
    <x v="3850"/>
    <d v="2015-01-01T02:59:03"/>
    <x v="3"/>
  </r>
  <r>
    <x v="2"/>
    <s v="GB"/>
    <s v="GBP"/>
    <n v="1437129179"/>
    <n v="1434537179"/>
    <b v="1"/>
    <n v="24"/>
    <b v="0"/>
    <x v="1"/>
    <s v="plays"/>
    <n v="35.5"/>
    <n v="34"/>
    <x v="3851"/>
    <d v="2015-07-17T10:32:59"/>
    <x v="0"/>
  </r>
  <r>
    <x v="2"/>
    <s v="US"/>
    <s v="USD"/>
    <n v="1427427276"/>
    <n v="1425270876"/>
    <b v="0"/>
    <n v="2"/>
    <b v="0"/>
    <x v="1"/>
    <s v="plays"/>
    <n v="10"/>
    <n v="0"/>
    <x v="3852"/>
    <d v="2015-03-27T03:34:36"/>
    <x v="0"/>
  </r>
  <r>
    <x v="2"/>
    <s v="US"/>
    <s v="USD"/>
    <n v="1409602178"/>
    <n v="1406578178"/>
    <b v="0"/>
    <n v="2"/>
    <b v="0"/>
    <x v="1"/>
    <s v="plays"/>
    <n v="13"/>
    <n v="0"/>
    <x v="3853"/>
    <d v="2014-09-01T20:09:38"/>
    <x v="3"/>
  </r>
  <r>
    <x v="2"/>
    <s v="US"/>
    <s v="USD"/>
    <n v="1431206058"/>
    <n v="1428614058"/>
    <b v="0"/>
    <n v="20"/>
    <b v="0"/>
    <x v="1"/>
    <s v="plays"/>
    <n v="89.4"/>
    <n v="16"/>
    <x v="3854"/>
    <d v="2015-05-09T21:14:18"/>
    <x v="0"/>
  </r>
  <r>
    <x v="2"/>
    <s v="US"/>
    <s v="USD"/>
    <n v="1427408271"/>
    <n v="1424819871"/>
    <b v="0"/>
    <n v="1"/>
    <b v="0"/>
    <x v="1"/>
    <s v="plays"/>
    <n v="25"/>
    <n v="3"/>
    <x v="3855"/>
    <d v="2015-03-26T22:17:51"/>
    <x v="0"/>
  </r>
  <r>
    <x v="2"/>
    <s v="US"/>
    <s v="USD"/>
    <n v="1425833403"/>
    <n v="1423245003"/>
    <b v="0"/>
    <n v="1"/>
    <b v="0"/>
    <x v="1"/>
    <s v="plays"/>
    <n v="1"/>
    <n v="0"/>
    <x v="3856"/>
    <d v="2015-03-08T16:50:03"/>
    <x v="0"/>
  </r>
  <r>
    <x v="2"/>
    <s v="US"/>
    <s v="USD"/>
    <n v="1406913120"/>
    <n v="1404927690"/>
    <b v="0"/>
    <n v="4"/>
    <b v="0"/>
    <x v="1"/>
    <s v="plays"/>
    <n v="65"/>
    <n v="5"/>
    <x v="3857"/>
    <d v="2014-08-01T17:12:00"/>
    <x v="3"/>
  </r>
  <r>
    <x v="2"/>
    <s v="GB"/>
    <s v="GBP"/>
    <n v="1432328400"/>
    <n v="1430734844"/>
    <b v="0"/>
    <n v="1"/>
    <b v="0"/>
    <x v="1"/>
    <s v="plays"/>
    <n v="10"/>
    <n v="2"/>
    <x v="3858"/>
    <d v="2015-05-22T21:00:00"/>
    <x v="0"/>
  </r>
  <r>
    <x v="2"/>
    <s v="US"/>
    <s v="USD"/>
    <n v="1403730000"/>
    <n v="1401485207"/>
    <b v="0"/>
    <n v="1"/>
    <b v="0"/>
    <x v="1"/>
    <s v="plays"/>
    <n v="1"/>
    <n v="0"/>
    <x v="3859"/>
    <d v="2014-06-25T21:00:00"/>
    <x v="3"/>
  </r>
  <r>
    <x v="2"/>
    <s v="US"/>
    <s v="USD"/>
    <n v="1407858710"/>
    <n v="1405266710"/>
    <b v="0"/>
    <n v="13"/>
    <b v="0"/>
    <x v="1"/>
    <s v="plays"/>
    <n v="81.540000000000006"/>
    <n v="18"/>
    <x v="3860"/>
    <d v="2014-08-12T15:51:50"/>
    <x v="3"/>
  </r>
  <r>
    <x v="2"/>
    <s v="US"/>
    <s v="USD"/>
    <n v="1415828820"/>
    <n v="1412258977"/>
    <b v="0"/>
    <n v="1"/>
    <b v="0"/>
    <x v="1"/>
    <s v="plays"/>
    <n v="100"/>
    <n v="5"/>
    <x v="3861"/>
    <d v="2014-11-12T21:47:00"/>
    <x v="3"/>
  </r>
  <r>
    <x v="2"/>
    <s v="US"/>
    <s v="USD"/>
    <n v="1473699540"/>
    <n v="1472451356"/>
    <b v="0"/>
    <n v="1"/>
    <b v="0"/>
    <x v="1"/>
    <s v="plays"/>
    <n v="1"/>
    <n v="0"/>
    <x v="3862"/>
    <d v="2016-09-12T16:59:00"/>
    <x v="2"/>
  </r>
  <r>
    <x v="2"/>
    <s v="US"/>
    <s v="USD"/>
    <n v="1446739905"/>
    <n v="1441552305"/>
    <b v="0"/>
    <n v="0"/>
    <b v="0"/>
    <x v="1"/>
    <s v="plays"/>
    <s v="N/A"/>
    <n v="0"/>
    <x v="3863"/>
    <d v="2015-11-05T16:11:45"/>
    <x v="0"/>
  </r>
  <r>
    <x v="2"/>
    <s v="US"/>
    <s v="USD"/>
    <n v="1447799054"/>
    <n v="1445203454"/>
    <b v="0"/>
    <n v="3"/>
    <b v="0"/>
    <x v="1"/>
    <s v="plays"/>
    <n v="20"/>
    <n v="1"/>
    <x v="3864"/>
    <d v="2015-11-17T22:24:14"/>
    <x v="0"/>
  </r>
  <r>
    <x v="2"/>
    <s v="CA"/>
    <s v="CAD"/>
    <n v="1409376600"/>
    <n v="1405957098"/>
    <b v="0"/>
    <n v="14"/>
    <b v="0"/>
    <x v="1"/>
    <s v="plays"/>
    <n v="46.43"/>
    <n v="27"/>
    <x v="3865"/>
    <d v="2014-08-30T05:30:00"/>
    <x v="3"/>
  </r>
  <r>
    <x v="2"/>
    <s v="US"/>
    <s v="USD"/>
    <n v="1458703740"/>
    <n v="1454453021"/>
    <b v="0"/>
    <n v="2"/>
    <b v="0"/>
    <x v="1"/>
    <s v="plays"/>
    <n v="5.5"/>
    <n v="1"/>
    <x v="3866"/>
    <d v="2016-03-23T03:29:00"/>
    <x v="2"/>
  </r>
  <r>
    <x v="2"/>
    <s v="US"/>
    <s v="USD"/>
    <n v="1466278339"/>
    <n v="1463686339"/>
    <b v="0"/>
    <n v="5"/>
    <b v="0"/>
    <x v="1"/>
    <s v="plays"/>
    <n v="50.2"/>
    <n v="13"/>
    <x v="3867"/>
    <d v="2016-06-18T19:32:19"/>
    <x v="2"/>
  </r>
  <r>
    <x v="1"/>
    <s v="GB"/>
    <s v="GBP"/>
    <n v="1410191405"/>
    <n v="1408031405"/>
    <b v="0"/>
    <n v="1"/>
    <b v="0"/>
    <x v="1"/>
    <s v="musical"/>
    <n v="10"/>
    <n v="0"/>
    <x v="3868"/>
    <d v="2014-09-08T15:50:05"/>
    <x v="3"/>
  </r>
  <r>
    <x v="1"/>
    <s v="US"/>
    <s v="USD"/>
    <n v="1426302660"/>
    <n v="1423761792"/>
    <b v="0"/>
    <n v="15"/>
    <b v="0"/>
    <x v="1"/>
    <s v="musical"/>
    <n v="30.13"/>
    <n v="3"/>
    <x v="3869"/>
    <d v="2015-03-14T03:11:00"/>
    <x v="0"/>
  </r>
  <r>
    <x v="1"/>
    <s v="US"/>
    <s v="USD"/>
    <n v="1404360478"/>
    <n v="1401768478"/>
    <b v="0"/>
    <n v="10"/>
    <b v="0"/>
    <x v="1"/>
    <s v="musical"/>
    <n v="150"/>
    <n v="15"/>
    <x v="3870"/>
    <d v="2014-07-03T04:07:58"/>
    <x v="3"/>
  </r>
  <r>
    <x v="1"/>
    <s v="US"/>
    <s v="USD"/>
    <n v="1490809450"/>
    <n v="1485629050"/>
    <b v="0"/>
    <n v="3"/>
    <b v="0"/>
    <x v="1"/>
    <s v="musical"/>
    <n v="13.33"/>
    <n v="3"/>
    <x v="3871"/>
    <d v="2017-03-29T17:44:10"/>
    <x v="1"/>
  </r>
  <r>
    <x v="1"/>
    <s v="US"/>
    <s v="USD"/>
    <n v="1439522996"/>
    <n v="1435202996"/>
    <b v="0"/>
    <n v="0"/>
    <b v="0"/>
    <x v="1"/>
    <s v="musical"/>
    <s v="N/A"/>
    <n v="0"/>
    <x v="3872"/>
    <d v="2015-08-14T03:29:56"/>
    <x v="0"/>
  </r>
  <r>
    <x v="1"/>
    <s v="US"/>
    <s v="USD"/>
    <n v="1444322535"/>
    <n v="1441730535"/>
    <b v="0"/>
    <n v="0"/>
    <b v="0"/>
    <x v="1"/>
    <s v="musical"/>
    <s v="N/A"/>
    <n v="0"/>
    <x v="3873"/>
    <d v="2015-10-08T16:42:15"/>
    <x v="0"/>
  </r>
  <r>
    <x v="1"/>
    <s v="NZ"/>
    <s v="NZD"/>
    <n v="1422061200"/>
    <n v="1420244622"/>
    <b v="0"/>
    <n v="0"/>
    <b v="0"/>
    <x v="1"/>
    <s v="musical"/>
    <s v="N/A"/>
    <n v="0"/>
    <x v="3874"/>
    <d v="2015-01-24T01:00:00"/>
    <x v="0"/>
  </r>
  <r>
    <x v="1"/>
    <s v="DK"/>
    <s v="DKK"/>
    <n v="1472896800"/>
    <n v="1472804365"/>
    <b v="0"/>
    <n v="0"/>
    <b v="0"/>
    <x v="1"/>
    <s v="musical"/>
    <s v="N/A"/>
    <n v="0"/>
    <x v="3875"/>
    <d v="2016-09-03T10:00:00"/>
    <x v="2"/>
  </r>
  <r>
    <x v="1"/>
    <s v="GB"/>
    <s v="GBP"/>
    <n v="1454425128"/>
    <n v="1451833128"/>
    <b v="0"/>
    <n v="46"/>
    <b v="0"/>
    <x v="1"/>
    <s v="musical"/>
    <n v="44.76"/>
    <n v="53"/>
    <x v="3876"/>
    <d v="2016-02-02T14:58:48"/>
    <x v="2"/>
  </r>
  <r>
    <x v="1"/>
    <s v="US"/>
    <s v="USD"/>
    <n v="1481213752"/>
    <n v="1478621752"/>
    <b v="0"/>
    <n v="14"/>
    <b v="0"/>
    <x v="1"/>
    <s v="musical"/>
    <n v="88.64"/>
    <n v="5"/>
    <x v="3877"/>
    <d v="2016-12-08T16:15:52"/>
    <x v="2"/>
  </r>
  <r>
    <x v="1"/>
    <s v="US"/>
    <s v="USD"/>
    <n v="1435636740"/>
    <n v="1433014746"/>
    <b v="0"/>
    <n v="1"/>
    <b v="0"/>
    <x v="1"/>
    <s v="musical"/>
    <n v="10"/>
    <n v="0"/>
    <x v="3878"/>
    <d v="2015-06-30T03:59:00"/>
    <x v="0"/>
  </r>
  <r>
    <x v="1"/>
    <s v="GB"/>
    <s v="GBP"/>
    <n v="1422218396"/>
    <n v="1419626396"/>
    <b v="0"/>
    <n v="0"/>
    <b v="0"/>
    <x v="1"/>
    <s v="musical"/>
    <s v="N/A"/>
    <n v="0"/>
    <x v="3879"/>
    <d v="2015-01-25T20:39:56"/>
    <x v="3"/>
  </r>
  <r>
    <x v="1"/>
    <s v="GB"/>
    <s v="GBP"/>
    <n v="1406761200"/>
    <n v="1403724820"/>
    <b v="0"/>
    <n v="17"/>
    <b v="0"/>
    <x v="1"/>
    <s v="musical"/>
    <n v="57.65"/>
    <n v="13"/>
    <x v="3880"/>
    <d v="2014-07-30T23:00:00"/>
    <x v="3"/>
  </r>
  <r>
    <x v="1"/>
    <s v="US"/>
    <s v="USD"/>
    <n v="1487550399"/>
    <n v="1484958399"/>
    <b v="0"/>
    <n v="1"/>
    <b v="0"/>
    <x v="1"/>
    <s v="musical"/>
    <n v="25"/>
    <n v="5"/>
    <x v="3881"/>
    <d v="2017-02-20T00:26:39"/>
    <x v="1"/>
  </r>
  <r>
    <x v="1"/>
    <s v="AU"/>
    <s v="AUD"/>
    <n v="1454281380"/>
    <n v="1451950570"/>
    <b v="0"/>
    <n v="0"/>
    <b v="0"/>
    <x v="1"/>
    <s v="musical"/>
    <s v="N/A"/>
    <n v="0"/>
    <x v="3882"/>
    <d v="2016-01-31T23:03:00"/>
    <x v="2"/>
  </r>
  <r>
    <x v="1"/>
    <s v="GB"/>
    <s v="GBP"/>
    <n v="1409668069"/>
    <n v="1407076069"/>
    <b v="0"/>
    <n v="0"/>
    <b v="0"/>
    <x v="1"/>
    <s v="musical"/>
    <s v="N/A"/>
    <n v="0"/>
    <x v="3883"/>
    <d v="2014-09-02T14:27:49"/>
    <x v="3"/>
  </r>
  <r>
    <x v="1"/>
    <s v="US"/>
    <s v="USD"/>
    <n v="1427479192"/>
    <n v="1425322792"/>
    <b v="0"/>
    <n v="0"/>
    <b v="0"/>
    <x v="1"/>
    <s v="musical"/>
    <s v="N/A"/>
    <n v="0"/>
    <x v="3884"/>
    <d v="2015-03-27T17:59:52"/>
    <x v="0"/>
  </r>
  <r>
    <x v="1"/>
    <s v="US"/>
    <s v="USD"/>
    <n v="1462834191"/>
    <n v="1460242191"/>
    <b v="0"/>
    <n v="0"/>
    <b v="0"/>
    <x v="1"/>
    <s v="musical"/>
    <s v="N/A"/>
    <n v="0"/>
    <x v="3885"/>
    <d v="2016-05-09T22:49:51"/>
    <x v="2"/>
  </r>
  <r>
    <x v="1"/>
    <s v="AU"/>
    <s v="AUD"/>
    <n v="1418275702"/>
    <n v="1415683702"/>
    <b v="0"/>
    <n v="0"/>
    <b v="0"/>
    <x v="1"/>
    <s v="musical"/>
    <s v="N/A"/>
    <n v="0"/>
    <x v="3886"/>
    <d v="2014-12-11T05:28:22"/>
    <x v="3"/>
  </r>
  <r>
    <x v="1"/>
    <s v="US"/>
    <s v="USD"/>
    <n v="1430517600"/>
    <n v="1426538129"/>
    <b v="0"/>
    <n v="2"/>
    <b v="0"/>
    <x v="1"/>
    <s v="musical"/>
    <n v="17.5"/>
    <n v="2"/>
    <x v="3887"/>
    <d v="2015-05-01T22:00:00"/>
    <x v="0"/>
  </r>
  <r>
    <x v="2"/>
    <s v="GB"/>
    <s v="GBP"/>
    <n v="1488114358"/>
    <n v="1485522358"/>
    <b v="0"/>
    <n v="14"/>
    <b v="0"/>
    <x v="1"/>
    <s v="plays"/>
    <n v="38.71"/>
    <n v="27"/>
    <x v="3888"/>
    <d v="2017-02-26T13:05:58"/>
    <x v="1"/>
  </r>
  <r>
    <x v="2"/>
    <s v="US"/>
    <s v="USD"/>
    <n v="1420413960"/>
    <n v="1417651630"/>
    <b v="0"/>
    <n v="9"/>
    <b v="0"/>
    <x v="1"/>
    <s v="plays"/>
    <n v="13.11"/>
    <n v="1"/>
    <x v="3889"/>
    <d v="2015-01-04T23:26:00"/>
    <x v="3"/>
  </r>
  <r>
    <x v="2"/>
    <s v="US"/>
    <s v="USD"/>
    <n v="1439662344"/>
    <n v="1434478344"/>
    <b v="0"/>
    <n v="8"/>
    <b v="0"/>
    <x v="1"/>
    <s v="plays"/>
    <n v="315.5"/>
    <n v="17"/>
    <x v="3890"/>
    <d v="2015-08-15T18:12:24"/>
    <x v="0"/>
  </r>
  <r>
    <x v="2"/>
    <s v="US"/>
    <s v="USD"/>
    <n v="1427086740"/>
    <n v="1424488244"/>
    <b v="0"/>
    <n v="7"/>
    <b v="0"/>
    <x v="1"/>
    <s v="plays"/>
    <n v="37.14"/>
    <n v="33"/>
    <x v="3891"/>
    <d v="2015-03-23T04:59:00"/>
    <x v="0"/>
  </r>
  <r>
    <x v="2"/>
    <s v="US"/>
    <s v="USD"/>
    <n v="1408863600"/>
    <n v="1408203557"/>
    <b v="0"/>
    <n v="0"/>
    <b v="0"/>
    <x v="1"/>
    <s v="plays"/>
    <s v="N/A"/>
    <n v="0"/>
    <x v="3892"/>
    <d v="2014-08-24T07:00:00"/>
    <x v="3"/>
  </r>
  <r>
    <x v="2"/>
    <s v="US"/>
    <s v="USD"/>
    <n v="1404194400"/>
    <n v="1400600840"/>
    <b v="0"/>
    <n v="84"/>
    <b v="0"/>
    <x v="1"/>
    <s v="plays"/>
    <n v="128.27000000000001"/>
    <n v="22"/>
    <x v="3893"/>
    <d v="2014-07-01T06:00:00"/>
    <x v="3"/>
  </r>
  <r>
    <x v="2"/>
    <s v="US"/>
    <s v="USD"/>
    <n v="1481000340"/>
    <n v="1478386812"/>
    <b v="0"/>
    <n v="11"/>
    <b v="0"/>
    <x v="1"/>
    <s v="plays"/>
    <n v="47.27"/>
    <n v="3"/>
    <x v="3894"/>
    <d v="2016-12-06T04:59:00"/>
    <x v="2"/>
  </r>
  <r>
    <x v="2"/>
    <s v="US"/>
    <s v="USD"/>
    <n v="1425103218"/>
    <n v="1422424818"/>
    <b v="0"/>
    <n v="1"/>
    <b v="0"/>
    <x v="1"/>
    <s v="plays"/>
    <n v="50"/>
    <n v="5"/>
    <x v="3895"/>
    <d v="2015-02-28T06:00:18"/>
    <x v="0"/>
  </r>
  <r>
    <x v="2"/>
    <s v="US"/>
    <s v="USD"/>
    <n v="1402979778"/>
    <n v="1401770178"/>
    <b v="0"/>
    <n v="4"/>
    <b v="0"/>
    <x v="1"/>
    <s v="plays"/>
    <n v="42.5"/>
    <n v="11"/>
    <x v="3896"/>
    <d v="2014-06-17T04:36:18"/>
    <x v="3"/>
  </r>
  <r>
    <x v="2"/>
    <s v="NZ"/>
    <s v="NZD"/>
    <n v="1420750683"/>
    <n v="1418158683"/>
    <b v="0"/>
    <n v="10"/>
    <b v="0"/>
    <x v="1"/>
    <s v="plays"/>
    <n v="44"/>
    <n v="18"/>
    <x v="3897"/>
    <d v="2015-01-08T20:58:03"/>
    <x v="3"/>
  </r>
  <r>
    <x v="2"/>
    <s v="GB"/>
    <s v="GBP"/>
    <n v="1439827200"/>
    <n v="1436355270"/>
    <b v="0"/>
    <n v="16"/>
    <b v="0"/>
    <x v="1"/>
    <s v="plays"/>
    <n v="50.88"/>
    <n v="33"/>
    <x v="3898"/>
    <d v="2015-08-17T16:00:00"/>
    <x v="0"/>
  </r>
  <r>
    <x v="2"/>
    <s v="US"/>
    <s v="USD"/>
    <n v="1407868561"/>
    <n v="1406140561"/>
    <b v="0"/>
    <n v="2"/>
    <b v="0"/>
    <x v="1"/>
    <s v="plays"/>
    <n v="62.5"/>
    <n v="1"/>
    <x v="3899"/>
    <d v="2014-08-12T18:36:01"/>
    <x v="3"/>
  </r>
  <r>
    <x v="2"/>
    <s v="US"/>
    <s v="USD"/>
    <n v="1433988791"/>
    <n v="1431396791"/>
    <b v="0"/>
    <n v="5"/>
    <b v="0"/>
    <x v="1"/>
    <s v="plays"/>
    <n v="27"/>
    <n v="5"/>
    <x v="3900"/>
    <d v="2015-06-11T02:13:11"/>
    <x v="0"/>
  </r>
  <r>
    <x v="2"/>
    <s v="US"/>
    <s v="USD"/>
    <n v="1450554599"/>
    <n v="1447098599"/>
    <b v="0"/>
    <n v="1"/>
    <b v="0"/>
    <x v="1"/>
    <s v="plays"/>
    <n v="25"/>
    <n v="1"/>
    <x v="3901"/>
    <d v="2015-12-19T19:49:59"/>
    <x v="0"/>
  </r>
  <r>
    <x v="2"/>
    <s v="GB"/>
    <s v="GBP"/>
    <n v="1479125642"/>
    <n v="1476962042"/>
    <b v="0"/>
    <n v="31"/>
    <b v="0"/>
    <x v="1"/>
    <s v="plays"/>
    <n v="47.26"/>
    <n v="49"/>
    <x v="3902"/>
    <d v="2016-11-14T12:14:02"/>
    <x v="2"/>
  </r>
  <r>
    <x v="2"/>
    <s v="US"/>
    <s v="USD"/>
    <n v="1439581080"/>
    <n v="1435709765"/>
    <b v="0"/>
    <n v="0"/>
    <b v="0"/>
    <x v="1"/>
    <s v="plays"/>
    <s v="N/A"/>
    <n v="0"/>
    <x v="3903"/>
    <d v="2015-08-14T19:38:00"/>
    <x v="0"/>
  </r>
  <r>
    <x v="2"/>
    <s v="US"/>
    <s v="USD"/>
    <n v="1429074240"/>
    <n v="1427866200"/>
    <b v="0"/>
    <n v="2"/>
    <b v="0"/>
    <x v="1"/>
    <s v="plays"/>
    <n v="1.5"/>
    <n v="0"/>
    <x v="3904"/>
    <d v="2015-04-15T05:04:00"/>
    <x v="0"/>
  </r>
  <r>
    <x v="2"/>
    <s v="GB"/>
    <s v="GBP"/>
    <n v="1434063600"/>
    <n v="1430405903"/>
    <b v="0"/>
    <n v="7"/>
    <b v="0"/>
    <x v="1"/>
    <s v="plays"/>
    <n v="24.71"/>
    <n v="12"/>
    <x v="3905"/>
    <d v="2015-06-11T23:00:00"/>
    <x v="0"/>
  </r>
  <r>
    <x v="2"/>
    <s v="GB"/>
    <s v="GBP"/>
    <n v="1435325100"/>
    <n v="1432072893"/>
    <b v="0"/>
    <n v="16"/>
    <b v="0"/>
    <x v="1"/>
    <s v="plays"/>
    <n v="63.13"/>
    <n v="67"/>
    <x v="3906"/>
    <d v="2015-06-26T13:25:00"/>
    <x v="0"/>
  </r>
  <r>
    <x v="2"/>
    <s v="US"/>
    <s v="USD"/>
    <n v="1414354080"/>
    <n v="1411587606"/>
    <b v="0"/>
    <n v="4"/>
    <b v="0"/>
    <x v="1"/>
    <s v="plays"/>
    <n v="38.25"/>
    <n v="15"/>
    <x v="3907"/>
    <d v="2014-10-26T20:08:00"/>
    <x v="3"/>
  </r>
  <r>
    <x v="2"/>
    <s v="US"/>
    <s v="USD"/>
    <n v="1406603696"/>
    <n v="1405307696"/>
    <b v="0"/>
    <n v="4"/>
    <b v="0"/>
    <x v="1"/>
    <s v="plays"/>
    <n v="16.25"/>
    <n v="9"/>
    <x v="3908"/>
    <d v="2014-07-29T03:14:56"/>
    <x v="3"/>
  </r>
  <r>
    <x v="2"/>
    <s v="US"/>
    <s v="USD"/>
    <n v="1410424642"/>
    <n v="1407832642"/>
    <b v="0"/>
    <n v="4"/>
    <b v="0"/>
    <x v="1"/>
    <s v="plays"/>
    <n v="33.75"/>
    <n v="0"/>
    <x v="3909"/>
    <d v="2014-09-11T08:37:22"/>
    <x v="3"/>
  </r>
  <r>
    <x v="2"/>
    <s v="US"/>
    <s v="USD"/>
    <n v="1441649397"/>
    <n v="1439057397"/>
    <b v="0"/>
    <n v="3"/>
    <b v="0"/>
    <x v="1"/>
    <s v="plays"/>
    <n v="61.67"/>
    <n v="3"/>
    <x v="3910"/>
    <d v="2015-09-07T18:09:57"/>
    <x v="0"/>
  </r>
  <r>
    <x v="2"/>
    <s v="US"/>
    <s v="USD"/>
    <n v="1417033777"/>
    <n v="1414438177"/>
    <b v="0"/>
    <n v="36"/>
    <b v="0"/>
    <x v="1"/>
    <s v="plays"/>
    <n v="83.14"/>
    <n v="37"/>
    <x v="3911"/>
    <d v="2014-11-26T20:29:37"/>
    <x v="3"/>
  </r>
  <r>
    <x v="2"/>
    <s v="US"/>
    <s v="USD"/>
    <n v="1429936500"/>
    <n v="1424759330"/>
    <b v="0"/>
    <n v="1"/>
    <b v="0"/>
    <x v="1"/>
    <s v="plays"/>
    <n v="1"/>
    <n v="0"/>
    <x v="3912"/>
    <d v="2015-04-25T04:35:00"/>
    <x v="0"/>
  </r>
  <r>
    <x v="2"/>
    <s v="US"/>
    <s v="USD"/>
    <n v="1448863449"/>
    <n v="1446267849"/>
    <b v="0"/>
    <n v="7"/>
    <b v="0"/>
    <x v="1"/>
    <s v="plays"/>
    <n v="142.86000000000001"/>
    <n v="10"/>
    <x v="3913"/>
    <d v="2015-11-30T06:04:09"/>
    <x v="0"/>
  </r>
  <r>
    <x v="2"/>
    <s v="GB"/>
    <s v="GBP"/>
    <n v="1431298740"/>
    <n v="1429558756"/>
    <b v="0"/>
    <n v="27"/>
    <b v="0"/>
    <x v="1"/>
    <s v="plays"/>
    <n v="33.67"/>
    <n v="36"/>
    <x v="3914"/>
    <d v="2015-05-10T22:59:00"/>
    <x v="0"/>
  </r>
  <r>
    <x v="2"/>
    <s v="GB"/>
    <s v="GBP"/>
    <n v="1464824309"/>
    <n v="1462232309"/>
    <b v="0"/>
    <n v="1"/>
    <b v="0"/>
    <x v="1"/>
    <s v="plays"/>
    <n v="5"/>
    <n v="0"/>
    <x v="3915"/>
    <d v="2016-06-01T23:38:29"/>
    <x v="2"/>
  </r>
  <r>
    <x v="2"/>
    <s v="DK"/>
    <s v="DKK"/>
    <n v="1464952752"/>
    <n v="1462360752"/>
    <b v="0"/>
    <n v="0"/>
    <b v="0"/>
    <x v="1"/>
    <s v="plays"/>
    <s v="N/A"/>
    <n v="0"/>
    <x v="3916"/>
    <d v="2016-06-03T11:19:12"/>
    <x v="2"/>
  </r>
  <r>
    <x v="2"/>
    <s v="GB"/>
    <s v="GBP"/>
    <n v="1410439161"/>
    <n v="1407847161"/>
    <b v="0"/>
    <n v="1"/>
    <b v="0"/>
    <x v="1"/>
    <s v="plays"/>
    <n v="10"/>
    <n v="0"/>
    <x v="3917"/>
    <d v="2014-09-11T12:39:21"/>
    <x v="3"/>
  </r>
  <r>
    <x v="2"/>
    <s v="GB"/>
    <s v="GBP"/>
    <n v="1407168000"/>
    <n v="1406131023"/>
    <b v="0"/>
    <n v="3"/>
    <b v="0"/>
    <x v="1"/>
    <s v="plays"/>
    <n v="40"/>
    <n v="0"/>
    <x v="3918"/>
    <d v="2014-08-04T16:00:00"/>
    <x v="3"/>
  </r>
  <r>
    <x v="2"/>
    <s v="GB"/>
    <s v="GBP"/>
    <n v="1453075200"/>
    <n v="1450628773"/>
    <b v="0"/>
    <n v="3"/>
    <b v="0"/>
    <x v="1"/>
    <s v="plays"/>
    <n v="30"/>
    <n v="2"/>
    <x v="3919"/>
    <d v="2016-01-18T00:00:00"/>
    <x v="0"/>
  </r>
  <r>
    <x v="2"/>
    <s v="GB"/>
    <s v="GBP"/>
    <n v="1479032260"/>
    <n v="1476436660"/>
    <b v="0"/>
    <n v="3"/>
    <b v="0"/>
    <x v="1"/>
    <s v="plays"/>
    <n v="45"/>
    <n v="5"/>
    <x v="3920"/>
    <d v="2016-11-13T10:17:40"/>
    <x v="2"/>
  </r>
  <r>
    <x v="2"/>
    <s v="GB"/>
    <s v="GBP"/>
    <n v="1414346400"/>
    <n v="1413291655"/>
    <b v="0"/>
    <n v="0"/>
    <b v="0"/>
    <x v="1"/>
    <s v="plays"/>
    <s v="N/A"/>
    <n v="0"/>
    <x v="3921"/>
    <d v="2014-10-26T18:00:00"/>
    <x v="3"/>
  </r>
  <r>
    <x v="2"/>
    <s v="US"/>
    <s v="USD"/>
    <n v="1425337200"/>
    <n v="1421432810"/>
    <b v="0"/>
    <n v="6"/>
    <b v="0"/>
    <x v="1"/>
    <s v="plays"/>
    <n v="10.17"/>
    <n v="8"/>
    <x v="3922"/>
    <d v="2015-03-02T23:00:00"/>
    <x v="0"/>
  </r>
  <r>
    <x v="2"/>
    <s v="GB"/>
    <s v="GBP"/>
    <n v="1428622271"/>
    <n v="1426203071"/>
    <b v="0"/>
    <n v="17"/>
    <b v="0"/>
    <x v="1"/>
    <s v="plays"/>
    <n v="81.41"/>
    <n v="12"/>
    <x v="3923"/>
    <d v="2015-04-09T23:31:11"/>
    <x v="0"/>
  </r>
  <r>
    <x v="2"/>
    <s v="US"/>
    <s v="USD"/>
    <n v="1403823722"/>
    <n v="1401231722"/>
    <b v="0"/>
    <n v="40"/>
    <b v="0"/>
    <x v="1"/>
    <s v="plays"/>
    <n v="57.25"/>
    <n v="15"/>
    <x v="3924"/>
    <d v="2014-06-26T23:02:02"/>
    <x v="3"/>
  </r>
  <r>
    <x v="2"/>
    <s v="US"/>
    <s v="USD"/>
    <n v="1406753639"/>
    <n v="1404161639"/>
    <b v="0"/>
    <n v="3"/>
    <b v="0"/>
    <x v="1"/>
    <s v="plays"/>
    <n v="5"/>
    <n v="10"/>
    <x v="3925"/>
    <d v="2014-07-30T20:53:59"/>
    <x v="3"/>
  </r>
  <r>
    <x v="2"/>
    <s v="AU"/>
    <s v="AUD"/>
    <n v="1419645748"/>
    <n v="1417053748"/>
    <b v="0"/>
    <n v="1"/>
    <b v="0"/>
    <x v="1"/>
    <s v="plays"/>
    <n v="15"/>
    <n v="0"/>
    <x v="3926"/>
    <d v="2014-12-27T02:02:28"/>
    <x v="3"/>
  </r>
  <r>
    <x v="2"/>
    <s v="GB"/>
    <s v="GBP"/>
    <n v="1407565504"/>
    <n v="1404973504"/>
    <b v="0"/>
    <n v="2"/>
    <b v="0"/>
    <x v="1"/>
    <s v="plays"/>
    <n v="12.5"/>
    <n v="1"/>
    <x v="3927"/>
    <d v="2014-08-09T06:25:04"/>
    <x v="3"/>
  </r>
  <r>
    <x v="2"/>
    <s v="US"/>
    <s v="USD"/>
    <n v="1444971540"/>
    <n v="1442593427"/>
    <b v="0"/>
    <n v="7"/>
    <b v="0"/>
    <x v="1"/>
    <s v="plays"/>
    <n v="93"/>
    <n v="13"/>
    <x v="3928"/>
    <d v="2015-10-16T04:59:00"/>
    <x v="0"/>
  </r>
  <r>
    <x v="2"/>
    <s v="US"/>
    <s v="USD"/>
    <n v="1474228265"/>
    <n v="1471636265"/>
    <b v="0"/>
    <n v="14"/>
    <b v="0"/>
    <x v="1"/>
    <s v="plays"/>
    <n v="32.36"/>
    <n v="2"/>
    <x v="3929"/>
    <d v="2016-09-18T19:51:05"/>
    <x v="2"/>
  </r>
  <r>
    <x v="2"/>
    <s v="AU"/>
    <s v="AUD"/>
    <n v="1459490400"/>
    <n v="1457078868"/>
    <b v="0"/>
    <n v="0"/>
    <b v="0"/>
    <x v="1"/>
    <s v="plays"/>
    <s v="N/A"/>
    <n v="0"/>
    <x v="3930"/>
    <d v="2016-04-01T06:00:00"/>
    <x v="2"/>
  </r>
  <r>
    <x v="2"/>
    <s v="US"/>
    <s v="USD"/>
    <n v="1441510707"/>
    <n v="1439350707"/>
    <b v="0"/>
    <n v="0"/>
    <b v="0"/>
    <x v="1"/>
    <s v="plays"/>
    <s v="N/A"/>
    <n v="0"/>
    <x v="3931"/>
    <d v="2015-09-06T03:38:27"/>
    <x v="0"/>
  </r>
  <r>
    <x v="2"/>
    <s v="US"/>
    <s v="USD"/>
    <n v="1458097364"/>
    <n v="1455508964"/>
    <b v="0"/>
    <n v="1"/>
    <b v="0"/>
    <x v="1"/>
    <s v="plays"/>
    <n v="1"/>
    <n v="0"/>
    <x v="3932"/>
    <d v="2016-03-16T03:02:44"/>
    <x v="2"/>
  </r>
  <r>
    <x v="2"/>
    <s v="US"/>
    <s v="USD"/>
    <n v="1468716180"/>
    <n v="1466205262"/>
    <b v="0"/>
    <n v="12"/>
    <b v="0"/>
    <x v="1"/>
    <s v="plays"/>
    <n v="91.83"/>
    <n v="16"/>
    <x v="3933"/>
    <d v="2016-07-17T00:43:00"/>
    <x v="2"/>
  </r>
  <r>
    <x v="2"/>
    <s v="US"/>
    <s v="USD"/>
    <n v="1443704400"/>
    <n v="1439827639"/>
    <b v="0"/>
    <n v="12"/>
    <b v="0"/>
    <x v="1"/>
    <s v="plays"/>
    <n v="45.83"/>
    <n v="11"/>
    <x v="3934"/>
    <d v="2015-10-01T13:00:00"/>
    <x v="0"/>
  </r>
  <r>
    <x v="2"/>
    <s v="GB"/>
    <s v="GBP"/>
    <n v="1443973546"/>
    <n v="1438789546"/>
    <b v="0"/>
    <n v="23"/>
    <b v="0"/>
    <x v="1"/>
    <s v="plays"/>
    <n v="57.17"/>
    <n v="44"/>
    <x v="3935"/>
    <d v="2015-10-04T15:45:46"/>
    <x v="0"/>
  </r>
  <r>
    <x v="2"/>
    <s v="US"/>
    <s v="USD"/>
    <n v="1480576720"/>
    <n v="1477981120"/>
    <b v="0"/>
    <n v="0"/>
    <b v="0"/>
    <x v="1"/>
    <s v="plays"/>
    <s v="N/A"/>
    <n v="0"/>
    <x v="3936"/>
    <d v="2016-12-01T07:18:40"/>
    <x v="2"/>
  </r>
  <r>
    <x v="2"/>
    <s v="US"/>
    <s v="USD"/>
    <n v="1468249760"/>
    <n v="1465830560"/>
    <b v="0"/>
    <n v="10"/>
    <b v="0"/>
    <x v="1"/>
    <s v="plays"/>
    <n v="248.5"/>
    <n v="86"/>
    <x v="3937"/>
    <d v="2016-07-11T15:09:20"/>
    <x v="2"/>
  </r>
  <r>
    <x v="2"/>
    <s v="US"/>
    <s v="USD"/>
    <n v="1435441454"/>
    <n v="1432763054"/>
    <b v="0"/>
    <n v="5"/>
    <b v="0"/>
    <x v="1"/>
    <s v="plays"/>
    <n v="79.400000000000006"/>
    <n v="12"/>
    <x v="3938"/>
    <d v="2015-06-27T21:44:14"/>
    <x v="0"/>
  </r>
  <r>
    <x v="2"/>
    <s v="AU"/>
    <s v="AUD"/>
    <n v="1412656200"/>
    <n v="1412328979"/>
    <b v="0"/>
    <n v="1"/>
    <b v="0"/>
    <x v="1"/>
    <s v="plays"/>
    <n v="5"/>
    <n v="0"/>
    <x v="3939"/>
    <d v="2014-10-07T04:30:00"/>
    <x v="3"/>
  </r>
  <r>
    <x v="2"/>
    <s v="US"/>
    <s v="USD"/>
    <n v="1420199351"/>
    <n v="1416311351"/>
    <b v="0"/>
    <n v="2"/>
    <b v="0"/>
    <x v="1"/>
    <s v="plays"/>
    <n v="5.5"/>
    <n v="0"/>
    <x v="3940"/>
    <d v="2015-01-02T11:49:11"/>
    <x v="3"/>
  </r>
  <r>
    <x v="2"/>
    <s v="US"/>
    <s v="USD"/>
    <n v="1416877200"/>
    <n v="1414505137"/>
    <b v="0"/>
    <n v="2"/>
    <b v="0"/>
    <x v="1"/>
    <s v="plays"/>
    <n v="25"/>
    <n v="1"/>
    <x v="3941"/>
    <d v="2014-11-25T01:00:00"/>
    <x v="3"/>
  </r>
  <r>
    <x v="2"/>
    <s v="US"/>
    <s v="USD"/>
    <n v="1434490914"/>
    <n v="1429306914"/>
    <b v="0"/>
    <n v="0"/>
    <b v="0"/>
    <x v="1"/>
    <s v="plays"/>
    <s v="N/A"/>
    <n v="0"/>
    <x v="3942"/>
    <d v="2015-06-16T21:41:54"/>
    <x v="0"/>
  </r>
  <r>
    <x v="2"/>
    <s v="US"/>
    <s v="USD"/>
    <n v="1446483000"/>
    <n v="1443811268"/>
    <b v="0"/>
    <n v="13"/>
    <b v="0"/>
    <x v="1"/>
    <s v="plays"/>
    <n v="137.08000000000001"/>
    <n v="36"/>
    <x v="3943"/>
    <d v="2015-11-02T16:50:00"/>
    <x v="0"/>
  </r>
  <r>
    <x v="2"/>
    <s v="US"/>
    <s v="USD"/>
    <n v="1440690875"/>
    <n v="1438098875"/>
    <b v="0"/>
    <n v="0"/>
    <b v="0"/>
    <x v="1"/>
    <s v="plays"/>
    <s v="N/A"/>
    <n v="0"/>
    <x v="3944"/>
    <d v="2015-08-27T15:54:35"/>
    <x v="0"/>
  </r>
  <r>
    <x v="2"/>
    <s v="US"/>
    <s v="USD"/>
    <n v="1431717268"/>
    <n v="1429125268"/>
    <b v="0"/>
    <n v="1"/>
    <b v="0"/>
    <x v="1"/>
    <s v="plays"/>
    <n v="5"/>
    <n v="0"/>
    <x v="3945"/>
    <d v="2015-05-15T19:14:28"/>
    <x v="0"/>
  </r>
  <r>
    <x v="2"/>
    <s v="US"/>
    <s v="USD"/>
    <n v="1425110400"/>
    <n v="1422388822"/>
    <b v="0"/>
    <n v="5"/>
    <b v="0"/>
    <x v="1"/>
    <s v="plays"/>
    <n v="39"/>
    <n v="3"/>
    <x v="3946"/>
    <d v="2015-02-28T08:00:00"/>
    <x v="0"/>
  </r>
  <r>
    <x v="2"/>
    <s v="US"/>
    <s v="USD"/>
    <n v="1475378744"/>
    <n v="1472786744"/>
    <b v="0"/>
    <n v="2"/>
    <b v="0"/>
    <x v="1"/>
    <s v="plays"/>
    <n v="50.5"/>
    <n v="3"/>
    <x v="3947"/>
    <d v="2016-10-02T03:25:44"/>
    <x v="2"/>
  </r>
  <r>
    <x v="2"/>
    <s v="AU"/>
    <s v="AUD"/>
    <n v="1410076123"/>
    <n v="1404892123"/>
    <b v="0"/>
    <n v="0"/>
    <b v="0"/>
    <x v="1"/>
    <s v="plays"/>
    <s v="N/A"/>
    <n v="0"/>
    <x v="3948"/>
    <d v="2014-09-07T07:48:43"/>
    <x v="3"/>
  </r>
  <r>
    <x v="2"/>
    <s v="AU"/>
    <s v="AUD"/>
    <n v="1423623221"/>
    <n v="1421031221"/>
    <b v="0"/>
    <n v="32"/>
    <b v="0"/>
    <x v="1"/>
    <s v="plays"/>
    <n v="49.28"/>
    <n v="16"/>
    <x v="3949"/>
    <d v="2015-02-11T02:53:41"/>
    <x v="0"/>
  </r>
  <r>
    <x v="2"/>
    <s v="US"/>
    <s v="USD"/>
    <n v="1460140500"/>
    <n v="1457628680"/>
    <b v="0"/>
    <n v="1"/>
    <b v="0"/>
    <x v="1"/>
    <s v="plays"/>
    <n v="25"/>
    <n v="1"/>
    <x v="3950"/>
    <d v="2016-04-08T18:35:00"/>
    <x v="2"/>
  </r>
  <r>
    <x v="2"/>
    <s v="IE"/>
    <s v="EUR"/>
    <n v="1462301342"/>
    <n v="1457120942"/>
    <b v="0"/>
    <n v="1"/>
    <b v="0"/>
    <x v="1"/>
    <s v="plays"/>
    <n v="1"/>
    <n v="0"/>
    <x v="3951"/>
    <d v="2016-05-03T18:49:02"/>
    <x v="2"/>
  </r>
  <r>
    <x v="2"/>
    <s v="US"/>
    <s v="USD"/>
    <n v="1445885890"/>
    <n v="1440701890"/>
    <b v="0"/>
    <n v="1"/>
    <b v="0"/>
    <x v="1"/>
    <s v="plays"/>
    <n v="25"/>
    <n v="0"/>
    <x v="3952"/>
    <d v="2015-10-26T18:58:10"/>
    <x v="0"/>
  </r>
  <r>
    <x v="2"/>
    <s v="US"/>
    <s v="USD"/>
    <n v="1469834940"/>
    <n v="1467162586"/>
    <b v="0"/>
    <n v="0"/>
    <b v="0"/>
    <x v="1"/>
    <s v="plays"/>
    <s v="N/A"/>
    <n v="0"/>
    <x v="3953"/>
    <d v="2016-07-29T23:29:00"/>
    <x v="2"/>
  </r>
  <r>
    <x v="2"/>
    <s v="CA"/>
    <s v="CAD"/>
    <n v="1405352264"/>
    <n v="1400168264"/>
    <b v="0"/>
    <n v="0"/>
    <b v="0"/>
    <x v="1"/>
    <s v="plays"/>
    <s v="N/A"/>
    <n v="0"/>
    <x v="3954"/>
    <d v="2014-07-14T15:37:44"/>
    <x v="3"/>
  </r>
  <r>
    <x v="2"/>
    <s v="US"/>
    <s v="USD"/>
    <n v="1448745741"/>
    <n v="1446150141"/>
    <b v="0"/>
    <n v="8"/>
    <b v="0"/>
    <x v="1"/>
    <s v="plays"/>
    <n v="53.13"/>
    <n v="24"/>
    <x v="3955"/>
    <d v="2015-11-28T21:22:21"/>
    <x v="0"/>
  </r>
  <r>
    <x v="2"/>
    <s v="US"/>
    <s v="USD"/>
    <n v="1461543600"/>
    <n v="1459203727"/>
    <b v="0"/>
    <n v="0"/>
    <b v="0"/>
    <x v="1"/>
    <s v="plays"/>
    <s v="N/A"/>
    <n v="0"/>
    <x v="3956"/>
    <d v="2016-04-25T00:20:00"/>
    <x v="2"/>
  </r>
  <r>
    <x v="2"/>
    <s v="US"/>
    <s v="USD"/>
    <n v="1468020354"/>
    <n v="1464045954"/>
    <b v="0"/>
    <n v="1"/>
    <b v="0"/>
    <x v="1"/>
    <s v="plays"/>
    <n v="7"/>
    <n v="0"/>
    <x v="3957"/>
    <d v="2016-07-08T23:25:54"/>
    <x v="2"/>
  </r>
  <r>
    <x v="2"/>
    <s v="US"/>
    <s v="USD"/>
    <n v="1406988000"/>
    <n v="1403822912"/>
    <b v="0"/>
    <n v="16"/>
    <b v="0"/>
    <x v="1"/>
    <s v="plays"/>
    <n v="40.06"/>
    <n v="32"/>
    <x v="3958"/>
    <d v="2014-08-02T14:00:00"/>
    <x v="3"/>
  </r>
  <r>
    <x v="2"/>
    <s v="US"/>
    <s v="USD"/>
    <n v="1411930556"/>
    <n v="1409338556"/>
    <b v="0"/>
    <n v="12"/>
    <b v="0"/>
    <x v="1"/>
    <s v="plays"/>
    <n v="24.33"/>
    <n v="24"/>
    <x v="3959"/>
    <d v="2014-09-28T18:55:56"/>
    <x v="3"/>
  </r>
  <r>
    <x v="2"/>
    <s v="US"/>
    <s v="USD"/>
    <n v="1451852256"/>
    <n v="1449260256"/>
    <b v="0"/>
    <n v="4"/>
    <b v="0"/>
    <x v="1"/>
    <s v="plays"/>
    <n v="11.25"/>
    <n v="2"/>
    <x v="3960"/>
    <d v="2016-01-03T20:17:36"/>
    <x v="0"/>
  </r>
  <r>
    <x v="2"/>
    <s v="GB"/>
    <s v="GBP"/>
    <n v="1399584210"/>
    <n v="1397683410"/>
    <b v="0"/>
    <n v="2"/>
    <b v="0"/>
    <x v="1"/>
    <s v="plays"/>
    <n v="10.5"/>
    <n v="0"/>
    <x v="3961"/>
    <d v="2014-05-08T21:23:30"/>
    <x v="3"/>
  </r>
  <r>
    <x v="2"/>
    <s v="GB"/>
    <s v="GBP"/>
    <n v="1448722494"/>
    <n v="1446562494"/>
    <b v="0"/>
    <n v="3"/>
    <b v="0"/>
    <x v="1"/>
    <s v="plays"/>
    <n v="15"/>
    <n v="3"/>
    <x v="3962"/>
    <d v="2015-11-28T14:54:54"/>
    <x v="0"/>
  </r>
  <r>
    <x v="2"/>
    <s v="CA"/>
    <s v="CAD"/>
    <n v="1447821717"/>
    <n v="1445226117"/>
    <b v="0"/>
    <n v="0"/>
    <b v="0"/>
    <x v="1"/>
    <s v="plays"/>
    <s v="N/A"/>
    <n v="0"/>
    <x v="3963"/>
    <d v="2015-11-18T04:41:57"/>
    <x v="0"/>
  </r>
  <r>
    <x v="2"/>
    <s v="US"/>
    <s v="USD"/>
    <n v="1429460386"/>
    <n v="1424279986"/>
    <b v="0"/>
    <n v="3"/>
    <b v="0"/>
    <x v="1"/>
    <s v="plays"/>
    <n v="42"/>
    <n v="6"/>
    <x v="3964"/>
    <d v="2015-04-19T16:19:46"/>
    <x v="0"/>
  </r>
  <r>
    <x v="2"/>
    <s v="US"/>
    <s v="USD"/>
    <n v="1460608780"/>
    <n v="1455428380"/>
    <b v="0"/>
    <n v="4"/>
    <b v="0"/>
    <x v="1"/>
    <s v="plays"/>
    <n v="71.25"/>
    <n v="14"/>
    <x v="3965"/>
    <d v="2016-04-14T04:39:40"/>
    <x v="2"/>
  </r>
  <r>
    <x v="2"/>
    <s v="US"/>
    <s v="USD"/>
    <n v="1406170740"/>
    <n v="1402506278"/>
    <b v="0"/>
    <n v="2"/>
    <b v="0"/>
    <x v="1"/>
    <s v="plays"/>
    <n v="22.5"/>
    <n v="1"/>
    <x v="3966"/>
    <d v="2014-07-24T02:59:00"/>
    <x v="3"/>
  </r>
  <r>
    <x v="2"/>
    <s v="US"/>
    <s v="USD"/>
    <n v="1488783507"/>
    <n v="1486191507"/>
    <b v="0"/>
    <n v="10"/>
    <b v="0"/>
    <x v="1"/>
    <s v="plays"/>
    <n v="41"/>
    <n v="24"/>
    <x v="3967"/>
    <d v="2017-03-06T06:58:27"/>
    <x v="1"/>
  </r>
  <r>
    <x v="2"/>
    <s v="US"/>
    <s v="USD"/>
    <n v="1463945673"/>
    <n v="1458761673"/>
    <b v="0"/>
    <n v="11"/>
    <b v="0"/>
    <x v="1"/>
    <s v="plays"/>
    <n v="47.91"/>
    <n v="11"/>
    <x v="3968"/>
    <d v="2016-05-22T19:34:33"/>
    <x v="2"/>
  </r>
  <r>
    <x v="2"/>
    <s v="US"/>
    <s v="USD"/>
    <n v="1472442900"/>
    <n v="1471638646"/>
    <b v="0"/>
    <n v="6"/>
    <b v="0"/>
    <x v="1"/>
    <s v="plays"/>
    <n v="35.17"/>
    <n v="7"/>
    <x v="3969"/>
    <d v="2016-08-29T03:55:00"/>
    <x v="2"/>
  </r>
  <r>
    <x v="2"/>
    <s v="US"/>
    <s v="USD"/>
    <n v="1460925811"/>
    <n v="1458333811"/>
    <b v="0"/>
    <n v="2"/>
    <b v="0"/>
    <x v="1"/>
    <s v="plays"/>
    <n v="5.5"/>
    <n v="0"/>
    <x v="3970"/>
    <d v="2016-04-17T20:43:31"/>
    <x v="2"/>
  </r>
  <r>
    <x v="2"/>
    <s v="US"/>
    <s v="USD"/>
    <n v="1405947126"/>
    <n v="1403355126"/>
    <b v="0"/>
    <n v="6"/>
    <b v="0"/>
    <x v="1"/>
    <s v="plays"/>
    <n v="22.67"/>
    <n v="1"/>
    <x v="3971"/>
    <d v="2014-07-21T12:52:06"/>
    <x v="3"/>
  </r>
  <r>
    <x v="2"/>
    <s v="US"/>
    <s v="USD"/>
    <n v="1423186634"/>
    <n v="1418002634"/>
    <b v="0"/>
    <n v="8"/>
    <b v="0"/>
    <x v="1"/>
    <s v="plays"/>
    <n v="26.38"/>
    <n v="21"/>
    <x v="3972"/>
    <d v="2015-02-06T01:37:14"/>
    <x v="3"/>
  </r>
  <r>
    <x v="2"/>
    <s v="US"/>
    <s v="USD"/>
    <n v="1462766400"/>
    <n v="1460219110"/>
    <b v="0"/>
    <n v="37"/>
    <b v="0"/>
    <x v="1"/>
    <s v="plays"/>
    <n v="105.54"/>
    <n v="78"/>
    <x v="3973"/>
    <d v="2016-05-09T04:00:00"/>
    <x v="2"/>
  </r>
  <r>
    <x v="2"/>
    <s v="GB"/>
    <s v="GBP"/>
    <n v="1464872848"/>
    <n v="1462280848"/>
    <b v="0"/>
    <n v="11"/>
    <b v="0"/>
    <x v="1"/>
    <s v="plays"/>
    <n v="29.09"/>
    <n v="32"/>
    <x v="3974"/>
    <d v="2016-06-02T13:07:28"/>
    <x v="2"/>
  </r>
  <r>
    <x v="2"/>
    <s v="US"/>
    <s v="USD"/>
    <n v="1468442898"/>
    <n v="1465850898"/>
    <b v="0"/>
    <n v="0"/>
    <b v="0"/>
    <x v="1"/>
    <s v="plays"/>
    <s v="N/A"/>
    <n v="0"/>
    <x v="3975"/>
    <d v="2016-07-13T20:48:18"/>
    <x v="2"/>
  </r>
  <r>
    <x v="2"/>
    <s v="US"/>
    <s v="USD"/>
    <n v="1406876400"/>
    <n v="1405024561"/>
    <b v="0"/>
    <n v="10"/>
    <b v="0"/>
    <x v="1"/>
    <s v="plays"/>
    <n v="62"/>
    <n v="48"/>
    <x v="3976"/>
    <d v="2014-08-01T07:00:00"/>
    <x v="3"/>
  </r>
  <r>
    <x v="2"/>
    <s v="US"/>
    <s v="USD"/>
    <n v="1469213732"/>
    <n v="1466621732"/>
    <b v="0"/>
    <n v="6"/>
    <b v="0"/>
    <x v="1"/>
    <s v="plays"/>
    <n v="217.5"/>
    <n v="1"/>
    <x v="3977"/>
    <d v="2016-07-22T18:55:32"/>
    <x v="2"/>
  </r>
  <r>
    <x v="2"/>
    <s v="US"/>
    <s v="USD"/>
    <n v="1422717953"/>
    <n v="1417533953"/>
    <b v="0"/>
    <n v="8"/>
    <b v="0"/>
    <x v="1"/>
    <s v="plays"/>
    <n v="26.75"/>
    <n v="11"/>
    <x v="3978"/>
    <d v="2015-01-31T15:25:53"/>
    <x v="3"/>
  </r>
  <r>
    <x v="2"/>
    <s v="GB"/>
    <s v="GBP"/>
    <n v="1427659200"/>
    <n v="1425678057"/>
    <b v="0"/>
    <n v="6"/>
    <b v="0"/>
    <x v="1"/>
    <s v="plays"/>
    <n v="18.329999999999998"/>
    <n v="2"/>
    <x v="3979"/>
    <d v="2015-03-29T20:00:00"/>
    <x v="0"/>
  </r>
  <r>
    <x v="2"/>
    <s v="US"/>
    <s v="USD"/>
    <n v="1404570147"/>
    <n v="1401978147"/>
    <b v="0"/>
    <n v="7"/>
    <b v="0"/>
    <x v="1"/>
    <s v="plays"/>
    <n v="64.290000000000006"/>
    <n v="18"/>
    <x v="3980"/>
    <d v="2014-07-05T14:22:27"/>
    <x v="3"/>
  </r>
  <r>
    <x v="2"/>
    <s v="US"/>
    <s v="USD"/>
    <n v="1468729149"/>
    <n v="1463545149"/>
    <b v="0"/>
    <n v="7"/>
    <b v="0"/>
    <x v="1"/>
    <s v="plays"/>
    <n v="175"/>
    <n v="4"/>
    <x v="3981"/>
    <d v="2016-07-17T04:19:09"/>
    <x v="2"/>
  </r>
  <r>
    <x v="2"/>
    <s v="GB"/>
    <s v="GBP"/>
    <n v="1436297180"/>
    <n v="1431113180"/>
    <b v="0"/>
    <n v="5"/>
    <b v="0"/>
    <x v="1"/>
    <s v="plays"/>
    <n v="34"/>
    <n v="20"/>
    <x v="3982"/>
    <d v="2015-07-07T19:26:20"/>
    <x v="0"/>
  </r>
  <r>
    <x v="2"/>
    <s v="US"/>
    <s v="USD"/>
    <n v="1400569140"/>
    <n v="1397854356"/>
    <b v="0"/>
    <n v="46"/>
    <b v="0"/>
    <x v="1"/>
    <s v="plays"/>
    <n v="84.28"/>
    <n v="35"/>
    <x v="3983"/>
    <d v="2014-05-20T06:59:00"/>
    <x v="3"/>
  </r>
  <r>
    <x v="2"/>
    <s v="GB"/>
    <s v="GBP"/>
    <n v="1415404800"/>
    <n v="1412809644"/>
    <b v="0"/>
    <n v="10"/>
    <b v="0"/>
    <x v="1"/>
    <s v="plays"/>
    <n v="9.5"/>
    <n v="6"/>
    <x v="3984"/>
    <d v="2014-11-08T00:00:00"/>
    <x v="3"/>
  </r>
  <r>
    <x v="2"/>
    <s v="US"/>
    <s v="USD"/>
    <n v="1456002300"/>
    <n v="1454173120"/>
    <b v="0"/>
    <n v="19"/>
    <b v="0"/>
    <x v="1"/>
    <s v="plays"/>
    <n v="33.74"/>
    <n v="32"/>
    <x v="3985"/>
    <d v="2016-02-20T21:05:00"/>
    <x v="2"/>
  </r>
  <r>
    <x v="2"/>
    <s v="GB"/>
    <s v="GBP"/>
    <n v="1462539840"/>
    <n v="1460034594"/>
    <b v="0"/>
    <n v="13"/>
    <b v="0"/>
    <x v="1"/>
    <s v="plays"/>
    <n v="37.54"/>
    <n v="10"/>
    <x v="3986"/>
    <d v="2016-05-06T13:04:00"/>
    <x v="2"/>
  </r>
  <r>
    <x v="2"/>
    <s v="GB"/>
    <s v="GBP"/>
    <n v="1400278290"/>
    <n v="1399414290"/>
    <b v="0"/>
    <n v="13"/>
    <b v="0"/>
    <x v="1"/>
    <s v="plays"/>
    <n v="11.62"/>
    <n v="38"/>
    <x v="3987"/>
    <d v="2014-05-16T22:11:30"/>
    <x v="3"/>
  </r>
  <r>
    <x v="2"/>
    <s v="US"/>
    <s v="USD"/>
    <n v="1440813413"/>
    <n v="1439517413"/>
    <b v="0"/>
    <n v="4"/>
    <b v="0"/>
    <x v="1"/>
    <s v="plays"/>
    <n v="8"/>
    <n v="2"/>
    <x v="3988"/>
    <d v="2015-08-29T01:56:53"/>
    <x v="0"/>
  </r>
  <r>
    <x v="2"/>
    <s v="US"/>
    <s v="USD"/>
    <n v="1447009181"/>
    <n v="1444413581"/>
    <b v="0"/>
    <n v="0"/>
    <b v="0"/>
    <x v="1"/>
    <s v="plays"/>
    <s v="N/A"/>
    <n v="0"/>
    <x v="3989"/>
    <d v="2015-11-08T18:59:41"/>
    <x v="0"/>
  </r>
  <r>
    <x v="2"/>
    <s v="GB"/>
    <s v="GBP"/>
    <n v="1456934893"/>
    <n v="1454342893"/>
    <b v="0"/>
    <n v="3"/>
    <b v="0"/>
    <x v="1"/>
    <s v="plays"/>
    <n v="23"/>
    <n v="4"/>
    <x v="3990"/>
    <d v="2016-03-02T16:08:13"/>
    <x v="2"/>
  </r>
  <r>
    <x v="2"/>
    <s v="US"/>
    <s v="USD"/>
    <n v="1433086082"/>
    <n v="1430494082"/>
    <b v="0"/>
    <n v="1"/>
    <b v="0"/>
    <x v="1"/>
    <s v="plays"/>
    <n v="100"/>
    <n v="20"/>
    <x v="3991"/>
    <d v="2015-05-31T15:28:02"/>
    <x v="0"/>
  </r>
  <r>
    <x v="2"/>
    <s v="US"/>
    <s v="USD"/>
    <n v="1449876859"/>
    <n v="1444689259"/>
    <b v="0"/>
    <n v="9"/>
    <b v="0"/>
    <x v="1"/>
    <s v="plays"/>
    <n v="60.11"/>
    <n v="5"/>
    <x v="3992"/>
    <d v="2015-12-11T23:34:19"/>
    <x v="0"/>
  </r>
  <r>
    <x v="2"/>
    <s v="US"/>
    <s v="USD"/>
    <n v="1431549912"/>
    <n v="1428957912"/>
    <b v="0"/>
    <n v="1"/>
    <b v="0"/>
    <x v="1"/>
    <s v="plays"/>
    <n v="3"/>
    <n v="0"/>
    <x v="3993"/>
    <d v="2015-05-13T20:45:12"/>
    <x v="0"/>
  </r>
  <r>
    <x v="2"/>
    <s v="US"/>
    <s v="USD"/>
    <n v="1405761690"/>
    <n v="1403169690"/>
    <b v="0"/>
    <n v="1"/>
    <b v="0"/>
    <x v="1"/>
    <s v="plays"/>
    <n v="5"/>
    <n v="0"/>
    <x v="3994"/>
    <d v="2014-07-19T09:21:30"/>
    <x v="3"/>
  </r>
  <r>
    <x v="2"/>
    <s v="GB"/>
    <s v="GBP"/>
    <n v="1423913220"/>
    <n v="1421339077"/>
    <b v="0"/>
    <n v="4"/>
    <b v="0"/>
    <x v="1"/>
    <s v="plays"/>
    <n v="17.5"/>
    <n v="35"/>
    <x v="3995"/>
    <d v="2015-02-14T11:27:00"/>
    <x v="0"/>
  </r>
  <r>
    <x v="2"/>
    <s v="US"/>
    <s v="USD"/>
    <n v="1416499440"/>
    <n v="1415341464"/>
    <b v="0"/>
    <n v="17"/>
    <b v="0"/>
    <x v="1"/>
    <s v="plays"/>
    <n v="29.24"/>
    <n v="17"/>
    <x v="3996"/>
    <d v="2014-11-20T16:04:00"/>
    <x v="3"/>
  </r>
  <r>
    <x v="2"/>
    <s v="GB"/>
    <s v="GBP"/>
    <n v="1428222221"/>
    <n v="1425633821"/>
    <b v="0"/>
    <n v="0"/>
    <b v="0"/>
    <x v="1"/>
    <s v="plays"/>
    <s v="N/A"/>
    <n v="0"/>
    <x v="3997"/>
    <d v="2015-04-05T08:23:41"/>
    <x v="0"/>
  </r>
  <r>
    <x v="2"/>
    <s v="US"/>
    <s v="USD"/>
    <n v="1427580426"/>
    <n v="1424992026"/>
    <b v="0"/>
    <n v="12"/>
    <b v="0"/>
    <x v="1"/>
    <s v="plays"/>
    <n v="59.58"/>
    <n v="57"/>
    <x v="3998"/>
    <d v="2015-03-28T22:07:06"/>
    <x v="0"/>
  </r>
  <r>
    <x v="2"/>
    <s v="US"/>
    <s v="USD"/>
    <n v="1409514709"/>
    <n v="1406058798"/>
    <b v="0"/>
    <n v="14"/>
    <b v="0"/>
    <x v="1"/>
    <s v="plays"/>
    <n v="82.57"/>
    <n v="17"/>
    <x v="3999"/>
    <d v="2014-08-31T19:51:49"/>
    <x v="3"/>
  </r>
  <r>
    <x v="2"/>
    <s v="US"/>
    <s v="USD"/>
    <n v="1462631358"/>
    <n v="1457450958"/>
    <b v="0"/>
    <n v="1"/>
    <b v="0"/>
    <x v="1"/>
    <s v="plays"/>
    <n v="10"/>
    <n v="0"/>
    <x v="4000"/>
    <d v="2016-05-07T14:29:18"/>
    <x v="2"/>
  </r>
  <r>
    <x v="2"/>
    <s v="GB"/>
    <s v="GBP"/>
    <n v="1488394800"/>
    <n v="1486681708"/>
    <b v="0"/>
    <n v="14"/>
    <b v="0"/>
    <x v="1"/>
    <s v="plays"/>
    <n v="32.36"/>
    <n v="38"/>
    <x v="4001"/>
    <d v="2017-03-01T19:00:00"/>
    <x v="1"/>
  </r>
  <r>
    <x v="2"/>
    <s v="US"/>
    <s v="USD"/>
    <n v="1411779761"/>
    <n v="1409187761"/>
    <b v="0"/>
    <n v="4"/>
    <b v="0"/>
    <x v="1"/>
    <s v="plays"/>
    <n v="5.75"/>
    <n v="2"/>
    <x v="4002"/>
    <d v="2014-09-27T01:02:41"/>
    <x v="3"/>
  </r>
  <r>
    <x v="2"/>
    <s v="US"/>
    <s v="USD"/>
    <n v="1424009147"/>
    <n v="1421417147"/>
    <b v="0"/>
    <n v="2"/>
    <b v="0"/>
    <x v="1"/>
    <s v="plays"/>
    <n v="100.5"/>
    <n v="10"/>
    <x v="4003"/>
    <d v="2015-02-15T14:05:47"/>
    <x v="0"/>
  </r>
  <r>
    <x v="2"/>
    <s v="US"/>
    <s v="USD"/>
    <n v="1412740457"/>
    <n v="1410148457"/>
    <b v="0"/>
    <n v="1"/>
    <b v="0"/>
    <x v="1"/>
    <s v="plays"/>
    <n v="1"/>
    <n v="0"/>
    <x v="4004"/>
    <d v="2014-10-08T03:54:17"/>
    <x v="3"/>
  </r>
  <r>
    <x v="2"/>
    <s v="US"/>
    <s v="USD"/>
    <n v="1413832985"/>
    <n v="1408648985"/>
    <b v="0"/>
    <n v="2"/>
    <b v="0"/>
    <x v="1"/>
    <s v="plays"/>
    <n v="20"/>
    <n v="1"/>
    <x v="4005"/>
    <d v="2014-10-20T19:23:05"/>
    <x v="3"/>
  </r>
  <r>
    <x v="2"/>
    <s v="US"/>
    <s v="USD"/>
    <n v="1455647587"/>
    <n v="1453487587"/>
    <b v="0"/>
    <n v="1"/>
    <b v="0"/>
    <x v="1"/>
    <s v="plays"/>
    <n v="2"/>
    <n v="0"/>
    <x v="4006"/>
    <d v="2016-02-16T18:33:07"/>
    <x v="2"/>
  </r>
  <r>
    <x v="2"/>
    <s v="US"/>
    <s v="USD"/>
    <n v="1409070480"/>
    <n v="1406572381"/>
    <b v="0"/>
    <n v="1"/>
    <b v="0"/>
    <x v="1"/>
    <s v="plays"/>
    <n v="5"/>
    <n v="0"/>
    <x v="4007"/>
    <d v="2014-08-26T16:28:00"/>
    <x v="3"/>
  </r>
  <r>
    <x v="2"/>
    <s v="GB"/>
    <s v="GBP"/>
    <n v="1437606507"/>
    <n v="1435014507"/>
    <b v="0"/>
    <n v="4"/>
    <b v="0"/>
    <x v="1"/>
    <s v="plays"/>
    <n v="15"/>
    <n v="6"/>
    <x v="4008"/>
    <d v="2015-07-22T23:08:27"/>
    <x v="0"/>
  </r>
  <r>
    <x v="2"/>
    <s v="GB"/>
    <s v="GBP"/>
    <n v="1410281360"/>
    <n v="1406825360"/>
    <b v="0"/>
    <n v="3"/>
    <b v="0"/>
    <x v="1"/>
    <s v="plays"/>
    <n v="25"/>
    <n v="4"/>
    <x v="4009"/>
    <d v="2014-09-09T16:49:20"/>
    <x v="3"/>
  </r>
  <r>
    <x v="2"/>
    <s v="US"/>
    <s v="USD"/>
    <n v="1414348166"/>
    <n v="1412879366"/>
    <b v="0"/>
    <n v="38"/>
    <b v="0"/>
    <x v="1"/>
    <s v="plays"/>
    <n v="45.84"/>
    <n v="24"/>
    <x v="4010"/>
    <d v="2014-10-26T18:29:26"/>
    <x v="3"/>
  </r>
  <r>
    <x v="2"/>
    <s v="GB"/>
    <s v="GBP"/>
    <n v="1422450278"/>
    <n v="1419858278"/>
    <b v="0"/>
    <n v="4"/>
    <b v="0"/>
    <x v="1"/>
    <s v="plays"/>
    <n v="4.75"/>
    <n v="8"/>
    <x v="4011"/>
    <d v="2015-01-28T13:04:38"/>
    <x v="3"/>
  </r>
  <r>
    <x v="2"/>
    <s v="GB"/>
    <s v="GBP"/>
    <n v="1430571849"/>
    <n v="1427979849"/>
    <b v="0"/>
    <n v="0"/>
    <b v="0"/>
    <x v="1"/>
    <s v="plays"/>
    <s v="N/A"/>
    <n v="0"/>
    <x v="4012"/>
    <d v="2015-05-02T13:04:09"/>
    <x v="0"/>
  </r>
  <r>
    <x v="2"/>
    <s v="US"/>
    <s v="USD"/>
    <n v="1424070823"/>
    <n v="1421478823"/>
    <b v="0"/>
    <n v="2"/>
    <b v="0"/>
    <x v="1"/>
    <s v="plays"/>
    <n v="13"/>
    <n v="1"/>
    <x v="4013"/>
    <d v="2015-02-16T07:13:43"/>
    <x v="0"/>
  </r>
  <r>
    <x v="2"/>
    <s v="US"/>
    <s v="USD"/>
    <n v="1457157269"/>
    <n v="1455861269"/>
    <b v="0"/>
    <n v="0"/>
    <b v="0"/>
    <x v="1"/>
    <s v="plays"/>
    <s v="N/A"/>
    <n v="0"/>
    <x v="4014"/>
    <d v="2016-03-05T05:54:29"/>
    <x v="2"/>
  </r>
  <r>
    <x v="2"/>
    <s v="US"/>
    <s v="USD"/>
    <n v="1437331463"/>
    <n v="1434739463"/>
    <b v="0"/>
    <n v="1"/>
    <b v="0"/>
    <x v="1"/>
    <s v="plays"/>
    <n v="1"/>
    <n v="0"/>
    <x v="4015"/>
    <d v="2015-07-19T18:44:23"/>
    <x v="0"/>
  </r>
  <r>
    <x v="2"/>
    <s v="GB"/>
    <s v="GBP"/>
    <n v="1410987400"/>
    <n v="1408395400"/>
    <b v="0"/>
    <n v="7"/>
    <b v="0"/>
    <x v="1"/>
    <s v="plays"/>
    <n v="10"/>
    <n v="14"/>
    <x v="4016"/>
    <d v="2014-09-17T20:56:40"/>
    <x v="3"/>
  </r>
  <r>
    <x v="2"/>
    <s v="US"/>
    <s v="USD"/>
    <n v="1409846874"/>
    <n v="1407254874"/>
    <b v="0"/>
    <n v="2"/>
    <b v="0"/>
    <x v="1"/>
    <s v="plays"/>
    <n v="52.5"/>
    <n v="1"/>
    <x v="4017"/>
    <d v="2014-09-04T16:07:54"/>
    <x v="3"/>
  </r>
  <r>
    <x v="2"/>
    <s v="GB"/>
    <s v="GBP"/>
    <n v="1475877108"/>
    <n v="1473285108"/>
    <b v="0"/>
    <n v="4"/>
    <b v="0"/>
    <x v="1"/>
    <s v="plays"/>
    <n v="32.5"/>
    <n v="9"/>
    <x v="4018"/>
    <d v="2016-10-07T21:51:48"/>
    <x v="2"/>
  </r>
  <r>
    <x v="2"/>
    <s v="US"/>
    <s v="USD"/>
    <n v="1460737680"/>
    <n v="1455725596"/>
    <b v="0"/>
    <n v="4"/>
    <b v="0"/>
    <x v="1"/>
    <s v="plays"/>
    <n v="7.25"/>
    <n v="1"/>
    <x v="4019"/>
    <d v="2016-04-15T16:28:00"/>
    <x v="2"/>
  </r>
  <r>
    <x v="2"/>
    <s v="US"/>
    <s v="USD"/>
    <n v="1427168099"/>
    <n v="1424579699"/>
    <b v="0"/>
    <n v="3"/>
    <b v="0"/>
    <x v="1"/>
    <s v="plays"/>
    <n v="33.33"/>
    <n v="17"/>
    <x v="4020"/>
    <d v="2015-03-24T03:34:59"/>
    <x v="0"/>
  </r>
  <r>
    <x v="2"/>
    <s v="US"/>
    <s v="USD"/>
    <n v="1414360358"/>
    <n v="1409176358"/>
    <b v="0"/>
    <n v="2"/>
    <b v="0"/>
    <x v="1"/>
    <s v="plays"/>
    <n v="62.5"/>
    <n v="1"/>
    <x v="4021"/>
    <d v="2014-10-26T21:52:38"/>
    <x v="3"/>
  </r>
  <r>
    <x v="2"/>
    <s v="US"/>
    <s v="USD"/>
    <n v="1422759240"/>
    <n v="1418824867"/>
    <b v="0"/>
    <n v="197"/>
    <b v="0"/>
    <x v="1"/>
    <s v="plays"/>
    <n v="63.56"/>
    <n v="70"/>
    <x v="4022"/>
    <d v="2015-02-01T02:54:00"/>
    <x v="3"/>
  </r>
  <r>
    <x v="2"/>
    <s v="US"/>
    <s v="USD"/>
    <n v="1458860363"/>
    <n v="1454975963"/>
    <b v="0"/>
    <n v="0"/>
    <b v="0"/>
    <x v="1"/>
    <s v="plays"/>
    <s v="N/A"/>
    <n v="0"/>
    <x v="4023"/>
    <d v="2016-03-24T22:59:23"/>
    <x v="2"/>
  </r>
  <r>
    <x v="2"/>
    <s v="US"/>
    <s v="USD"/>
    <n v="1441037097"/>
    <n v="1438445097"/>
    <b v="0"/>
    <n v="1"/>
    <b v="0"/>
    <x v="1"/>
    <s v="plays"/>
    <n v="10"/>
    <n v="1"/>
    <x v="4024"/>
    <d v="2015-08-31T16:04:57"/>
    <x v="0"/>
  </r>
  <r>
    <x v="2"/>
    <s v="FR"/>
    <s v="EUR"/>
    <n v="1437889336"/>
    <n v="1432705336"/>
    <b v="0"/>
    <n v="4"/>
    <b v="0"/>
    <x v="1"/>
    <s v="plays"/>
    <n v="62.5"/>
    <n v="5"/>
    <x v="4025"/>
    <d v="2015-07-26T05:42:16"/>
    <x v="0"/>
  </r>
  <r>
    <x v="2"/>
    <s v="US"/>
    <s v="USD"/>
    <n v="1449247439"/>
    <n v="1444059839"/>
    <b v="0"/>
    <n v="0"/>
    <b v="0"/>
    <x v="1"/>
    <s v="plays"/>
    <s v="N/A"/>
    <n v="0"/>
    <x v="4026"/>
    <d v="2015-12-04T16:43:59"/>
    <x v="0"/>
  </r>
  <r>
    <x v="2"/>
    <s v="US"/>
    <s v="USD"/>
    <n v="1487811600"/>
    <n v="1486077481"/>
    <b v="0"/>
    <n v="7"/>
    <b v="0"/>
    <x v="1"/>
    <s v="plays"/>
    <n v="30.71"/>
    <n v="7"/>
    <x v="4027"/>
    <d v="2017-02-23T01:00:00"/>
    <x v="1"/>
  </r>
  <r>
    <x v="2"/>
    <s v="US"/>
    <s v="USD"/>
    <n v="1402007500"/>
    <n v="1399415500"/>
    <b v="0"/>
    <n v="11"/>
    <b v="0"/>
    <x v="1"/>
    <s v="plays"/>
    <n v="51"/>
    <n v="28"/>
    <x v="4028"/>
    <d v="2014-06-05T22:31:40"/>
    <x v="3"/>
  </r>
  <r>
    <x v="2"/>
    <s v="US"/>
    <s v="USD"/>
    <n v="1450053370"/>
    <n v="1447461370"/>
    <b v="0"/>
    <n v="0"/>
    <b v="0"/>
    <x v="1"/>
    <s v="plays"/>
    <s v="N/A"/>
    <n v="0"/>
    <x v="4029"/>
    <d v="2015-12-14T00:36:10"/>
    <x v="0"/>
  </r>
  <r>
    <x v="2"/>
    <s v="US"/>
    <s v="USD"/>
    <n v="1454525340"/>
    <n v="1452008599"/>
    <b v="0"/>
    <n v="6"/>
    <b v="0"/>
    <x v="1"/>
    <s v="plays"/>
    <n v="66.67"/>
    <n v="16"/>
    <x v="4030"/>
    <d v="2016-02-03T18:49:00"/>
    <x v="2"/>
  </r>
  <r>
    <x v="2"/>
    <s v="US"/>
    <s v="USD"/>
    <n v="1418914964"/>
    <n v="1414591364"/>
    <b v="0"/>
    <n v="0"/>
    <b v="0"/>
    <x v="1"/>
    <s v="plays"/>
    <s v="N/A"/>
    <n v="0"/>
    <x v="4031"/>
    <d v="2014-12-18T15:02:44"/>
    <x v="3"/>
  </r>
  <r>
    <x v="2"/>
    <s v="US"/>
    <s v="USD"/>
    <n v="1450211116"/>
    <n v="1445023516"/>
    <b v="0"/>
    <n v="7"/>
    <b v="0"/>
    <x v="1"/>
    <s v="plays"/>
    <n v="59"/>
    <n v="7"/>
    <x v="4032"/>
    <d v="2015-12-15T20:25:16"/>
    <x v="0"/>
  </r>
  <r>
    <x v="2"/>
    <s v="GB"/>
    <s v="GBP"/>
    <n v="1475398800"/>
    <n v="1472711224"/>
    <b v="0"/>
    <n v="94"/>
    <b v="0"/>
    <x v="1"/>
    <s v="plays"/>
    <n v="65.34"/>
    <n v="26"/>
    <x v="4033"/>
    <d v="2016-10-02T09:00:00"/>
    <x v="2"/>
  </r>
  <r>
    <x v="2"/>
    <s v="US"/>
    <s v="USD"/>
    <n v="1428097450"/>
    <n v="1425509050"/>
    <b v="0"/>
    <n v="2"/>
    <b v="0"/>
    <x v="1"/>
    <s v="plays"/>
    <n v="100"/>
    <n v="1"/>
    <x v="4034"/>
    <d v="2015-04-03T21:44:10"/>
    <x v="0"/>
  </r>
  <r>
    <x v="2"/>
    <s v="US"/>
    <s v="USD"/>
    <n v="1413925887"/>
    <n v="1411333887"/>
    <b v="0"/>
    <n v="25"/>
    <b v="0"/>
    <x v="1"/>
    <s v="plays"/>
    <n v="147.4"/>
    <n v="37"/>
    <x v="4035"/>
    <d v="2014-10-21T21:11:27"/>
    <x v="3"/>
  </r>
  <r>
    <x v="2"/>
    <s v="US"/>
    <s v="USD"/>
    <n v="1404253800"/>
    <n v="1402784964"/>
    <b v="0"/>
    <n v="17"/>
    <b v="0"/>
    <x v="1"/>
    <s v="plays"/>
    <n v="166.06"/>
    <n v="47"/>
    <x v="4036"/>
    <d v="2014-07-01T22:30:00"/>
    <x v="3"/>
  </r>
  <r>
    <x v="2"/>
    <s v="US"/>
    <s v="USD"/>
    <n v="1464099900"/>
    <n v="1462585315"/>
    <b v="0"/>
    <n v="2"/>
    <b v="0"/>
    <x v="1"/>
    <s v="plays"/>
    <n v="40"/>
    <n v="11"/>
    <x v="4037"/>
    <d v="2016-05-24T14:25:00"/>
    <x v="2"/>
  </r>
  <r>
    <x v="2"/>
    <s v="US"/>
    <s v="USD"/>
    <n v="1413573010"/>
    <n v="1408389010"/>
    <b v="0"/>
    <n v="4"/>
    <b v="0"/>
    <x v="1"/>
    <s v="plays"/>
    <n v="75.25"/>
    <n v="12"/>
    <x v="4038"/>
    <d v="2014-10-17T19:10:10"/>
    <x v="3"/>
  </r>
  <r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x v="2"/>
    <s v="US"/>
    <s v="USD"/>
    <n v="1437188400"/>
    <n v="1432100004"/>
    <b v="0"/>
    <n v="2"/>
    <b v="0"/>
    <x v="1"/>
    <s v="plays"/>
    <n v="1250"/>
    <n v="31"/>
    <x v="4040"/>
    <d v="2015-07-18T03:00:00"/>
    <x v="0"/>
  </r>
  <r>
    <x v="2"/>
    <s v="GB"/>
    <s v="GBP"/>
    <n v="1473160954"/>
    <n v="1467976954"/>
    <b v="0"/>
    <n v="2"/>
    <b v="0"/>
    <x v="1"/>
    <s v="plays"/>
    <n v="10.5"/>
    <n v="0"/>
    <x v="4041"/>
    <d v="2016-09-06T11:22:34"/>
    <x v="2"/>
  </r>
  <r>
    <x v="2"/>
    <s v="US"/>
    <s v="USD"/>
    <n v="1421781360"/>
    <n v="1419213664"/>
    <b v="0"/>
    <n v="3"/>
    <b v="0"/>
    <x v="1"/>
    <s v="plays"/>
    <n v="7"/>
    <n v="0"/>
    <x v="4042"/>
    <d v="2015-01-20T19:16:00"/>
    <x v="3"/>
  </r>
  <r>
    <x v="2"/>
    <s v="CA"/>
    <s v="CAD"/>
    <n v="1416524325"/>
    <n v="1415228325"/>
    <b v="0"/>
    <n v="0"/>
    <b v="0"/>
    <x v="1"/>
    <s v="plays"/>
    <s v="N/A"/>
    <n v="0"/>
    <x v="4043"/>
    <d v="2014-11-20T22:58:45"/>
    <x v="3"/>
  </r>
  <r>
    <x v="2"/>
    <s v="US"/>
    <s v="USD"/>
    <n v="1428642000"/>
    <n v="1426050982"/>
    <b v="0"/>
    <n v="4"/>
    <b v="0"/>
    <x v="1"/>
    <s v="plays"/>
    <n v="56.25"/>
    <n v="38"/>
    <x v="4044"/>
    <d v="2015-04-10T05:00:00"/>
    <x v="0"/>
  </r>
  <r>
    <x v="2"/>
    <s v="AU"/>
    <s v="AUD"/>
    <n v="1408596589"/>
    <n v="1406004589"/>
    <b v="0"/>
    <n v="1"/>
    <b v="0"/>
    <x v="1"/>
    <s v="plays"/>
    <n v="1"/>
    <n v="0"/>
    <x v="4045"/>
    <d v="2014-08-21T04:49:49"/>
    <x v="3"/>
  </r>
  <r>
    <x v="2"/>
    <s v="US"/>
    <s v="USD"/>
    <n v="1413992210"/>
    <n v="1411400210"/>
    <b v="0"/>
    <n v="12"/>
    <b v="0"/>
    <x v="1"/>
    <s v="plays"/>
    <n v="38.33"/>
    <n v="8"/>
    <x v="4046"/>
    <d v="2014-10-22T15:36:50"/>
    <x v="3"/>
  </r>
  <r>
    <x v="2"/>
    <s v="US"/>
    <s v="USD"/>
    <n v="1420938000"/>
    <n v="1418862743"/>
    <b v="0"/>
    <n v="4"/>
    <b v="0"/>
    <x v="1"/>
    <s v="plays"/>
    <n v="27.5"/>
    <n v="2"/>
    <x v="4047"/>
    <d v="2015-01-11T01:00:00"/>
    <x v="3"/>
  </r>
  <r>
    <x v="2"/>
    <s v="GB"/>
    <s v="GBP"/>
    <n v="1460373187"/>
    <n v="1457352787"/>
    <b v="0"/>
    <n v="91"/>
    <b v="0"/>
    <x v="1"/>
    <s v="plays"/>
    <n v="32.979999999999997"/>
    <n v="18"/>
    <x v="4048"/>
    <d v="2016-04-11T11:13:07"/>
    <x v="2"/>
  </r>
  <r>
    <x v="2"/>
    <s v="US"/>
    <s v="USD"/>
    <n v="1436914815"/>
    <n v="1434322815"/>
    <b v="0"/>
    <n v="1"/>
    <b v="0"/>
    <x v="1"/>
    <s v="plays"/>
    <n v="16"/>
    <n v="0"/>
    <x v="4049"/>
    <d v="2015-07-14T23:00:15"/>
    <x v="0"/>
  </r>
  <r>
    <x v="2"/>
    <s v="US"/>
    <s v="USD"/>
    <n v="1414077391"/>
    <n v="1411485391"/>
    <b v="0"/>
    <n v="1"/>
    <b v="0"/>
    <x v="1"/>
    <s v="plays"/>
    <n v="1"/>
    <n v="0"/>
    <x v="4050"/>
    <d v="2014-10-23T15:16:31"/>
    <x v="3"/>
  </r>
  <r>
    <x v="2"/>
    <s v="US"/>
    <s v="USD"/>
    <n v="1399618380"/>
    <n v="1399058797"/>
    <b v="0"/>
    <n v="0"/>
    <b v="0"/>
    <x v="1"/>
    <s v="plays"/>
    <s v="N/A"/>
    <n v="0"/>
    <x v="4051"/>
    <d v="2014-05-09T06:53:00"/>
    <x v="3"/>
  </r>
  <r>
    <x v="2"/>
    <s v="US"/>
    <s v="USD"/>
    <n v="1413234316"/>
    <n v="1408050316"/>
    <b v="0"/>
    <n v="13"/>
    <b v="0"/>
    <x v="1"/>
    <s v="plays"/>
    <n v="86.62"/>
    <n v="38"/>
    <x v="4052"/>
    <d v="2014-10-13T21:05:16"/>
    <x v="3"/>
  </r>
  <r>
    <x v="2"/>
    <s v="GB"/>
    <s v="GBP"/>
    <n v="1416081600"/>
    <n v="1413477228"/>
    <b v="0"/>
    <n v="2"/>
    <b v="0"/>
    <x v="1"/>
    <s v="plays"/>
    <n v="55"/>
    <n v="22"/>
    <x v="4053"/>
    <d v="2014-11-15T20:00:00"/>
    <x v="3"/>
  </r>
  <r>
    <x v="2"/>
    <s v="US"/>
    <s v="USD"/>
    <n v="1475294400"/>
    <n v="1472674285"/>
    <b v="0"/>
    <n v="0"/>
    <b v="0"/>
    <x v="1"/>
    <s v="plays"/>
    <s v="N/A"/>
    <n v="0"/>
    <x v="4054"/>
    <d v="2016-10-01T04:00:00"/>
    <x v="2"/>
  </r>
  <r>
    <x v="2"/>
    <s v="GB"/>
    <s v="GBP"/>
    <n v="1403192031"/>
    <n v="1400600031"/>
    <b v="0"/>
    <n v="21"/>
    <b v="0"/>
    <x v="1"/>
    <s v="plays"/>
    <n v="41.95"/>
    <n v="18"/>
    <x v="4055"/>
    <d v="2014-06-19T15:33:51"/>
    <x v="3"/>
  </r>
  <r>
    <x v="2"/>
    <s v="US"/>
    <s v="USD"/>
    <n v="1467575940"/>
    <n v="1465856639"/>
    <b v="0"/>
    <n v="9"/>
    <b v="0"/>
    <x v="1"/>
    <s v="plays"/>
    <n v="88.33"/>
    <n v="53"/>
    <x v="4056"/>
    <d v="2016-07-03T19:59:00"/>
    <x v="2"/>
  </r>
  <r>
    <x v="2"/>
    <s v="GB"/>
    <s v="GBP"/>
    <n v="1448492400"/>
    <n v="1446506080"/>
    <b v="0"/>
    <n v="6"/>
    <b v="0"/>
    <x v="1"/>
    <s v="plays"/>
    <n v="129.16999999999999"/>
    <n v="22"/>
    <x v="4057"/>
    <d v="2015-11-25T23:00:00"/>
    <x v="0"/>
  </r>
  <r>
    <x v="2"/>
    <s v="US"/>
    <s v="USD"/>
    <n v="1459483140"/>
    <n v="1458178044"/>
    <b v="0"/>
    <n v="4"/>
    <b v="0"/>
    <x v="1"/>
    <s v="plays"/>
    <n v="23.75"/>
    <n v="3"/>
    <x v="4058"/>
    <d v="2016-04-01T03:59:00"/>
    <x v="2"/>
  </r>
  <r>
    <x v="2"/>
    <s v="CA"/>
    <s v="CAD"/>
    <n v="1410836400"/>
    <n v="1408116152"/>
    <b v="0"/>
    <n v="7"/>
    <b v="0"/>
    <x v="1"/>
    <s v="plays"/>
    <n v="35.71"/>
    <n v="3"/>
    <x v="4059"/>
    <d v="2014-09-16T03:00:00"/>
    <x v="3"/>
  </r>
  <r>
    <x v="2"/>
    <s v="CA"/>
    <s v="CAD"/>
    <n v="1403539200"/>
    <n v="1400604056"/>
    <b v="0"/>
    <n v="5"/>
    <b v="0"/>
    <x v="1"/>
    <s v="plays"/>
    <n v="57"/>
    <n v="3"/>
    <x v="4060"/>
    <d v="2014-06-23T16:00:00"/>
    <x v="3"/>
  </r>
  <r>
    <x v="2"/>
    <s v="US"/>
    <s v="USD"/>
    <n v="1461205423"/>
    <n v="1456025023"/>
    <b v="0"/>
    <n v="0"/>
    <b v="0"/>
    <x v="1"/>
    <s v="plays"/>
    <s v="N/A"/>
    <n v="0"/>
    <x v="4061"/>
    <d v="2016-04-21T02:23:43"/>
    <x v="2"/>
  </r>
  <r>
    <x v="2"/>
    <s v="US"/>
    <s v="USD"/>
    <n v="1467481468"/>
    <n v="1464889468"/>
    <b v="0"/>
    <n v="3"/>
    <b v="0"/>
    <x v="1"/>
    <s v="plays"/>
    <n v="163.33000000000001"/>
    <n v="2"/>
    <x v="4062"/>
    <d v="2016-07-02T17:44:28"/>
    <x v="2"/>
  </r>
  <r>
    <x v="2"/>
    <s v="GB"/>
    <s v="GBP"/>
    <n v="1403886084"/>
    <n v="1401294084"/>
    <b v="0"/>
    <n v="9"/>
    <b v="0"/>
    <x v="1"/>
    <s v="plays"/>
    <n v="15"/>
    <n v="1"/>
    <x v="4063"/>
    <d v="2014-06-27T16:21:24"/>
    <x v="3"/>
  </r>
  <r>
    <x v="2"/>
    <s v="AU"/>
    <s v="AUD"/>
    <n v="1430316426"/>
    <n v="1427724426"/>
    <b v="0"/>
    <n v="6"/>
    <b v="0"/>
    <x v="1"/>
    <s v="plays"/>
    <n v="64.17"/>
    <n v="19"/>
    <x v="4064"/>
    <d v="2015-04-29T14:07:06"/>
    <x v="0"/>
  </r>
  <r>
    <x v="2"/>
    <s v="US"/>
    <s v="USD"/>
    <n v="1407883811"/>
    <n v="1405291811"/>
    <b v="0"/>
    <n v="4"/>
    <b v="0"/>
    <x v="1"/>
    <s v="plays"/>
    <n v="6.75"/>
    <n v="1"/>
    <x v="4065"/>
    <d v="2014-08-12T22:50:11"/>
    <x v="3"/>
  </r>
  <r>
    <x v="2"/>
    <s v="US"/>
    <s v="USD"/>
    <n v="1463619388"/>
    <n v="1461027388"/>
    <b v="0"/>
    <n v="1"/>
    <b v="0"/>
    <x v="1"/>
    <s v="plays"/>
    <n v="25"/>
    <n v="0"/>
    <x v="4066"/>
    <d v="2016-05-19T00:56:28"/>
    <x v="2"/>
  </r>
  <r>
    <x v="2"/>
    <s v="US"/>
    <s v="USD"/>
    <n v="1443408550"/>
    <n v="1439952550"/>
    <b v="0"/>
    <n v="17"/>
    <b v="0"/>
    <x v="1"/>
    <s v="plays"/>
    <n v="179.12"/>
    <n v="61"/>
    <x v="4067"/>
    <d v="2015-09-28T02:49:10"/>
    <x v="0"/>
  </r>
  <r>
    <x v="2"/>
    <s v="US"/>
    <s v="USD"/>
    <n v="1484348700"/>
    <n v="1481756855"/>
    <b v="0"/>
    <n v="1"/>
    <b v="0"/>
    <x v="1"/>
    <s v="plays"/>
    <n v="34.950000000000003"/>
    <n v="1"/>
    <x v="4068"/>
    <d v="2017-01-13T23:05:00"/>
    <x v="2"/>
  </r>
  <r>
    <x v="2"/>
    <s v="GB"/>
    <s v="GBP"/>
    <n v="1425124800"/>
    <n v="1421596356"/>
    <b v="0"/>
    <n v="13"/>
    <b v="0"/>
    <x v="1"/>
    <s v="plays"/>
    <n v="33.08"/>
    <n v="34"/>
    <x v="4069"/>
    <d v="2015-02-28T12:00:00"/>
    <x v="0"/>
  </r>
  <r>
    <x v="2"/>
    <s v="US"/>
    <s v="USD"/>
    <n v="1425178800"/>
    <n v="1422374420"/>
    <b v="0"/>
    <n v="6"/>
    <b v="0"/>
    <x v="1"/>
    <s v="plays"/>
    <n v="27.5"/>
    <n v="17"/>
    <x v="4070"/>
    <d v="2015-03-01T03:00:00"/>
    <x v="0"/>
  </r>
  <r>
    <x v="2"/>
    <s v="MX"/>
    <s v="MXN"/>
    <n v="1482779931"/>
    <n v="1480187931"/>
    <b v="0"/>
    <n v="0"/>
    <b v="0"/>
    <x v="1"/>
    <s v="plays"/>
    <s v="N/A"/>
    <n v="0"/>
    <x v="4071"/>
    <d v="2016-12-26T19:18:51"/>
    <x v="2"/>
  </r>
  <r>
    <x v="2"/>
    <s v="GB"/>
    <s v="GBP"/>
    <n v="1408646111"/>
    <n v="1403462111"/>
    <b v="0"/>
    <n v="2"/>
    <b v="0"/>
    <x v="1"/>
    <s v="plays"/>
    <n v="2"/>
    <n v="0"/>
    <x v="4072"/>
    <d v="2014-08-21T18:35:11"/>
    <x v="3"/>
  </r>
  <r>
    <x v="2"/>
    <s v="US"/>
    <s v="USD"/>
    <n v="1431144000"/>
    <n v="1426407426"/>
    <b v="0"/>
    <n v="2"/>
    <b v="0"/>
    <x v="1"/>
    <s v="plays"/>
    <n v="18.5"/>
    <n v="1"/>
    <x v="4073"/>
    <d v="2015-05-09T04:00:00"/>
    <x v="0"/>
  </r>
  <r>
    <x v="2"/>
    <s v="GB"/>
    <s v="GBP"/>
    <n v="1446732975"/>
    <n v="1444137375"/>
    <b v="0"/>
    <n v="21"/>
    <b v="0"/>
    <x v="1"/>
    <s v="plays"/>
    <n v="35"/>
    <n v="27"/>
    <x v="4074"/>
    <d v="2015-11-05T14:16:15"/>
    <x v="0"/>
  </r>
  <r>
    <x v="2"/>
    <s v="GB"/>
    <s v="GBP"/>
    <n v="1404149280"/>
    <n v="1400547969"/>
    <b v="0"/>
    <n v="13"/>
    <b v="0"/>
    <x v="1"/>
    <s v="plays"/>
    <n v="44.31"/>
    <n v="29"/>
    <x v="4075"/>
    <d v="2014-06-30T17:28:00"/>
    <x v="3"/>
  </r>
  <r>
    <x v="2"/>
    <s v="US"/>
    <s v="USD"/>
    <n v="1413921060"/>
    <n v="1411499149"/>
    <b v="0"/>
    <n v="0"/>
    <b v="0"/>
    <x v="1"/>
    <s v="plays"/>
    <s v="N/A"/>
    <n v="0"/>
    <x v="4076"/>
    <d v="2014-10-21T19:51:00"/>
    <x v="3"/>
  </r>
  <r>
    <x v="2"/>
    <s v="US"/>
    <s v="USD"/>
    <n v="1482339794"/>
    <n v="1479747794"/>
    <b v="0"/>
    <n v="6"/>
    <b v="0"/>
    <x v="1"/>
    <s v="plays"/>
    <n v="222.5"/>
    <n v="9"/>
    <x v="4077"/>
    <d v="2016-12-21T17:03:14"/>
    <x v="2"/>
  </r>
  <r>
    <x v="2"/>
    <s v="GB"/>
    <s v="GBP"/>
    <n v="1485543242"/>
    <n v="1482951242"/>
    <b v="0"/>
    <n v="0"/>
    <b v="0"/>
    <x v="1"/>
    <s v="plays"/>
    <s v="N/A"/>
    <n v="0"/>
    <x v="4078"/>
    <d v="2017-01-27T18:54:02"/>
    <x v="2"/>
  </r>
  <r>
    <x v="2"/>
    <s v="US"/>
    <s v="USD"/>
    <n v="1466375521"/>
    <n v="1463783521"/>
    <b v="0"/>
    <n v="1"/>
    <b v="0"/>
    <x v="1"/>
    <s v="plays"/>
    <n v="5"/>
    <n v="0"/>
    <x v="4079"/>
    <d v="2016-06-19T22:32:01"/>
    <x v="2"/>
  </r>
  <r>
    <x v="2"/>
    <s v="US"/>
    <s v="USD"/>
    <n v="1465930440"/>
    <n v="1463849116"/>
    <b v="0"/>
    <n v="0"/>
    <b v="0"/>
    <x v="1"/>
    <s v="plays"/>
    <s v="N/A"/>
    <n v="0"/>
    <x v="4080"/>
    <d v="2016-06-14T18:54:00"/>
    <x v="2"/>
  </r>
  <r>
    <x v="2"/>
    <s v="US"/>
    <s v="USD"/>
    <n v="1425819425"/>
    <n v="1423231025"/>
    <b v="0"/>
    <n v="12"/>
    <b v="0"/>
    <x v="1"/>
    <s v="plays"/>
    <n v="29.17"/>
    <n v="16"/>
    <x v="4081"/>
    <d v="2015-03-08T12:57:05"/>
    <x v="0"/>
  </r>
  <r>
    <x v="2"/>
    <s v="US"/>
    <s v="USD"/>
    <n v="1447542000"/>
    <n v="1446179553"/>
    <b v="0"/>
    <n v="2"/>
    <b v="0"/>
    <x v="1"/>
    <s v="plays"/>
    <n v="1.5"/>
    <n v="2"/>
    <x v="4082"/>
    <d v="2015-11-14T23:00:00"/>
    <x v="0"/>
  </r>
  <r>
    <x v="2"/>
    <s v="US"/>
    <s v="USD"/>
    <n v="1452795416"/>
    <n v="1450203416"/>
    <b v="0"/>
    <n v="6"/>
    <b v="0"/>
    <x v="1"/>
    <s v="plays"/>
    <n v="126.5"/>
    <n v="22"/>
    <x v="4083"/>
    <d v="2016-01-14T18:16:56"/>
    <x v="0"/>
  </r>
  <r>
    <x v="2"/>
    <s v="IT"/>
    <s v="EUR"/>
    <n v="1476008906"/>
    <n v="1473416906"/>
    <b v="0"/>
    <n v="1"/>
    <b v="0"/>
    <x v="1"/>
    <s v="plays"/>
    <n v="10"/>
    <n v="0"/>
    <x v="4084"/>
    <d v="2016-10-09T10:28:26"/>
    <x v="2"/>
  </r>
  <r>
    <x v="2"/>
    <s v="US"/>
    <s v="USD"/>
    <n v="1427169540"/>
    <n v="1424701775"/>
    <b v="0"/>
    <n v="1"/>
    <b v="0"/>
    <x v="1"/>
    <s v="plays"/>
    <n v="10"/>
    <n v="0"/>
    <x v="4085"/>
    <d v="2015-03-24T03:59:00"/>
    <x v="0"/>
  </r>
  <r>
    <x v="2"/>
    <s v="US"/>
    <s v="USD"/>
    <n v="1448078400"/>
    <n v="1445985299"/>
    <b v="0"/>
    <n v="5"/>
    <b v="0"/>
    <x v="1"/>
    <s v="plays"/>
    <n v="9.4"/>
    <n v="5"/>
    <x v="4086"/>
    <d v="2015-11-21T04:00:00"/>
    <x v="0"/>
  </r>
  <r>
    <x v="2"/>
    <s v="US"/>
    <s v="USD"/>
    <n v="1468777786"/>
    <n v="1466185786"/>
    <b v="0"/>
    <n v="0"/>
    <b v="0"/>
    <x v="1"/>
    <s v="plays"/>
    <s v="N/A"/>
    <n v="0"/>
    <x v="4087"/>
    <d v="2016-07-17T17:49:46"/>
    <x v="2"/>
  </r>
  <r>
    <x v="2"/>
    <s v="GB"/>
    <s v="GBP"/>
    <n v="1421403960"/>
    <n v="1418827324"/>
    <b v="0"/>
    <n v="3"/>
    <b v="0"/>
    <x v="1"/>
    <s v="plays"/>
    <n v="72"/>
    <n v="11"/>
    <x v="4088"/>
    <d v="2015-01-16T10:26:00"/>
    <x v="3"/>
  </r>
  <r>
    <x v="2"/>
    <s v="US"/>
    <s v="USD"/>
    <n v="1433093700"/>
    <n v="1430242488"/>
    <b v="0"/>
    <n v="8"/>
    <b v="0"/>
    <x v="1"/>
    <s v="plays"/>
    <n v="30"/>
    <n v="5"/>
    <x v="4089"/>
    <d v="2015-05-31T17:35:00"/>
    <x v="0"/>
  </r>
  <r>
    <x v="2"/>
    <s v="US"/>
    <s v="USD"/>
    <n v="1438959600"/>
    <n v="1437754137"/>
    <b v="0"/>
    <n v="3"/>
    <b v="0"/>
    <x v="1"/>
    <s v="plays"/>
    <n v="10.67"/>
    <n v="3"/>
    <x v="4090"/>
    <d v="2015-08-07T15:00:00"/>
    <x v="0"/>
  </r>
  <r>
    <x v="2"/>
    <s v="US"/>
    <s v="USD"/>
    <n v="1421410151"/>
    <n v="1418818151"/>
    <b v="0"/>
    <n v="8"/>
    <b v="0"/>
    <x v="1"/>
    <s v="plays"/>
    <n v="25.5"/>
    <n v="13"/>
    <x v="4091"/>
    <d v="2015-01-16T12:09:11"/>
    <x v="3"/>
  </r>
  <r>
    <x v="2"/>
    <s v="US"/>
    <s v="USD"/>
    <n v="1428205247"/>
    <n v="1423024847"/>
    <b v="0"/>
    <n v="1"/>
    <b v="0"/>
    <x v="1"/>
    <s v="plays"/>
    <n v="20"/>
    <n v="0"/>
    <x v="4092"/>
    <d v="2015-04-05T03:40:47"/>
    <x v="0"/>
  </r>
  <r>
    <x v="2"/>
    <s v="GB"/>
    <s v="GBP"/>
    <n v="1440272093"/>
    <n v="1435088093"/>
    <b v="0"/>
    <n v="4"/>
    <b v="0"/>
    <x v="1"/>
    <s v="plays"/>
    <n v="15"/>
    <n v="2"/>
    <x v="4093"/>
    <d v="2015-08-22T19:34:53"/>
    <x v="0"/>
  </r>
  <r>
    <x v="2"/>
    <s v="US"/>
    <s v="USD"/>
    <n v="1413953940"/>
    <n v="1410141900"/>
    <b v="0"/>
    <n v="8"/>
    <b v="0"/>
    <x v="1"/>
    <s v="plays"/>
    <n v="91.25"/>
    <n v="37"/>
    <x v="4094"/>
    <d v="2014-10-22T04:59:00"/>
    <x v="3"/>
  </r>
  <r>
    <x v="2"/>
    <s v="MX"/>
    <s v="MXN"/>
    <n v="1482108350"/>
    <n v="1479516350"/>
    <b v="0"/>
    <n v="1"/>
    <b v="0"/>
    <x v="1"/>
    <s v="plays"/>
    <n v="800"/>
    <n v="3"/>
    <x v="4095"/>
    <d v="2016-12-19T00:45:50"/>
    <x v="2"/>
  </r>
  <r>
    <x v="2"/>
    <s v="GB"/>
    <s v="GBP"/>
    <n v="1488271860"/>
    <n v="1484484219"/>
    <b v="0"/>
    <n v="5"/>
    <b v="0"/>
    <x v="1"/>
    <s v="plays"/>
    <n v="80"/>
    <n v="11"/>
    <x v="4096"/>
    <d v="2017-02-28T08:51:00"/>
    <x v="1"/>
  </r>
  <r>
    <x v="2"/>
    <s v="GB"/>
    <s v="GBP"/>
    <n v="1454284500"/>
    <n v="1449431237"/>
    <b v="0"/>
    <n v="0"/>
    <b v="0"/>
    <x v="1"/>
    <s v="plays"/>
    <s v="N/A"/>
    <n v="0"/>
    <x v="4097"/>
    <d v="2016-01-31T23:55:00"/>
    <x v="0"/>
  </r>
  <r>
    <x v="2"/>
    <s v="US"/>
    <s v="USD"/>
    <n v="1465060797"/>
    <n v="1462468797"/>
    <b v="0"/>
    <n v="0"/>
    <b v="0"/>
    <x v="1"/>
    <s v="plays"/>
    <s v="N/A"/>
    <n v="0"/>
    <x v="4098"/>
    <d v="2016-06-04T17:19:57"/>
    <x v="2"/>
  </r>
  <r>
    <x v="2"/>
    <s v="US"/>
    <s v="USD"/>
    <n v="1472847873"/>
    <n v="1468959873"/>
    <b v="0"/>
    <n v="1"/>
    <b v="0"/>
    <x v="1"/>
    <s v="plays"/>
    <n v="50"/>
    <n v="1"/>
    <x v="4099"/>
    <d v="2016-09-02T20:24:33"/>
    <x v="2"/>
  </r>
  <r>
    <x v="2"/>
    <s v="US"/>
    <s v="USD"/>
    <n v="1414205990"/>
    <n v="1413341990"/>
    <b v="0"/>
    <n v="0"/>
    <b v="0"/>
    <x v="1"/>
    <s v="plays"/>
    <s v="N/A"/>
    <n v="0"/>
    <x v="4100"/>
    <d v="2014-10-25T02:59:50"/>
    <x v="3"/>
  </r>
  <r>
    <x v="2"/>
    <s v="US"/>
    <s v="USD"/>
    <n v="1485380482"/>
    <n v="1482788482"/>
    <b v="0"/>
    <n v="0"/>
    <b v="0"/>
    <x v="1"/>
    <s v="plays"/>
    <s v="N/A"/>
    <n v="0"/>
    <x v="4101"/>
    <d v="2017-01-25T21:41:22"/>
    <x v="2"/>
  </r>
  <r>
    <x v="2"/>
    <s v="US"/>
    <s v="USD"/>
    <n v="1463343673"/>
    <n v="1460751673"/>
    <b v="0"/>
    <n v="6"/>
    <b v="0"/>
    <x v="1"/>
    <s v="plays"/>
    <n v="22.83"/>
    <n v="27"/>
    <x v="4102"/>
    <d v="2016-05-15T20:21:13"/>
    <x v="2"/>
  </r>
  <r>
    <x v="2"/>
    <s v="US"/>
    <s v="USD"/>
    <n v="1440613920"/>
    <n v="1435953566"/>
    <b v="0"/>
    <n v="6"/>
    <b v="0"/>
    <x v="1"/>
    <s v="plays"/>
    <n v="16.670000000000002"/>
    <n v="10"/>
    <x v="4103"/>
    <d v="2015-08-26T18:32:00"/>
    <x v="0"/>
  </r>
  <r>
    <x v="2"/>
    <s v="AU"/>
    <s v="AUD"/>
    <n v="1477550434"/>
    <n v="1474958434"/>
    <b v="0"/>
    <n v="14"/>
    <b v="0"/>
    <x v="1"/>
    <s v="plays"/>
    <n v="45.79"/>
    <n v="21"/>
    <x v="4104"/>
    <d v="2016-10-27T06:40:34"/>
    <x v="2"/>
  </r>
  <r>
    <x v="2"/>
    <s v="MX"/>
    <s v="MXN"/>
    <n v="1482711309"/>
    <n v="1479860109"/>
    <b v="0"/>
    <n v="6"/>
    <b v="0"/>
    <x v="1"/>
    <s v="plays"/>
    <n v="383.33"/>
    <n v="7"/>
    <x v="4105"/>
    <d v="2016-12-26T00:15:09"/>
    <x v="2"/>
  </r>
  <r>
    <x v="2"/>
    <s v="US"/>
    <s v="USD"/>
    <n v="1427936400"/>
    <n v="1424221866"/>
    <b v="0"/>
    <n v="33"/>
    <b v="0"/>
    <x v="1"/>
    <s v="plays"/>
    <n v="106.97"/>
    <n v="71"/>
    <x v="4106"/>
    <d v="2015-04-02T01:00:00"/>
    <x v="0"/>
  </r>
  <r>
    <x v="2"/>
    <s v="US"/>
    <s v="USD"/>
    <n v="1411596001"/>
    <n v="1409608801"/>
    <b v="0"/>
    <n v="4"/>
    <b v="0"/>
    <x v="1"/>
    <s v="plays"/>
    <n v="10.25"/>
    <n v="2"/>
    <x v="4107"/>
    <d v="2014-09-24T22:00:01"/>
    <x v="3"/>
  </r>
  <r>
    <x v="2"/>
    <s v="US"/>
    <s v="USD"/>
    <n v="1488517200"/>
    <n v="1485909937"/>
    <b v="0"/>
    <n v="1"/>
    <b v="0"/>
    <x v="1"/>
    <s v="plays"/>
    <n v="59"/>
    <n v="2"/>
    <x v="4108"/>
    <d v="2017-03-03T05:00:00"/>
    <x v="1"/>
  </r>
  <r>
    <x v="2"/>
    <s v="GB"/>
    <s v="GBP"/>
    <n v="1448805404"/>
    <n v="1446209804"/>
    <b v="0"/>
    <n v="0"/>
    <b v="0"/>
    <x v="1"/>
    <s v="plays"/>
    <s v="N/A"/>
    <n v="0"/>
    <x v="4109"/>
    <d v="2015-11-29T13:56:44"/>
    <x v="0"/>
  </r>
  <r>
    <x v="2"/>
    <s v="GB"/>
    <s v="GBP"/>
    <n v="1469113351"/>
    <n v="1463929351"/>
    <b v="0"/>
    <n v="6"/>
    <b v="0"/>
    <x v="1"/>
    <s v="plays"/>
    <n v="14.33"/>
    <n v="29"/>
    <x v="4110"/>
    <d v="2016-07-21T15:02:31"/>
    <x v="2"/>
  </r>
  <r>
    <x v="2"/>
    <s v="US"/>
    <s v="USD"/>
    <n v="1424747740"/>
    <n v="1422155740"/>
    <b v="0"/>
    <n v="6"/>
    <b v="0"/>
    <x v="1"/>
    <s v="plays"/>
    <n v="15.67"/>
    <n v="3"/>
    <x v="4111"/>
    <d v="2015-02-24T03:15:40"/>
    <x v="0"/>
  </r>
  <r>
    <x v="2"/>
    <s v="IE"/>
    <s v="EUR"/>
    <n v="1456617600"/>
    <n v="1454280186"/>
    <b v="0"/>
    <n v="1"/>
    <b v="0"/>
    <x v="1"/>
    <s v="plays"/>
    <n v="1"/>
    <n v="0"/>
    <x v="4112"/>
    <d v="2016-02-28T00:00:00"/>
    <x v="2"/>
  </r>
  <r>
    <x v="2"/>
    <s v="US"/>
    <s v="USD"/>
    <n v="1452234840"/>
    <n v="1450619123"/>
    <b v="0"/>
    <n v="3"/>
    <b v="0"/>
    <x v="1"/>
    <s v="plays"/>
    <n v="1"/>
    <n v="0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A1142-C055-6E40-BDAE-8A6E8BA4DC7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17"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8" hier="-1"/>
    <pageField fld="14" hier="-1"/>
  </pageFields>
  <dataFields count="1">
    <dataField name="Count of outco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7B347-5A16-E846-BD80-D67260144F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3"/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2576A-63F0-5043-91D8-52F0385D876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7C820-6D0A-A847-9D9C-B4F9F8ABAC4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8"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46A18-C2D0-41E7-A918-8C34ABC8289C}">
  <sheetPr codeName="Sheet1"/>
  <dimension ref="A1:H13"/>
  <sheetViews>
    <sheetView tabSelected="1" workbookViewId="0">
      <selection activeCell="I1" sqref="I1"/>
    </sheetView>
  </sheetViews>
  <sheetFormatPr defaultColWidth="8.77734375" defaultRowHeight="14.4" x14ac:dyDescent="0.3"/>
  <cols>
    <col min="1" max="1" width="16.77734375" bestFit="1" customWidth="1"/>
    <col min="2" max="2" width="16.44140625" bestFit="1" customWidth="1"/>
    <col min="3" max="3" width="12.77734375" bestFit="1" customWidth="1"/>
    <col min="4" max="4" width="15.44140625" bestFit="1" customWidth="1"/>
    <col min="5" max="5" width="12.109375" bestFit="1" customWidth="1"/>
    <col min="6" max="6" width="19.109375" style="20" bestFit="1" customWidth="1"/>
    <col min="7" max="7" width="15.44140625" style="20" bestFit="1" customWidth="1"/>
    <col min="8" max="8" width="18.109375" style="20" bestFit="1" customWidth="1"/>
  </cols>
  <sheetData>
    <row r="1" spans="1:8" x14ac:dyDescent="0.3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s="20" t="s">
        <v>8360</v>
      </c>
      <c r="G1" s="20" t="s">
        <v>8361</v>
      </c>
      <c r="H1" s="20" t="s">
        <v>8362</v>
      </c>
    </row>
    <row r="2" spans="1:8" x14ac:dyDescent="0.3">
      <c r="A2" t="s">
        <v>8363</v>
      </c>
      <c r="B2">
        <f>COUNTIFS(Kickstarter!D:D,"&lt;1000", Kickstarter!F:F,"Successful",Kickstarter!O:O,"plays")</f>
        <v>141</v>
      </c>
      <c r="C2">
        <f>COUNTIFS(Kickstarter!D:D,"&lt;1000", Kickstarter!F:F,"Failed",Kickstarter!O:O,"plays")</f>
        <v>45</v>
      </c>
      <c r="D2">
        <f>COUNTIFS(Kickstarter!D:D,"&lt;1000", Kickstarter!F:F,"Canceled",Kickstarter!O:O,"plays")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8364</v>
      </c>
      <c r="B3">
        <f>COUNTIFS(Kickstarter!D:D,"&gt;=1000", Kickstarter!D:D,"&lt;4999", Kickstarter!F:F,"Successful",Kickstarter!O:O,"plays")</f>
        <v>387</v>
      </c>
      <c r="C3">
        <f>COUNTIFS(Kickstarter!D:D,"&gt;=1000", Kickstarter!D:D,"&lt;4999", Kickstarter!F:F,"Failed",Kickstarter!O:O,"plays")</f>
        <v>146</v>
      </c>
      <c r="D3">
        <f>COUNTIFS(Kickstarter!D:D,"&gt;=1000", Kickstarter!D:D,"&lt;4999", Kickstarter!F:F,"Canceled",Kickstarter!O:O,"plays")</f>
        <v>0</v>
      </c>
      <c r="E3">
        <f t="shared" ref="E3:E13" si="0">SUM(B3:D3)</f>
        <v>533</v>
      </c>
      <c r="F3" s="20">
        <f t="shared" ref="F3:F13" si="1">B3/E3</f>
        <v>0.726078799249531</v>
      </c>
      <c r="G3" s="20">
        <f t="shared" ref="G3:G13" si="2">C3/E3</f>
        <v>0.27392120075046905</v>
      </c>
      <c r="H3" s="20">
        <f t="shared" ref="H3:H13" si="3">D3/E3</f>
        <v>0</v>
      </c>
    </row>
    <row r="4" spans="1:8" x14ac:dyDescent="0.3">
      <c r="A4" t="s">
        <v>8365</v>
      </c>
      <c r="B4">
        <f>COUNTIFS(Kickstarter!D:D,"&gt;=5000", Kickstarter!D:D, "&lt;9999", Kickstarter!F:F,"Successful", Kickstarter!O:O,"plays")</f>
        <v>93</v>
      </c>
      <c r="C4">
        <f>COUNTIFS(Kickstarter!D:D,"&gt;=5000", Kickstarter!D:D,"&lt;9999", Kickstarter!F:F,"Failed",Kickstarter!O:O,"plays")</f>
        <v>76</v>
      </c>
      <c r="D4">
        <f>COUNTIFS(Kickstarter!D:D,"&gt;=5000", Kickstarter!D:D,"&lt;9999", Kickstarter!F:F,"Canceled",Kickstarter!O:O,"plays")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8366</v>
      </c>
      <c r="B5">
        <f>COUNTIFS(Kickstarter!D:D, "&gt;=10000", Kickstarter!D:D, "&lt;14999", Kickstarter!F:F, "Successful",Kickstarter!O:O, "plays")</f>
        <v>39</v>
      </c>
      <c r="C5">
        <f>COUNTIFS(Kickstarter!D:D, "&gt;=10000", Kickstarter!D:D, "&lt;14999", Kickstarter!F:F, "Failed", Kickstarter!O:O, "plays")</f>
        <v>33</v>
      </c>
      <c r="D5">
        <f>COUNTIFS(Kickstarter!D:D,"&gt;=10000", Kickstarter!D:D,"&gt;14999",Kickstarter!F:F,"Canceled",Kickstarter!O:O,"plays")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8367</v>
      </c>
      <c r="B6">
        <f>COUNTIFS(Kickstarter!D:D,"&gt;=15000", Kickstarter!D:D,"&lt;19999", Kickstarter!F:F,"Successful",Kickstarter!O:O,"plays")</f>
        <v>12</v>
      </c>
      <c r="C6">
        <f>COUNTIFS(Kickstarter!D:D,"&gt;=15000", Kickstarter!D:D,"&lt;19999", Kickstarter!F:F,"Failed",Kickstarter!O:O,"plays")</f>
        <v>12</v>
      </c>
      <c r="D6">
        <f>COUNTIFS(Kickstarter!D:D,"&gt;=15000", Kickstarter!D:D,"&lt;19999", Kickstarter!F:F,"Canceled",Kickstarter!O:O,"plays")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8368</v>
      </c>
      <c r="B7">
        <f>COUNTIFS(Kickstarter!D:D,"&gt;=20000", Kickstarter!D:D,"&lt;24999", Kickstarter!F:F,"Successful",Kickstarter!O:O,"plays")</f>
        <v>9</v>
      </c>
      <c r="C7">
        <f>COUNTIFS(Kickstarter!D:D,"&gt;=20000", Kickstarter!D:D,"&lt;24999", Kickstarter!F:F,"Failed",Kickstarter!O:O,"plays")</f>
        <v>11</v>
      </c>
      <c r="D7">
        <f>COUNTIFS(Kickstarter!D:D,"&gt;=20000", Kickstarter!D:D,"&lt;24999", Kickstarter!F:F,"Canceled",Kickstarter!O:O,"plays")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8369</v>
      </c>
      <c r="B8">
        <f>COUNTIFS(Kickstarter!D:D,"&gt;=25000", Kickstarter!D:D,"&lt;29999", Kickstarter!F:F,"Successful",Kickstarter!O:O,"plays")</f>
        <v>1</v>
      </c>
      <c r="C8">
        <f>COUNTIFS(Kickstarter!D:D,"&gt;=25000", Kickstarter!D:D,"&lt;29999", Kickstarter!F:F,"Failed",Kickstarter!O:O,"plays")</f>
        <v>4</v>
      </c>
      <c r="D8">
        <f>COUNTIFS(Kickstarter!D:D,"&gt;=25000", Kickstarter!D:D,"&lt;29999", Kickstarter!F:F,"Canceled",Kickstarter!O:O,"plays")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8370</v>
      </c>
      <c r="B9">
        <f>COUNTIFS(Kickstarter!D:D,"&gt;=30000", Kickstarter!D:D,"&lt;34999", Kickstarter!F:F,"Successful",Kickstarter!O:O,"plays")</f>
        <v>3</v>
      </c>
      <c r="C9">
        <f>COUNTIFS(Kickstarter!D:D,"&gt;=30000", Kickstarter!D:D,"&lt;34999", Kickstarter!F:F,"Failed",Kickstarter!O:O,"plays")</f>
        <v>8</v>
      </c>
      <c r="D9">
        <f>COUNTIFS(Kickstarter!D:D,"&gt;=30000", Kickstarter!D:D,"&lt;34999", Kickstarter!F:F,"Canceled",Kickstarter!O:O,"plays")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8374</v>
      </c>
      <c r="B10">
        <f>COUNTIFS(Kickstarter!D:D,"&gt;=35000", Kickstarter!D:D,"&lt;39999", Kickstarter!F:F,"Successful",Kickstarter!O:O,"plays")</f>
        <v>4</v>
      </c>
      <c r="C10">
        <f>COUNTIFS(Kickstarter!D:D,"&gt;=35000", Kickstarter!D:D,"&lt;39999", Kickstarter!F:F,"Failed",Kickstarter!O:O,"plays")</f>
        <v>2</v>
      </c>
      <c r="D10">
        <f>COUNTIFS(Kickstarter!D:D,"&gt;=35000", Kickstarter!D:D,"&lt;39999", Kickstarter!F:F,"Canceled",Kickstarter!O:O,"plays")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8371</v>
      </c>
      <c r="B11">
        <f>COUNTIFS(Kickstarter!D:D,"&gt;=40000", Kickstarter!D:D,"&lt;44999", Kickstarter!F:F,"Successful",Kickstarter!O:O,"plays")</f>
        <v>2</v>
      </c>
      <c r="C11">
        <f>COUNTIFS(Kickstarter!D:D,"&gt;=40000", Kickstarter!D:D,"&lt;44999", Kickstarter!F:F,"Failed",Kickstarter!O:O,"plays")</f>
        <v>1</v>
      </c>
      <c r="D11">
        <f>COUNTIFS(Kickstarter!D:D,"&gt;=40000", Kickstarter!D:D,"&lt;44999", Kickstarter!F:F,"Canceled",Kickstarter!O:O,"plays")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8372</v>
      </c>
      <c r="B12">
        <f>COUNTIFS(Kickstarter!D:D,"&gt;=45000", Kickstarter!D:D,"&lt;49999", Kickstarter!F:F,"Successful",Kickstarter!O:O,"plays")</f>
        <v>0</v>
      </c>
      <c r="C12">
        <f>COUNTIFS(Kickstarter!D:D,"&gt;=45000", Kickstarter!D:D,"&lt;49999", Kickstarter!F:F,"Failed",Kickstarter!O:O,"plays")</f>
        <v>1</v>
      </c>
      <c r="D12">
        <f>COUNTIFS(Kickstarter!D:D,"&gt;=45000", Kickstarter!D:D,"&lt;49999", Kickstarter!F:F,"Canceled",Kickstarter!O:O,"plays")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8373</v>
      </c>
      <c r="B13">
        <f>COUNTIFS(Kickstarter!D:D,"&gt;50000", Kickstarter!F:F,"Successful",Kickstarter!O:O,"plays")</f>
        <v>2</v>
      </c>
      <c r="C13">
        <f>COUNTIFS(Kickstarter!D:D,"&gt;50000", Kickstarter!F:F,"Failed",Kickstarter!O:O,"plays")</f>
        <v>10</v>
      </c>
      <c r="D13">
        <f>COUNTIFS(Kickstarter!D:D,"&gt;50000", Kickstarter!F:F,"Canceled",Kickstarter!O:O,"plays")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B5D9C-8468-4D73-8489-A1C3F7E4E89E}">
  <sheetPr codeName="Sheet2"/>
  <dimension ref="A1:E18"/>
  <sheetViews>
    <sheetView workbookViewId="0">
      <selection activeCell="C15" sqref="C15"/>
    </sheetView>
  </sheetViews>
  <sheetFormatPr defaultColWidth="8.777343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8.77734375" bestFit="1" customWidth="1"/>
    <col min="5" max="6" width="10" bestFit="1" customWidth="1"/>
    <col min="7" max="7" width="3.77734375" bestFit="1" customWidth="1"/>
    <col min="8" max="8" width="3.109375" bestFit="1" customWidth="1"/>
    <col min="9" max="9" width="4.33203125" bestFit="1" customWidth="1"/>
    <col min="10" max="10" width="4.109375" bestFit="1" customWidth="1"/>
    <col min="11" max="11" width="3.77734375" bestFit="1" customWidth="1"/>
    <col min="12" max="12" width="4.44140625" bestFit="1" customWidth="1"/>
    <col min="13" max="13" width="4.109375" bestFit="1" customWidth="1"/>
    <col min="14" max="14" width="10.77734375" bestFit="1" customWidth="1"/>
  </cols>
  <sheetData>
    <row r="1" spans="1:5" x14ac:dyDescent="0.3">
      <c r="A1" s="11" t="s">
        <v>8316</v>
      </c>
      <c r="B1" t="s">
        <v>8273</v>
      </c>
    </row>
    <row r="2" spans="1:5" x14ac:dyDescent="0.3">
      <c r="A2" s="11" t="s">
        <v>8337</v>
      </c>
      <c r="B2" t="s">
        <v>8322</v>
      </c>
    </row>
    <row r="4" spans="1:5" x14ac:dyDescent="0.3">
      <c r="A4" s="11" t="s">
        <v>8321</v>
      </c>
      <c r="B4" s="11" t="s">
        <v>8318</v>
      </c>
    </row>
    <row r="5" spans="1:5" x14ac:dyDescent="0.3">
      <c r="A5" s="11" t="s">
        <v>8320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">
      <c r="A6" s="19" t="s">
        <v>8331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9" t="s">
        <v>8332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9" t="s">
        <v>8333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9" t="s">
        <v>8334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9" t="s">
        <v>8325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9" t="s">
        <v>8335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9" t="s">
        <v>8326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9" t="s">
        <v>8327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9" t="s">
        <v>8328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9" t="s">
        <v>8329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9" t="s">
        <v>8330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9" t="s">
        <v>8336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9" t="s">
        <v>8319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D1" zoomScale="60" zoomScaleNormal="60" workbookViewId="0">
      <selection activeCell="N6" sqref="N6"/>
    </sheetView>
  </sheetViews>
  <sheetFormatPr defaultColWidth="8.77734375" defaultRowHeight="14.4" x14ac:dyDescent="0.3"/>
  <cols>
    <col min="1" max="1" width="10.33203125" customWidth="1"/>
    <col min="2" max="2" width="38.44140625" style="3" customWidth="1"/>
    <col min="3" max="3" width="40.33203125" style="3" customWidth="1"/>
    <col min="4" max="4" width="17.441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44140625" bestFit="1" customWidth="1"/>
    <col min="16" max="16" width="15" bestFit="1" customWidth="1"/>
    <col min="17" max="17" width="19.6640625" customWidth="1"/>
    <col min="18" max="18" width="37.6640625" style="14" bestFit="1" customWidth="1"/>
    <col min="19" max="19" width="36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8265</v>
      </c>
      <c r="Q1" s="1" t="s">
        <v>8264</v>
      </c>
      <c r="R1" s="15" t="s">
        <v>8323</v>
      </c>
      <c r="S1" s="1" t="s">
        <v>8324</v>
      </c>
      <c r="T1" s="1" t="s">
        <v>8337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IFERROR(
ROUND(E2/L2,2),0)</f>
        <v>63.92</v>
      </c>
      <c r="Q2">
        <f t="shared" ref="Q2:Q65" si="0">ROUND(E2/D2*100,0)</f>
        <v>137</v>
      </c>
      <c r="R2" s="14">
        <f>(((J2/60) /60 /24)+DATE(1970,1,1))</f>
        <v>42177.007071759261</v>
      </c>
      <c r="S2" s="14">
        <f>(((I2/60)/60/24)+DATE(1970,1,1))</f>
        <v>42208.125</v>
      </c>
      <c r="T2">
        <f>YEAR(R2)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1">IFERROR(
ROUND(E3/L3,2),0)</f>
        <v>185.48</v>
      </c>
      <c r="Q3">
        <f t="shared" si="0"/>
        <v>143</v>
      </c>
      <c r="R3" s="14">
        <f t="shared" ref="R3:R66" si="2">(((J3/60) /60 /24)+DATE(1970,1,1))</f>
        <v>42766.600497685184</v>
      </c>
      <c r="S3" s="14">
        <f t="shared" ref="S3:S66" si="3">(((I3/60)/60/24)+DATE(1970,1,1))</f>
        <v>42796.600497685184</v>
      </c>
      <c r="T3">
        <f t="shared" ref="T3:T66" si="4">YEAR(R3)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1"/>
        <v>15</v>
      </c>
      <c r="Q4">
        <f t="shared" si="0"/>
        <v>105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1"/>
        <v>69.27</v>
      </c>
      <c r="Q5">
        <f t="shared" si="0"/>
        <v>104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1"/>
        <v>190.55</v>
      </c>
      <c r="Q6">
        <f t="shared" si="0"/>
        <v>123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1"/>
        <v>93.4</v>
      </c>
      <c r="Q7">
        <f t="shared" si="0"/>
        <v>110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1"/>
        <v>146.88</v>
      </c>
      <c r="Q8">
        <f t="shared" si="0"/>
        <v>106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1"/>
        <v>159.82</v>
      </c>
      <c r="Q9">
        <f t="shared" si="0"/>
        <v>101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1"/>
        <v>291.79000000000002</v>
      </c>
      <c r="Q10">
        <f t="shared" si="0"/>
        <v>100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1"/>
        <v>31.5</v>
      </c>
      <c r="Q11">
        <f t="shared" si="0"/>
        <v>126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1"/>
        <v>158.68</v>
      </c>
      <c r="Q12">
        <f t="shared" si="0"/>
        <v>101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1"/>
        <v>80.33</v>
      </c>
      <c r="Q13">
        <f t="shared" si="0"/>
        <v>121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1"/>
        <v>59.96</v>
      </c>
      <c r="Q14">
        <f t="shared" si="0"/>
        <v>165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1"/>
        <v>109.78</v>
      </c>
      <c r="Q15">
        <f t="shared" si="0"/>
        <v>160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1"/>
        <v>147.71</v>
      </c>
      <c r="Q16">
        <f t="shared" si="0"/>
        <v>101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1"/>
        <v>21.76</v>
      </c>
      <c r="Q17">
        <f t="shared" si="0"/>
        <v>107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1"/>
        <v>171.84</v>
      </c>
      <c r="Q18">
        <f t="shared" si="0"/>
        <v>100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1"/>
        <v>41.94</v>
      </c>
      <c r="Q19">
        <f t="shared" si="0"/>
        <v>101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1"/>
        <v>93.26</v>
      </c>
      <c r="Q20">
        <f t="shared" si="0"/>
        <v>106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1"/>
        <v>56.14</v>
      </c>
      <c r="Q21">
        <f t="shared" si="0"/>
        <v>145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1"/>
        <v>80.16</v>
      </c>
      <c r="Q22">
        <f t="shared" si="0"/>
        <v>100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1"/>
        <v>199.9</v>
      </c>
      <c r="Q23">
        <f t="shared" si="0"/>
        <v>109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1"/>
        <v>51.25</v>
      </c>
      <c r="Q24">
        <f t="shared" si="0"/>
        <v>117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1"/>
        <v>103.04</v>
      </c>
      <c r="Q25">
        <f t="shared" si="0"/>
        <v>119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1"/>
        <v>66.349999999999994</v>
      </c>
      <c r="Q26">
        <f t="shared" si="0"/>
        <v>109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1"/>
        <v>57.14</v>
      </c>
      <c r="Q27">
        <f t="shared" si="0"/>
        <v>133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N28" s="10" t="s">
        <v>8266</v>
      </c>
      <c r="O28" t="s">
        <v>8267</v>
      </c>
      <c r="P28">
        <f t="shared" si="1"/>
        <v>102.11</v>
      </c>
      <c r="Q28">
        <f t="shared" si="0"/>
        <v>155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1"/>
        <v>148.97</v>
      </c>
      <c r="Q29">
        <f t="shared" si="0"/>
        <v>112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1"/>
        <v>169.61</v>
      </c>
      <c r="Q30">
        <f t="shared" si="0"/>
        <v>100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1"/>
        <v>31.62</v>
      </c>
      <c r="Q31">
        <f t="shared" si="0"/>
        <v>123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1"/>
        <v>76.45</v>
      </c>
      <c r="Q32">
        <f t="shared" si="0"/>
        <v>101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1"/>
        <v>13</v>
      </c>
      <c r="Q33">
        <f t="shared" si="0"/>
        <v>100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1"/>
        <v>320.45</v>
      </c>
      <c r="Q34">
        <f t="shared" si="0"/>
        <v>100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1"/>
        <v>83.75</v>
      </c>
      <c r="Q35">
        <f t="shared" si="0"/>
        <v>102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1"/>
        <v>49.88</v>
      </c>
      <c r="Q36">
        <f t="shared" si="0"/>
        <v>130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1"/>
        <v>59.46</v>
      </c>
      <c r="Q37">
        <f t="shared" si="0"/>
        <v>167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1"/>
        <v>193.84</v>
      </c>
      <c r="Q38">
        <f t="shared" si="0"/>
        <v>142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1"/>
        <v>159.51</v>
      </c>
      <c r="Q39">
        <f t="shared" si="0"/>
        <v>183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1"/>
        <v>41.68</v>
      </c>
      <c r="Q40">
        <f t="shared" si="0"/>
        <v>110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1"/>
        <v>150.9</v>
      </c>
      <c r="Q41">
        <f t="shared" si="0"/>
        <v>131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1"/>
        <v>126.69</v>
      </c>
      <c r="Q42">
        <f t="shared" si="0"/>
        <v>101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1"/>
        <v>105.26</v>
      </c>
      <c r="Q43">
        <f t="shared" si="0"/>
        <v>100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1"/>
        <v>117.51</v>
      </c>
      <c r="Q44">
        <f t="shared" si="0"/>
        <v>142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1"/>
        <v>117.36</v>
      </c>
      <c r="Q45">
        <f t="shared" si="0"/>
        <v>309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1"/>
        <v>133.33000000000001</v>
      </c>
      <c r="Q46">
        <f t="shared" si="0"/>
        <v>100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1"/>
        <v>98.36</v>
      </c>
      <c r="Q47">
        <f t="shared" si="0"/>
        <v>120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1"/>
        <v>194.44</v>
      </c>
      <c r="Q48">
        <f t="shared" si="0"/>
        <v>104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1"/>
        <v>76.87</v>
      </c>
      <c r="Q49">
        <f t="shared" si="0"/>
        <v>108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1"/>
        <v>56.82</v>
      </c>
      <c r="Q50">
        <f t="shared" si="0"/>
        <v>108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1"/>
        <v>137.93</v>
      </c>
      <c r="Q51">
        <f t="shared" si="0"/>
        <v>100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1"/>
        <v>27.27</v>
      </c>
      <c r="Q52">
        <f t="shared" si="0"/>
        <v>100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1"/>
        <v>118.34</v>
      </c>
      <c r="Q53">
        <f t="shared" si="0"/>
        <v>128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1"/>
        <v>223.48</v>
      </c>
      <c r="Q54">
        <f t="shared" si="0"/>
        <v>116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1"/>
        <v>28.11</v>
      </c>
      <c r="Q55">
        <f t="shared" si="0"/>
        <v>110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1"/>
        <v>194.23</v>
      </c>
      <c r="Q56">
        <f t="shared" si="0"/>
        <v>101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1"/>
        <v>128.94999999999999</v>
      </c>
      <c r="Q57">
        <f t="shared" si="0"/>
        <v>129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1"/>
        <v>49.32</v>
      </c>
      <c r="Q58">
        <f t="shared" si="0"/>
        <v>107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1"/>
        <v>221.52</v>
      </c>
      <c r="Q59">
        <f t="shared" si="0"/>
        <v>102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1"/>
        <v>137.21</v>
      </c>
      <c r="Q60">
        <f t="shared" si="0"/>
        <v>103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1"/>
        <v>606.82000000000005</v>
      </c>
      <c r="Q61">
        <f t="shared" si="0"/>
        <v>100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1"/>
        <v>43.04</v>
      </c>
      <c r="Q62">
        <f t="shared" si="0"/>
        <v>103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1"/>
        <v>322.39</v>
      </c>
      <c r="Q63">
        <f t="shared" si="0"/>
        <v>148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1"/>
        <v>96.71</v>
      </c>
      <c r="Q64">
        <f t="shared" si="0"/>
        <v>155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1"/>
        <v>35.47</v>
      </c>
      <c r="Q65">
        <f t="shared" si="0"/>
        <v>114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1"/>
        <v>86.67</v>
      </c>
      <c r="Q66">
        <f t="shared" ref="Q66:Q129" si="5">ROUND(E66/D66*100,0)</f>
        <v>173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6">IFERROR(
ROUND(E67/L67,2),0)</f>
        <v>132.05000000000001</v>
      </c>
      <c r="Q67">
        <f t="shared" si="5"/>
        <v>108</v>
      </c>
      <c r="R67" s="14">
        <f t="shared" ref="R67:R130" si="7">(((J67/60) /60 /24)+DATE(1970,1,1))</f>
        <v>41835.821226851855</v>
      </c>
      <c r="S67" s="14">
        <f t="shared" ref="S67:S130" si="8">(((I67/60)/60/24)+DATE(1970,1,1))</f>
        <v>41862.249305555553</v>
      </c>
      <c r="T67">
        <f t="shared" ref="T67:T130" si="9">YEAR(R67)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6"/>
        <v>91.23</v>
      </c>
      <c r="Q68">
        <f t="shared" si="5"/>
        <v>119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6"/>
        <v>116.25</v>
      </c>
      <c r="Q69">
        <f t="shared" si="5"/>
        <v>116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6"/>
        <v>21.19</v>
      </c>
      <c r="Q70">
        <f t="shared" si="5"/>
        <v>127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6"/>
        <v>62.33</v>
      </c>
      <c r="Q71">
        <f t="shared" si="5"/>
        <v>111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6"/>
        <v>37.409999999999997</v>
      </c>
      <c r="Q72">
        <f t="shared" si="5"/>
        <v>127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6"/>
        <v>69.72</v>
      </c>
      <c r="Q73">
        <f t="shared" si="5"/>
        <v>124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6"/>
        <v>58.17</v>
      </c>
      <c r="Q74">
        <f t="shared" si="5"/>
        <v>108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6"/>
        <v>50</v>
      </c>
      <c r="Q75">
        <f t="shared" si="5"/>
        <v>100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6"/>
        <v>19.47</v>
      </c>
      <c r="Q76">
        <f t="shared" si="5"/>
        <v>113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6"/>
        <v>85.96</v>
      </c>
      <c r="Q77">
        <f t="shared" si="5"/>
        <v>115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6"/>
        <v>30.67</v>
      </c>
      <c r="Q78">
        <f t="shared" si="5"/>
        <v>153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6"/>
        <v>60.38</v>
      </c>
      <c r="Q79">
        <f t="shared" si="5"/>
        <v>393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6"/>
        <v>38.6</v>
      </c>
      <c r="Q80">
        <f t="shared" si="5"/>
        <v>2702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6"/>
        <v>40.270000000000003</v>
      </c>
      <c r="Q81">
        <f t="shared" si="5"/>
        <v>127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6"/>
        <v>273.83</v>
      </c>
      <c r="Q82">
        <f t="shared" si="5"/>
        <v>107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6"/>
        <v>53.04</v>
      </c>
      <c r="Q83">
        <f t="shared" si="5"/>
        <v>198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6"/>
        <v>40.01</v>
      </c>
      <c r="Q84">
        <f t="shared" si="5"/>
        <v>100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6"/>
        <v>15.77</v>
      </c>
      <c r="Q85">
        <f t="shared" si="5"/>
        <v>103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6"/>
        <v>71.430000000000007</v>
      </c>
      <c r="Q86">
        <f t="shared" si="5"/>
        <v>100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6"/>
        <v>71.709999999999994</v>
      </c>
      <c r="Q87">
        <f t="shared" si="5"/>
        <v>126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6"/>
        <v>375.76</v>
      </c>
      <c r="Q88">
        <f t="shared" si="5"/>
        <v>106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6"/>
        <v>104.6</v>
      </c>
      <c r="Q89">
        <f t="shared" si="5"/>
        <v>105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6"/>
        <v>60</v>
      </c>
      <c r="Q90">
        <f t="shared" si="5"/>
        <v>103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6"/>
        <v>123.29</v>
      </c>
      <c r="Q91">
        <f t="shared" si="5"/>
        <v>115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6"/>
        <v>31.38</v>
      </c>
      <c r="Q92">
        <f t="shared" si="5"/>
        <v>100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6"/>
        <v>78.260000000000005</v>
      </c>
      <c r="Q93">
        <f t="shared" si="5"/>
        <v>120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6"/>
        <v>122.33</v>
      </c>
      <c r="Q94">
        <f t="shared" si="5"/>
        <v>105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6"/>
        <v>73.73</v>
      </c>
      <c r="Q95">
        <f t="shared" si="5"/>
        <v>111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6"/>
        <v>21.67</v>
      </c>
      <c r="Q96">
        <f t="shared" si="5"/>
        <v>104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6"/>
        <v>21.9</v>
      </c>
      <c r="Q97">
        <f t="shared" si="5"/>
        <v>131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6"/>
        <v>50.59</v>
      </c>
      <c r="Q98">
        <f t="shared" si="5"/>
        <v>115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6"/>
        <v>53.13</v>
      </c>
      <c r="Q99">
        <f t="shared" si="5"/>
        <v>106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6"/>
        <v>56.67</v>
      </c>
      <c r="Q100">
        <f t="shared" si="5"/>
        <v>106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6"/>
        <v>40.78</v>
      </c>
      <c r="Q101">
        <f t="shared" si="5"/>
        <v>106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6"/>
        <v>192.31</v>
      </c>
      <c r="Q102">
        <f t="shared" si="5"/>
        <v>100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6"/>
        <v>100</v>
      </c>
      <c r="Q103">
        <f t="shared" si="5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6"/>
        <v>117.92</v>
      </c>
      <c r="Q104">
        <f t="shared" si="5"/>
        <v>128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6"/>
        <v>27.9</v>
      </c>
      <c r="Q105">
        <f t="shared" si="5"/>
        <v>105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6"/>
        <v>60</v>
      </c>
      <c r="Q106">
        <f t="shared" si="5"/>
        <v>120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6"/>
        <v>39.380000000000003</v>
      </c>
      <c r="Q107">
        <f t="shared" si="5"/>
        <v>107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6"/>
        <v>186.11</v>
      </c>
      <c r="Q108">
        <f t="shared" si="5"/>
        <v>101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6"/>
        <v>111.38</v>
      </c>
      <c r="Q109">
        <f t="shared" si="5"/>
        <v>102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6"/>
        <v>78.72</v>
      </c>
      <c r="Q110">
        <f t="shared" si="5"/>
        <v>247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6"/>
        <v>46.7</v>
      </c>
      <c r="Q111">
        <f t="shared" si="5"/>
        <v>220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6"/>
        <v>65.38</v>
      </c>
      <c r="Q112">
        <f t="shared" si="5"/>
        <v>131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6"/>
        <v>102.08</v>
      </c>
      <c r="Q113">
        <f t="shared" si="5"/>
        <v>155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6"/>
        <v>64.2</v>
      </c>
      <c r="Q114">
        <f t="shared" si="5"/>
        <v>104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6"/>
        <v>90.38</v>
      </c>
      <c r="Q115">
        <f t="shared" si="5"/>
        <v>141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6"/>
        <v>88.57</v>
      </c>
      <c r="Q116">
        <f t="shared" si="5"/>
        <v>103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6"/>
        <v>28.73</v>
      </c>
      <c r="Q117">
        <f t="shared" si="5"/>
        <v>140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6"/>
        <v>69.790000000000006</v>
      </c>
      <c r="Q118">
        <f t="shared" si="5"/>
        <v>114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6"/>
        <v>167.49</v>
      </c>
      <c r="Q119">
        <f t="shared" si="5"/>
        <v>100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6"/>
        <v>144.91</v>
      </c>
      <c r="Q120">
        <f t="shared" si="5"/>
        <v>113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6"/>
        <v>91.84</v>
      </c>
      <c r="Q121">
        <f t="shared" si="5"/>
        <v>105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6"/>
        <v>10</v>
      </c>
      <c r="Q122">
        <f t="shared" si="5"/>
        <v>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6"/>
        <v>1</v>
      </c>
      <c r="Q123">
        <f t="shared" si="5"/>
        <v>0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6"/>
        <v>0</v>
      </c>
      <c r="Q124">
        <f t="shared" si="5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6"/>
        <v>25.17</v>
      </c>
      <c r="Q125">
        <f t="shared" si="5"/>
        <v>0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6"/>
        <v>0</v>
      </c>
      <c r="Q126">
        <f t="shared" si="5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6"/>
        <v>11.67</v>
      </c>
      <c r="Q127">
        <f t="shared" si="5"/>
        <v>14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6"/>
        <v>106.69</v>
      </c>
      <c r="Q128">
        <f t="shared" si="5"/>
        <v>6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6"/>
        <v>47.5</v>
      </c>
      <c r="Q129">
        <f t="shared" si="5"/>
        <v>2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6"/>
        <v>311.17</v>
      </c>
      <c r="Q130">
        <f t="shared" ref="Q130:Q193" si="10">ROUND(E130/D130*100,0)</f>
        <v>2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11">IFERROR(
ROUND(E131/L131,2),0)</f>
        <v>0</v>
      </c>
      <c r="Q131">
        <f t="shared" si="10"/>
        <v>0</v>
      </c>
      <c r="R131" s="14">
        <f t="shared" ref="R131:R194" si="12">(((J131/60) /60 /24)+DATE(1970,1,1))</f>
        <v>41882.937303240738</v>
      </c>
      <c r="S131" s="14">
        <f t="shared" ref="S131:S194" si="13">(((I131/60)/60/24)+DATE(1970,1,1))</f>
        <v>41942.937303240738</v>
      </c>
      <c r="T131">
        <f t="shared" ref="T131:T194" si="14">YEAR(R131)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11"/>
        <v>0</v>
      </c>
      <c r="Q132">
        <f t="shared" si="10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11"/>
        <v>0</v>
      </c>
      <c r="Q133">
        <f t="shared" si="10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11"/>
        <v>94.51</v>
      </c>
      <c r="Q134">
        <f t="shared" si="10"/>
        <v>10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11"/>
        <v>0</v>
      </c>
      <c r="Q135">
        <f t="shared" si="10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11"/>
        <v>0</v>
      </c>
      <c r="Q136">
        <f t="shared" si="10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11"/>
        <v>80.599999999999994</v>
      </c>
      <c r="Q137">
        <f t="shared" si="10"/>
        <v>13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11"/>
        <v>0</v>
      </c>
      <c r="Q138">
        <f t="shared" si="10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11"/>
        <v>0</v>
      </c>
      <c r="Q139">
        <f t="shared" si="10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11"/>
        <v>81.239999999999995</v>
      </c>
      <c r="Q140">
        <f t="shared" si="10"/>
        <v>3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11"/>
        <v>500</v>
      </c>
      <c r="Q141">
        <f t="shared" si="10"/>
        <v>100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11"/>
        <v>0</v>
      </c>
      <c r="Q142">
        <f t="shared" si="10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11"/>
        <v>46.18</v>
      </c>
      <c r="Q143">
        <f t="shared" si="10"/>
        <v>11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11"/>
        <v>10</v>
      </c>
      <c r="Q144">
        <f t="shared" si="10"/>
        <v>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11"/>
        <v>0</v>
      </c>
      <c r="Q145">
        <f t="shared" si="10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11"/>
        <v>55.95</v>
      </c>
      <c r="Q146">
        <f t="shared" si="10"/>
        <v>28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11"/>
        <v>37.56</v>
      </c>
      <c r="Q147">
        <f t="shared" si="10"/>
        <v>8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11"/>
        <v>38.33</v>
      </c>
      <c r="Q148">
        <f t="shared" si="10"/>
        <v>1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11"/>
        <v>0</v>
      </c>
      <c r="Q149">
        <f t="shared" si="10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11"/>
        <v>20</v>
      </c>
      <c r="Q150">
        <f t="shared" si="10"/>
        <v>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11"/>
        <v>15.33</v>
      </c>
      <c r="Q151">
        <f t="shared" si="10"/>
        <v>1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11"/>
        <v>449.43</v>
      </c>
      <c r="Q152">
        <f t="shared" si="10"/>
        <v>23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11"/>
        <v>28</v>
      </c>
      <c r="Q153">
        <f t="shared" si="10"/>
        <v>0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11"/>
        <v>15</v>
      </c>
      <c r="Q154">
        <f t="shared" si="10"/>
        <v>0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11"/>
        <v>35.9</v>
      </c>
      <c r="Q155">
        <f t="shared" si="10"/>
        <v>1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11"/>
        <v>13.33</v>
      </c>
      <c r="Q156">
        <f t="shared" si="10"/>
        <v>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11"/>
        <v>20.25</v>
      </c>
      <c r="Q157">
        <f t="shared" si="10"/>
        <v>0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11"/>
        <v>119</v>
      </c>
      <c r="Q158">
        <f t="shared" si="10"/>
        <v>5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11"/>
        <v>4</v>
      </c>
      <c r="Q159">
        <f t="shared" si="10"/>
        <v>0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11"/>
        <v>0</v>
      </c>
      <c r="Q160">
        <f t="shared" si="10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11"/>
        <v>10</v>
      </c>
      <c r="Q161">
        <f t="shared" si="10"/>
        <v>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11"/>
        <v>0</v>
      </c>
      <c r="Q162">
        <f t="shared" si="10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11"/>
        <v>5</v>
      </c>
      <c r="Q163">
        <f t="shared" si="10"/>
        <v>0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11"/>
        <v>43.5</v>
      </c>
      <c r="Q164">
        <f t="shared" si="10"/>
        <v>16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11"/>
        <v>0</v>
      </c>
      <c r="Q165">
        <f t="shared" si="10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11"/>
        <v>91.43</v>
      </c>
      <c r="Q166">
        <f t="shared" si="10"/>
        <v>1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11"/>
        <v>0</v>
      </c>
      <c r="Q167">
        <f t="shared" si="10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11"/>
        <v>3000</v>
      </c>
      <c r="Q168">
        <f t="shared" si="10"/>
        <v>60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11"/>
        <v>5.5</v>
      </c>
      <c r="Q169">
        <f t="shared" si="10"/>
        <v>0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11"/>
        <v>108.33</v>
      </c>
      <c r="Q170">
        <f t="shared" si="10"/>
        <v>4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11"/>
        <v>56</v>
      </c>
      <c r="Q171">
        <f t="shared" si="10"/>
        <v>22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11"/>
        <v>32.5</v>
      </c>
      <c r="Q172">
        <f t="shared" si="10"/>
        <v>3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11"/>
        <v>1</v>
      </c>
      <c r="Q173">
        <f t="shared" si="10"/>
        <v>0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11"/>
        <v>0</v>
      </c>
      <c r="Q174">
        <f t="shared" si="10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11"/>
        <v>0</v>
      </c>
      <c r="Q175">
        <f t="shared" si="10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11"/>
        <v>0</v>
      </c>
      <c r="Q176">
        <f t="shared" si="10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11"/>
        <v>49.88</v>
      </c>
      <c r="Q177">
        <f t="shared" si="10"/>
        <v>6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11"/>
        <v>0</v>
      </c>
      <c r="Q178">
        <f t="shared" si="10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11"/>
        <v>25.71</v>
      </c>
      <c r="Q179">
        <f t="shared" si="10"/>
        <v>40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11"/>
        <v>0</v>
      </c>
      <c r="Q180">
        <f t="shared" si="10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11"/>
        <v>100</v>
      </c>
      <c r="Q181">
        <f t="shared" si="10"/>
        <v>20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11"/>
        <v>30.85</v>
      </c>
      <c r="Q182">
        <f t="shared" si="10"/>
        <v>33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11"/>
        <v>180.5</v>
      </c>
      <c r="Q183">
        <f t="shared" si="10"/>
        <v>21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11"/>
        <v>0</v>
      </c>
      <c r="Q184">
        <f t="shared" si="10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11"/>
        <v>373.5</v>
      </c>
      <c r="Q185">
        <f t="shared" si="10"/>
        <v>36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11"/>
        <v>25.5</v>
      </c>
      <c r="Q186">
        <f t="shared" si="10"/>
        <v>3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11"/>
        <v>220</v>
      </c>
      <c r="Q187">
        <f t="shared" si="10"/>
        <v>6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11"/>
        <v>0</v>
      </c>
      <c r="Q188">
        <f t="shared" si="10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11"/>
        <v>160</v>
      </c>
      <c r="Q189">
        <f t="shared" si="10"/>
        <v>16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11"/>
        <v>0</v>
      </c>
      <c r="Q190">
        <f t="shared" si="10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11"/>
        <v>69</v>
      </c>
      <c r="Q191">
        <f t="shared" si="10"/>
        <v>0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11"/>
        <v>50</v>
      </c>
      <c r="Q192">
        <f t="shared" si="10"/>
        <v>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11"/>
        <v>83.33</v>
      </c>
      <c r="Q193">
        <f t="shared" si="10"/>
        <v>5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11"/>
        <v>5.67</v>
      </c>
      <c r="Q194">
        <f t="shared" ref="Q194:Q257" si="15">ROUND(E194/D194*100,0)</f>
        <v>0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6">IFERROR(
ROUND(E195/L195,2),0)</f>
        <v>0</v>
      </c>
      <c r="Q195">
        <f t="shared" si="15"/>
        <v>0</v>
      </c>
      <c r="R195" s="14">
        <f t="shared" ref="R195:R258" si="17">(((J195/60) /60 /24)+DATE(1970,1,1))</f>
        <v>41911.934791666667</v>
      </c>
      <c r="S195" s="14">
        <f t="shared" ref="S195:S258" si="18">(((I195/60)/60/24)+DATE(1970,1,1))</f>
        <v>41971.976458333331</v>
      </c>
      <c r="T195">
        <f t="shared" ref="T195:T258" si="19">YEAR(R195)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6"/>
        <v>1</v>
      </c>
      <c r="Q196">
        <f t="shared" si="15"/>
        <v>0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6"/>
        <v>0</v>
      </c>
      <c r="Q197">
        <f t="shared" si="15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6"/>
        <v>77.11</v>
      </c>
      <c r="Q198">
        <f t="shared" si="15"/>
        <v>42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6"/>
        <v>32.75</v>
      </c>
      <c r="Q199">
        <f t="shared" si="15"/>
        <v>10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6"/>
        <v>46.5</v>
      </c>
      <c r="Q200">
        <f t="shared" si="15"/>
        <v>1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6"/>
        <v>0</v>
      </c>
      <c r="Q201">
        <f t="shared" si="15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6"/>
        <v>87.31</v>
      </c>
      <c r="Q202">
        <f t="shared" si="15"/>
        <v>26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6"/>
        <v>54.29</v>
      </c>
      <c r="Q203">
        <f t="shared" si="15"/>
        <v>58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6"/>
        <v>0</v>
      </c>
      <c r="Q204">
        <f t="shared" si="15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6"/>
        <v>93.25</v>
      </c>
      <c r="Q205">
        <f t="shared" si="15"/>
        <v>30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6"/>
        <v>117.68</v>
      </c>
      <c r="Q206">
        <f t="shared" si="15"/>
        <v>51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6"/>
        <v>76.47</v>
      </c>
      <c r="Q207">
        <f t="shared" si="15"/>
        <v>16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6"/>
        <v>0</v>
      </c>
      <c r="Q208">
        <f t="shared" si="15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6"/>
        <v>163.85</v>
      </c>
      <c r="Q209">
        <f t="shared" si="15"/>
        <v>15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6"/>
        <v>0</v>
      </c>
      <c r="Q210">
        <f t="shared" si="15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6"/>
        <v>0</v>
      </c>
      <c r="Q211">
        <f t="shared" si="15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6"/>
        <v>91.82</v>
      </c>
      <c r="Q212">
        <f t="shared" si="15"/>
        <v>25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6"/>
        <v>185.83</v>
      </c>
      <c r="Q213">
        <f t="shared" si="15"/>
        <v>45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6"/>
        <v>1</v>
      </c>
      <c r="Q214">
        <f t="shared" si="15"/>
        <v>0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6"/>
        <v>20</v>
      </c>
      <c r="Q215">
        <f t="shared" si="15"/>
        <v>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6"/>
        <v>1</v>
      </c>
      <c r="Q216">
        <f t="shared" si="15"/>
        <v>0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6"/>
        <v>10</v>
      </c>
      <c r="Q217">
        <f t="shared" si="15"/>
        <v>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6"/>
        <v>331.54</v>
      </c>
      <c r="Q218">
        <f t="shared" si="15"/>
        <v>56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6"/>
        <v>314.29000000000002</v>
      </c>
      <c r="Q219">
        <f t="shared" si="15"/>
        <v>12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6"/>
        <v>100</v>
      </c>
      <c r="Q220">
        <f t="shared" si="15"/>
        <v>2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6"/>
        <v>115.99</v>
      </c>
      <c r="Q221">
        <f t="shared" si="15"/>
        <v>18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6"/>
        <v>120</v>
      </c>
      <c r="Q222">
        <f t="shared" si="15"/>
        <v>1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6"/>
        <v>0</v>
      </c>
      <c r="Q223">
        <f t="shared" si="15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6"/>
        <v>65</v>
      </c>
      <c r="Q224">
        <f t="shared" si="15"/>
        <v>13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6"/>
        <v>0</v>
      </c>
      <c r="Q225">
        <f t="shared" si="15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6"/>
        <v>0</v>
      </c>
      <c r="Q226">
        <f t="shared" si="15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6"/>
        <v>0</v>
      </c>
      <c r="Q227">
        <f t="shared" si="15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6"/>
        <v>125</v>
      </c>
      <c r="Q228">
        <f t="shared" si="15"/>
        <v>1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6"/>
        <v>0</v>
      </c>
      <c r="Q229">
        <f t="shared" si="15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6"/>
        <v>0</v>
      </c>
      <c r="Q230">
        <f t="shared" si="15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6"/>
        <v>0</v>
      </c>
      <c r="Q231">
        <f t="shared" si="15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6"/>
        <v>30</v>
      </c>
      <c r="Q232">
        <f t="shared" si="15"/>
        <v>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6"/>
        <v>0</v>
      </c>
      <c r="Q233">
        <f t="shared" si="15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6"/>
        <v>15.71</v>
      </c>
      <c r="Q234">
        <f t="shared" si="15"/>
        <v>3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6"/>
        <v>0</v>
      </c>
      <c r="Q235">
        <f t="shared" si="15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6"/>
        <v>80.2</v>
      </c>
      <c r="Q236">
        <f t="shared" si="15"/>
        <v>40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6"/>
        <v>0</v>
      </c>
      <c r="Q237">
        <f t="shared" si="15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6"/>
        <v>0</v>
      </c>
      <c r="Q238">
        <f t="shared" si="15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6"/>
        <v>50</v>
      </c>
      <c r="Q239">
        <f t="shared" si="15"/>
        <v>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6"/>
        <v>0</v>
      </c>
      <c r="Q240">
        <f t="shared" si="15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6"/>
        <v>50</v>
      </c>
      <c r="Q241">
        <f t="shared" si="15"/>
        <v>25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6"/>
        <v>117.85</v>
      </c>
      <c r="Q242">
        <f t="shared" si="15"/>
        <v>108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6"/>
        <v>109.04</v>
      </c>
      <c r="Q243">
        <f t="shared" si="15"/>
        <v>113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6"/>
        <v>73.02</v>
      </c>
      <c r="Q244">
        <f t="shared" si="15"/>
        <v>113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6"/>
        <v>78.2</v>
      </c>
      <c r="Q245">
        <f t="shared" si="15"/>
        <v>103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6"/>
        <v>47.4</v>
      </c>
      <c r="Q246">
        <f t="shared" si="15"/>
        <v>114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6"/>
        <v>54.02</v>
      </c>
      <c r="Q247">
        <f t="shared" si="15"/>
        <v>104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6"/>
        <v>68.489999999999995</v>
      </c>
      <c r="Q248">
        <f t="shared" si="15"/>
        <v>305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6"/>
        <v>108.15</v>
      </c>
      <c r="Q249">
        <f t="shared" si="15"/>
        <v>134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6"/>
        <v>589.95000000000005</v>
      </c>
      <c r="Q250">
        <f t="shared" si="15"/>
        <v>101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6"/>
        <v>48.05</v>
      </c>
      <c r="Q251">
        <f t="shared" si="15"/>
        <v>113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6"/>
        <v>72.48</v>
      </c>
      <c r="Q252">
        <f t="shared" si="15"/>
        <v>106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6"/>
        <v>57.08</v>
      </c>
      <c r="Q253">
        <f t="shared" si="15"/>
        <v>126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6"/>
        <v>85.44</v>
      </c>
      <c r="Q254">
        <f t="shared" si="15"/>
        <v>185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6"/>
        <v>215.86</v>
      </c>
      <c r="Q255">
        <f t="shared" si="15"/>
        <v>101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6"/>
        <v>89.39</v>
      </c>
      <c r="Q256">
        <f t="shared" si="15"/>
        <v>117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6"/>
        <v>45.42</v>
      </c>
      <c r="Q257">
        <f t="shared" si="15"/>
        <v>107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6"/>
        <v>65.760000000000005</v>
      </c>
      <c r="Q258">
        <f t="shared" ref="Q258:Q321" si="20">ROUND(E258/D258*100,0)</f>
        <v>139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21">IFERROR(
ROUND(E259/L259,2),0)</f>
        <v>66.7</v>
      </c>
      <c r="Q259">
        <f t="shared" si="20"/>
        <v>107</v>
      </c>
      <c r="R259" s="14">
        <f t="shared" ref="R259:R322" si="22">(((J259/60) /60 /24)+DATE(1970,1,1))</f>
        <v>42479.626875000002</v>
      </c>
      <c r="S259" s="14">
        <f t="shared" ref="S259:S322" si="23">(((I259/60)/60/24)+DATE(1970,1,1))</f>
        <v>42509.626875000002</v>
      </c>
      <c r="T259">
        <f t="shared" ref="T259:T322" si="24">YEAR(R259)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21"/>
        <v>83.35</v>
      </c>
      <c r="Q260">
        <f t="shared" si="20"/>
        <v>191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21"/>
        <v>105.05</v>
      </c>
      <c r="Q261">
        <f t="shared" si="20"/>
        <v>132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21"/>
        <v>120.91</v>
      </c>
      <c r="Q262">
        <f t="shared" si="20"/>
        <v>106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21"/>
        <v>97.64</v>
      </c>
      <c r="Q263">
        <f t="shared" si="20"/>
        <v>107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21"/>
        <v>41.38</v>
      </c>
      <c r="Q264">
        <f t="shared" si="20"/>
        <v>240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21"/>
        <v>30.65</v>
      </c>
      <c r="Q265">
        <f t="shared" si="20"/>
        <v>118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21"/>
        <v>64.95</v>
      </c>
      <c r="Q266">
        <f t="shared" si="20"/>
        <v>118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21"/>
        <v>95.78</v>
      </c>
      <c r="Q267">
        <f t="shared" si="20"/>
        <v>111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21"/>
        <v>40.42</v>
      </c>
      <c r="Q268">
        <f t="shared" si="20"/>
        <v>146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21"/>
        <v>78.58</v>
      </c>
      <c r="Q269">
        <f t="shared" si="20"/>
        <v>132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21"/>
        <v>50.18</v>
      </c>
      <c r="Q270">
        <f t="shared" si="20"/>
        <v>111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21"/>
        <v>92.25</v>
      </c>
      <c r="Q271">
        <f t="shared" si="20"/>
        <v>147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21"/>
        <v>57.54</v>
      </c>
      <c r="Q272">
        <f t="shared" si="20"/>
        <v>153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21"/>
        <v>109.42</v>
      </c>
      <c r="Q273">
        <f t="shared" si="20"/>
        <v>105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21"/>
        <v>81.89</v>
      </c>
      <c r="Q274">
        <f t="shared" si="20"/>
        <v>177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21"/>
        <v>45.67</v>
      </c>
      <c r="Q275">
        <f t="shared" si="20"/>
        <v>108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21"/>
        <v>55.22</v>
      </c>
      <c r="Q276">
        <f t="shared" si="20"/>
        <v>156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21"/>
        <v>65.3</v>
      </c>
      <c r="Q277">
        <f t="shared" si="20"/>
        <v>108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21"/>
        <v>95.23</v>
      </c>
      <c r="Q278">
        <f t="shared" si="20"/>
        <v>148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21"/>
        <v>75.44</v>
      </c>
      <c r="Q279">
        <f t="shared" si="20"/>
        <v>110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21"/>
        <v>97.82</v>
      </c>
      <c r="Q280">
        <f t="shared" si="20"/>
        <v>150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21"/>
        <v>87.69</v>
      </c>
      <c r="Q281">
        <f t="shared" si="20"/>
        <v>157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21"/>
        <v>54.75</v>
      </c>
      <c r="Q282">
        <f t="shared" si="20"/>
        <v>156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21"/>
        <v>83.95</v>
      </c>
      <c r="Q283">
        <f t="shared" si="20"/>
        <v>121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21"/>
        <v>254.39</v>
      </c>
      <c r="Q284">
        <f t="shared" si="20"/>
        <v>101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21"/>
        <v>101.83</v>
      </c>
      <c r="Q285">
        <f t="shared" si="20"/>
        <v>114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21"/>
        <v>55.07</v>
      </c>
      <c r="Q286">
        <f t="shared" si="20"/>
        <v>105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21"/>
        <v>56.9</v>
      </c>
      <c r="Q287">
        <f t="shared" si="20"/>
        <v>229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21"/>
        <v>121.28</v>
      </c>
      <c r="Q288">
        <f t="shared" si="20"/>
        <v>109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21"/>
        <v>91.19</v>
      </c>
      <c r="Q289">
        <f t="shared" si="20"/>
        <v>176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21"/>
        <v>115.45</v>
      </c>
      <c r="Q290">
        <f t="shared" si="20"/>
        <v>103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21"/>
        <v>67.77</v>
      </c>
      <c r="Q291">
        <f t="shared" si="20"/>
        <v>105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21"/>
        <v>28.58</v>
      </c>
      <c r="Q292">
        <f t="shared" si="20"/>
        <v>107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21"/>
        <v>46.88</v>
      </c>
      <c r="Q293">
        <f t="shared" si="20"/>
        <v>120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21"/>
        <v>154.41999999999999</v>
      </c>
      <c r="Q294">
        <f t="shared" si="20"/>
        <v>102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21"/>
        <v>201.22</v>
      </c>
      <c r="Q295">
        <f t="shared" si="20"/>
        <v>101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21"/>
        <v>100</v>
      </c>
      <c r="Q296">
        <f t="shared" si="20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21"/>
        <v>100.08</v>
      </c>
      <c r="Q297">
        <f t="shared" si="20"/>
        <v>133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21"/>
        <v>230.09</v>
      </c>
      <c r="Q298">
        <f t="shared" si="20"/>
        <v>119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21"/>
        <v>141.75</v>
      </c>
      <c r="Q299">
        <f t="shared" si="20"/>
        <v>101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21"/>
        <v>56.34</v>
      </c>
      <c r="Q300">
        <f t="shared" si="20"/>
        <v>109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21"/>
        <v>73.34</v>
      </c>
      <c r="Q301">
        <f t="shared" si="20"/>
        <v>179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21"/>
        <v>85.34</v>
      </c>
      <c r="Q302">
        <f t="shared" si="20"/>
        <v>102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21"/>
        <v>61.5</v>
      </c>
      <c r="Q303">
        <f t="shared" si="20"/>
        <v>119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21"/>
        <v>93.02</v>
      </c>
      <c r="Q304">
        <f t="shared" si="20"/>
        <v>100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21"/>
        <v>50.29</v>
      </c>
      <c r="Q305">
        <f t="shared" si="20"/>
        <v>137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21"/>
        <v>106.43</v>
      </c>
      <c r="Q306">
        <f t="shared" si="20"/>
        <v>232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21"/>
        <v>51.72</v>
      </c>
      <c r="Q307">
        <f t="shared" si="20"/>
        <v>130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21"/>
        <v>36.61</v>
      </c>
      <c r="Q308">
        <f t="shared" si="20"/>
        <v>293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21"/>
        <v>42.52</v>
      </c>
      <c r="Q309">
        <f t="shared" si="20"/>
        <v>111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21"/>
        <v>62.71</v>
      </c>
      <c r="Q310">
        <f t="shared" si="20"/>
        <v>106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21"/>
        <v>89.96</v>
      </c>
      <c r="Q311">
        <f t="shared" si="20"/>
        <v>119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21"/>
        <v>28.92</v>
      </c>
      <c r="Q312">
        <f t="shared" si="20"/>
        <v>104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21"/>
        <v>138.80000000000001</v>
      </c>
      <c r="Q313">
        <f t="shared" si="20"/>
        <v>104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21"/>
        <v>61.3</v>
      </c>
      <c r="Q314">
        <f t="shared" si="20"/>
        <v>112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21"/>
        <v>80.2</v>
      </c>
      <c r="Q315">
        <f t="shared" si="20"/>
        <v>105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21"/>
        <v>32.1</v>
      </c>
      <c r="Q316">
        <f t="shared" si="20"/>
        <v>385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21"/>
        <v>200.89</v>
      </c>
      <c r="Q317">
        <f t="shared" si="20"/>
        <v>101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21"/>
        <v>108.01</v>
      </c>
      <c r="Q318">
        <f t="shared" si="20"/>
        <v>114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21"/>
        <v>95.7</v>
      </c>
      <c r="Q319">
        <f t="shared" si="20"/>
        <v>101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21"/>
        <v>49.88</v>
      </c>
      <c r="Q320">
        <f t="shared" si="20"/>
        <v>283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21"/>
        <v>110.47</v>
      </c>
      <c r="Q321">
        <f t="shared" si="20"/>
        <v>113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21"/>
        <v>134.91</v>
      </c>
      <c r="Q322">
        <f t="shared" ref="Q322:Q385" si="25">ROUND(E322/D322*100,0)</f>
        <v>107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6">IFERROR(
ROUND(E323/L323,2),0)</f>
        <v>106.62</v>
      </c>
      <c r="Q323">
        <f t="shared" si="25"/>
        <v>103</v>
      </c>
      <c r="R323" s="14">
        <f t="shared" ref="R323:R386" si="27">(((J323/60) /60 /24)+DATE(1970,1,1))</f>
        <v>42647.446597222224</v>
      </c>
      <c r="S323" s="14">
        <f t="shared" ref="S323:S386" si="28">(((I323/60)/60/24)+DATE(1970,1,1))</f>
        <v>42682.488263888896</v>
      </c>
      <c r="T323">
        <f t="shared" ref="T323:T386" si="29">YEAR(R323)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6"/>
        <v>145.04</v>
      </c>
      <c r="Q324">
        <f t="shared" si="25"/>
        <v>108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6"/>
        <v>114.59</v>
      </c>
      <c r="Q325">
        <f t="shared" si="25"/>
        <v>123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6"/>
        <v>105.32</v>
      </c>
      <c r="Q326">
        <f t="shared" si="25"/>
        <v>102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6"/>
        <v>70.92</v>
      </c>
      <c r="Q327">
        <f t="shared" si="25"/>
        <v>104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6"/>
        <v>147.16999999999999</v>
      </c>
      <c r="Q328">
        <f t="shared" si="25"/>
        <v>113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6"/>
        <v>160.47</v>
      </c>
      <c r="Q329">
        <f t="shared" si="25"/>
        <v>136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6"/>
        <v>156.05000000000001</v>
      </c>
      <c r="Q330">
        <f t="shared" si="25"/>
        <v>104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6"/>
        <v>63.17</v>
      </c>
      <c r="Q331">
        <f t="shared" si="25"/>
        <v>106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6"/>
        <v>104.82</v>
      </c>
      <c r="Q332">
        <f t="shared" si="25"/>
        <v>102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6"/>
        <v>97.36</v>
      </c>
      <c r="Q333">
        <f t="shared" si="25"/>
        <v>107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6"/>
        <v>203.63</v>
      </c>
      <c r="Q334">
        <f t="shared" si="25"/>
        <v>113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6"/>
        <v>188.31</v>
      </c>
      <c r="Q335">
        <f t="shared" si="25"/>
        <v>125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6"/>
        <v>146.65</v>
      </c>
      <c r="Q336">
        <f t="shared" si="25"/>
        <v>101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6"/>
        <v>109.19</v>
      </c>
      <c r="Q337">
        <f t="shared" si="25"/>
        <v>103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6"/>
        <v>59.25</v>
      </c>
      <c r="Q338">
        <f t="shared" si="25"/>
        <v>117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6"/>
        <v>97.9</v>
      </c>
      <c r="Q339">
        <f t="shared" si="25"/>
        <v>101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6"/>
        <v>70</v>
      </c>
      <c r="Q340">
        <f t="shared" si="25"/>
        <v>110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6"/>
        <v>72.87</v>
      </c>
      <c r="Q341">
        <f t="shared" si="25"/>
        <v>108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6"/>
        <v>146.35</v>
      </c>
      <c r="Q342">
        <f t="shared" si="25"/>
        <v>125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6"/>
        <v>67.91</v>
      </c>
      <c r="Q343">
        <f t="shared" si="25"/>
        <v>107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6"/>
        <v>169.85</v>
      </c>
      <c r="Q344">
        <f t="shared" si="25"/>
        <v>100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6"/>
        <v>58.41</v>
      </c>
      <c r="Q345">
        <f t="shared" si="25"/>
        <v>102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6"/>
        <v>119.99</v>
      </c>
      <c r="Q346">
        <f t="shared" si="25"/>
        <v>102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6"/>
        <v>99.86</v>
      </c>
      <c r="Q347">
        <f t="shared" si="25"/>
        <v>123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6"/>
        <v>90.58</v>
      </c>
      <c r="Q348">
        <f t="shared" si="25"/>
        <v>170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6"/>
        <v>117.77</v>
      </c>
      <c r="Q349">
        <f t="shared" si="25"/>
        <v>112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6"/>
        <v>86.55</v>
      </c>
      <c r="Q350">
        <f t="shared" si="25"/>
        <v>103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6"/>
        <v>71.900000000000006</v>
      </c>
      <c r="Q351">
        <f t="shared" si="25"/>
        <v>107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6"/>
        <v>129.82</v>
      </c>
      <c r="Q352">
        <f t="shared" si="25"/>
        <v>115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6"/>
        <v>44.91</v>
      </c>
      <c r="Q353">
        <f t="shared" si="25"/>
        <v>127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6"/>
        <v>40.76</v>
      </c>
      <c r="Q354">
        <f t="shared" si="25"/>
        <v>117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6"/>
        <v>103.52</v>
      </c>
      <c r="Q355">
        <f t="shared" si="25"/>
        <v>109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6"/>
        <v>125.45</v>
      </c>
      <c r="Q356">
        <f t="shared" si="25"/>
        <v>104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6"/>
        <v>246.61</v>
      </c>
      <c r="Q357">
        <f t="shared" si="25"/>
        <v>116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6"/>
        <v>79.400000000000006</v>
      </c>
      <c r="Q358">
        <f t="shared" si="25"/>
        <v>103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6"/>
        <v>86.14</v>
      </c>
      <c r="Q359">
        <f t="shared" si="25"/>
        <v>174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6"/>
        <v>193.05</v>
      </c>
      <c r="Q360">
        <f t="shared" si="25"/>
        <v>103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6"/>
        <v>84.02</v>
      </c>
      <c r="Q361">
        <f t="shared" si="25"/>
        <v>105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6"/>
        <v>139.83000000000001</v>
      </c>
      <c r="Q362">
        <f t="shared" si="25"/>
        <v>101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6"/>
        <v>109.82</v>
      </c>
      <c r="Q363">
        <f t="shared" si="25"/>
        <v>111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6"/>
        <v>139.53</v>
      </c>
      <c r="Q364">
        <f t="shared" si="25"/>
        <v>124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6"/>
        <v>347.85</v>
      </c>
      <c r="Q365">
        <f t="shared" si="25"/>
        <v>101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6"/>
        <v>68.239999999999995</v>
      </c>
      <c r="Q366">
        <f t="shared" si="25"/>
        <v>110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6"/>
        <v>239.94</v>
      </c>
      <c r="Q367">
        <f t="shared" si="25"/>
        <v>104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6"/>
        <v>287.31</v>
      </c>
      <c r="Q368">
        <f t="shared" si="25"/>
        <v>101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6"/>
        <v>86.85</v>
      </c>
      <c r="Q369">
        <f t="shared" si="25"/>
        <v>103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6"/>
        <v>81.849999999999994</v>
      </c>
      <c r="Q370">
        <f t="shared" si="25"/>
        <v>104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6"/>
        <v>42.87</v>
      </c>
      <c r="Q371">
        <f t="shared" si="25"/>
        <v>110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6"/>
        <v>709.42</v>
      </c>
      <c r="Q372">
        <f t="shared" si="25"/>
        <v>122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6"/>
        <v>161.26</v>
      </c>
      <c r="Q373">
        <f t="shared" si="25"/>
        <v>114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6"/>
        <v>41.78</v>
      </c>
      <c r="Q374">
        <f t="shared" si="25"/>
        <v>125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6"/>
        <v>89.89</v>
      </c>
      <c r="Q375">
        <f t="shared" si="25"/>
        <v>107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6"/>
        <v>45.05</v>
      </c>
      <c r="Q376">
        <f t="shared" si="25"/>
        <v>131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6"/>
        <v>42.86</v>
      </c>
      <c r="Q377">
        <f t="shared" si="25"/>
        <v>120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6"/>
        <v>54.08</v>
      </c>
      <c r="Q378">
        <f t="shared" si="25"/>
        <v>106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6"/>
        <v>103.22</v>
      </c>
      <c r="Q379">
        <f t="shared" si="25"/>
        <v>114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6"/>
        <v>40.4</v>
      </c>
      <c r="Q380">
        <f t="shared" si="25"/>
        <v>112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6"/>
        <v>116.86</v>
      </c>
      <c r="Q381">
        <f t="shared" si="25"/>
        <v>116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6"/>
        <v>115.51</v>
      </c>
      <c r="Q382">
        <f t="shared" si="25"/>
        <v>142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6"/>
        <v>104.31</v>
      </c>
      <c r="Q383">
        <f t="shared" si="25"/>
        <v>105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6"/>
        <v>69.77</v>
      </c>
      <c r="Q384">
        <f t="shared" si="25"/>
        <v>256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6"/>
        <v>43.02</v>
      </c>
      <c r="Q385">
        <f t="shared" si="25"/>
        <v>207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6"/>
        <v>58.54</v>
      </c>
      <c r="Q386">
        <f t="shared" ref="Q386:Q449" si="30">ROUND(E386/D386*100,0)</f>
        <v>112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31">IFERROR(
ROUND(E387/L387,2),0)</f>
        <v>111.8</v>
      </c>
      <c r="Q387">
        <f t="shared" si="30"/>
        <v>106</v>
      </c>
      <c r="R387" s="14">
        <f t="shared" ref="R387:R450" si="32">(((J387/60) /60 /24)+DATE(1970,1,1))</f>
        <v>41934.584502314814</v>
      </c>
      <c r="S387" s="14">
        <f t="shared" ref="S387:S450" si="33">(((I387/60)/60/24)+DATE(1970,1,1))</f>
        <v>41964.626168981486</v>
      </c>
      <c r="T387">
        <f t="shared" ref="T387:T450" si="34">YEAR(R387)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31"/>
        <v>46.23</v>
      </c>
      <c r="Q388">
        <f t="shared" si="30"/>
        <v>100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31"/>
        <v>144.69</v>
      </c>
      <c r="Q389">
        <f t="shared" si="30"/>
        <v>214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31"/>
        <v>88.85</v>
      </c>
      <c r="Q390">
        <f t="shared" si="30"/>
        <v>126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31"/>
        <v>81.75</v>
      </c>
      <c r="Q391">
        <f t="shared" si="30"/>
        <v>182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31"/>
        <v>71.430000000000007</v>
      </c>
      <c r="Q392">
        <f t="shared" si="30"/>
        <v>100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31"/>
        <v>104.26</v>
      </c>
      <c r="Q393">
        <f t="shared" si="30"/>
        <v>101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31"/>
        <v>90.62</v>
      </c>
      <c r="Q394">
        <f t="shared" si="30"/>
        <v>101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31"/>
        <v>157.33000000000001</v>
      </c>
      <c r="Q395">
        <f t="shared" si="30"/>
        <v>110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31"/>
        <v>105.18</v>
      </c>
      <c r="Q396">
        <f t="shared" si="30"/>
        <v>112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31"/>
        <v>58.72</v>
      </c>
      <c r="Q397">
        <f t="shared" si="30"/>
        <v>108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31"/>
        <v>81.63</v>
      </c>
      <c r="Q398">
        <f t="shared" si="30"/>
        <v>107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31"/>
        <v>56.46</v>
      </c>
      <c r="Q399">
        <f t="shared" si="30"/>
        <v>104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31"/>
        <v>140.1</v>
      </c>
      <c r="Q400">
        <f t="shared" si="30"/>
        <v>125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31"/>
        <v>224.85</v>
      </c>
      <c r="Q401">
        <f t="shared" si="30"/>
        <v>107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31"/>
        <v>181.13</v>
      </c>
      <c r="Q402">
        <f t="shared" si="30"/>
        <v>112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31"/>
        <v>711.04</v>
      </c>
      <c r="Q403">
        <f t="shared" si="30"/>
        <v>104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31"/>
        <v>65.88</v>
      </c>
      <c r="Q404">
        <f t="shared" si="30"/>
        <v>142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31"/>
        <v>75.19</v>
      </c>
      <c r="Q405">
        <f t="shared" si="30"/>
        <v>105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31"/>
        <v>133.13999999999999</v>
      </c>
      <c r="Q406">
        <f t="shared" si="30"/>
        <v>103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31"/>
        <v>55.2</v>
      </c>
      <c r="Q407">
        <f t="shared" si="30"/>
        <v>108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31"/>
        <v>86.16</v>
      </c>
      <c r="Q408">
        <f t="shared" si="30"/>
        <v>108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31"/>
        <v>92.32</v>
      </c>
      <c r="Q409">
        <f t="shared" si="30"/>
        <v>102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31"/>
        <v>160.16</v>
      </c>
      <c r="Q410">
        <f t="shared" si="30"/>
        <v>101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31"/>
        <v>45.6</v>
      </c>
      <c r="Q411">
        <f t="shared" si="30"/>
        <v>137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31"/>
        <v>183.29</v>
      </c>
      <c r="Q412">
        <f t="shared" si="30"/>
        <v>128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31"/>
        <v>125.79</v>
      </c>
      <c r="Q413">
        <f t="shared" si="30"/>
        <v>101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31"/>
        <v>57.65</v>
      </c>
      <c r="Q414">
        <f t="shared" si="30"/>
        <v>127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31"/>
        <v>78.66</v>
      </c>
      <c r="Q415">
        <f t="shared" si="30"/>
        <v>105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31"/>
        <v>91.48</v>
      </c>
      <c r="Q416">
        <f t="shared" si="30"/>
        <v>103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31"/>
        <v>68.099999999999994</v>
      </c>
      <c r="Q417">
        <f t="shared" si="30"/>
        <v>102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31"/>
        <v>48.09</v>
      </c>
      <c r="Q418">
        <f t="shared" si="30"/>
        <v>120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31"/>
        <v>202.42</v>
      </c>
      <c r="Q419">
        <f t="shared" si="30"/>
        <v>100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31"/>
        <v>216.75</v>
      </c>
      <c r="Q420">
        <f t="shared" si="30"/>
        <v>101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31"/>
        <v>110.07</v>
      </c>
      <c r="Q421">
        <f t="shared" si="30"/>
        <v>100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31"/>
        <v>4.83</v>
      </c>
      <c r="Q422">
        <f t="shared" si="30"/>
        <v>0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31"/>
        <v>50.17</v>
      </c>
      <c r="Q423">
        <f t="shared" si="30"/>
        <v>2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31"/>
        <v>35.83</v>
      </c>
      <c r="Q424">
        <f t="shared" si="30"/>
        <v>1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31"/>
        <v>11.77</v>
      </c>
      <c r="Q425">
        <f t="shared" si="30"/>
        <v>1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31"/>
        <v>40.78</v>
      </c>
      <c r="Q426">
        <f t="shared" si="30"/>
        <v>7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31"/>
        <v>3</v>
      </c>
      <c r="Q427">
        <f t="shared" si="30"/>
        <v>0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31"/>
        <v>16.63</v>
      </c>
      <c r="Q428">
        <f t="shared" si="30"/>
        <v>1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31"/>
        <v>0</v>
      </c>
      <c r="Q429">
        <f t="shared" si="30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31"/>
        <v>52</v>
      </c>
      <c r="Q430">
        <f t="shared" si="30"/>
        <v>6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31"/>
        <v>0</v>
      </c>
      <c r="Q431">
        <f t="shared" si="30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31"/>
        <v>4.8</v>
      </c>
      <c r="Q432">
        <f t="shared" si="30"/>
        <v>2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31"/>
        <v>51.88</v>
      </c>
      <c r="Q433">
        <f t="shared" si="30"/>
        <v>14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31"/>
        <v>71.25</v>
      </c>
      <c r="Q434">
        <f t="shared" si="30"/>
        <v>10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31"/>
        <v>0</v>
      </c>
      <c r="Q435">
        <f t="shared" si="30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31"/>
        <v>62.5</v>
      </c>
      <c r="Q436">
        <f t="shared" si="30"/>
        <v>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31"/>
        <v>1</v>
      </c>
      <c r="Q437">
        <f t="shared" si="30"/>
        <v>0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31"/>
        <v>0</v>
      </c>
      <c r="Q438">
        <f t="shared" si="30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31"/>
        <v>0</v>
      </c>
      <c r="Q439">
        <f t="shared" si="30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31"/>
        <v>170.55</v>
      </c>
      <c r="Q440">
        <f t="shared" si="30"/>
        <v>9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31"/>
        <v>0</v>
      </c>
      <c r="Q441">
        <f t="shared" si="30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31"/>
        <v>5</v>
      </c>
      <c r="Q442">
        <f t="shared" si="30"/>
        <v>0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31"/>
        <v>0</v>
      </c>
      <c r="Q443">
        <f t="shared" si="30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31"/>
        <v>393.59</v>
      </c>
      <c r="Q444">
        <f t="shared" si="30"/>
        <v>39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31"/>
        <v>5</v>
      </c>
      <c r="Q445">
        <f t="shared" si="30"/>
        <v>0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31"/>
        <v>50</v>
      </c>
      <c r="Q446">
        <f t="shared" si="30"/>
        <v>5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31"/>
        <v>1</v>
      </c>
      <c r="Q447">
        <f t="shared" si="30"/>
        <v>0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31"/>
        <v>47.88</v>
      </c>
      <c r="Q448">
        <f t="shared" si="30"/>
        <v>7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31"/>
        <v>5</v>
      </c>
      <c r="Q449">
        <f t="shared" si="30"/>
        <v>0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31"/>
        <v>20.5</v>
      </c>
      <c r="Q450">
        <f t="shared" ref="Q450:Q513" si="35">ROUND(E450/D450*100,0)</f>
        <v>3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36">IFERROR(
ROUND(E451/L451,2),0)</f>
        <v>9</v>
      </c>
      <c r="Q451">
        <f t="shared" si="35"/>
        <v>2</v>
      </c>
      <c r="R451" s="14">
        <f t="shared" ref="R451:R514" si="37">(((J451/60) /60 /24)+DATE(1970,1,1))</f>
        <v>41534.568113425928</v>
      </c>
      <c r="S451" s="14">
        <f t="shared" ref="S451:S514" si="38">(((I451/60)/60/24)+DATE(1970,1,1))</f>
        <v>41564.568113425928</v>
      </c>
      <c r="T451">
        <f t="shared" ref="T451:T514" si="39">YEAR(R451)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36"/>
        <v>56.57</v>
      </c>
      <c r="Q452">
        <f t="shared" si="35"/>
        <v>1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36"/>
        <v>0</v>
      </c>
      <c r="Q453">
        <f t="shared" si="35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36"/>
        <v>40</v>
      </c>
      <c r="Q454">
        <f t="shared" si="35"/>
        <v>64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36"/>
        <v>13</v>
      </c>
      <c r="Q455">
        <f t="shared" si="35"/>
        <v>0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36"/>
        <v>16.399999999999999</v>
      </c>
      <c r="Q456">
        <f t="shared" si="35"/>
        <v>1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36"/>
        <v>22.5</v>
      </c>
      <c r="Q457">
        <f t="shared" si="35"/>
        <v>0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36"/>
        <v>20.329999999999998</v>
      </c>
      <c r="Q458">
        <f t="shared" si="35"/>
        <v>1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36"/>
        <v>0</v>
      </c>
      <c r="Q459">
        <f t="shared" si="35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36"/>
        <v>16.760000000000002</v>
      </c>
      <c r="Q460">
        <f t="shared" si="35"/>
        <v>8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36"/>
        <v>25</v>
      </c>
      <c r="Q461">
        <f t="shared" si="35"/>
        <v>0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36"/>
        <v>12.5</v>
      </c>
      <c r="Q462">
        <f t="shared" si="35"/>
        <v>0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36"/>
        <v>0</v>
      </c>
      <c r="Q463">
        <f t="shared" si="35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36"/>
        <v>0</v>
      </c>
      <c r="Q464">
        <f t="shared" si="35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36"/>
        <v>113.64</v>
      </c>
      <c r="Q465">
        <f t="shared" si="35"/>
        <v>2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36"/>
        <v>1</v>
      </c>
      <c r="Q466">
        <f t="shared" si="35"/>
        <v>0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36"/>
        <v>17.25</v>
      </c>
      <c r="Q467">
        <f t="shared" si="35"/>
        <v>27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36"/>
        <v>15.2</v>
      </c>
      <c r="Q468">
        <f t="shared" si="35"/>
        <v>1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36"/>
        <v>110.64</v>
      </c>
      <c r="Q469">
        <f t="shared" si="35"/>
        <v>22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36"/>
        <v>0</v>
      </c>
      <c r="Q470">
        <f t="shared" si="35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36"/>
        <v>0</v>
      </c>
      <c r="Q471">
        <f t="shared" si="35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36"/>
        <v>25.5</v>
      </c>
      <c r="Q472">
        <f t="shared" si="35"/>
        <v>1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36"/>
        <v>38.479999999999997</v>
      </c>
      <c r="Q473">
        <f t="shared" si="35"/>
        <v>12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36"/>
        <v>28.2</v>
      </c>
      <c r="Q474">
        <f t="shared" si="35"/>
        <v>18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36"/>
        <v>61.5</v>
      </c>
      <c r="Q475">
        <f t="shared" si="35"/>
        <v>3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36"/>
        <v>1</v>
      </c>
      <c r="Q476">
        <f t="shared" si="35"/>
        <v>0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36"/>
        <v>0</v>
      </c>
      <c r="Q477">
        <f t="shared" si="35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36"/>
        <v>39.57</v>
      </c>
      <c r="Q478">
        <f t="shared" si="35"/>
        <v>2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36"/>
        <v>0</v>
      </c>
      <c r="Q479">
        <f t="shared" si="35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36"/>
        <v>0</v>
      </c>
      <c r="Q480">
        <f t="shared" si="35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36"/>
        <v>88.8</v>
      </c>
      <c r="Q481">
        <f t="shared" si="35"/>
        <v>33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36"/>
        <v>55.46</v>
      </c>
      <c r="Q482">
        <f t="shared" si="35"/>
        <v>19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36"/>
        <v>87.14</v>
      </c>
      <c r="Q483">
        <f t="shared" si="35"/>
        <v>6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36"/>
        <v>10</v>
      </c>
      <c r="Q484">
        <f t="shared" si="35"/>
        <v>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36"/>
        <v>51.22</v>
      </c>
      <c r="Q485">
        <f t="shared" si="35"/>
        <v>50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36"/>
        <v>13.55</v>
      </c>
      <c r="Q486">
        <f t="shared" si="35"/>
        <v>0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36"/>
        <v>66.52</v>
      </c>
      <c r="Q487">
        <f t="shared" si="35"/>
        <v>22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36"/>
        <v>50</v>
      </c>
      <c r="Q488">
        <f t="shared" si="35"/>
        <v>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36"/>
        <v>0</v>
      </c>
      <c r="Q489">
        <f t="shared" si="35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36"/>
        <v>0</v>
      </c>
      <c r="Q490">
        <f t="shared" si="35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36"/>
        <v>71.67</v>
      </c>
      <c r="Q491">
        <f t="shared" si="35"/>
        <v>0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36"/>
        <v>0</v>
      </c>
      <c r="Q492">
        <f t="shared" si="35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36"/>
        <v>0</v>
      </c>
      <c r="Q493">
        <f t="shared" si="35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36"/>
        <v>0</v>
      </c>
      <c r="Q494">
        <f t="shared" si="35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36"/>
        <v>0</v>
      </c>
      <c r="Q495">
        <f t="shared" si="35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36"/>
        <v>10.33</v>
      </c>
      <c r="Q496">
        <f t="shared" si="35"/>
        <v>0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36"/>
        <v>0</v>
      </c>
      <c r="Q497">
        <f t="shared" si="35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36"/>
        <v>1</v>
      </c>
      <c r="Q498">
        <f t="shared" si="35"/>
        <v>0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36"/>
        <v>10</v>
      </c>
      <c r="Q499">
        <f t="shared" si="35"/>
        <v>1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36"/>
        <v>136.09</v>
      </c>
      <c r="Q500">
        <f t="shared" si="35"/>
        <v>5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36"/>
        <v>73.459999999999994</v>
      </c>
      <c r="Q501">
        <f t="shared" si="35"/>
        <v>10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36"/>
        <v>53.75</v>
      </c>
      <c r="Q502">
        <f t="shared" si="35"/>
        <v>3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36"/>
        <v>0</v>
      </c>
      <c r="Q503">
        <f t="shared" si="35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36"/>
        <v>57.5</v>
      </c>
      <c r="Q504">
        <f t="shared" si="35"/>
        <v>1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36"/>
        <v>12.67</v>
      </c>
      <c r="Q505">
        <f t="shared" si="35"/>
        <v>2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36"/>
        <v>67</v>
      </c>
      <c r="Q506">
        <f t="shared" si="35"/>
        <v>1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36"/>
        <v>3.71</v>
      </c>
      <c r="Q507">
        <f t="shared" si="35"/>
        <v>0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36"/>
        <v>250</v>
      </c>
      <c r="Q508">
        <f t="shared" si="35"/>
        <v>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36"/>
        <v>64</v>
      </c>
      <c r="Q509">
        <f t="shared" si="35"/>
        <v>3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36"/>
        <v>133.33000000000001</v>
      </c>
      <c r="Q510">
        <f t="shared" si="35"/>
        <v>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36"/>
        <v>10</v>
      </c>
      <c r="Q511">
        <f t="shared" si="35"/>
        <v>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36"/>
        <v>0</v>
      </c>
      <c r="Q512">
        <f t="shared" si="35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36"/>
        <v>30</v>
      </c>
      <c r="Q513">
        <f t="shared" si="35"/>
        <v>3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36"/>
        <v>5.5</v>
      </c>
      <c r="Q514">
        <f t="shared" ref="Q514:Q577" si="40">ROUND(E514/D514*100,0)</f>
        <v>0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41">IFERROR(
ROUND(E515/L515,2),0)</f>
        <v>102.38</v>
      </c>
      <c r="Q515">
        <f t="shared" si="40"/>
        <v>14</v>
      </c>
      <c r="R515" s="14">
        <f t="shared" ref="R515:R578" si="42">(((J515/60) /60 /24)+DATE(1970,1,1))</f>
        <v>42552.653993055559</v>
      </c>
      <c r="S515" s="14">
        <f t="shared" ref="S515:S578" si="43">(((I515/60)/60/24)+DATE(1970,1,1))</f>
        <v>42597.291666666672</v>
      </c>
      <c r="T515">
        <f t="shared" ref="T515:T578" si="44">YEAR(R515)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41"/>
        <v>16.670000000000002</v>
      </c>
      <c r="Q516">
        <f t="shared" si="40"/>
        <v>3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41"/>
        <v>725.03</v>
      </c>
      <c r="Q517">
        <f t="shared" si="40"/>
        <v>25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41"/>
        <v>0</v>
      </c>
      <c r="Q518">
        <f t="shared" si="40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41"/>
        <v>68.33</v>
      </c>
      <c r="Q519">
        <f t="shared" si="40"/>
        <v>1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41"/>
        <v>0</v>
      </c>
      <c r="Q520">
        <f t="shared" si="40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41"/>
        <v>39.229999999999997</v>
      </c>
      <c r="Q521">
        <f t="shared" si="40"/>
        <v>23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41"/>
        <v>150.15</v>
      </c>
      <c r="Q522">
        <f t="shared" si="40"/>
        <v>102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41"/>
        <v>93.43</v>
      </c>
      <c r="Q523">
        <f t="shared" si="40"/>
        <v>105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41"/>
        <v>110.97</v>
      </c>
      <c r="Q524">
        <f t="shared" si="40"/>
        <v>115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41"/>
        <v>71.790000000000006</v>
      </c>
      <c r="Q525">
        <f t="shared" si="40"/>
        <v>121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41"/>
        <v>29.26</v>
      </c>
      <c r="Q526">
        <f t="shared" si="40"/>
        <v>109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41"/>
        <v>1000</v>
      </c>
      <c r="Q527">
        <f t="shared" si="40"/>
        <v>100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41"/>
        <v>74.349999999999994</v>
      </c>
      <c r="Q528">
        <f t="shared" si="40"/>
        <v>114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41"/>
        <v>63.83</v>
      </c>
      <c r="Q529">
        <f t="shared" si="40"/>
        <v>101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41"/>
        <v>44.33</v>
      </c>
      <c r="Q530">
        <f t="shared" si="40"/>
        <v>116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41"/>
        <v>86.94</v>
      </c>
      <c r="Q531">
        <f t="shared" si="40"/>
        <v>130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41"/>
        <v>126.55</v>
      </c>
      <c r="Q532">
        <f t="shared" si="40"/>
        <v>108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41"/>
        <v>129.03</v>
      </c>
      <c r="Q533">
        <f t="shared" si="40"/>
        <v>100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41"/>
        <v>71.239999999999995</v>
      </c>
      <c r="Q534">
        <f t="shared" si="40"/>
        <v>123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41"/>
        <v>117.88</v>
      </c>
      <c r="Q535">
        <f t="shared" si="40"/>
        <v>100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41"/>
        <v>327.08</v>
      </c>
      <c r="Q536">
        <f t="shared" si="40"/>
        <v>105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41"/>
        <v>34.75</v>
      </c>
      <c r="Q537">
        <f t="shared" si="40"/>
        <v>103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41"/>
        <v>100.06</v>
      </c>
      <c r="Q538">
        <f t="shared" si="40"/>
        <v>118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41"/>
        <v>40.85</v>
      </c>
      <c r="Q539">
        <f t="shared" si="40"/>
        <v>121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41"/>
        <v>252.02</v>
      </c>
      <c r="Q540">
        <f t="shared" si="40"/>
        <v>302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41"/>
        <v>25.16</v>
      </c>
      <c r="Q541">
        <f t="shared" si="40"/>
        <v>101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41"/>
        <v>1</v>
      </c>
      <c r="Q542">
        <f t="shared" si="40"/>
        <v>0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41"/>
        <v>25</v>
      </c>
      <c r="Q543">
        <f t="shared" si="40"/>
        <v>1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41"/>
        <v>1</v>
      </c>
      <c r="Q544">
        <f t="shared" si="40"/>
        <v>0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41"/>
        <v>35</v>
      </c>
      <c r="Q545">
        <f t="shared" si="40"/>
        <v>0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41"/>
        <v>3</v>
      </c>
      <c r="Q546">
        <f t="shared" si="40"/>
        <v>1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41"/>
        <v>402.71</v>
      </c>
      <c r="Q547">
        <f t="shared" si="40"/>
        <v>27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41"/>
        <v>26</v>
      </c>
      <c r="Q548">
        <f t="shared" si="40"/>
        <v>0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41"/>
        <v>0</v>
      </c>
      <c r="Q549">
        <f t="shared" si="40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41"/>
        <v>9</v>
      </c>
      <c r="Q550">
        <f t="shared" si="40"/>
        <v>0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41"/>
        <v>8.5</v>
      </c>
      <c r="Q551">
        <f t="shared" si="40"/>
        <v>3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41"/>
        <v>8.75</v>
      </c>
      <c r="Q552">
        <f t="shared" si="40"/>
        <v>1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41"/>
        <v>135.04</v>
      </c>
      <c r="Q553">
        <f t="shared" si="40"/>
        <v>5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41"/>
        <v>0</v>
      </c>
      <c r="Q554">
        <f t="shared" si="40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41"/>
        <v>20.5</v>
      </c>
      <c r="Q555">
        <f t="shared" si="40"/>
        <v>0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41"/>
        <v>64.36</v>
      </c>
      <c r="Q556">
        <f t="shared" si="40"/>
        <v>37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41"/>
        <v>0</v>
      </c>
      <c r="Q557">
        <f t="shared" si="40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41"/>
        <v>200</v>
      </c>
      <c r="Q558">
        <f t="shared" si="40"/>
        <v>3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41"/>
        <v>68.3</v>
      </c>
      <c r="Q559">
        <f t="shared" si="40"/>
        <v>1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41"/>
        <v>0</v>
      </c>
      <c r="Q560">
        <f t="shared" si="40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41"/>
        <v>50</v>
      </c>
      <c r="Q561">
        <f t="shared" si="40"/>
        <v>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41"/>
        <v>4</v>
      </c>
      <c r="Q562">
        <f t="shared" si="40"/>
        <v>0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41"/>
        <v>27.5</v>
      </c>
      <c r="Q563">
        <f t="shared" si="40"/>
        <v>0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41"/>
        <v>0</v>
      </c>
      <c r="Q564">
        <f t="shared" si="40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41"/>
        <v>34</v>
      </c>
      <c r="Q565">
        <f t="shared" si="40"/>
        <v>0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41"/>
        <v>1</v>
      </c>
      <c r="Q566">
        <f t="shared" si="40"/>
        <v>0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41"/>
        <v>0</v>
      </c>
      <c r="Q567">
        <f t="shared" si="40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41"/>
        <v>1</v>
      </c>
      <c r="Q568">
        <f t="shared" si="40"/>
        <v>0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41"/>
        <v>0</v>
      </c>
      <c r="Q569">
        <f t="shared" si="40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41"/>
        <v>49</v>
      </c>
      <c r="Q570">
        <f t="shared" si="40"/>
        <v>1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41"/>
        <v>20</v>
      </c>
      <c r="Q571">
        <f t="shared" si="40"/>
        <v>1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41"/>
        <v>142</v>
      </c>
      <c r="Q572">
        <f t="shared" si="40"/>
        <v>0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41"/>
        <v>53</v>
      </c>
      <c r="Q573">
        <f t="shared" si="40"/>
        <v>0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41"/>
        <v>0</v>
      </c>
      <c r="Q574">
        <f t="shared" si="40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41"/>
        <v>38.44</v>
      </c>
      <c r="Q575">
        <f t="shared" si="40"/>
        <v>0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41"/>
        <v>20</v>
      </c>
      <c r="Q576">
        <f t="shared" si="40"/>
        <v>1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41"/>
        <v>64.75</v>
      </c>
      <c r="Q577">
        <f t="shared" si="40"/>
        <v>0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41"/>
        <v>1</v>
      </c>
      <c r="Q578">
        <f t="shared" ref="Q578:Q641" si="45">ROUND(E578/D578*100,0)</f>
        <v>0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46">IFERROR(
ROUND(E579/L579,2),0)</f>
        <v>10</v>
      </c>
      <c r="Q579">
        <f t="shared" si="45"/>
        <v>0</v>
      </c>
      <c r="R579" s="14">
        <f t="shared" ref="R579:R642" si="47">(((J579/60) /60 /24)+DATE(1970,1,1))</f>
        <v>42450.589143518519</v>
      </c>
      <c r="S579" s="14">
        <f t="shared" ref="S579:S642" si="48">(((I579/60)/60/24)+DATE(1970,1,1))</f>
        <v>42510.589143518519</v>
      </c>
      <c r="T579">
        <f t="shared" ref="T579:T642" si="49">YEAR(R579)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46"/>
        <v>2</v>
      </c>
      <c r="Q580">
        <f t="shared" si="45"/>
        <v>0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46"/>
        <v>35</v>
      </c>
      <c r="Q581">
        <f t="shared" si="45"/>
        <v>1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46"/>
        <v>1</v>
      </c>
      <c r="Q582">
        <f t="shared" si="45"/>
        <v>0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46"/>
        <v>0</v>
      </c>
      <c r="Q583">
        <f t="shared" si="45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46"/>
        <v>0</v>
      </c>
      <c r="Q584">
        <f t="shared" si="45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46"/>
        <v>1</v>
      </c>
      <c r="Q585">
        <f t="shared" si="45"/>
        <v>0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46"/>
        <v>5</v>
      </c>
      <c r="Q586">
        <f t="shared" si="45"/>
        <v>1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46"/>
        <v>0</v>
      </c>
      <c r="Q587">
        <f t="shared" si="45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46"/>
        <v>14</v>
      </c>
      <c r="Q588">
        <f t="shared" si="45"/>
        <v>1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46"/>
        <v>389.29</v>
      </c>
      <c r="Q589">
        <f t="shared" si="45"/>
        <v>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46"/>
        <v>150.5</v>
      </c>
      <c r="Q590">
        <f t="shared" si="45"/>
        <v>3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46"/>
        <v>1</v>
      </c>
      <c r="Q591">
        <f t="shared" si="45"/>
        <v>0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46"/>
        <v>24.78</v>
      </c>
      <c r="Q592">
        <f t="shared" si="45"/>
        <v>4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46"/>
        <v>30.5</v>
      </c>
      <c r="Q593">
        <f t="shared" si="45"/>
        <v>0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46"/>
        <v>250</v>
      </c>
      <c r="Q594">
        <f t="shared" si="45"/>
        <v>3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46"/>
        <v>16.43</v>
      </c>
      <c r="Q595">
        <f t="shared" si="45"/>
        <v>23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46"/>
        <v>13</v>
      </c>
      <c r="Q596">
        <f t="shared" si="45"/>
        <v>0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46"/>
        <v>53.25</v>
      </c>
      <c r="Q597">
        <f t="shared" si="45"/>
        <v>0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46"/>
        <v>3</v>
      </c>
      <c r="Q598">
        <f t="shared" si="45"/>
        <v>0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46"/>
        <v>10</v>
      </c>
      <c r="Q599">
        <f t="shared" si="45"/>
        <v>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46"/>
        <v>121.43</v>
      </c>
      <c r="Q600">
        <f t="shared" si="45"/>
        <v>34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46"/>
        <v>15.5</v>
      </c>
      <c r="Q601">
        <f t="shared" si="45"/>
        <v>0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46"/>
        <v>100</v>
      </c>
      <c r="Q602">
        <f t="shared" si="45"/>
        <v>2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46"/>
        <v>23.33</v>
      </c>
      <c r="Q603">
        <f t="shared" si="45"/>
        <v>1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46"/>
        <v>0</v>
      </c>
      <c r="Q604">
        <f t="shared" si="45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46"/>
        <v>45.39</v>
      </c>
      <c r="Q605">
        <f t="shared" si="45"/>
        <v>4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46"/>
        <v>0</v>
      </c>
      <c r="Q606">
        <f t="shared" si="45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46"/>
        <v>16.38</v>
      </c>
      <c r="Q607">
        <f t="shared" si="45"/>
        <v>3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46"/>
        <v>10</v>
      </c>
      <c r="Q608">
        <f t="shared" si="45"/>
        <v>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46"/>
        <v>0</v>
      </c>
      <c r="Q609">
        <f t="shared" si="45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46"/>
        <v>292.2</v>
      </c>
      <c r="Q610">
        <f t="shared" si="45"/>
        <v>1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46"/>
        <v>5</v>
      </c>
      <c r="Q611">
        <f t="shared" si="45"/>
        <v>1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46"/>
        <v>0</v>
      </c>
      <c r="Q612">
        <f t="shared" si="45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46"/>
        <v>0</v>
      </c>
      <c r="Q613">
        <f t="shared" si="45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46"/>
        <v>0</v>
      </c>
      <c r="Q614">
        <f t="shared" si="45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46"/>
        <v>105.93</v>
      </c>
      <c r="Q615">
        <f t="shared" si="45"/>
        <v>21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46"/>
        <v>0</v>
      </c>
      <c r="Q616">
        <f t="shared" si="45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46"/>
        <v>0</v>
      </c>
      <c r="Q617">
        <f t="shared" si="45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46"/>
        <v>0</v>
      </c>
      <c r="Q618">
        <f t="shared" si="45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46"/>
        <v>20</v>
      </c>
      <c r="Q619">
        <f t="shared" si="45"/>
        <v>3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46"/>
        <v>0</v>
      </c>
      <c r="Q620">
        <f t="shared" si="45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46"/>
        <v>1</v>
      </c>
      <c r="Q621">
        <f t="shared" si="45"/>
        <v>0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46"/>
        <v>300</v>
      </c>
      <c r="Q622">
        <f t="shared" si="45"/>
        <v>1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46"/>
        <v>87</v>
      </c>
      <c r="Q623">
        <f t="shared" si="45"/>
        <v>1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46"/>
        <v>37.89</v>
      </c>
      <c r="Q624">
        <f t="shared" si="45"/>
        <v>6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46"/>
        <v>0</v>
      </c>
      <c r="Q625">
        <f t="shared" si="45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46"/>
        <v>0</v>
      </c>
      <c r="Q626">
        <f t="shared" si="45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46"/>
        <v>0</v>
      </c>
      <c r="Q627">
        <f t="shared" si="45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46"/>
        <v>111.41</v>
      </c>
      <c r="Q628">
        <f t="shared" si="45"/>
        <v>17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46"/>
        <v>90</v>
      </c>
      <c r="Q629">
        <f t="shared" si="45"/>
        <v>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46"/>
        <v>0</v>
      </c>
      <c r="Q630">
        <f t="shared" si="45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46"/>
        <v>116.67</v>
      </c>
      <c r="Q631">
        <f t="shared" si="45"/>
        <v>0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46"/>
        <v>10</v>
      </c>
      <c r="Q632">
        <f t="shared" si="45"/>
        <v>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46"/>
        <v>76.67</v>
      </c>
      <c r="Q633">
        <f t="shared" si="45"/>
        <v>1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46"/>
        <v>0</v>
      </c>
      <c r="Q634">
        <f t="shared" si="45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46"/>
        <v>49.8</v>
      </c>
      <c r="Q635">
        <f t="shared" si="45"/>
        <v>12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46"/>
        <v>1</v>
      </c>
      <c r="Q636">
        <f t="shared" si="45"/>
        <v>0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46"/>
        <v>2</v>
      </c>
      <c r="Q637">
        <f t="shared" si="45"/>
        <v>0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46"/>
        <v>4</v>
      </c>
      <c r="Q638">
        <f t="shared" si="45"/>
        <v>0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46"/>
        <v>0</v>
      </c>
      <c r="Q639">
        <f t="shared" si="45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46"/>
        <v>3</v>
      </c>
      <c r="Q640">
        <f t="shared" si="45"/>
        <v>0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46"/>
        <v>1</v>
      </c>
      <c r="Q641">
        <f t="shared" si="45"/>
        <v>0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46"/>
        <v>50.5</v>
      </c>
      <c r="Q642">
        <f t="shared" ref="Q642:Q705" si="50">ROUND(E642/D642*100,0)</f>
        <v>144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51">IFERROR(
ROUND(E643/L643,2),0)</f>
        <v>151.32</v>
      </c>
      <c r="Q643">
        <f t="shared" si="50"/>
        <v>119</v>
      </c>
      <c r="R643" s="14">
        <f t="shared" ref="R643:R706" si="52">(((J643/60) /60 /24)+DATE(1970,1,1))</f>
        <v>42199.57</v>
      </c>
      <c r="S643" s="14">
        <f t="shared" ref="S643:S706" si="53">(((I643/60)/60/24)+DATE(1970,1,1))</f>
        <v>42229.57</v>
      </c>
      <c r="T643">
        <f t="shared" ref="T643:T706" si="54">YEAR(R643)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51"/>
        <v>134.36000000000001</v>
      </c>
      <c r="Q644">
        <f t="shared" si="50"/>
        <v>1460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51"/>
        <v>174.03</v>
      </c>
      <c r="Q645">
        <f t="shared" si="50"/>
        <v>106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51"/>
        <v>73.489999999999995</v>
      </c>
      <c r="Q646">
        <f t="shared" si="50"/>
        <v>300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51"/>
        <v>23.52</v>
      </c>
      <c r="Q647">
        <f t="shared" si="50"/>
        <v>279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51"/>
        <v>39.07</v>
      </c>
      <c r="Q648">
        <f t="shared" si="50"/>
        <v>132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51"/>
        <v>125.94</v>
      </c>
      <c r="Q649">
        <f t="shared" si="50"/>
        <v>107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51"/>
        <v>1644</v>
      </c>
      <c r="Q650">
        <f t="shared" si="50"/>
        <v>127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51"/>
        <v>42.67</v>
      </c>
      <c r="Q651">
        <f t="shared" si="50"/>
        <v>140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51"/>
        <v>35.130000000000003</v>
      </c>
      <c r="Q652">
        <f t="shared" si="50"/>
        <v>112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51"/>
        <v>239.35</v>
      </c>
      <c r="Q653">
        <f t="shared" si="50"/>
        <v>101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51"/>
        <v>107.64</v>
      </c>
      <c r="Q654">
        <f t="shared" si="50"/>
        <v>100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51"/>
        <v>95.83</v>
      </c>
      <c r="Q655">
        <f t="shared" si="50"/>
        <v>141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51"/>
        <v>31.66</v>
      </c>
      <c r="Q656">
        <f t="shared" si="50"/>
        <v>267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51"/>
        <v>42.89</v>
      </c>
      <c r="Q657">
        <f t="shared" si="50"/>
        <v>147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51"/>
        <v>122.74</v>
      </c>
      <c r="Q658">
        <f t="shared" si="50"/>
        <v>214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51"/>
        <v>190.45</v>
      </c>
      <c r="Q659">
        <f t="shared" si="50"/>
        <v>126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51"/>
        <v>109.34</v>
      </c>
      <c r="Q660">
        <f t="shared" si="50"/>
        <v>104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51"/>
        <v>143.66999999999999</v>
      </c>
      <c r="Q661">
        <f t="shared" si="50"/>
        <v>101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51"/>
        <v>84.94</v>
      </c>
      <c r="Q662">
        <f t="shared" si="50"/>
        <v>3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51"/>
        <v>10.56</v>
      </c>
      <c r="Q663">
        <f t="shared" si="50"/>
        <v>1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51"/>
        <v>39</v>
      </c>
      <c r="Q664">
        <f t="shared" si="50"/>
        <v>0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51"/>
        <v>100</v>
      </c>
      <c r="Q665">
        <f t="shared" si="50"/>
        <v>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51"/>
        <v>31.17</v>
      </c>
      <c r="Q666">
        <f t="shared" si="50"/>
        <v>8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51"/>
        <v>155.33000000000001</v>
      </c>
      <c r="Q667">
        <f t="shared" si="50"/>
        <v>19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51"/>
        <v>2</v>
      </c>
      <c r="Q668">
        <f t="shared" si="50"/>
        <v>0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51"/>
        <v>178.93</v>
      </c>
      <c r="Q669">
        <f t="shared" si="50"/>
        <v>10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51"/>
        <v>27.36</v>
      </c>
      <c r="Q670">
        <f t="shared" si="50"/>
        <v>5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51"/>
        <v>1536.25</v>
      </c>
      <c r="Q671">
        <f t="shared" si="50"/>
        <v>22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51"/>
        <v>85</v>
      </c>
      <c r="Q672">
        <f t="shared" si="50"/>
        <v>29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51"/>
        <v>788.53</v>
      </c>
      <c r="Q673">
        <f t="shared" si="50"/>
        <v>39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51"/>
        <v>50.3</v>
      </c>
      <c r="Q674">
        <f t="shared" si="50"/>
        <v>22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51"/>
        <v>68.33</v>
      </c>
      <c r="Q675">
        <f t="shared" si="50"/>
        <v>0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51"/>
        <v>7.5</v>
      </c>
      <c r="Q676">
        <f t="shared" si="50"/>
        <v>0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51"/>
        <v>34.270000000000003</v>
      </c>
      <c r="Q677">
        <f t="shared" si="50"/>
        <v>15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51"/>
        <v>61.29</v>
      </c>
      <c r="Q678">
        <f t="shared" si="50"/>
        <v>1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51"/>
        <v>133.25</v>
      </c>
      <c r="Q679">
        <f t="shared" si="50"/>
        <v>26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51"/>
        <v>65.180000000000007</v>
      </c>
      <c r="Q680">
        <f t="shared" si="50"/>
        <v>4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51"/>
        <v>93.9</v>
      </c>
      <c r="Q681">
        <f t="shared" si="50"/>
        <v>15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51"/>
        <v>150.65</v>
      </c>
      <c r="Q682">
        <f t="shared" si="50"/>
        <v>26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51"/>
        <v>1</v>
      </c>
      <c r="Q683">
        <f t="shared" si="50"/>
        <v>0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51"/>
        <v>13.25</v>
      </c>
      <c r="Q684">
        <f t="shared" si="50"/>
        <v>0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51"/>
        <v>99.33</v>
      </c>
      <c r="Q685">
        <f t="shared" si="50"/>
        <v>1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51"/>
        <v>177.39</v>
      </c>
      <c r="Q686">
        <f t="shared" si="50"/>
        <v>7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51"/>
        <v>55.3</v>
      </c>
      <c r="Q687">
        <f t="shared" si="50"/>
        <v>28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51"/>
        <v>0</v>
      </c>
      <c r="Q688">
        <f t="shared" si="50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51"/>
        <v>591.66999999999996</v>
      </c>
      <c r="Q689">
        <f t="shared" si="50"/>
        <v>4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51"/>
        <v>405.5</v>
      </c>
      <c r="Q690">
        <f t="shared" si="50"/>
        <v>73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51"/>
        <v>343.15</v>
      </c>
      <c r="Q691">
        <f t="shared" si="50"/>
        <v>58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51"/>
        <v>72.59</v>
      </c>
      <c r="Q692">
        <f t="shared" si="50"/>
        <v>12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51"/>
        <v>26</v>
      </c>
      <c r="Q693">
        <f t="shared" si="50"/>
        <v>1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51"/>
        <v>6.5</v>
      </c>
      <c r="Q694">
        <f t="shared" si="50"/>
        <v>7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51"/>
        <v>119.39</v>
      </c>
      <c r="Q695">
        <f t="shared" si="50"/>
        <v>35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51"/>
        <v>84.29</v>
      </c>
      <c r="Q696">
        <f t="shared" si="50"/>
        <v>0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51"/>
        <v>90.86</v>
      </c>
      <c r="Q697">
        <f t="shared" si="50"/>
        <v>1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51"/>
        <v>1</v>
      </c>
      <c r="Q698">
        <f t="shared" si="50"/>
        <v>0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51"/>
        <v>20.34</v>
      </c>
      <c r="Q699">
        <f t="shared" si="50"/>
        <v>46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51"/>
        <v>530.69000000000005</v>
      </c>
      <c r="Q700">
        <f t="shared" si="50"/>
        <v>15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51"/>
        <v>120.39</v>
      </c>
      <c r="Q701">
        <f t="shared" si="50"/>
        <v>82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51"/>
        <v>13</v>
      </c>
      <c r="Q702">
        <f t="shared" si="50"/>
        <v>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51"/>
        <v>291.33</v>
      </c>
      <c r="Q703">
        <f t="shared" si="50"/>
        <v>27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51"/>
        <v>124.92</v>
      </c>
      <c r="Q704">
        <f t="shared" si="50"/>
        <v>31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51"/>
        <v>119.57</v>
      </c>
      <c r="Q705">
        <f t="shared" si="50"/>
        <v>6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51"/>
        <v>120.25</v>
      </c>
      <c r="Q706">
        <f t="shared" ref="Q706:Q769" si="55">ROUND(E706/D706*100,0)</f>
        <v>1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56">IFERROR(
ROUND(E707/L707,2),0)</f>
        <v>195.4</v>
      </c>
      <c r="Q707">
        <f t="shared" si="55"/>
        <v>1</v>
      </c>
      <c r="R707" s="14">
        <f t="shared" ref="R707:R770" si="57">(((J707/60) /60 /24)+DATE(1970,1,1))</f>
        <v>42726.491643518515</v>
      </c>
      <c r="S707" s="14">
        <f t="shared" ref="S707:S770" si="58">(((I707/60)/60/24)+DATE(1970,1,1))</f>
        <v>42756.491643518515</v>
      </c>
      <c r="T707">
        <f t="shared" ref="T707:T770" si="59">YEAR(R707)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56"/>
        <v>0</v>
      </c>
      <c r="Q708">
        <f t="shared" si="55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56"/>
        <v>117.7</v>
      </c>
      <c r="Q709">
        <f t="shared" si="55"/>
        <v>79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56"/>
        <v>23.95</v>
      </c>
      <c r="Q710">
        <f t="shared" si="55"/>
        <v>22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56"/>
        <v>30.5</v>
      </c>
      <c r="Q711">
        <f t="shared" si="55"/>
        <v>0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56"/>
        <v>0</v>
      </c>
      <c r="Q712">
        <f t="shared" si="55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56"/>
        <v>99.97</v>
      </c>
      <c r="Q713">
        <f t="shared" si="55"/>
        <v>34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56"/>
        <v>26.25</v>
      </c>
      <c r="Q714">
        <f t="shared" si="55"/>
        <v>0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56"/>
        <v>199</v>
      </c>
      <c r="Q715">
        <f t="shared" si="55"/>
        <v>1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56"/>
        <v>80.319999999999993</v>
      </c>
      <c r="Q716">
        <f t="shared" si="55"/>
        <v>15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56"/>
        <v>115.75</v>
      </c>
      <c r="Q717">
        <f t="shared" si="55"/>
        <v>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56"/>
        <v>44.69</v>
      </c>
      <c r="Q718">
        <f t="shared" si="55"/>
        <v>10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56"/>
        <v>76.25</v>
      </c>
      <c r="Q719">
        <f t="shared" si="55"/>
        <v>0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56"/>
        <v>22.5</v>
      </c>
      <c r="Q720">
        <f t="shared" si="55"/>
        <v>1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56"/>
        <v>19.399999999999999</v>
      </c>
      <c r="Q721">
        <f t="shared" si="55"/>
        <v>1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56"/>
        <v>66.709999999999994</v>
      </c>
      <c r="Q722">
        <f t="shared" si="55"/>
        <v>144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56"/>
        <v>84.14</v>
      </c>
      <c r="Q723">
        <f t="shared" si="55"/>
        <v>122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56"/>
        <v>215.73</v>
      </c>
      <c r="Q724">
        <f t="shared" si="55"/>
        <v>132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56"/>
        <v>54.69</v>
      </c>
      <c r="Q725">
        <f t="shared" si="55"/>
        <v>109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56"/>
        <v>51.63</v>
      </c>
      <c r="Q726">
        <f t="shared" si="55"/>
        <v>105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56"/>
        <v>143.36000000000001</v>
      </c>
      <c r="Q727">
        <f t="shared" si="55"/>
        <v>100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56"/>
        <v>72.430000000000007</v>
      </c>
      <c r="Q728">
        <f t="shared" si="55"/>
        <v>101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56"/>
        <v>36.53</v>
      </c>
      <c r="Q729">
        <f t="shared" si="55"/>
        <v>156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56"/>
        <v>60.9</v>
      </c>
      <c r="Q730">
        <f t="shared" si="55"/>
        <v>106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56"/>
        <v>43.55</v>
      </c>
      <c r="Q731">
        <f t="shared" si="55"/>
        <v>131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56"/>
        <v>99.77</v>
      </c>
      <c r="Q732">
        <f t="shared" si="55"/>
        <v>132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56"/>
        <v>88.73</v>
      </c>
      <c r="Q733">
        <f t="shared" si="55"/>
        <v>126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56"/>
        <v>4.92</v>
      </c>
      <c r="Q734">
        <f t="shared" si="55"/>
        <v>160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56"/>
        <v>17.82</v>
      </c>
      <c r="Q735">
        <f t="shared" si="55"/>
        <v>120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56"/>
        <v>187.19</v>
      </c>
      <c r="Q736">
        <f t="shared" si="55"/>
        <v>126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56"/>
        <v>234.81</v>
      </c>
      <c r="Q737">
        <f t="shared" si="55"/>
        <v>114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56"/>
        <v>105.05</v>
      </c>
      <c r="Q738">
        <f t="shared" si="55"/>
        <v>315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56"/>
        <v>56.67</v>
      </c>
      <c r="Q739">
        <f t="shared" si="55"/>
        <v>122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56"/>
        <v>39.049999999999997</v>
      </c>
      <c r="Q740">
        <f t="shared" si="55"/>
        <v>107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56"/>
        <v>68.349999999999994</v>
      </c>
      <c r="Q741">
        <f t="shared" si="55"/>
        <v>158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56"/>
        <v>169.58</v>
      </c>
      <c r="Q742">
        <f t="shared" si="55"/>
        <v>107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56"/>
        <v>141.41999999999999</v>
      </c>
      <c r="Q743">
        <f t="shared" si="55"/>
        <v>102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56"/>
        <v>67.39</v>
      </c>
      <c r="Q744">
        <f t="shared" si="55"/>
        <v>111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56"/>
        <v>54.27</v>
      </c>
      <c r="Q745">
        <f t="shared" si="55"/>
        <v>148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56"/>
        <v>82.52</v>
      </c>
      <c r="Q746">
        <f t="shared" si="55"/>
        <v>102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56"/>
        <v>53.73</v>
      </c>
      <c r="Q747">
        <f t="shared" si="55"/>
        <v>179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56"/>
        <v>34.21</v>
      </c>
      <c r="Q748">
        <f t="shared" si="55"/>
        <v>111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56"/>
        <v>127.33</v>
      </c>
      <c r="Q749">
        <f t="shared" si="55"/>
        <v>100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56"/>
        <v>45.57</v>
      </c>
      <c r="Q750">
        <f t="shared" si="55"/>
        <v>100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56"/>
        <v>95.96</v>
      </c>
      <c r="Q751">
        <f t="shared" si="55"/>
        <v>106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56"/>
        <v>77.27</v>
      </c>
      <c r="Q752">
        <f t="shared" si="55"/>
        <v>103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56"/>
        <v>57.34</v>
      </c>
      <c r="Q753">
        <f t="shared" si="55"/>
        <v>119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56"/>
        <v>53.19</v>
      </c>
      <c r="Q754">
        <f t="shared" si="55"/>
        <v>112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56"/>
        <v>492.31</v>
      </c>
      <c r="Q755">
        <f t="shared" si="55"/>
        <v>128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56"/>
        <v>42.35</v>
      </c>
      <c r="Q756">
        <f t="shared" si="55"/>
        <v>104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56"/>
        <v>37.47</v>
      </c>
      <c r="Q757">
        <f t="shared" si="55"/>
        <v>102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56"/>
        <v>37.450000000000003</v>
      </c>
      <c r="Q758">
        <f t="shared" si="55"/>
        <v>118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56"/>
        <v>33.06</v>
      </c>
      <c r="Q759">
        <f t="shared" si="55"/>
        <v>238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56"/>
        <v>134.21</v>
      </c>
      <c r="Q760">
        <f t="shared" si="55"/>
        <v>102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56"/>
        <v>51.47</v>
      </c>
      <c r="Q761">
        <f t="shared" si="55"/>
        <v>102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56"/>
        <v>0</v>
      </c>
      <c r="Q762">
        <f t="shared" si="55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56"/>
        <v>39.17</v>
      </c>
      <c r="Q763">
        <f t="shared" si="55"/>
        <v>5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56"/>
        <v>0</v>
      </c>
      <c r="Q764">
        <f t="shared" si="55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56"/>
        <v>5</v>
      </c>
      <c r="Q765">
        <f t="shared" si="55"/>
        <v>0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56"/>
        <v>0</v>
      </c>
      <c r="Q766">
        <f t="shared" si="55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56"/>
        <v>57.3</v>
      </c>
      <c r="Q767">
        <f t="shared" si="55"/>
        <v>36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56"/>
        <v>0</v>
      </c>
      <c r="Q768">
        <f t="shared" si="55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56"/>
        <v>59</v>
      </c>
      <c r="Q769">
        <f t="shared" si="55"/>
        <v>4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56"/>
        <v>0</v>
      </c>
      <c r="Q770">
        <f t="shared" ref="Q770:Q833" si="60">ROUND(E770/D770*100,0)</f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61">IFERROR(
ROUND(E771/L771,2),0)</f>
        <v>31.85</v>
      </c>
      <c r="Q771">
        <f t="shared" si="60"/>
        <v>41</v>
      </c>
      <c r="R771" s="14">
        <f t="shared" ref="R771:R834" si="62">(((J771/60) /60 /24)+DATE(1970,1,1))</f>
        <v>41604.996458333335</v>
      </c>
      <c r="S771" s="14">
        <f t="shared" ref="S771:S834" si="63">(((I771/60)/60/24)+DATE(1970,1,1))</f>
        <v>41634.996458333335</v>
      </c>
      <c r="T771">
        <f t="shared" ref="T771:T834" si="64">YEAR(R771)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61"/>
        <v>0</v>
      </c>
      <c r="Q772">
        <f t="shared" si="60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61"/>
        <v>10</v>
      </c>
      <c r="Q773">
        <f t="shared" si="60"/>
        <v>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61"/>
        <v>50</v>
      </c>
      <c r="Q774">
        <f t="shared" si="60"/>
        <v>3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61"/>
        <v>16</v>
      </c>
      <c r="Q775">
        <f t="shared" si="60"/>
        <v>1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61"/>
        <v>39</v>
      </c>
      <c r="Q776">
        <f t="shared" si="60"/>
        <v>70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61"/>
        <v>34</v>
      </c>
      <c r="Q777">
        <f t="shared" si="60"/>
        <v>2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61"/>
        <v>63.12</v>
      </c>
      <c r="Q778">
        <f t="shared" si="60"/>
        <v>51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61"/>
        <v>7</v>
      </c>
      <c r="Q779">
        <f t="shared" si="60"/>
        <v>1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61"/>
        <v>2</v>
      </c>
      <c r="Q780">
        <f t="shared" si="60"/>
        <v>0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61"/>
        <v>66.67</v>
      </c>
      <c r="Q781">
        <f t="shared" si="60"/>
        <v>3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61"/>
        <v>38.520000000000003</v>
      </c>
      <c r="Q782">
        <f t="shared" si="60"/>
        <v>104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61"/>
        <v>42.61</v>
      </c>
      <c r="Q783">
        <f t="shared" si="60"/>
        <v>133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61"/>
        <v>50</v>
      </c>
      <c r="Q784">
        <f t="shared" si="60"/>
        <v>100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61"/>
        <v>63.49</v>
      </c>
      <c r="Q785">
        <f t="shared" si="60"/>
        <v>148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61"/>
        <v>102.5</v>
      </c>
      <c r="Q786">
        <f t="shared" si="60"/>
        <v>103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61"/>
        <v>31.14</v>
      </c>
      <c r="Q787">
        <f t="shared" si="60"/>
        <v>181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61"/>
        <v>162.27000000000001</v>
      </c>
      <c r="Q788">
        <f t="shared" si="60"/>
        <v>143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61"/>
        <v>80.59</v>
      </c>
      <c r="Q789">
        <f t="shared" si="60"/>
        <v>114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61"/>
        <v>59.85</v>
      </c>
      <c r="Q790">
        <f t="shared" si="60"/>
        <v>204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61"/>
        <v>132.86000000000001</v>
      </c>
      <c r="Q791">
        <f t="shared" si="60"/>
        <v>109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61"/>
        <v>92.55</v>
      </c>
      <c r="Q792">
        <f t="shared" si="60"/>
        <v>144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61"/>
        <v>60.86</v>
      </c>
      <c r="Q793">
        <f t="shared" si="60"/>
        <v>104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61"/>
        <v>41.85</v>
      </c>
      <c r="Q794">
        <f t="shared" si="60"/>
        <v>100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61"/>
        <v>88.33</v>
      </c>
      <c r="Q795">
        <f t="shared" si="60"/>
        <v>103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61"/>
        <v>158.96</v>
      </c>
      <c r="Q796">
        <f t="shared" si="60"/>
        <v>105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61"/>
        <v>85.05</v>
      </c>
      <c r="Q797">
        <f t="shared" si="60"/>
        <v>112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61"/>
        <v>112.61</v>
      </c>
      <c r="Q798">
        <f t="shared" si="60"/>
        <v>101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61"/>
        <v>45.44</v>
      </c>
      <c r="Q799">
        <f t="shared" si="60"/>
        <v>108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61"/>
        <v>46.22</v>
      </c>
      <c r="Q800">
        <f t="shared" si="60"/>
        <v>115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61"/>
        <v>178.61</v>
      </c>
      <c r="Q801">
        <f t="shared" si="60"/>
        <v>100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61"/>
        <v>40.75</v>
      </c>
      <c r="Q802">
        <f t="shared" si="60"/>
        <v>152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61"/>
        <v>43.73</v>
      </c>
      <c r="Q803">
        <f t="shared" si="60"/>
        <v>112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61"/>
        <v>81.069999999999993</v>
      </c>
      <c r="Q804">
        <f t="shared" si="60"/>
        <v>101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61"/>
        <v>74.61</v>
      </c>
      <c r="Q805">
        <f t="shared" si="60"/>
        <v>123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61"/>
        <v>305.56</v>
      </c>
      <c r="Q806">
        <f t="shared" si="60"/>
        <v>100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61"/>
        <v>58.33</v>
      </c>
      <c r="Q807">
        <f t="shared" si="60"/>
        <v>105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61"/>
        <v>117.68</v>
      </c>
      <c r="Q808">
        <f t="shared" si="60"/>
        <v>104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61"/>
        <v>73.77</v>
      </c>
      <c r="Q809">
        <f t="shared" si="60"/>
        <v>105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61"/>
        <v>104.65</v>
      </c>
      <c r="Q810">
        <f t="shared" si="60"/>
        <v>100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61"/>
        <v>79.83</v>
      </c>
      <c r="Q811">
        <f t="shared" si="60"/>
        <v>104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61"/>
        <v>58.33</v>
      </c>
      <c r="Q812">
        <f t="shared" si="60"/>
        <v>105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61"/>
        <v>86.67</v>
      </c>
      <c r="Q813">
        <f t="shared" si="60"/>
        <v>104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61"/>
        <v>27.61</v>
      </c>
      <c r="Q814">
        <f t="shared" si="60"/>
        <v>152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61"/>
        <v>25</v>
      </c>
      <c r="Q815">
        <f t="shared" si="60"/>
        <v>160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61"/>
        <v>45.46</v>
      </c>
      <c r="Q816">
        <f t="shared" si="60"/>
        <v>127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61"/>
        <v>99.53</v>
      </c>
      <c r="Q817">
        <f t="shared" si="60"/>
        <v>107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61"/>
        <v>39.31</v>
      </c>
      <c r="Q818">
        <f t="shared" si="60"/>
        <v>115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61"/>
        <v>89.42</v>
      </c>
      <c r="Q819">
        <f t="shared" si="60"/>
        <v>137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61"/>
        <v>28.68</v>
      </c>
      <c r="Q820">
        <f t="shared" si="60"/>
        <v>156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61"/>
        <v>31.07</v>
      </c>
      <c r="Q821">
        <f t="shared" si="60"/>
        <v>109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61"/>
        <v>70.55</v>
      </c>
      <c r="Q822">
        <f t="shared" si="60"/>
        <v>134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61"/>
        <v>224.13</v>
      </c>
      <c r="Q823">
        <f t="shared" si="60"/>
        <v>100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61"/>
        <v>51.81</v>
      </c>
      <c r="Q824">
        <f t="shared" si="60"/>
        <v>119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61"/>
        <v>43.52</v>
      </c>
      <c r="Q825">
        <f t="shared" si="60"/>
        <v>180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61"/>
        <v>39.82</v>
      </c>
      <c r="Q826">
        <f t="shared" si="60"/>
        <v>134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61"/>
        <v>126.81</v>
      </c>
      <c r="Q827">
        <f t="shared" si="60"/>
        <v>100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61"/>
        <v>113.88</v>
      </c>
      <c r="Q828">
        <f t="shared" si="60"/>
        <v>101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61"/>
        <v>28.18</v>
      </c>
      <c r="Q829">
        <f t="shared" si="60"/>
        <v>103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61"/>
        <v>36.61</v>
      </c>
      <c r="Q830">
        <f t="shared" si="60"/>
        <v>107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61"/>
        <v>32.5</v>
      </c>
      <c r="Q831">
        <f t="shared" si="60"/>
        <v>104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61"/>
        <v>60.66</v>
      </c>
      <c r="Q832">
        <f t="shared" si="60"/>
        <v>108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61"/>
        <v>175</v>
      </c>
      <c r="Q833">
        <f t="shared" si="60"/>
        <v>233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61"/>
        <v>97.99</v>
      </c>
      <c r="Q834">
        <f t="shared" ref="Q834:Q897" si="65">ROUND(E834/D834*100,0)</f>
        <v>101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66">IFERROR(
ROUND(E835/L835,2),0)</f>
        <v>148.78</v>
      </c>
      <c r="Q835">
        <f t="shared" si="65"/>
        <v>102</v>
      </c>
      <c r="R835" s="14">
        <f t="shared" ref="R835:R898" si="67">(((J835/60) /60 /24)+DATE(1970,1,1))</f>
        <v>41718.878182870372</v>
      </c>
      <c r="S835" s="14">
        <f t="shared" ref="S835:S898" si="68">(((I835/60)/60/24)+DATE(1970,1,1))</f>
        <v>41748.878182870372</v>
      </c>
      <c r="T835">
        <f t="shared" ref="T835:T898" si="69">YEAR(R835)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66"/>
        <v>96.08</v>
      </c>
      <c r="Q836">
        <f t="shared" si="65"/>
        <v>131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66"/>
        <v>58.63</v>
      </c>
      <c r="Q837">
        <f t="shared" si="65"/>
        <v>117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66"/>
        <v>109.71</v>
      </c>
      <c r="Q838">
        <f t="shared" si="65"/>
        <v>101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66"/>
        <v>49.11</v>
      </c>
      <c r="Q839">
        <f t="shared" si="65"/>
        <v>122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66"/>
        <v>47.67</v>
      </c>
      <c r="Q840">
        <f t="shared" si="65"/>
        <v>145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66"/>
        <v>60.74</v>
      </c>
      <c r="Q841">
        <f t="shared" si="65"/>
        <v>117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66"/>
        <v>63.38</v>
      </c>
      <c r="Q842">
        <f t="shared" si="65"/>
        <v>120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66"/>
        <v>53.89</v>
      </c>
      <c r="Q843">
        <f t="shared" si="65"/>
        <v>101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66"/>
        <v>66.87</v>
      </c>
      <c r="Q844">
        <f t="shared" si="65"/>
        <v>104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66"/>
        <v>63.1</v>
      </c>
      <c r="Q845">
        <f t="shared" si="65"/>
        <v>267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66"/>
        <v>36.630000000000003</v>
      </c>
      <c r="Q846">
        <f t="shared" si="65"/>
        <v>194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66"/>
        <v>34.01</v>
      </c>
      <c r="Q847">
        <f t="shared" si="65"/>
        <v>120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66"/>
        <v>28.55</v>
      </c>
      <c r="Q848">
        <f t="shared" si="65"/>
        <v>122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66"/>
        <v>10</v>
      </c>
      <c r="Q849">
        <f t="shared" si="65"/>
        <v>100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66"/>
        <v>18.75</v>
      </c>
      <c r="Q850">
        <f t="shared" si="65"/>
        <v>100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66"/>
        <v>41.7</v>
      </c>
      <c r="Q851">
        <f t="shared" si="65"/>
        <v>120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66"/>
        <v>46.67</v>
      </c>
      <c r="Q852">
        <f t="shared" si="65"/>
        <v>155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66"/>
        <v>37.270000000000003</v>
      </c>
      <c r="Q853">
        <f t="shared" si="65"/>
        <v>130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66"/>
        <v>59.26</v>
      </c>
      <c r="Q854">
        <f t="shared" si="65"/>
        <v>105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66"/>
        <v>30</v>
      </c>
      <c r="Q855">
        <f t="shared" si="65"/>
        <v>100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66"/>
        <v>65.86</v>
      </c>
      <c r="Q856">
        <f t="shared" si="65"/>
        <v>118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66"/>
        <v>31.91</v>
      </c>
      <c r="Q857">
        <f t="shared" si="65"/>
        <v>103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66"/>
        <v>19.46</v>
      </c>
      <c r="Q858">
        <f t="shared" si="65"/>
        <v>218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66"/>
        <v>50</v>
      </c>
      <c r="Q859">
        <f t="shared" si="65"/>
        <v>100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66"/>
        <v>22.74</v>
      </c>
      <c r="Q860">
        <f t="shared" si="65"/>
        <v>144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66"/>
        <v>42.72</v>
      </c>
      <c r="Q861">
        <f t="shared" si="65"/>
        <v>105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66"/>
        <v>52.92</v>
      </c>
      <c r="Q862">
        <f t="shared" si="65"/>
        <v>18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66"/>
        <v>50.5</v>
      </c>
      <c r="Q863">
        <f t="shared" si="65"/>
        <v>2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66"/>
        <v>42.5</v>
      </c>
      <c r="Q864">
        <f t="shared" si="65"/>
        <v>0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66"/>
        <v>18</v>
      </c>
      <c r="Q865">
        <f t="shared" si="65"/>
        <v>5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66"/>
        <v>34.18</v>
      </c>
      <c r="Q866">
        <f t="shared" si="65"/>
        <v>42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66"/>
        <v>22.5</v>
      </c>
      <c r="Q867">
        <f t="shared" si="65"/>
        <v>2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66"/>
        <v>58.18</v>
      </c>
      <c r="Q868">
        <f t="shared" si="65"/>
        <v>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66"/>
        <v>109.18</v>
      </c>
      <c r="Q869">
        <f t="shared" si="65"/>
        <v>24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66"/>
        <v>50</v>
      </c>
      <c r="Q870">
        <f t="shared" si="65"/>
        <v>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66"/>
        <v>346.67</v>
      </c>
      <c r="Q871">
        <f t="shared" si="65"/>
        <v>12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66"/>
        <v>12.4</v>
      </c>
      <c r="Q872">
        <f t="shared" si="65"/>
        <v>0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66"/>
        <v>27.08</v>
      </c>
      <c r="Q873">
        <f t="shared" si="65"/>
        <v>5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66"/>
        <v>32.5</v>
      </c>
      <c r="Q874">
        <f t="shared" si="65"/>
        <v>1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66"/>
        <v>9</v>
      </c>
      <c r="Q875">
        <f t="shared" si="65"/>
        <v>1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66"/>
        <v>34.76</v>
      </c>
      <c r="Q876">
        <f t="shared" si="65"/>
        <v>24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66"/>
        <v>0</v>
      </c>
      <c r="Q877">
        <f t="shared" si="65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66"/>
        <v>28.58</v>
      </c>
      <c r="Q878">
        <f t="shared" si="65"/>
        <v>41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66"/>
        <v>46.59</v>
      </c>
      <c r="Q879">
        <f t="shared" si="65"/>
        <v>68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66"/>
        <v>32.5</v>
      </c>
      <c r="Q880">
        <f t="shared" si="65"/>
        <v>1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66"/>
        <v>21.47</v>
      </c>
      <c r="Q881">
        <f t="shared" si="65"/>
        <v>31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66"/>
        <v>14.13</v>
      </c>
      <c r="Q882">
        <f t="shared" si="65"/>
        <v>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66"/>
        <v>30</v>
      </c>
      <c r="Q883">
        <f t="shared" si="65"/>
        <v>1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66"/>
        <v>21.57</v>
      </c>
      <c r="Q884">
        <f t="shared" si="65"/>
        <v>20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66"/>
        <v>83.38</v>
      </c>
      <c r="Q885">
        <f t="shared" si="65"/>
        <v>40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66"/>
        <v>10</v>
      </c>
      <c r="Q886">
        <f t="shared" si="65"/>
        <v>1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66"/>
        <v>35.71</v>
      </c>
      <c r="Q887">
        <f t="shared" si="65"/>
        <v>75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66"/>
        <v>29.29</v>
      </c>
      <c r="Q888">
        <f t="shared" si="65"/>
        <v>41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66"/>
        <v>0</v>
      </c>
      <c r="Q889">
        <f t="shared" si="65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66"/>
        <v>18</v>
      </c>
      <c r="Q890">
        <f t="shared" si="65"/>
        <v>7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66"/>
        <v>73.760000000000005</v>
      </c>
      <c r="Q891">
        <f t="shared" si="65"/>
        <v>9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66"/>
        <v>31.25</v>
      </c>
      <c r="Q892">
        <f t="shared" si="65"/>
        <v>4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66"/>
        <v>28.89</v>
      </c>
      <c r="Q893">
        <f t="shared" si="65"/>
        <v>3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66"/>
        <v>143.82</v>
      </c>
      <c r="Q894">
        <f t="shared" si="65"/>
        <v>41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66"/>
        <v>40</v>
      </c>
      <c r="Q895">
        <f t="shared" si="65"/>
        <v>10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66"/>
        <v>147.81</v>
      </c>
      <c r="Q896">
        <f t="shared" si="65"/>
        <v>39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66"/>
        <v>27.86</v>
      </c>
      <c r="Q897">
        <f t="shared" si="65"/>
        <v>2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66"/>
        <v>44.44</v>
      </c>
      <c r="Q898">
        <f t="shared" ref="Q898:Q961" si="70">ROUND(E898/D898*100,0)</f>
        <v>40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71">IFERROR(
ROUND(E899/L899,2),0)</f>
        <v>0</v>
      </c>
      <c r="Q899">
        <f t="shared" si="70"/>
        <v>0</v>
      </c>
      <c r="R899" s="14">
        <f t="shared" ref="R899:R962" si="72">(((J899/60) /60 /24)+DATE(1970,1,1))</f>
        <v>41211.688750000001</v>
      </c>
      <c r="S899" s="14">
        <f t="shared" ref="S899:S962" si="73">(((I899/60)/60/24)+DATE(1970,1,1))</f>
        <v>41241.730416666665</v>
      </c>
      <c r="T899">
        <f t="shared" ref="T899:T962" si="74">YEAR(R899)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71"/>
        <v>35</v>
      </c>
      <c r="Q900">
        <f t="shared" si="70"/>
        <v>3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71"/>
        <v>35</v>
      </c>
      <c r="Q901">
        <f t="shared" si="70"/>
        <v>37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71"/>
        <v>10.5</v>
      </c>
      <c r="Q902">
        <f t="shared" si="70"/>
        <v>0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71"/>
        <v>0</v>
      </c>
      <c r="Q903">
        <f t="shared" si="70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71"/>
        <v>30</v>
      </c>
      <c r="Q904">
        <f t="shared" si="70"/>
        <v>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71"/>
        <v>40</v>
      </c>
      <c r="Q905">
        <f t="shared" si="70"/>
        <v>3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71"/>
        <v>50.33</v>
      </c>
      <c r="Q906">
        <f t="shared" si="70"/>
        <v>0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71"/>
        <v>32.67</v>
      </c>
      <c r="Q907">
        <f t="shared" si="70"/>
        <v>3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71"/>
        <v>0</v>
      </c>
      <c r="Q908">
        <f t="shared" si="70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71"/>
        <v>0</v>
      </c>
      <c r="Q909">
        <f t="shared" si="70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71"/>
        <v>0</v>
      </c>
      <c r="Q910">
        <f t="shared" si="70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71"/>
        <v>65</v>
      </c>
      <c r="Q911">
        <f t="shared" si="70"/>
        <v>3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71"/>
        <v>24.6</v>
      </c>
      <c r="Q912">
        <f t="shared" si="70"/>
        <v>22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71"/>
        <v>0</v>
      </c>
      <c r="Q913">
        <f t="shared" si="70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71"/>
        <v>15</v>
      </c>
      <c r="Q914">
        <f t="shared" si="70"/>
        <v>1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71"/>
        <v>82.58</v>
      </c>
      <c r="Q915">
        <f t="shared" si="70"/>
        <v>7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71"/>
        <v>0</v>
      </c>
      <c r="Q916">
        <f t="shared" si="70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71"/>
        <v>41.67</v>
      </c>
      <c r="Q917">
        <f t="shared" si="70"/>
        <v>6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71"/>
        <v>0</v>
      </c>
      <c r="Q918">
        <f t="shared" si="70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71"/>
        <v>30</v>
      </c>
      <c r="Q919">
        <f t="shared" si="70"/>
        <v>1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71"/>
        <v>19.600000000000001</v>
      </c>
      <c r="Q920">
        <f t="shared" si="70"/>
        <v>5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71"/>
        <v>100</v>
      </c>
      <c r="Q921">
        <f t="shared" si="70"/>
        <v>1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71"/>
        <v>0</v>
      </c>
      <c r="Q922">
        <f t="shared" si="70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71"/>
        <v>231.75</v>
      </c>
      <c r="Q923">
        <f t="shared" si="70"/>
        <v>31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71"/>
        <v>189.33</v>
      </c>
      <c r="Q924">
        <f t="shared" si="70"/>
        <v>21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71"/>
        <v>55</v>
      </c>
      <c r="Q925">
        <f t="shared" si="70"/>
        <v>2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71"/>
        <v>21.8</v>
      </c>
      <c r="Q926">
        <f t="shared" si="70"/>
        <v>11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71"/>
        <v>32</v>
      </c>
      <c r="Q927">
        <f t="shared" si="70"/>
        <v>3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71"/>
        <v>0</v>
      </c>
      <c r="Q928">
        <f t="shared" si="70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71"/>
        <v>0</v>
      </c>
      <c r="Q929">
        <f t="shared" si="70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71"/>
        <v>56.25</v>
      </c>
      <c r="Q930">
        <f t="shared" si="70"/>
        <v>11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71"/>
        <v>0</v>
      </c>
      <c r="Q931">
        <f t="shared" si="70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71"/>
        <v>69</v>
      </c>
      <c r="Q932">
        <f t="shared" si="70"/>
        <v>38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71"/>
        <v>18.71</v>
      </c>
      <c r="Q933">
        <f t="shared" si="70"/>
        <v>7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71"/>
        <v>46.03</v>
      </c>
      <c r="Q934">
        <f t="shared" si="70"/>
        <v>15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71"/>
        <v>60</v>
      </c>
      <c r="Q935">
        <f t="shared" si="70"/>
        <v>6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71"/>
        <v>50.67</v>
      </c>
      <c r="Q936">
        <f t="shared" si="70"/>
        <v>30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71"/>
        <v>25</v>
      </c>
      <c r="Q937">
        <f t="shared" si="70"/>
        <v>1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71"/>
        <v>0</v>
      </c>
      <c r="Q938">
        <f t="shared" si="70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71"/>
        <v>20</v>
      </c>
      <c r="Q939">
        <f t="shared" si="70"/>
        <v>1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71"/>
        <v>25</v>
      </c>
      <c r="Q940">
        <f t="shared" si="70"/>
        <v>0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71"/>
        <v>20</v>
      </c>
      <c r="Q941">
        <f t="shared" si="70"/>
        <v>1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71"/>
        <v>110.29</v>
      </c>
      <c r="Q942">
        <f t="shared" si="70"/>
        <v>17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71"/>
        <v>37.450000000000003</v>
      </c>
      <c r="Q943">
        <f t="shared" si="70"/>
        <v>2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71"/>
        <v>41.75</v>
      </c>
      <c r="Q944">
        <f t="shared" si="70"/>
        <v>9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71"/>
        <v>24.08</v>
      </c>
      <c r="Q945">
        <f t="shared" si="70"/>
        <v>10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71"/>
        <v>69.41</v>
      </c>
      <c r="Q946">
        <f t="shared" si="70"/>
        <v>13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71"/>
        <v>155.25</v>
      </c>
      <c r="Q947">
        <f t="shared" si="70"/>
        <v>2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71"/>
        <v>57.2</v>
      </c>
      <c r="Q948">
        <f t="shared" si="70"/>
        <v>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71"/>
        <v>0</v>
      </c>
      <c r="Q949">
        <f t="shared" si="70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71"/>
        <v>60</v>
      </c>
      <c r="Q950">
        <f t="shared" si="70"/>
        <v>12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71"/>
        <v>39</v>
      </c>
      <c r="Q951">
        <f t="shared" si="70"/>
        <v>1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71"/>
        <v>58.42</v>
      </c>
      <c r="Q952">
        <f t="shared" si="70"/>
        <v>28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71"/>
        <v>158.63999999999999</v>
      </c>
      <c r="Q953">
        <f t="shared" si="70"/>
        <v>38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71"/>
        <v>99.86</v>
      </c>
      <c r="Q954">
        <f t="shared" si="70"/>
        <v>40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71"/>
        <v>25.2</v>
      </c>
      <c r="Q955">
        <f t="shared" si="70"/>
        <v>1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71"/>
        <v>89.19</v>
      </c>
      <c r="Q956">
        <f t="shared" si="70"/>
        <v>43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71"/>
        <v>182.62</v>
      </c>
      <c r="Q957">
        <f t="shared" si="70"/>
        <v>6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71"/>
        <v>50.65</v>
      </c>
      <c r="Q958">
        <f t="shared" si="70"/>
        <v>2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71"/>
        <v>33.29</v>
      </c>
      <c r="Q959">
        <f t="shared" si="70"/>
        <v>2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71"/>
        <v>51.82</v>
      </c>
      <c r="Q960">
        <f t="shared" si="70"/>
        <v>11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71"/>
        <v>113.63</v>
      </c>
      <c r="Q961">
        <f t="shared" si="70"/>
        <v>39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71"/>
        <v>136.46</v>
      </c>
      <c r="Q962">
        <f t="shared" ref="Q962:Q1025" si="75">ROUND(E962/D962*100,0)</f>
        <v>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76">IFERROR(
ROUND(E963/L963,2),0)</f>
        <v>364.35</v>
      </c>
      <c r="Q963">
        <f t="shared" si="75"/>
        <v>42</v>
      </c>
      <c r="R963" s="14">
        <f t="shared" ref="R963:R1026" si="77">(((J963/60) /60 /24)+DATE(1970,1,1))</f>
        <v>42740.693692129629</v>
      </c>
      <c r="S963" s="14">
        <f t="shared" ref="S963:S1026" si="78">(((I963/60)/60/24)+DATE(1970,1,1))</f>
        <v>42786.791666666672</v>
      </c>
      <c r="T963">
        <f t="shared" ref="T963:T1026" si="79">YEAR(R963)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76"/>
        <v>19.239999999999998</v>
      </c>
      <c r="Q964">
        <f t="shared" si="75"/>
        <v>28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76"/>
        <v>41.89</v>
      </c>
      <c r="Q965">
        <f t="shared" si="75"/>
        <v>1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76"/>
        <v>30.31</v>
      </c>
      <c r="Q966">
        <f t="shared" si="75"/>
        <v>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76"/>
        <v>49.67</v>
      </c>
      <c r="Q967">
        <f t="shared" si="75"/>
        <v>1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76"/>
        <v>59.2</v>
      </c>
      <c r="Q968">
        <f t="shared" si="75"/>
        <v>15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76"/>
        <v>43.98</v>
      </c>
      <c r="Q969">
        <f t="shared" si="75"/>
        <v>18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76"/>
        <v>26.5</v>
      </c>
      <c r="Q970">
        <f t="shared" si="75"/>
        <v>1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76"/>
        <v>1272.73</v>
      </c>
      <c r="Q971">
        <f t="shared" si="75"/>
        <v>47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76"/>
        <v>164</v>
      </c>
      <c r="Q972">
        <f t="shared" si="75"/>
        <v>46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76"/>
        <v>45.2</v>
      </c>
      <c r="Q973">
        <f t="shared" si="75"/>
        <v>0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76"/>
        <v>153.88999999999999</v>
      </c>
      <c r="Q974">
        <f t="shared" si="75"/>
        <v>35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76"/>
        <v>51.38</v>
      </c>
      <c r="Q975">
        <f t="shared" si="75"/>
        <v>2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76"/>
        <v>93.33</v>
      </c>
      <c r="Q976">
        <f t="shared" si="75"/>
        <v>1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76"/>
        <v>108.63</v>
      </c>
      <c r="Q977">
        <f t="shared" si="75"/>
        <v>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76"/>
        <v>160.5</v>
      </c>
      <c r="Q978">
        <f t="shared" si="75"/>
        <v>2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76"/>
        <v>75.75</v>
      </c>
      <c r="Q979">
        <f t="shared" si="75"/>
        <v>34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76"/>
        <v>790.84</v>
      </c>
      <c r="Q980">
        <f t="shared" si="75"/>
        <v>56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76"/>
        <v>301.94</v>
      </c>
      <c r="Q981">
        <f t="shared" si="75"/>
        <v>83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76"/>
        <v>47.94</v>
      </c>
      <c r="Q982">
        <f t="shared" si="75"/>
        <v>15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76"/>
        <v>2.75</v>
      </c>
      <c r="Q983">
        <f t="shared" si="75"/>
        <v>0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76"/>
        <v>1</v>
      </c>
      <c r="Q984">
        <f t="shared" si="75"/>
        <v>0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76"/>
        <v>171.79</v>
      </c>
      <c r="Q985">
        <f t="shared" si="75"/>
        <v>30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76"/>
        <v>35.33</v>
      </c>
      <c r="Q986">
        <f t="shared" si="75"/>
        <v>1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76"/>
        <v>82.09</v>
      </c>
      <c r="Q987">
        <f t="shared" si="75"/>
        <v>6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76"/>
        <v>110.87</v>
      </c>
      <c r="Q988">
        <f t="shared" si="75"/>
        <v>13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76"/>
        <v>161.22</v>
      </c>
      <c r="Q989">
        <f t="shared" si="75"/>
        <v>13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76"/>
        <v>0</v>
      </c>
      <c r="Q990">
        <f t="shared" si="75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76"/>
        <v>52.41</v>
      </c>
      <c r="Q991">
        <f t="shared" si="75"/>
        <v>17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76"/>
        <v>13</v>
      </c>
      <c r="Q992">
        <f t="shared" si="75"/>
        <v>0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76"/>
        <v>30.29</v>
      </c>
      <c r="Q993">
        <f t="shared" si="75"/>
        <v>4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76"/>
        <v>116.75</v>
      </c>
      <c r="Q994">
        <f t="shared" si="75"/>
        <v>0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76"/>
        <v>89.6</v>
      </c>
      <c r="Q995">
        <f t="shared" si="75"/>
        <v>25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76"/>
        <v>424.45</v>
      </c>
      <c r="Q996">
        <f t="shared" si="75"/>
        <v>2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76"/>
        <v>80.67</v>
      </c>
      <c r="Q997">
        <f t="shared" si="75"/>
        <v>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76"/>
        <v>13</v>
      </c>
      <c r="Q998">
        <f t="shared" si="75"/>
        <v>2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76"/>
        <v>8.1300000000000008</v>
      </c>
      <c r="Q999">
        <f t="shared" si="75"/>
        <v>1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76"/>
        <v>153.43</v>
      </c>
      <c r="Q1000">
        <f t="shared" si="75"/>
        <v>59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76"/>
        <v>292.08</v>
      </c>
      <c r="Q1001">
        <f t="shared" si="75"/>
        <v>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76"/>
        <v>3304</v>
      </c>
      <c r="Q1002">
        <f t="shared" si="75"/>
        <v>2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76"/>
        <v>1300</v>
      </c>
      <c r="Q1003">
        <f t="shared" si="75"/>
        <v>104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76"/>
        <v>134.55000000000001</v>
      </c>
      <c r="Q1004">
        <f t="shared" si="75"/>
        <v>30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76"/>
        <v>214.07</v>
      </c>
      <c r="Q1005">
        <f t="shared" si="75"/>
        <v>16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76"/>
        <v>216.34</v>
      </c>
      <c r="Q1006">
        <f t="shared" si="75"/>
        <v>82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76"/>
        <v>932.31</v>
      </c>
      <c r="Q1007">
        <f t="shared" si="75"/>
        <v>75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76"/>
        <v>29.25</v>
      </c>
      <c r="Q1008">
        <f t="shared" si="75"/>
        <v>6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76"/>
        <v>174.95</v>
      </c>
      <c r="Q1009">
        <f t="shared" si="75"/>
        <v>44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76"/>
        <v>250</v>
      </c>
      <c r="Q1010">
        <f t="shared" si="75"/>
        <v>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76"/>
        <v>65</v>
      </c>
      <c r="Q1011">
        <f t="shared" si="75"/>
        <v>13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76"/>
        <v>55</v>
      </c>
      <c r="Q1012">
        <f t="shared" si="75"/>
        <v>0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76"/>
        <v>75</v>
      </c>
      <c r="Q1013">
        <f t="shared" si="75"/>
        <v>0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76"/>
        <v>1389.36</v>
      </c>
      <c r="Q1014">
        <f t="shared" si="75"/>
        <v>21535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76"/>
        <v>95.91</v>
      </c>
      <c r="Q1015">
        <f t="shared" si="75"/>
        <v>35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76"/>
        <v>191.25</v>
      </c>
      <c r="Q1016">
        <f t="shared" si="75"/>
        <v>31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76"/>
        <v>40</v>
      </c>
      <c r="Q1017">
        <f t="shared" si="75"/>
        <v>3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76"/>
        <v>74.790000000000006</v>
      </c>
      <c r="Q1018">
        <f t="shared" si="75"/>
        <v>3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76"/>
        <v>161.12</v>
      </c>
      <c r="Q1019">
        <f t="shared" si="75"/>
        <v>23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76"/>
        <v>88.71</v>
      </c>
      <c r="Q1020">
        <f t="shared" si="75"/>
        <v>3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76"/>
        <v>53.25</v>
      </c>
      <c r="Q1021">
        <f t="shared" si="75"/>
        <v>47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76"/>
        <v>106.2</v>
      </c>
      <c r="Q1022">
        <f t="shared" si="75"/>
        <v>206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76"/>
        <v>22.08</v>
      </c>
      <c r="Q1023">
        <f t="shared" si="75"/>
        <v>352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76"/>
        <v>31.05</v>
      </c>
      <c r="Q1024">
        <f t="shared" si="75"/>
        <v>115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76"/>
        <v>36.21</v>
      </c>
      <c r="Q1025">
        <f t="shared" si="75"/>
        <v>237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76"/>
        <v>388.98</v>
      </c>
      <c r="Q1026">
        <f t="shared" ref="Q1026:Q1089" si="80">ROUND(E1026/D1026*100,0)</f>
        <v>119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81">IFERROR(
ROUND(E1027/L1027,2),0)</f>
        <v>71.849999999999994</v>
      </c>
      <c r="Q1027">
        <f t="shared" si="80"/>
        <v>110</v>
      </c>
      <c r="R1027" s="14">
        <f t="shared" ref="R1027:R1090" si="82">(((J1027/60) /60 /24)+DATE(1970,1,1))</f>
        <v>42049.833761574075</v>
      </c>
      <c r="S1027" s="14">
        <f t="shared" ref="S1027:S1090" si="83">(((I1027/60)/60/24)+DATE(1970,1,1))</f>
        <v>42079.792094907403</v>
      </c>
      <c r="T1027">
        <f t="shared" ref="T1027:T1090" si="84">YEAR(R1027)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81"/>
        <v>57.38</v>
      </c>
      <c r="Q1028">
        <f t="shared" si="80"/>
        <v>100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81"/>
        <v>69.67</v>
      </c>
      <c r="Q1029">
        <f t="shared" si="80"/>
        <v>103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81"/>
        <v>45.99</v>
      </c>
      <c r="Q1030">
        <f t="shared" si="80"/>
        <v>117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81"/>
        <v>79.260000000000005</v>
      </c>
      <c r="Q1031">
        <f t="shared" si="80"/>
        <v>112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81"/>
        <v>43.03</v>
      </c>
      <c r="Q1032">
        <f t="shared" si="80"/>
        <v>342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81"/>
        <v>108.48</v>
      </c>
      <c r="Q1033">
        <f t="shared" si="80"/>
        <v>107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81"/>
        <v>61.03</v>
      </c>
      <c r="Q1034">
        <f t="shared" si="80"/>
        <v>108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81"/>
        <v>50.59</v>
      </c>
      <c r="Q1035">
        <f t="shared" si="80"/>
        <v>103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81"/>
        <v>39.159999999999997</v>
      </c>
      <c r="Q1036">
        <f t="shared" si="80"/>
        <v>130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81"/>
        <v>65.16</v>
      </c>
      <c r="Q1037">
        <f t="shared" si="80"/>
        <v>108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81"/>
        <v>23.96</v>
      </c>
      <c r="Q1038">
        <f t="shared" si="80"/>
        <v>112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81"/>
        <v>48.62</v>
      </c>
      <c r="Q1039">
        <f t="shared" si="80"/>
        <v>102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81"/>
        <v>35.74</v>
      </c>
      <c r="Q1040">
        <f t="shared" si="80"/>
        <v>145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81"/>
        <v>21.37</v>
      </c>
      <c r="Q1041">
        <f t="shared" si="80"/>
        <v>128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81"/>
        <v>250</v>
      </c>
      <c r="Q1042">
        <f t="shared" si="80"/>
        <v>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81"/>
        <v>0</v>
      </c>
      <c r="Q1043">
        <f t="shared" si="80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81"/>
        <v>10</v>
      </c>
      <c r="Q1044">
        <f t="shared" si="80"/>
        <v>2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81"/>
        <v>29.24</v>
      </c>
      <c r="Q1045">
        <f t="shared" si="80"/>
        <v>9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81"/>
        <v>3</v>
      </c>
      <c r="Q1046">
        <f t="shared" si="80"/>
        <v>0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81"/>
        <v>33.25</v>
      </c>
      <c r="Q1047">
        <f t="shared" si="80"/>
        <v>3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81"/>
        <v>0</v>
      </c>
      <c r="Q1048">
        <f t="shared" si="80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81"/>
        <v>1</v>
      </c>
      <c r="Q1049">
        <f t="shared" si="80"/>
        <v>0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81"/>
        <v>53</v>
      </c>
      <c r="Q1050">
        <f t="shared" si="80"/>
        <v>1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81"/>
        <v>0</v>
      </c>
      <c r="Q1051">
        <f t="shared" si="80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81"/>
        <v>0</v>
      </c>
      <c r="Q1052">
        <f t="shared" si="80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81"/>
        <v>0</v>
      </c>
      <c r="Q1053">
        <f t="shared" si="80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81"/>
        <v>0</v>
      </c>
      <c r="Q1054">
        <f t="shared" si="80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81"/>
        <v>15</v>
      </c>
      <c r="Q1055">
        <f t="shared" si="80"/>
        <v>1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81"/>
        <v>0</v>
      </c>
      <c r="Q1056">
        <f t="shared" si="80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81"/>
        <v>0</v>
      </c>
      <c r="Q1057">
        <f t="shared" si="80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81"/>
        <v>0</v>
      </c>
      <c r="Q1058">
        <f t="shared" si="80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81"/>
        <v>0</v>
      </c>
      <c r="Q1059">
        <f t="shared" si="80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81"/>
        <v>0</v>
      </c>
      <c r="Q1060">
        <f t="shared" si="80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81"/>
        <v>0</v>
      </c>
      <c r="Q1061">
        <f t="shared" si="80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81"/>
        <v>50</v>
      </c>
      <c r="Q1062">
        <f t="shared" si="80"/>
        <v>1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81"/>
        <v>0</v>
      </c>
      <c r="Q1063">
        <f t="shared" si="80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81"/>
        <v>47.5</v>
      </c>
      <c r="Q1064">
        <f t="shared" si="80"/>
        <v>95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81"/>
        <v>0</v>
      </c>
      <c r="Q1065">
        <f t="shared" si="80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81"/>
        <v>65.67</v>
      </c>
      <c r="Q1066">
        <f t="shared" si="80"/>
        <v>9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81"/>
        <v>16.2</v>
      </c>
      <c r="Q1067">
        <f t="shared" si="80"/>
        <v>3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81"/>
        <v>34.130000000000003</v>
      </c>
      <c r="Q1068">
        <f t="shared" si="80"/>
        <v>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81"/>
        <v>13</v>
      </c>
      <c r="Q1069">
        <f t="shared" si="80"/>
        <v>26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81"/>
        <v>11.25</v>
      </c>
      <c r="Q1070">
        <f t="shared" si="80"/>
        <v>0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81"/>
        <v>40.479999999999997</v>
      </c>
      <c r="Q1071">
        <f t="shared" si="80"/>
        <v>39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81"/>
        <v>35</v>
      </c>
      <c r="Q1072">
        <f t="shared" si="80"/>
        <v>1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81"/>
        <v>0</v>
      </c>
      <c r="Q1073">
        <f t="shared" si="80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81"/>
        <v>12.75</v>
      </c>
      <c r="Q1074">
        <f t="shared" si="80"/>
        <v>0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81"/>
        <v>10</v>
      </c>
      <c r="Q1075">
        <f t="shared" si="80"/>
        <v>1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81"/>
        <v>113.57</v>
      </c>
      <c r="Q1076">
        <f t="shared" si="80"/>
        <v>6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81"/>
        <v>15</v>
      </c>
      <c r="Q1077">
        <f t="shared" si="80"/>
        <v>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81"/>
        <v>48.28</v>
      </c>
      <c r="Q1078">
        <f t="shared" si="80"/>
        <v>63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81"/>
        <v>43.98</v>
      </c>
      <c r="Q1079">
        <f t="shared" si="80"/>
        <v>29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81"/>
        <v>9</v>
      </c>
      <c r="Q1080">
        <f t="shared" si="80"/>
        <v>8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81"/>
        <v>37.67</v>
      </c>
      <c r="Q1081">
        <f t="shared" si="80"/>
        <v>3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81"/>
        <v>18.579999999999998</v>
      </c>
      <c r="Q1082">
        <f t="shared" si="80"/>
        <v>9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81"/>
        <v>3</v>
      </c>
      <c r="Q1083">
        <f t="shared" si="80"/>
        <v>0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81"/>
        <v>18.670000000000002</v>
      </c>
      <c r="Q1084">
        <f t="shared" si="80"/>
        <v>1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81"/>
        <v>410</v>
      </c>
      <c r="Q1085">
        <f t="shared" si="80"/>
        <v>1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81"/>
        <v>0</v>
      </c>
      <c r="Q1086">
        <f t="shared" si="80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81"/>
        <v>114</v>
      </c>
      <c r="Q1087">
        <f t="shared" si="80"/>
        <v>3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81"/>
        <v>7.5</v>
      </c>
      <c r="Q1088">
        <f t="shared" si="80"/>
        <v>0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81"/>
        <v>0</v>
      </c>
      <c r="Q1089">
        <f t="shared" si="80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81"/>
        <v>43.42</v>
      </c>
      <c r="Q1090">
        <f t="shared" ref="Q1090:Q1153" si="85">ROUND(E1090/D1090*100,0)</f>
        <v>14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86">IFERROR(
ROUND(E1091/L1091,2),0)</f>
        <v>23.96</v>
      </c>
      <c r="Q1091">
        <f t="shared" si="85"/>
        <v>8</v>
      </c>
      <c r="R1091" s="14">
        <f t="shared" ref="R1091:R1154" si="87">(((J1091/60) /60 /24)+DATE(1970,1,1))</f>
        <v>42151.189525462964</v>
      </c>
      <c r="S1091" s="14">
        <f t="shared" ref="S1091:S1154" si="88">(((I1091/60)/60/24)+DATE(1970,1,1))</f>
        <v>42181.189525462964</v>
      </c>
      <c r="T1091">
        <f t="shared" ref="T1091:T1154" si="89">YEAR(R1091)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86"/>
        <v>5</v>
      </c>
      <c r="Q1092">
        <f t="shared" si="85"/>
        <v>0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86"/>
        <v>12.5</v>
      </c>
      <c r="Q1093">
        <f t="shared" si="85"/>
        <v>13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86"/>
        <v>3</v>
      </c>
      <c r="Q1094">
        <f t="shared" si="85"/>
        <v>1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86"/>
        <v>10.56</v>
      </c>
      <c r="Q1095">
        <f t="shared" si="85"/>
        <v>14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86"/>
        <v>122</v>
      </c>
      <c r="Q1096">
        <f t="shared" si="85"/>
        <v>18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86"/>
        <v>267.81</v>
      </c>
      <c r="Q1097">
        <f t="shared" si="85"/>
        <v>5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86"/>
        <v>74.209999999999994</v>
      </c>
      <c r="Q1098">
        <f t="shared" si="85"/>
        <v>18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86"/>
        <v>6.71</v>
      </c>
      <c r="Q1099">
        <f t="shared" si="85"/>
        <v>0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86"/>
        <v>81.95</v>
      </c>
      <c r="Q1100">
        <f t="shared" si="85"/>
        <v>7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86"/>
        <v>25</v>
      </c>
      <c r="Q1101">
        <f t="shared" si="85"/>
        <v>1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86"/>
        <v>10</v>
      </c>
      <c r="Q1102">
        <f t="shared" si="85"/>
        <v>3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86"/>
        <v>6.83</v>
      </c>
      <c r="Q1103">
        <f t="shared" si="85"/>
        <v>0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86"/>
        <v>17.71</v>
      </c>
      <c r="Q1104">
        <f t="shared" si="85"/>
        <v>5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86"/>
        <v>16.2</v>
      </c>
      <c r="Q1105">
        <f t="shared" si="85"/>
        <v>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86"/>
        <v>80.3</v>
      </c>
      <c r="Q1106">
        <f t="shared" si="85"/>
        <v>5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86"/>
        <v>71.55</v>
      </c>
      <c r="Q1107">
        <f t="shared" si="85"/>
        <v>0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86"/>
        <v>23.57</v>
      </c>
      <c r="Q1108">
        <f t="shared" si="85"/>
        <v>41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86"/>
        <v>0</v>
      </c>
      <c r="Q1109">
        <f t="shared" si="85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86"/>
        <v>34.880000000000003</v>
      </c>
      <c r="Q1110">
        <f t="shared" si="85"/>
        <v>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86"/>
        <v>15</v>
      </c>
      <c r="Q1111">
        <f t="shared" si="85"/>
        <v>0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86"/>
        <v>23.18</v>
      </c>
      <c r="Q1112">
        <f t="shared" si="85"/>
        <v>1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86"/>
        <v>1</v>
      </c>
      <c r="Q1113">
        <f t="shared" si="85"/>
        <v>0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86"/>
        <v>100.23</v>
      </c>
      <c r="Q1114">
        <f t="shared" si="85"/>
        <v>36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86"/>
        <v>5</v>
      </c>
      <c r="Q1115">
        <f t="shared" si="85"/>
        <v>1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86"/>
        <v>3.33</v>
      </c>
      <c r="Q1116">
        <f t="shared" si="85"/>
        <v>0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86"/>
        <v>13.25</v>
      </c>
      <c r="Q1117">
        <f t="shared" si="85"/>
        <v>0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86"/>
        <v>17.850000000000001</v>
      </c>
      <c r="Q1118">
        <f t="shared" si="85"/>
        <v>0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86"/>
        <v>10.38</v>
      </c>
      <c r="Q1119">
        <f t="shared" si="85"/>
        <v>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86"/>
        <v>36.33</v>
      </c>
      <c r="Q1120">
        <f t="shared" si="85"/>
        <v>2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86"/>
        <v>5</v>
      </c>
      <c r="Q1121">
        <f t="shared" si="85"/>
        <v>0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86"/>
        <v>0</v>
      </c>
      <c r="Q1122">
        <f t="shared" si="85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86"/>
        <v>5.8</v>
      </c>
      <c r="Q1123">
        <f t="shared" si="85"/>
        <v>0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86"/>
        <v>0</v>
      </c>
      <c r="Q1124">
        <f t="shared" si="85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86"/>
        <v>3.67</v>
      </c>
      <c r="Q1125">
        <f t="shared" si="85"/>
        <v>0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86"/>
        <v>60.71</v>
      </c>
      <c r="Q1126">
        <f t="shared" si="85"/>
        <v>0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86"/>
        <v>0</v>
      </c>
      <c r="Q1127">
        <f t="shared" si="85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86"/>
        <v>5</v>
      </c>
      <c r="Q1128">
        <f t="shared" si="85"/>
        <v>1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86"/>
        <v>25.43</v>
      </c>
      <c r="Q1129">
        <f t="shared" si="85"/>
        <v>2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86"/>
        <v>1</v>
      </c>
      <c r="Q1130">
        <f t="shared" si="85"/>
        <v>0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86"/>
        <v>10.5</v>
      </c>
      <c r="Q1131">
        <f t="shared" si="85"/>
        <v>0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86"/>
        <v>3.67</v>
      </c>
      <c r="Q1132">
        <f t="shared" si="85"/>
        <v>0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86"/>
        <v>0</v>
      </c>
      <c r="Q1133">
        <f t="shared" si="85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86"/>
        <v>110.62</v>
      </c>
      <c r="Q1134">
        <f t="shared" si="85"/>
        <v>14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86"/>
        <v>20</v>
      </c>
      <c r="Q1135">
        <f t="shared" si="85"/>
        <v>1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86"/>
        <v>1</v>
      </c>
      <c r="Q1136">
        <f t="shared" si="85"/>
        <v>0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86"/>
        <v>50</v>
      </c>
      <c r="Q1137">
        <f t="shared" si="85"/>
        <v>5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86"/>
        <v>45</v>
      </c>
      <c r="Q1138">
        <f t="shared" si="85"/>
        <v>6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86"/>
        <v>253.21</v>
      </c>
      <c r="Q1139">
        <f t="shared" si="85"/>
        <v>40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86"/>
        <v>31.25</v>
      </c>
      <c r="Q1140">
        <f t="shared" si="85"/>
        <v>0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86"/>
        <v>5</v>
      </c>
      <c r="Q1141">
        <f t="shared" si="85"/>
        <v>0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86"/>
        <v>0</v>
      </c>
      <c r="Q1142">
        <f t="shared" si="85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86"/>
        <v>0</v>
      </c>
      <c r="Q1143">
        <f t="shared" si="85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86"/>
        <v>0</v>
      </c>
      <c r="Q1144">
        <f t="shared" si="85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86"/>
        <v>23.25</v>
      </c>
      <c r="Q1145">
        <f t="shared" si="85"/>
        <v>0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86"/>
        <v>0</v>
      </c>
      <c r="Q1146">
        <f t="shared" si="85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86"/>
        <v>100</v>
      </c>
      <c r="Q1147">
        <f t="shared" si="85"/>
        <v>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86"/>
        <v>44.17</v>
      </c>
      <c r="Q1148">
        <f t="shared" si="85"/>
        <v>9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86"/>
        <v>0</v>
      </c>
      <c r="Q1149">
        <f t="shared" si="85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86"/>
        <v>24.33</v>
      </c>
      <c r="Q1150">
        <f t="shared" si="85"/>
        <v>0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86"/>
        <v>37.5</v>
      </c>
      <c r="Q1151">
        <f t="shared" si="85"/>
        <v>0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86"/>
        <v>42</v>
      </c>
      <c r="Q1152">
        <f t="shared" si="85"/>
        <v>10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86"/>
        <v>0</v>
      </c>
      <c r="Q1153">
        <f t="shared" si="85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86"/>
        <v>60.73</v>
      </c>
      <c r="Q1154">
        <f t="shared" ref="Q1154:Q1217" si="90">ROUND(E1154/D1154*100,0)</f>
        <v>6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91">IFERROR(
ROUND(E1155/L1155,2),0)</f>
        <v>50</v>
      </c>
      <c r="Q1155">
        <f t="shared" si="90"/>
        <v>1</v>
      </c>
      <c r="R1155" s="14">
        <f t="shared" ref="R1155:R1218" si="92">(((J1155/60) /60 /24)+DATE(1970,1,1))</f>
        <v>42143.714178240742</v>
      </c>
      <c r="S1155" s="14">
        <f t="shared" ref="S1155:S1218" si="93">(((I1155/60)/60/24)+DATE(1970,1,1))</f>
        <v>42173.714178240742</v>
      </c>
      <c r="T1155">
        <f t="shared" ref="T1155:T1218" si="94">YEAR(R1155)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91"/>
        <v>108.33</v>
      </c>
      <c r="Q1156">
        <f t="shared" si="90"/>
        <v>7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91"/>
        <v>23.5</v>
      </c>
      <c r="Q1157">
        <f t="shared" si="90"/>
        <v>1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91"/>
        <v>0</v>
      </c>
      <c r="Q1158">
        <f t="shared" si="90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91"/>
        <v>50.33</v>
      </c>
      <c r="Q1159">
        <f t="shared" si="90"/>
        <v>2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91"/>
        <v>11.67</v>
      </c>
      <c r="Q1160">
        <f t="shared" si="90"/>
        <v>0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91"/>
        <v>0</v>
      </c>
      <c r="Q1161">
        <f t="shared" si="90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91"/>
        <v>60.79</v>
      </c>
      <c r="Q1162">
        <f t="shared" si="90"/>
        <v>4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91"/>
        <v>0</v>
      </c>
      <c r="Q1163">
        <f t="shared" si="90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91"/>
        <v>17.5</v>
      </c>
      <c r="Q1164">
        <f t="shared" si="90"/>
        <v>0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91"/>
        <v>0</v>
      </c>
      <c r="Q1165">
        <f t="shared" si="90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91"/>
        <v>0</v>
      </c>
      <c r="Q1166">
        <f t="shared" si="90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91"/>
        <v>82.82</v>
      </c>
      <c r="Q1167">
        <f t="shared" si="90"/>
        <v>21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91"/>
        <v>358.88</v>
      </c>
      <c r="Q1168">
        <f t="shared" si="90"/>
        <v>19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91"/>
        <v>61.19</v>
      </c>
      <c r="Q1169">
        <f t="shared" si="90"/>
        <v>2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91"/>
        <v>340</v>
      </c>
      <c r="Q1170">
        <f t="shared" si="90"/>
        <v>6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91"/>
        <v>5.67</v>
      </c>
      <c r="Q1171">
        <f t="shared" si="90"/>
        <v>0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91"/>
        <v>50</v>
      </c>
      <c r="Q1172">
        <f t="shared" si="90"/>
        <v>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91"/>
        <v>25</v>
      </c>
      <c r="Q1173">
        <f t="shared" si="90"/>
        <v>0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91"/>
        <v>0</v>
      </c>
      <c r="Q1174">
        <f t="shared" si="90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91"/>
        <v>30</v>
      </c>
      <c r="Q1175">
        <f t="shared" si="90"/>
        <v>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91"/>
        <v>46.63</v>
      </c>
      <c r="Q1176">
        <f t="shared" si="90"/>
        <v>6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91"/>
        <v>65</v>
      </c>
      <c r="Q1177">
        <f t="shared" si="90"/>
        <v>3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91"/>
        <v>10</v>
      </c>
      <c r="Q1178">
        <f t="shared" si="90"/>
        <v>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91"/>
        <v>0</v>
      </c>
      <c r="Q1179">
        <f t="shared" si="90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91"/>
        <v>5</v>
      </c>
      <c r="Q1180">
        <f t="shared" si="90"/>
        <v>0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91"/>
        <v>640</v>
      </c>
      <c r="Q1181">
        <f t="shared" si="90"/>
        <v>5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91"/>
        <v>69.12</v>
      </c>
      <c r="Q1182">
        <f t="shared" si="90"/>
        <v>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91"/>
        <v>1.33</v>
      </c>
      <c r="Q1183">
        <f t="shared" si="90"/>
        <v>0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91"/>
        <v>10.5</v>
      </c>
      <c r="Q1184">
        <f t="shared" si="90"/>
        <v>4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91"/>
        <v>33.33</v>
      </c>
      <c r="Q1185">
        <f t="shared" si="90"/>
        <v>4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91"/>
        <v>61.56</v>
      </c>
      <c r="Q1186">
        <f t="shared" si="90"/>
        <v>105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91"/>
        <v>118.74</v>
      </c>
      <c r="Q1187">
        <f t="shared" si="90"/>
        <v>105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91"/>
        <v>65.08</v>
      </c>
      <c r="Q1188">
        <f t="shared" si="90"/>
        <v>107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91"/>
        <v>130.16</v>
      </c>
      <c r="Q1189">
        <f t="shared" si="90"/>
        <v>104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91"/>
        <v>37.78</v>
      </c>
      <c r="Q1190">
        <f t="shared" si="90"/>
        <v>161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91"/>
        <v>112.79</v>
      </c>
      <c r="Q1191">
        <f t="shared" si="90"/>
        <v>108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91"/>
        <v>51.92</v>
      </c>
      <c r="Q1192">
        <f t="shared" si="90"/>
        <v>135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91"/>
        <v>89.24</v>
      </c>
      <c r="Q1193">
        <f t="shared" si="90"/>
        <v>109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91"/>
        <v>19.329999999999998</v>
      </c>
      <c r="Q1194">
        <f t="shared" si="90"/>
        <v>290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91"/>
        <v>79.97</v>
      </c>
      <c r="Q1195">
        <f t="shared" si="90"/>
        <v>104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91"/>
        <v>56.41</v>
      </c>
      <c r="Q1196">
        <f t="shared" si="90"/>
        <v>322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91"/>
        <v>79.41</v>
      </c>
      <c r="Q1197">
        <f t="shared" si="90"/>
        <v>135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91"/>
        <v>76.44</v>
      </c>
      <c r="Q1198">
        <f t="shared" si="90"/>
        <v>270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91"/>
        <v>121</v>
      </c>
      <c r="Q1199">
        <f t="shared" si="90"/>
        <v>253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91"/>
        <v>54.62</v>
      </c>
      <c r="Q1200">
        <f t="shared" si="90"/>
        <v>261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91"/>
        <v>299.22000000000003</v>
      </c>
      <c r="Q1201">
        <f t="shared" si="90"/>
        <v>101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91"/>
        <v>58.53</v>
      </c>
      <c r="Q1202">
        <f t="shared" si="90"/>
        <v>126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91"/>
        <v>55.37</v>
      </c>
      <c r="Q1203">
        <f t="shared" si="90"/>
        <v>102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91"/>
        <v>183.8</v>
      </c>
      <c r="Q1204">
        <f t="shared" si="90"/>
        <v>199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91"/>
        <v>165.35</v>
      </c>
      <c r="Q1205">
        <f t="shared" si="90"/>
        <v>102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91"/>
        <v>234.79</v>
      </c>
      <c r="Q1206">
        <f t="shared" si="90"/>
        <v>103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91"/>
        <v>211.48</v>
      </c>
      <c r="Q1207">
        <f t="shared" si="90"/>
        <v>101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91"/>
        <v>32.340000000000003</v>
      </c>
      <c r="Q1208">
        <f t="shared" si="90"/>
        <v>115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91"/>
        <v>123.38</v>
      </c>
      <c r="Q1209">
        <f t="shared" si="90"/>
        <v>104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91"/>
        <v>207.07</v>
      </c>
      <c r="Q1210">
        <f t="shared" si="90"/>
        <v>155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91"/>
        <v>138.26</v>
      </c>
      <c r="Q1211">
        <f t="shared" si="90"/>
        <v>106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91"/>
        <v>493.82</v>
      </c>
      <c r="Q1212">
        <f t="shared" si="90"/>
        <v>254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91"/>
        <v>168.5</v>
      </c>
      <c r="Q1213">
        <f t="shared" si="90"/>
        <v>101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91"/>
        <v>38.869999999999997</v>
      </c>
      <c r="Q1214">
        <f t="shared" si="90"/>
        <v>129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91"/>
        <v>61.53</v>
      </c>
      <c r="Q1215">
        <f t="shared" si="90"/>
        <v>102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91"/>
        <v>105.44</v>
      </c>
      <c r="Q1216">
        <f t="shared" si="90"/>
        <v>132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91"/>
        <v>71.59</v>
      </c>
      <c r="Q1217">
        <f t="shared" si="90"/>
        <v>786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91"/>
        <v>91.88</v>
      </c>
      <c r="Q1218">
        <f t="shared" ref="Q1218:Q1281" si="95">ROUND(E1218/D1218*100,0)</f>
        <v>146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96">IFERROR(
ROUND(E1219/L1219,2),0)</f>
        <v>148.57</v>
      </c>
      <c r="Q1219">
        <f t="shared" si="95"/>
        <v>103</v>
      </c>
      <c r="R1219" s="14">
        <f t="shared" ref="R1219:R1282" si="97">(((J1219/60) /60 /24)+DATE(1970,1,1))</f>
        <v>42535.809490740736</v>
      </c>
      <c r="S1219" s="14">
        <f t="shared" ref="S1219:S1282" si="98">(((I1219/60)/60/24)+DATE(1970,1,1))</f>
        <v>42565.809490740736</v>
      </c>
      <c r="T1219">
        <f t="shared" ref="T1219:T1282" si="99">YEAR(R1219)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96"/>
        <v>174.21</v>
      </c>
      <c r="Q1220">
        <f t="shared" si="95"/>
        <v>172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96"/>
        <v>102.86</v>
      </c>
      <c r="Q1221">
        <f t="shared" si="95"/>
        <v>159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96"/>
        <v>111.18</v>
      </c>
      <c r="Q1222">
        <f t="shared" si="95"/>
        <v>104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96"/>
        <v>23.8</v>
      </c>
      <c r="Q1223">
        <f t="shared" si="95"/>
        <v>111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96"/>
        <v>81.27</v>
      </c>
      <c r="Q1224">
        <f t="shared" si="95"/>
        <v>280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96"/>
        <v>116.21</v>
      </c>
      <c r="Q1225">
        <f t="shared" si="95"/>
        <v>112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96"/>
        <v>58.89</v>
      </c>
      <c r="Q1226">
        <f t="shared" si="95"/>
        <v>7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96"/>
        <v>44</v>
      </c>
      <c r="Q1227">
        <f t="shared" si="95"/>
        <v>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96"/>
        <v>48.43</v>
      </c>
      <c r="Q1228">
        <f t="shared" si="95"/>
        <v>4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96"/>
        <v>0</v>
      </c>
      <c r="Q1229">
        <f t="shared" si="95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96"/>
        <v>61.04</v>
      </c>
      <c r="Q1230">
        <f t="shared" si="95"/>
        <v>29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96"/>
        <v>25</v>
      </c>
      <c r="Q1231">
        <f t="shared" si="95"/>
        <v>1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96"/>
        <v>0</v>
      </c>
      <c r="Q1232">
        <f t="shared" si="95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96"/>
        <v>0</v>
      </c>
      <c r="Q1233">
        <f t="shared" si="95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96"/>
        <v>40</v>
      </c>
      <c r="Q1234">
        <f t="shared" si="95"/>
        <v>1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96"/>
        <v>19.329999999999998</v>
      </c>
      <c r="Q1235">
        <f t="shared" si="95"/>
        <v>12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96"/>
        <v>0</v>
      </c>
      <c r="Q1236">
        <f t="shared" si="95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96"/>
        <v>35</v>
      </c>
      <c r="Q1237">
        <f t="shared" si="95"/>
        <v>3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96"/>
        <v>0</v>
      </c>
      <c r="Q1238">
        <f t="shared" si="95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96"/>
        <v>0</v>
      </c>
      <c r="Q1239">
        <f t="shared" si="95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96"/>
        <v>59.33</v>
      </c>
      <c r="Q1240">
        <f t="shared" si="95"/>
        <v>18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96"/>
        <v>0</v>
      </c>
      <c r="Q1241">
        <f t="shared" si="95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96"/>
        <v>30.13</v>
      </c>
      <c r="Q1242">
        <f t="shared" si="95"/>
        <v>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96"/>
        <v>74.62</v>
      </c>
      <c r="Q1243">
        <f t="shared" si="95"/>
        <v>51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96"/>
        <v>5</v>
      </c>
      <c r="Q1244">
        <f t="shared" si="95"/>
        <v>1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96"/>
        <v>44.5</v>
      </c>
      <c r="Q1245">
        <f t="shared" si="95"/>
        <v>14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96"/>
        <v>46.13</v>
      </c>
      <c r="Q1246">
        <f t="shared" si="95"/>
        <v>104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96"/>
        <v>141.47</v>
      </c>
      <c r="Q1247">
        <f t="shared" si="95"/>
        <v>120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96"/>
        <v>75.48</v>
      </c>
      <c r="Q1248">
        <f t="shared" si="95"/>
        <v>117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96"/>
        <v>85.5</v>
      </c>
      <c r="Q1249">
        <f t="shared" si="95"/>
        <v>122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96"/>
        <v>64.25</v>
      </c>
      <c r="Q1250">
        <f t="shared" si="95"/>
        <v>152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96"/>
        <v>64.47</v>
      </c>
      <c r="Q1251">
        <f t="shared" si="95"/>
        <v>104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96"/>
        <v>118.2</v>
      </c>
      <c r="Q1252">
        <f t="shared" si="95"/>
        <v>200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96"/>
        <v>82.54</v>
      </c>
      <c r="Q1253">
        <f t="shared" si="95"/>
        <v>102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96"/>
        <v>34.17</v>
      </c>
      <c r="Q1254">
        <f t="shared" si="95"/>
        <v>138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96"/>
        <v>42.73</v>
      </c>
      <c r="Q1255">
        <f t="shared" si="95"/>
        <v>303833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96"/>
        <v>94.49</v>
      </c>
      <c r="Q1256">
        <f t="shared" si="95"/>
        <v>199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96"/>
        <v>55.7</v>
      </c>
      <c r="Q1257">
        <f t="shared" si="95"/>
        <v>202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96"/>
        <v>98.03</v>
      </c>
      <c r="Q1258">
        <f t="shared" si="95"/>
        <v>118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96"/>
        <v>92.1</v>
      </c>
      <c r="Q1259">
        <f t="shared" si="95"/>
        <v>295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96"/>
        <v>38.18</v>
      </c>
      <c r="Q1260">
        <f t="shared" si="95"/>
        <v>213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96"/>
        <v>27.15</v>
      </c>
      <c r="Q1261">
        <f t="shared" si="95"/>
        <v>104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96"/>
        <v>50.69</v>
      </c>
      <c r="Q1262">
        <f t="shared" si="95"/>
        <v>114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96"/>
        <v>38.94</v>
      </c>
      <c r="Q1263">
        <f t="shared" si="95"/>
        <v>101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96"/>
        <v>77.64</v>
      </c>
      <c r="Q1264">
        <f t="shared" si="95"/>
        <v>125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96"/>
        <v>43.54</v>
      </c>
      <c r="Q1265">
        <f t="shared" si="95"/>
        <v>119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96"/>
        <v>31.82</v>
      </c>
      <c r="Q1266">
        <f t="shared" si="95"/>
        <v>166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96"/>
        <v>63.18</v>
      </c>
      <c r="Q1267">
        <f t="shared" si="95"/>
        <v>119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96"/>
        <v>190.9</v>
      </c>
      <c r="Q1268">
        <f t="shared" si="95"/>
        <v>100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96"/>
        <v>140.86000000000001</v>
      </c>
      <c r="Q1269">
        <f t="shared" si="95"/>
        <v>102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96"/>
        <v>76.92</v>
      </c>
      <c r="Q1270">
        <f t="shared" si="95"/>
        <v>117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96"/>
        <v>99.16</v>
      </c>
      <c r="Q1271">
        <f t="shared" si="95"/>
        <v>109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96"/>
        <v>67.88</v>
      </c>
      <c r="Q1272">
        <f t="shared" si="95"/>
        <v>115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96"/>
        <v>246.29</v>
      </c>
      <c r="Q1273">
        <f t="shared" si="95"/>
        <v>102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96"/>
        <v>189.29</v>
      </c>
      <c r="Q1274">
        <f t="shared" si="95"/>
        <v>106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96"/>
        <v>76.67</v>
      </c>
      <c r="Q1275">
        <f t="shared" si="95"/>
        <v>104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96"/>
        <v>82.96</v>
      </c>
      <c r="Q1276">
        <f t="shared" si="95"/>
        <v>155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96"/>
        <v>62.52</v>
      </c>
      <c r="Q1277">
        <f t="shared" si="95"/>
        <v>162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96"/>
        <v>46.07</v>
      </c>
      <c r="Q1278">
        <f t="shared" si="95"/>
        <v>104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96"/>
        <v>38.54</v>
      </c>
      <c r="Q1279">
        <f t="shared" si="95"/>
        <v>106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96"/>
        <v>53.01</v>
      </c>
      <c r="Q1280">
        <f t="shared" si="95"/>
        <v>155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96"/>
        <v>73.36</v>
      </c>
      <c r="Q1281">
        <f t="shared" si="95"/>
        <v>111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96"/>
        <v>127.98</v>
      </c>
      <c r="Q1282">
        <f t="shared" ref="Q1282:Q1345" si="100">ROUND(E1282/D1282*100,0)</f>
        <v>111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101">IFERROR(
ROUND(E1283/L1283,2),0)</f>
        <v>104.73</v>
      </c>
      <c r="Q1283">
        <f t="shared" si="100"/>
        <v>111</v>
      </c>
      <c r="R1283" s="14">
        <f t="shared" ref="R1283:R1346" si="102">(((J1283/60) /60 /24)+DATE(1970,1,1))</f>
        <v>41463.743472222224</v>
      </c>
      <c r="S1283" s="14">
        <f t="shared" ref="S1283:S1346" si="103">(((I1283/60)/60/24)+DATE(1970,1,1))</f>
        <v>41483.743472222224</v>
      </c>
      <c r="T1283">
        <f t="shared" ref="T1283:T1346" si="104">YEAR(R1283)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101"/>
        <v>67.67</v>
      </c>
      <c r="Q1284">
        <f t="shared" si="100"/>
        <v>124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101"/>
        <v>95.93</v>
      </c>
      <c r="Q1285">
        <f t="shared" si="100"/>
        <v>211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101"/>
        <v>65.16</v>
      </c>
      <c r="Q1286">
        <f t="shared" si="100"/>
        <v>101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101"/>
        <v>32.270000000000003</v>
      </c>
      <c r="Q1287">
        <f t="shared" si="100"/>
        <v>102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101"/>
        <v>81.25</v>
      </c>
      <c r="Q1288">
        <f t="shared" si="100"/>
        <v>108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101"/>
        <v>24.2</v>
      </c>
      <c r="Q1289">
        <f t="shared" si="100"/>
        <v>242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101"/>
        <v>65.87</v>
      </c>
      <c r="Q1290">
        <f t="shared" si="100"/>
        <v>100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101"/>
        <v>36.08</v>
      </c>
      <c r="Q1291">
        <f t="shared" si="100"/>
        <v>125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101"/>
        <v>44.19</v>
      </c>
      <c r="Q1292">
        <f t="shared" si="100"/>
        <v>109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101"/>
        <v>104.07</v>
      </c>
      <c r="Q1293">
        <f t="shared" si="100"/>
        <v>146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101"/>
        <v>35.96</v>
      </c>
      <c r="Q1294">
        <f t="shared" si="100"/>
        <v>110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101"/>
        <v>127.79</v>
      </c>
      <c r="Q1295">
        <f t="shared" si="100"/>
        <v>102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101"/>
        <v>27.73</v>
      </c>
      <c r="Q1296">
        <f t="shared" si="100"/>
        <v>122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101"/>
        <v>39.83</v>
      </c>
      <c r="Q1297">
        <f t="shared" si="100"/>
        <v>102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101"/>
        <v>52.17</v>
      </c>
      <c r="Q1298">
        <f t="shared" si="100"/>
        <v>141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101"/>
        <v>92.04</v>
      </c>
      <c r="Q1299">
        <f t="shared" si="100"/>
        <v>110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101"/>
        <v>63.42</v>
      </c>
      <c r="Q1300">
        <f t="shared" si="100"/>
        <v>105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101"/>
        <v>135.63</v>
      </c>
      <c r="Q1301">
        <f t="shared" si="100"/>
        <v>124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101"/>
        <v>168.75</v>
      </c>
      <c r="Q1302">
        <f t="shared" si="100"/>
        <v>135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101"/>
        <v>70.86</v>
      </c>
      <c r="Q1303">
        <f t="shared" si="100"/>
        <v>103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101"/>
        <v>50</v>
      </c>
      <c r="Q1304">
        <f t="shared" si="100"/>
        <v>100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101"/>
        <v>42.21</v>
      </c>
      <c r="Q1305">
        <f t="shared" si="100"/>
        <v>130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101"/>
        <v>152.41</v>
      </c>
      <c r="Q1306">
        <f t="shared" si="100"/>
        <v>40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101"/>
        <v>90.62</v>
      </c>
      <c r="Q1307">
        <f t="shared" si="100"/>
        <v>26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101"/>
        <v>201.6</v>
      </c>
      <c r="Q1308">
        <f t="shared" si="100"/>
        <v>65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101"/>
        <v>127.93</v>
      </c>
      <c r="Q1309">
        <f t="shared" si="100"/>
        <v>12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101"/>
        <v>29.89</v>
      </c>
      <c r="Q1310">
        <f t="shared" si="100"/>
        <v>11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101"/>
        <v>367.97</v>
      </c>
      <c r="Q1311">
        <f t="shared" si="100"/>
        <v>112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101"/>
        <v>129.16999999999999</v>
      </c>
      <c r="Q1312">
        <f t="shared" si="100"/>
        <v>16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101"/>
        <v>800.7</v>
      </c>
      <c r="Q1313">
        <f t="shared" si="100"/>
        <v>32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101"/>
        <v>28</v>
      </c>
      <c r="Q1314">
        <f t="shared" si="100"/>
        <v>1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101"/>
        <v>102.02</v>
      </c>
      <c r="Q1315">
        <f t="shared" si="100"/>
        <v>31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101"/>
        <v>184.36</v>
      </c>
      <c r="Q1316">
        <f t="shared" si="100"/>
        <v>1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101"/>
        <v>162.91999999999999</v>
      </c>
      <c r="Q1317">
        <f t="shared" si="100"/>
        <v>40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101"/>
        <v>1</v>
      </c>
      <c r="Q1318">
        <f t="shared" si="100"/>
        <v>0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101"/>
        <v>603.53</v>
      </c>
      <c r="Q1319">
        <f t="shared" si="100"/>
        <v>6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101"/>
        <v>45.41</v>
      </c>
      <c r="Q1320">
        <f t="shared" si="100"/>
        <v>15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101"/>
        <v>97.33</v>
      </c>
      <c r="Q1321">
        <f t="shared" si="100"/>
        <v>15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101"/>
        <v>167.67</v>
      </c>
      <c r="Q1322">
        <f t="shared" si="100"/>
        <v>1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101"/>
        <v>859.86</v>
      </c>
      <c r="Q1323">
        <f t="shared" si="100"/>
        <v>1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101"/>
        <v>26.5</v>
      </c>
      <c r="Q1324">
        <f t="shared" si="100"/>
        <v>0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101"/>
        <v>30.27</v>
      </c>
      <c r="Q1325">
        <f t="shared" si="100"/>
        <v>9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101"/>
        <v>54.67</v>
      </c>
      <c r="Q1326">
        <f t="shared" si="100"/>
        <v>10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101"/>
        <v>60.75</v>
      </c>
      <c r="Q1327">
        <f t="shared" si="100"/>
        <v>2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101"/>
        <v>102.73</v>
      </c>
      <c r="Q1328">
        <f t="shared" si="100"/>
        <v>1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101"/>
        <v>41.59</v>
      </c>
      <c r="Q1329">
        <f t="shared" si="100"/>
        <v>4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101"/>
        <v>116.53</v>
      </c>
      <c r="Q1330">
        <f t="shared" si="100"/>
        <v>2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101"/>
        <v>45.33</v>
      </c>
      <c r="Q1331">
        <f t="shared" si="100"/>
        <v>1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101"/>
        <v>157.46</v>
      </c>
      <c r="Q1332">
        <f t="shared" si="100"/>
        <v>22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101"/>
        <v>100.5</v>
      </c>
      <c r="Q1333">
        <f t="shared" si="100"/>
        <v>1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101"/>
        <v>0</v>
      </c>
      <c r="Q1334">
        <f t="shared" si="100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101"/>
        <v>0</v>
      </c>
      <c r="Q1335">
        <f t="shared" si="100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101"/>
        <v>51.82</v>
      </c>
      <c r="Q1336">
        <f t="shared" si="100"/>
        <v>11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101"/>
        <v>308.75</v>
      </c>
      <c r="Q1337">
        <f t="shared" si="100"/>
        <v>20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101"/>
        <v>379.23</v>
      </c>
      <c r="Q1338">
        <f t="shared" si="100"/>
        <v>85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101"/>
        <v>176.36</v>
      </c>
      <c r="Q1339">
        <f t="shared" si="100"/>
        <v>49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101"/>
        <v>66.069999999999993</v>
      </c>
      <c r="Q1340">
        <f t="shared" si="100"/>
        <v>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101"/>
        <v>89.65</v>
      </c>
      <c r="Q1341">
        <f t="shared" si="100"/>
        <v>7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101"/>
        <v>0</v>
      </c>
      <c r="Q1342">
        <f t="shared" si="100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101"/>
        <v>382.39</v>
      </c>
      <c r="Q1343">
        <f t="shared" si="100"/>
        <v>70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101"/>
        <v>100</v>
      </c>
      <c r="Q1344">
        <f t="shared" si="100"/>
        <v>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101"/>
        <v>158.36000000000001</v>
      </c>
      <c r="Q1345">
        <f t="shared" si="100"/>
        <v>102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101"/>
        <v>40.76</v>
      </c>
      <c r="Q1346">
        <f t="shared" ref="Q1346:Q1409" si="105">ROUND(E1346/D1346*100,0)</f>
        <v>378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106">IFERROR(
ROUND(E1347/L1347,2),0)</f>
        <v>53.57</v>
      </c>
      <c r="Q1347">
        <f t="shared" si="105"/>
        <v>125</v>
      </c>
      <c r="R1347" s="14">
        <f t="shared" ref="R1347:R1410" si="107">(((J1347/60) /60 /24)+DATE(1970,1,1))</f>
        <v>41799.814340277779</v>
      </c>
      <c r="S1347" s="14">
        <f t="shared" ref="S1347:S1410" si="108">(((I1347/60)/60/24)+DATE(1970,1,1))</f>
        <v>41834.814340277779</v>
      </c>
      <c r="T1347">
        <f t="shared" ref="T1347:T1410" si="109">YEAR(R1347)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106"/>
        <v>48.45</v>
      </c>
      <c r="Q1348">
        <f t="shared" si="105"/>
        <v>147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106"/>
        <v>82.42</v>
      </c>
      <c r="Q1349">
        <f t="shared" si="105"/>
        <v>102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106"/>
        <v>230.19</v>
      </c>
      <c r="Q1350">
        <f t="shared" si="105"/>
        <v>102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106"/>
        <v>59.36</v>
      </c>
      <c r="Q1351">
        <f t="shared" si="105"/>
        <v>204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106"/>
        <v>66.7</v>
      </c>
      <c r="Q1352">
        <f t="shared" si="105"/>
        <v>104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106"/>
        <v>168.78</v>
      </c>
      <c r="Q1353">
        <f t="shared" si="105"/>
        <v>101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106"/>
        <v>59.97</v>
      </c>
      <c r="Q1354">
        <f t="shared" si="105"/>
        <v>136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106"/>
        <v>31.81</v>
      </c>
      <c r="Q1355">
        <f t="shared" si="105"/>
        <v>134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106"/>
        <v>24.42</v>
      </c>
      <c r="Q1356">
        <f t="shared" si="105"/>
        <v>130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106"/>
        <v>25.35</v>
      </c>
      <c r="Q1357">
        <f t="shared" si="105"/>
        <v>123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106"/>
        <v>71.44</v>
      </c>
      <c r="Q1358">
        <f t="shared" si="105"/>
        <v>183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106"/>
        <v>38.549999999999997</v>
      </c>
      <c r="Q1359">
        <f t="shared" si="105"/>
        <v>125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106"/>
        <v>68.37</v>
      </c>
      <c r="Q1360">
        <f t="shared" si="105"/>
        <v>112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106"/>
        <v>40.21</v>
      </c>
      <c r="Q1361">
        <f t="shared" si="105"/>
        <v>116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106"/>
        <v>32.07</v>
      </c>
      <c r="Q1362">
        <f t="shared" si="105"/>
        <v>173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106"/>
        <v>28.63</v>
      </c>
      <c r="Q1363">
        <f t="shared" si="105"/>
        <v>126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106"/>
        <v>43.64</v>
      </c>
      <c r="Q1364">
        <f t="shared" si="105"/>
        <v>109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106"/>
        <v>40</v>
      </c>
      <c r="Q1365">
        <f t="shared" si="105"/>
        <v>100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106"/>
        <v>346.04</v>
      </c>
      <c r="Q1366">
        <f t="shared" si="105"/>
        <v>119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106"/>
        <v>81.739999999999995</v>
      </c>
      <c r="Q1367">
        <f t="shared" si="105"/>
        <v>100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106"/>
        <v>64.540000000000006</v>
      </c>
      <c r="Q1368">
        <f t="shared" si="105"/>
        <v>126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106"/>
        <v>63.48</v>
      </c>
      <c r="Q1369">
        <f t="shared" si="105"/>
        <v>114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106"/>
        <v>63.62</v>
      </c>
      <c r="Q1370">
        <f t="shared" si="105"/>
        <v>111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106"/>
        <v>83.97</v>
      </c>
      <c r="Q1371">
        <f t="shared" si="105"/>
        <v>105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106"/>
        <v>77.75</v>
      </c>
      <c r="Q1372">
        <f t="shared" si="105"/>
        <v>104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106"/>
        <v>107.07</v>
      </c>
      <c r="Q1373">
        <f t="shared" si="105"/>
        <v>107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106"/>
        <v>38.75</v>
      </c>
      <c r="Q1374">
        <f t="shared" si="105"/>
        <v>124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106"/>
        <v>201.94</v>
      </c>
      <c r="Q1375">
        <f t="shared" si="105"/>
        <v>105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106"/>
        <v>43.06</v>
      </c>
      <c r="Q1376">
        <f t="shared" si="105"/>
        <v>189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106"/>
        <v>62.87</v>
      </c>
      <c r="Q1377">
        <f t="shared" si="105"/>
        <v>171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106"/>
        <v>55.61</v>
      </c>
      <c r="Q1378">
        <f t="shared" si="105"/>
        <v>252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106"/>
        <v>48.71</v>
      </c>
      <c r="Q1379">
        <f t="shared" si="105"/>
        <v>116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106"/>
        <v>30.58</v>
      </c>
      <c r="Q1380">
        <f t="shared" si="105"/>
        <v>203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106"/>
        <v>73.91</v>
      </c>
      <c r="Q1381">
        <f t="shared" si="105"/>
        <v>112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106"/>
        <v>21.2</v>
      </c>
      <c r="Q1382">
        <f t="shared" si="105"/>
        <v>424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106"/>
        <v>73.36</v>
      </c>
      <c r="Q1383">
        <f t="shared" si="105"/>
        <v>107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106"/>
        <v>56.41</v>
      </c>
      <c r="Q1384">
        <f t="shared" si="105"/>
        <v>104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106"/>
        <v>50.25</v>
      </c>
      <c r="Q1385">
        <f t="shared" si="105"/>
        <v>212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106"/>
        <v>68.94</v>
      </c>
      <c r="Q1386">
        <f t="shared" si="105"/>
        <v>124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106"/>
        <v>65.91</v>
      </c>
      <c r="Q1387">
        <f t="shared" si="105"/>
        <v>110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106"/>
        <v>62.5</v>
      </c>
      <c r="Q1388">
        <f t="shared" si="105"/>
        <v>219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106"/>
        <v>70.06</v>
      </c>
      <c r="Q1389">
        <f t="shared" si="105"/>
        <v>137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106"/>
        <v>60.18</v>
      </c>
      <c r="Q1390">
        <f t="shared" si="105"/>
        <v>135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106"/>
        <v>21.38</v>
      </c>
      <c r="Q1391">
        <f t="shared" si="105"/>
        <v>145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106"/>
        <v>160.79</v>
      </c>
      <c r="Q1392">
        <f t="shared" si="105"/>
        <v>109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106"/>
        <v>42.38</v>
      </c>
      <c r="Q1393">
        <f t="shared" si="105"/>
        <v>110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106"/>
        <v>27.32</v>
      </c>
      <c r="Q1394">
        <f t="shared" si="105"/>
        <v>114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106"/>
        <v>196.83</v>
      </c>
      <c r="Q1395">
        <f t="shared" si="105"/>
        <v>102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106"/>
        <v>53.88</v>
      </c>
      <c r="Q1396">
        <f t="shared" si="105"/>
        <v>122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106"/>
        <v>47.76</v>
      </c>
      <c r="Q1397">
        <f t="shared" si="105"/>
        <v>112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106"/>
        <v>88.19</v>
      </c>
      <c r="Q1398">
        <f t="shared" si="105"/>
        <v>107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106"/>
        <v>72.06</v>
      </c>
      <c r="Q1399">
        <f t="shared" si="105"/>
        <v>114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106"/>
        <v>74.25</v>
      </c>
      <c r="Q1400">
        <f t="shared" si="105"/>
        <v>110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106"/>
        <v>61.7</v>
      </c>
      <c r="Q1401">
        <f t="shared" si="105"/>
        <v>126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106"/>
        <v>17.239999999999998</v>
      </c>
      <c r="Q1402">
        <f t="shared" si="105"/>
        <v>167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106"/>
        <v>51.72</v>
      </c>
      <c r="Q1403">
        <f t="shared" si="105"/>
        <v>497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106"/>
        <v>24.15</v>
      </c>
      <c r="Q1404">
        <f t="shared" si="105"/>
        <v>109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106"/>
        <v>62.17</v>
      </c>
      <c r="Q1405">
        <f t="shared" si="105"/>
        <v>103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106"/>
        <v>48.2</v>
      </c>
      <c r="Q1406">
        <f t="shared" si="105"/>
        <v>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106"/>
        <v>6.18</v>
      </c>
      <c r="Q1407">
        <f t="shared" si="105"/>
        <v>0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106"/>
        <v>5</v>
      </c>
      <c r="Q1408">
        <f t="shared" si="105"/>
        <v>0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106"/>
        <v>7.5</v>
      </c>
      <c r="Q1409">
        <f t="shared" si="105"/>
        <v>1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106"/>
        <v>12</v>
      </c>
      <c r="Q1410">
        <f t="shared" ref="Q1410:Q1473" si="110">ROUND(E1410/D1410*100,0)</f>
        <v>7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111">IFERROR(
ROUND(E1411/L1411,2),0)</f>
        <v>0</v>
      </c>
      <c r="Q1411">
        <f t="shared" si="110"/>
        <v>0</v>
      </c>
      <c r="R1411" s="14">
        <f t="shared" ref="R1411:R1474" si="112">(((J1411/60) /60 /24)+DATE(1970,1,1))</f>
        <v>41945.133506944447</v>
      </c>
      <c r="S1411" s="14">
        <f t="shared" ref="S1411:S1474" si="113">(((I1411/60)/60/24)+DATE(1970,1,1))</f>
        <v>42005.175173611111</v>
      </c>
      <c r="T1411">
        <f t="shared" ref="T1411:T1474" si="114">YEAR(R1411)</f>
        <v>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111"/>
        <v>1</v>
      </c>
      <c r="Q1412">
        <f t="shared" si="110"/>
        <v>0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111"/>
        <v>2.33</v>
      </c>
      <c r="Q1413">
        <f t="shared" si="110"/>
        <v>0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111"/>
        <v>24.62</v>
      </c>
      <c r="Q1414">
        <f t="shared" si="110"/>
        <v>5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111"/>
        <v>100</v>
      </c>
      <c r="Q1415">
        <f t="shared" si="110"/>
        <v>5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111"/>
        <v>1</v>
      </c>
      <c r="Q1416">
        <f t="shared" si="110"/>
        <v>0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111"/>
        <v>88.89</v>
      </c>
      <c r="Q1417">
        <f t="shared" si="110"/>
        <v>18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111"/>
        <v>0</v>
      </c>
      <c r="Q1418">
        <f t="shared" si="110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111"/>
        <v>27.5</v>
      </c>
      <c r="Q1419">
        <f t="shared" si="110"/>
        <v>1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111"/>
        <v>6</v>
      </c>
      <c r="Q1420">
        <f t="shared" si="110"/>
        <v>0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111"/>
        <v>44.5</v>
      </c>
      <c r="Q1421">
        <f t="shared" si="110"/>
        <v>7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111"/>
        <v>1</v>
      </c>
      <c r="Q1422">
        <f t="shared" si="110"/>
        <v>3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111"/>
        <v>100</v>
      </c>
      <c r="Q1423">
        <f t="shared" si="110"/>
        <v>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111"/>
        <v>13</v>
      </c>
      <c r="Q1424">
        <f t="shared" si="110"/>
        <v>0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111"/>
        <v>100</v>
      </c>
      <c r="Q1425">
        <f t="shared" si="110"/>
        <v>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111"/>
        <v>109.07</v>
      </c>
      <c r="Q1426">
        <f t="shared" si="110"/>
        <v>20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111"/>
        <v>0</v>
      </c>
      <c r="Q1427">
        <f t="shared" si="110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111"/>
        <v>0</v>
      </c>
      <c r="Q1428">
        <f t="shared" si="110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111"/>
        <v>104.75</v>
      </c>
      <c r="Q1429">
        <f t="shared" si="110"/>
        <v>8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111"/>
        <v>15</v>
      </c>
      <c r="Q1430">
        <f t="shared" si="110"/>
        <v>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111"/>
        <v>0</v>
      </c>
      <c r="Q1431">
        <f t="shared" si="110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111"/>
        <v>80.599999999999994</v>
      </c>
      <c r="Q1432">
        <f t="shared" si="110"/>
        <v>8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111"/>
        <v>115.55</v>
      </c>
      <c r="Q1433">
        <f t="shared" si="110"/>
        <v>32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111"/>
        <v>0</v>
      </c>
      <c r="Q1434">
        <f t="shared" si="110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111"/>
        <v>80.5</v>
      </c>
      <c r="Q1435">
        <f t="shared" si="110"/>
        <v>7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111"/>
        <v>744.55</v>
      </c>
      <c r="Q1436">
        <f t="shared" si="110"/>
        <v>10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111"/>
        <v>7.5</v>
      </c>
      <c r="Q1437">
        <f t="shared" si="110"/>
        <v>0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111"/>
        <v>38.5</v>
      </c>
      <c r="Q1438">
        <f t="shared" si="110"/>
        <v>1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111"/>
        <v>36.68</v>
      </c>
      <c r="Q1439">
        <f t="shared" si="110"/>
        <v>27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111"/>
        <v>75</v>
      </c>
      <c r="Q1440">
        <f t="shared" si="110"/>
        <v>3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111"/>
        <v>30</v>
      </c>
      <c r="Q1441">
        <f t="shared" si="110"/>
        <v>7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111"/>
        <v>1</v>
      </c>
      <c r="Q1442">
        <f t="shared" si="110"/>
        <v>0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111"/>
        <v>673.33</v>
      </c>
      <c r="Q1443">
        <f t="shared" si="110"/>
        <v>1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111"/>
        <v>0</v>
      </c>
      <c r="Q1444">
        <f t="shared" si="110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111"/>
        <v>0</v>
      </c>
      <c r="Q1445">
        <f t="shared" si="110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111"/>
        <v>0</v>
      </c>
      <c r="Q1446">
        <f t="shared" si="110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111"/>
        <v>0</v>
      </c>
      <c r="Q1447">
        <f t="shared" si="110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111"/>
        <v>0</v>
      </c>
      <c r="Q1448">
        <f t="shared" si="110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111"/>
        <v>25</v>
      </c>
      <c r="Q1449">
        <f t="shared" si="110"/>
        <v>0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111"/>
        <v>0</v>
      </c>
      <c r="Q1450">
        <f t="shared" si="110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111"/>
        <v>0</v>
      </c>
      <c r="Q1451">
        <f t="shared" si="110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111"/>
        <v>1</v>
      </c>
      <c r="Q1452">
        <f t="shared" si="110"/>
        <v>0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111"/>
        <v>1</v>
      </c>
      <c r="Q1453">
        <f t="shared" si="110"/>
        <v>0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111"/>
        <v>0</v>
      </c>
      <c r="Q1454">
        <f t="shared" si="110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111"/>
        <v>0</v>
      </c>
      <c r="Q1455">
        <f t="shared" si="110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111"/>
        <v>15</v>
      </c>
      <c r="Q1456">
        <f t="shared" si="110"/>
        <v>1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111"/>
        <v>225</v>
      </c>
      <c r="Q1457">
        <f t="shared" si="110"/>
        <v>11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111"/>
        <v>48.33</v>
      </c>
      <c r="Q1458">
        <f t="shared" si="110"/>
        <v>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111"/>
        <v>0</v>
      </c>
      <c r="Q1459">
        <f t="shared" si="110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111"/>
        <v>0</v>
      </c>
      <c r="Q1460">
        <f t="shared" si="110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111"/>
        <v>0</v>
      </c>
      <c r="Q1461">
        <f t="shared" si="110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111"/>
        <v>0</v>
      </c>
      <c r="Q1462">
        <f t="shared" si="110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111"/>
        <v>44.67</v>
      </c>
      <c r="Q1463">
        <f t="shared" si="110"/>
        <v>101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111"/>
        <v>28.94</v>
      </c>
      <c r="Q1464">
        <f t="shared" si="110"/>
        <v>109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111"/>
        <v>35.44</v>
      </c>
      <c r="Q1465">
        <f t="shared" si="110"/>
        <v>148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111"/>
        <v>34.869999999999997</v>
      </c>
      <c r="Q1466">
        <f t="shared" si="110"/>
        <v>163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111"/>
        <v>52.62</v>
      </c>
      <c r="Q1467">
        <f t="shared" si="110"/>
        <v>456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111"/>
        <v>69.599999999999994</v>
      </c>
      <c r="Q1468">
        <f t="shared" si="110"/>
        <v>108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111"/>
        <v>76.72</v>
      </c>
      <c r="Q1469">
        <f t="shared" si="110"/>
        <v>115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111"/>
        <v>33.19</v>
      </c>
      <c r="Q1470">
        <f t="shared" si="110"/>
        <v>102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111"/>
        <v>149.46</v>
      </c>
      <c r="Q1471">
        <f t="shared" si="110"/>
        <v>108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111"/>
        <v>23.17</v>
      </c>
      <c r="Q1472">
        <f t="shared" si="110"/>
        <v>125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111"/>
        <v>96.88</v>
      </c>
      <c r="Q1473">
        <f t="shared" si="110"/>
        <v>104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111"/>
        <v>103.2</v>
      </c>
      <c r="Q1474">
        <f t="shared" ref="Q1474:Q1537" si="115">ROUND(E1474/D1474*100,0)</f>
        <v>139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116">IFERROR(
ROUND(E1475/L1475,2),0)</f>
        <v>38.46</v>
      </c>
      <c r="Q1475">
        <f t="shared" si="115"/>
        <v>121</v>
      </c>
      <c r="R1475" s="14">
        <f t="shared" ref="R1475:R1538" si="117">(((J1475/60) /60 /24)+DATE(1970,1,1))</f>
        <v>40939.979618055557</v>
      </c>
      <c r="S1475" s="14">
        <f t="shared" ref="S1475:S1538" si="118">(((I1475/60)/60/24)+DATE(1970,1,1))</f>
        <v>40969.979618055557</v>
      </c>
      <c r="T1475">
        <f t="shared" ref="T1475:T1538" si="119">YEAR(R1475)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116"/>
        <v>44.32</v>
      </c>
      <c r="Q1476">
        <f t="shared" si="115"/>
        <v>112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116"/>
        <v>64.17</v>
      </c>
      <c r="Q1477">
        <f t="shared" si="115"/>
        <v>189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116"/>
        <v>43.33</v>
      </c>
      <c r="Q1478">
        <f t="shared" si="115"/>
        <v>662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116"/>
        <v>90.5</v>
      </c>
      <c r="Q1479">
        <f t="shared" si="115"/>
        <v>111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116"/>
        <v>29.19</v>
      </c>
      <c r="Q1480">
        <f t="shared" si="115"/>
        <v>1182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116"/>
        <v>30.96</v>
      </c>
      <c r="Q1481">
        <f t="shared" si="115"/>
        <v>137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116"/>
        <v>92.16</v>
      </c>
      <c r="Q1482">
        <f t="shared" si="115"/>
        <v>117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116"/>
        <v>17.5</v>
      </c>
      <c r="Q1483">
        <f t="shared" si="115"/>
        <v>2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116"/>
        <v>5</v>
      </c>
      <c r="Q1484">
        <f t="shared" si="115"/>
        <v>0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116"/>
        <v>25</v>
      </c>
      <c r="Q1485">
        <f t="shared" si="115"/>
        <v>1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116"/>
        <v>0</v>
      </c>
      <c r="Q1486">
        <f t="shared" si="115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116"/>
        <v>50</v>
      </c>
      <c r="Q1487">
        <f t="shared" si="115"/>
        <v>2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116"/>
        <v>16</v>
      </c>
      <c r="Q1488">
        <f t="shared" si="115"/>
        <v>0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116"/>
        <v>0</v>
      </c>
      <c r="Q1489">
        <f t="shared" si="115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116"/>
        <v>60</v>
      </c>
      <c r="Q1490">
        <f t="shared" si="115"/>
        <v>2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116"/>
        <v>0</v>
      </c>
      <c r="Q1491">
        <f t="shared" si="115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116"/>
        <v>47.11</v>
      </c>
      <c r="Q1492">
        <f t="shared" si="115"/>
        <v>31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116"/>
        <v>100</v>
      </c>
      <c r="Q1493">
        <f t="shared" si="115"/>
        <v>8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116"/>
        <v>15</v>
      </c>
      <c r="Q1494">
        <f t="shared" si="115"/>
        <v>1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116"/>
        <v>0</v>
      </c>
      <c r="Q1495">
        <f t="shared" si="115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116"/>
        <v>40.450000000000003</v>
      </c>
      <c r="Q1496">
        <f t="shared" si="115"/>
        <v>9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116"/>
        <v>0</v>
      </c>
      <c r="Q1497">
        <f t="shared" si="115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116"/>
        <v>0</v>
      </c>
      <c r="Q1498">
        <f t="shared" si="115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116"/>
        <v>1</v>
      </c>
      <c r="Q1499">
        <f t="shared" si="115"/>
        <v>0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116"/>
        <v>19</v>
      </c>
      <c r="Q1500">
        <f t="shared" si="115"/>
        <v>2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116"/>
        <v>5</v>
      </c>
      <c r="Q1501">
        <f t="shared" si="115"/>
        <v>0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116"/>
        <v>46.73</v>
      </c>
      <c r="Q1502">
        <f t="shared" si="115"/>
        <v>25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116"/>
        <v>97.73</v>
      </c>
      <c r="Q1503">
        <f t="shared" si="115"/>
        <v>166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116"/>
        <v>67.84</v>
      </c>
      <c r="Q1504">
        <f t="shared" si="115"/>
        <v>101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116"/>
        <v>56.98</v>
      </c>
      <c r="Q1505">
        <f t="shared" si="115"/>
        <v>108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116"/>
        <v>67.16</v>
      </c>
      <c r="Q1506">
        <f t="shared" si="115"/>
        <v>278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116"/>
        <v>48.04</v>
      </c>
      <c r="Q1507">
        <f t="shared" si="115"/>
        <v>104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116"/>
        <v>38.86</v>
      </c>
      <c r="Q1508">
        <f t="shared" si="115"/>
        <v>111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116"/>
        <v>78.180000000000007</v>
      </c>
      <c r="Q1509">
        <f t="shared" si="115"/>
        <v>215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116"/>
        <v>97.11</v>
      </c>
      <c r="Q1510">
        <f t="shared" si="115"/>
        <v>111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116"/>
        <v>110.39</v>
      </c>
      <c r="Q1511">
        <f t="shared" si="115"/>
        <v>124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116"/>
        <v>39.92</v>
      </c>
      <c r="Q1512">
        <f t="shared" si="115"/>
        <v>101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116"/>
        <v>75.98</v>
      </c>
      <c r="Q1513">
        <f t="shared" si="115"/>
        <v>112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116"/>
        <v>58.38</v>
      </c>
      <c r="Q1514">
        <f t="shared" si="115"/>
        <v>559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116"/>
        <v>55.82</v>
      </c>
      <c r="Q1515">
        <f t="shared" si="115"/>
        <v>150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116"/>
        <v>151.24</v>
      </c>
      <c r="Q1516">
        <f t="shared" si="115"/>
        <v>106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116"/>
        <v>849.67</v>
      </c>
      <c r="Q1517">
        <f t="shared" si="115"/>
        <v>157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116"/>
        <v>159.24</v>
      </c>
      <c r="Q1518">
        <f t="shared" si="115"/>
        <v>109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116"/>
        <v>39.51</v>
      </c>
      <c r="Q1519">
        <f t="shared" si="115"/>
        <v>162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116"/>
        <v>130.53</v>
      </c>
      <c r="Q1520">
        <f t="shared" si="115"/>
        <v>205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116"/>
        <v>64.16</v>
      </c>
      <c r="Q1521">
        <f t="shared" si="115"/>
        <v>103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116"/>
        <v>111.53</v>
      </c>
      <c r="Q1522">
        <f t="shared" si="115"/>
        <v>103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116"/>
        <v>170.45</v>
      </c>
      <c r="Q1523">
        <f t="shared" si="115"/>
        <v>107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116"/>
        <v>133.74</v>
      </c>
      <c r="Q1524">
        <f t="shared" si="115"/>
        <v>139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116"/>
        <v>95.83</v>
      </c>
      <c r="Q1525">
        <f t="shared" si="115"/>
        <v>125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116"/>
        <v>221.79</v>
      </c>
      <c r="Q1526">
        <f t="shared" si="115"/>
        <v>207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116"/>
        <v>32.32</v>
      </c>
      <c r="Q1527">
        <f t="shared" si="115"/>
        <v>174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116"/>
        <v>98.84</v>
      </c>
      <c r="Q1528">
        <f t="shared" si="115"/>
        <v>120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116"/>
        <v>55.22</v>
      </c>
      <c r="Q1529">
        <f t="shared" si="115"/>
        <v>110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116"/>
        <v>52.79</v>
      </c>
      <c r="Q1530">
        <f t="shared" si="115"/>
        <v>282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116"/>
        <v>135.66999999999999</v>
      </c>
      <c r="Q1531">
        <f t="shared" si="115"/>
        <v>101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116"/>
        <v>53.99</v>
      </c>
      <c r="Q1532">
        <f t="shared" si="115"/>
        <v>135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116"/>
        <v>56.64</v>
      </c>
      <c r="Q1533">
        <f t="shared" si="115"/>
        <v>176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116"/>
        <v>82.32</v>
      </c>
      <c r="Q1534">
        <f t="shared" si="115"/>
        <v>484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116"/>
        <v>88.26</v>
      </c>
      <c r="Q1535">
        <f t="shared" si="115"/>
        <v>145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116"/>
        <v>84.91</v>
      </c>
      <c r="Q1536">
        <f t="shared" si="115"/>
        <v>418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116"/>
        <v>48.15</v>
      </c>
      <c r="Q1537">
        <f t="shared" si="115"/>
        <v>132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116"/>
        <v>66.02</v>
      </c>
      <c r="Q1538">
        <f t="shared" ref="Q1538:Q1601" si="120">ROUND(E1538/D1538*100,0)</f>
        <v>250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121">IFERROR(
ROUND(E1539/L1539,2),0)</f>
        <v>96.38</v>
      </c>
      <c r="Q1539">
        <f t="shared" si="120"/>
        <v>180</v>
      </c>
      <c r="R1539" s="14">
        <f t="shared" ref="R1539:R1602" si="122">(((J1539/60) /60 /24)+DATE(1970,1,1))</f>
        <v>42552.315127314811</v>
      </c>
      <c r="S1539" s="14">
        <f t="shared" ref="S1539:S1602" si="123">(((I1539/60)/60/24)+DATE(1970,1,1))</f>
        <v>42588.75</v>
      </c>
      <c r="T1539">
        <f t="shared" ref="T1539:T1602" si="124">YEAR(R1539)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121"/>
        <v>156.16999999999999</v>
      </c>
      <c r="Q1540">
        <f t="shared" si="120"/>
        <v>103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121"/>
        <v>95.76</v>
      </c>
      <c r="Q1541">
        <f t="shared" si="120"/>
        <v>136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121"/>
        <v>180.41</v>
      </c>
      <c r="Q1542">
        <f t="shared" si="120"/>
        <v>118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121"/>
        <v>3</v>
      </c>
      <c r="Q1543">
        <f t="shared" si="120"/>
        <v>0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121"/>
        <v>20</v>
      </c>
      <c r="Q1544">
        <f t="shared" si="120"/>
        <v>4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121"/>
        <v>10</v>
      </c>
      <c r="Q1545">
        <f t="shared" si="120"/>
        <v>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121"/>
        <v>0</v>
      </c>
      <c r="Q1546">
        <f t="shared" si="120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121"/>
        <v>1</v>
      </c>
      <c r="Q1547">
        <f t="shared" si="120"/>
        <v>0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121"/>
        <v>26.27</v>
      </c>
      <c r="Q1548">
        <f t="shared" si="120"/>
        <v>29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121"/>
        <v>0</v>
      </c>
      <c r="Q1549">
        <f t="shared" si="120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121"/>
        <v>60</v>
      </c>
      <c r="Q1550">
        <f t="shared" si="120"/>
        <v>9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121"/>
        <v>28.33</v>
      </c>
      <c r="Q1551">
        <f t="shared" si="120"/>
        <v>34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121"/>
        <v>14.43</v>
      </c>
      <c r="Q1552">
        <f t="shared" si="120"/>
        <v>13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121"/>
        <v>0</v>
      </c>
      <c r="Q1553">
        <f t="shared" si="120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121"/>
        <v>132.19</v>
      </c>
      <c r="Q1554">
        <f t="shared" si="120"/>
        <v>49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121"/>
        <v>0</v>
      </c>
      <c r="Q1555">
        <f t="shared" si="120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121"/>
        <v>0</v>
      </c>
      <c r="Q1556">
        <f t="shared" si="120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121"/>
        <v>0</v>
      </c>
      <c r="Q1557">
        <f t="shared" si="120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121"/>
        <v>56.42</v>
      </c>
      <c r="Q1558">
        <f t="shared" si="120"/>
        <v>45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121"/>
        <v>100</v>
      </c>
      <c r="Q1559">
        <f t="shared" si="120"/>
        <v>4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121"/>
        <v>11.67</v>
      </c>
      <c r="Q1560">
        <f t="shared" si="120"/>
        <v>5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121"/>
        <v>50</v>
      </c>
      <c r="Q1561">
        <f t="shared" si="120"/>
        <v>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121"/>
        <v>23.5</v>
      </c>
      <c r="Q1562">
        <f t="shared" si="120"/>
        <v>4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121"/>
        <v>67</v>
      </c>
      <c r="Q1563">
        <f t="shared" si="120"/>
        <v>1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121"/>
        <v>0</v>
      </c>
      <c r="Q1564">
        <f t="shared" si="120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121"/>
        <v>42.5</v>
      </c>
      <c r="Q1565">
        <f t="shared" si="120"/>
        <v>1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121"/>
        <v>10</v>
      </c>
      <c r="Q1566">
        <f t="shared" si="120"/>
        <v>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121"/>
        <v>100</v>
      </c>
      <c r="Q1567">
        <f t="shared" si="120"/>
        <v>3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121"/>
        <v>108.05</v>
      </c>
      <c r="Q1568">
        <f t="shared" si="120"/>
        <v>21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121"/>
        <v>26.92</v>
      </c>
      <c r="Q1569">
        <f t="shared" si="120"/>
        <v>4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121"/>
        <v>155</v>
      </c>
      <c r="Q1570">
        <f t="shared" si="120"/>
        <v>14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121"/>
        <v>0</v>
      </c>
      <c r="Q1571">
        <f t="shared" si="120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121"/>
        <v>47.77</v>
      </c>
      <c r="Q1572">
        <f t="shared" si="120"/>
        <v>41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121"/>
        <v>20</v>
      </c>
      <c r="Q1573">
        <f t="shared" si="120"/>
        <v>1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121"/>
        <v>41.67</v>
      </c>
      <c r="Q1574">
        <f t="shared" si="120"/>
        <v>5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121"/>
        <v>74.33</v>
      </c>
      <c r="Q1575">
        <f t="shared" si="120"/>
        <v>2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121"/>
        <v>84.33</v>
      </c>
      <c r="Q1576">
        <f t="shared" si="120"/>
        <v>5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121"/>
        <v>65.459999999999994</v>
      </c>
      <c r="Q1577">
        <f t="shared" si="120"/>
        <v>23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121"/>
        <v>65</v>
      </c>
      <c r="Q1578">
        <f t="shared" si="120"/>
        <v>13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121"/>
        <v>27.5</v>
      </c>
      <c r="Q1579">
        <f t="shared" si="120"/>
        <v>1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121"/>
        <v>51.25</v>
      </c>
      <c r="Q1580">
        <f t="shared" si="120"/>
        <v>11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121"/>
        <v>14</v>
      </c>
      <c r="Q1581">
        <f t="shared" si="120"/>
        <v>1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121"/>
        <v>0</v>
      </c>
      <c r="Q1582">
        <f t="shared" si="120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121"/>
        <v>5</v>
      </c>
      <c r="Q1583">
        <f t="shared" si="120"/>
        <v>1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121"/>
        <v>31</v>
      </c>
      <c r="Q1584">
        <f t="shared" si="120"/>
        <v>9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121"/>
        <v>15</v>
      </c>
      <c r="Q1585">
        <f t="shared" si="120"/>
        <v>0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121"/>
        <v>0</v>
      </c>
      <c r="Q1586">
        <f t="shared" si="120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121"/>
        <v>131.66999999999999</v>
      </c>
      <c r="Q1587">
        <f t="shared" si="120"/>
        <v>79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121"/>
        <v>0</v>
      </c>
      <c r="Q1588">
        <f t="shared" si="120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121"/>
        <v>1</v>
      </c>
      <c r="Q1589">
        <f t="shared" si="120"/>
        <v>0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121"/>
        <v>0</v>
      </c>
      <c r="Q1590">
        <f t="shared" si="120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121"/>
        <v>0</v>
      </c>
      <c r="Q1591">
        <f t="shared" si="120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121"/>
        <v>510</v>
      </c>
      <c r="Q1592">
        <f t="shared" si="120"/>
        <v>2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121"/>
        <v>44.48</v>
      </c>
      <c r="Q1593">
        <f t="shared" si="120"/>
        <v>29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121"/>
        <v>0</v>
      </c>
      <c r="Q1594">
        <f t="shared" si="120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121"/>
        <v>1</v>
      </c>
      <c r="Q1595">
        <f t="shared" si="120"/>
        <v>0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121"/>
        <v>20.5</v>
      </c>
      <c r="Q1596">
        <f t="shared" si="120"/>
        <v>21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121"/>
        <v>40</v>
      </c>
      <c r="Q1597">
        <f t="shared" si="120"/>
        <v>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121"/>
        <v>25</v>
      </c>
      <c r="Q1598">
        <f t="shared" si="120"/>
        <v>2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121"/>
        <v>0</v>
      </c>
      <c r="Q1599">
        <f t="shared" si="120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121"/>
        <v>1</v>
      </c>
      <c r="Q1600">
        <f t="shared" si="120"/>
        <v>0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121"/>
        <v>0</v>
      </c>
      <c r="Q1601">
        <f t="shared" si="120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121"/>
        <v>40.78</v>
      </c>
      <c r="Q1602">
        <f t="shared" ref="Q1602:Q1665" si="125">ROUND(E1602/D1602*100,0)</f>
        <v>7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26">IFERROR(
ROUND(E1603/L1603,2),0)</f>
        <v>48.33</v>
      </c>
      <c r="Q1603">
        <f t="shared" si="125"/>
        <v>108</v>
      </c>
      <c r="R1603" s="14">
        <f t="shared" ref="R1603:R1666" si="127">(((J1603/60) /60 /24)+DATE(1970,1,1))</f>
        <v>40638.092974537038</v>
      </c>
      <c r="S1603" s="14">
        <f t="shared" ref="S1603:S1666" si="128">(((I1603/60)/60/24)+DATE(1970,1,1))</f>
        <v>40668.092974537038</v>
      </c>
      <c r="T1603">
        <f t="shared" ref="T1603:T1666" si="129">YEAR(R1603)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26"/>
        <v>46.95</v>
      </c>
      <c r="Q1604">
        <f t="shared" si="125"/>
        <v>100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26"/>
        <v>66.69</v>
      </c>
      <c r="Q1605">
        <f t="shared" si="125"/>
        <v>100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26"/>
        <v>48.84</v>
      </c>
      <c r="Q1606">
        <f t="shared" si="125"/>
        <v>122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26"/>
        <v>137.31</v>
      </c>
      <c r="Q1607">
        <f t="shared" si="125"/>
        <v>101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26"/>
        <v>87.83</v>
      </c>
      <c r="Q1608">
        <f t="shared" si="125"/>
        <v>101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26"/>
        <v>70.790000000000006</v>
      </c>
      <c r="Q1609">
        <f t="shared" si="125"/>
        <v>145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26"/>
        <v>52.83</v>
      </c>
      <c r="Q1610">
        <f t="shared" si="125"/>
        <v>101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26"/>
        <v>443.75</v>
      </c>
      <c r="Q1611">
        <f t="shared" si="125"/>
        <v>118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26"/>
        <v>48.54</v>
      </c>
      <c r="Q1612">
        <f t="shared" si="125"/>
        <v>272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26"/>
        <v>37.07</v>
      </c>
      <c r="Q1613">
        <f t="shared" si="125"/>
        <v>125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26"/>
        <v>50</v>
      </c>
      <c r="Q1614">
        <f t="shared" si="125"/>
        <v>110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26"/>
        <v>39.04</v>
      </c>
      <c r="Q1615">
        <f t="shared" si="125"/>
        <v>102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26"/>
        <v>66.69</v>
      </c>
      <c r="Q1616">
        <f t="shared" si="125"/>
        <v>103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26"/>
        <v>67.13</v>
      </c>
      <c r="Q1617">
        <f t="shared" si="125"/>
        <v>114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26"/>
        <v>66.37</v>
      </c>
      <c r="Q1618">
        <f t="shared" si="125"/>
        <v>104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26"/>
        <v>64.62</v>
      </c>
      <c r="Q1619">
        <f t="shared" si="125"/>
        <v>146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26"/>
        <v>58.37</v>
      </c>
      <c r="Q1620">
        <f t="shared" si="125"/>
        <v>105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26"/>
        <v>86.96</v>
      </c>
      <c r="Q1621">
        <f t="shared" si="125"/>
        <v>133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26"/>
        <v>66.47</v>
      </c>
      <c r="Q1622">
        <f t="shared" si="125"/>
        <v>113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26"/>
        <v>163.78</v>
      </c>
      <c r="Q1623">
        <f t="shared" si="125"/>
        <v>121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26"/>
        <v>107.98</v>
      </c>
      <c r="Q1624">
        <f t="shared" si="125"/>
        <v>102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26"/>
        <v>42.11</v>
      </c>
      <c r="Q1625">
        <f t="shared" si="125"/>
        <v>101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26"/>
        <v>47.2</v>
      </c>
      <c r="Q1626">
        <f t="shared" si="125"/>
        <v>118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26"/>
        <v>112.02</v>
      </c>
      <c r="Q1627">
        <f t="shared" si="125"/>
        <v>155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26"/>
        <v>74.95</v>
      </c>
      <c r="Q1628">
        <f t="shared" si="125"/>
        <v>101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26"/>
        <v>61.58</v>
      </c>
      <c r="Q1629">
        <f t="shared" si="125"/>
        <v>117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26"/>
        <v>45.88</v>
      </c>
      <c r="Q1630">
        <f t="shared" si="125"/>
        <v>101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26"/>
        <v>75.849999999999994</v>
      </c>
      <c r="Q1631">
        <f t="shared" si="125"/>
        <v>104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26"/>
        <v>84.21</v>
      </c>
      <c r="Q1632">
        <f t="shared" si="125"/>
        <v>265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26"/>
        <v>117.23</v>
      </c>
      <c r="Q1633">
        <f t="shared" si="125"/>
        <v>156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26"/>
        <v>86.49</v>
      </c>
      <c r="Q1634">
        <f t="shared" si="125"/>
        <v>102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26"/>
        <v>172.41</v>
      </c>
      <c r="Q1635">
        <f t="shared" si="125"/>
        <v>100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26"/>
        <v>62.81</v>
      </c>
      <c r="Q1636">
        <f t="shared" si="125"/>
        <v>101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26"/>
        <v>67.73</v>
      </c>
      <c r="Q1637">
        <f t="shared" si="125"/>
        <v>125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26"/>
        <v>53.56</v>
      </c>
      <c r="Q1638">
        <f t="shared" si="125"/>
        <v>104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26"/>
        <v>34.6</v>
      </c>
      <c r="Q1639">
        <f t="shared" si="125"/>
        <v>104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26"/>
        <v>38.89</v>
      </c>
      <c r="Q1640">
        <f t="shared" si="125"/>
        <v>105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26"/>
        <v>94.74</v>
      </c>
      <c r="Q1641">
        <f t="shared" si="125"/>
        <v>100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26"/>
        <v>39.97</v>
      </c>
      <c r="Q1642">
        <f t="shared" si="125"/>
        <v>170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26"/>
        <v>97.5</v>
      </c>
      <c r="Q1643">
        <f t="shared" si="125"/>
        <v>101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26"/>
        <v>42.86</v>
      </c>
      <c r="Q1644">
        <f t="shared" si="125"/>
        <v>100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26"/>
        <v>168.51</v>
      </c>
      <c r="Q1645">
        <f t="shared" si="125"/>
        <v>125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26"/>
        <v>85.55</v>
      </c>
      <c r="Q1646">
        <f t="shared" si="125"/>
        <v>110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26"/>
        <v>554</v>
      </c>
      <c r="Q1647">
        <f t="shared" si="125"/>
        <v>111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26"/>
        <v>26.55</v>
      </c>
      <c r="Q1648">
        <f t="shared" si="125"/>
        <v>110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26"/>
        <v>113.83</v>
      </c>
      <c r="Q1649">
        <f t="shared" si="125"/>
        <v>105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26"/>
        <v>32.01</v>
      </c>
      <c r="Q1650">
        <f t="shared" si="125"/>
        <v>125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26"/>
        <v>47.19</v>
      </c>
      <c r="Q1651">
        <f t="shared" si="125"/>
        <v>101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26"/>
        <v>88.47</v>
      </c>
      <c r="Q1652">
        <f t="shared" si="125"/>
        <v>142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26"/>
        <v>100.75</v>
      </c>
      <c r="Q1653">
        <f t="shared" si="125"/>
        <v>101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26"/>
        <v>64.709999999999994</v>
      </c>
      <c r="Q1654">
        <f t="shared" si="125"/>
        <v>101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26"/>
        <v>51.85</v>
      </c>
      <c r="Q1655">
        <f t="shared" si="125"/>
        <v>174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26"/>
        <v>38.79</v>
      </c>
      <c r="Q1656">
        <f t="shared" si="125"/>
        <v>120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26"/>
        <v>44.65</v>
      </c>
      <c r="Q1657">
        <f t="shared" si="125"/>
        <v>143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26"/>
        <v>156.77000000000001</v>
      </c>
      <c r="Q1658">
        <f t="shared" si="125"/>
        <v>100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26"/>
        <v>118.7</v>
      </c>
      <c r="Q1659">
        <f t="shared" si="125"/>
        <v>105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26"/>
        <v>74.150000000000006</v>
      </c>
      <c r="Q1660">
        <f t="shared" si="125"/>
        <v>132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26"/>
        <v>12.53</v>
      </c>
      <c r="Q1661">
        <f t="shared" si="125"/>
        <v>113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26"/>
        <v>27.86</v>
      </c>
      <c r="Q1662">
        <f t="shared" si="125"/>
        <v>1254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26"/>
        <v>80.180000000000007</v>
      </c>
      <c r="Q1663">
        <f t="shared" si="125"/>
        <v>103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26"/>
        <v>132.44</v>
      </c>
      <c r="Q1664">
        <f t="shared" si="125"/>
        <v>103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26"/>
        <v>33.75</v>
      </c>
      <c r="Q1665">
        <f t="shared" si="125"/>
        <v>108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26"/>
        <v>34.380000000000003</v>
      </c>
      <c r="Q1666">
        <f t="shared" ref="Q1666:Q1729" si="130">ROUND(E1666/D1666*100,0)</f>
        <v>122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31">IFERROR(
ROUND(E1667/L1667,2),0)</f>
        <v>44.96</v>
      </c>
      <c r="Q1667">
        <f t="shared" si="130"/>
        <v>119</v>
      </c>
      <c r="R1667" s="14">
        <f t="shared" ref="R1667:R1730" si="132">(((J1667/60) /60 /24)+DATE(1970,1,1))</f>
        <v>40564.649456018517</v>
      </c>
      <c r="S1667" s="14">
        <f t="shared" ref="S1667:S1730" si="133">(((I1667/60)/60/24)+DATE(1970,1,1))</f>
        <v>40596.125</v>
      </c>
      <c r="T1667">
        <f t="shared" ref="T1667:T1730" si="134">YEAR(R1667)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31"/>
        <v>41.04</v>
      </c>
      <c r="Q1668">
        <f t="shared" si="130"/>
        <v>161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31"/>
        <v>52.6</v>
      </c>
      <c r="Q1669">
        <f t="shared" si="130"/>
        <v>127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31"/>
        <v>70.78</v>
      </c>
      <c r="Q1670">
        <f t="shared" si="130"/>
        <v>103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31"/>
        <v>53.75</v>
      </c>
      <c r="Q1671">
        <f t="shared" si="130"/>
        <v>140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31"/>
        <v>44.61</v>
      </c>
      <c r="Q1672">
        <f t="shared" si="130"/>
        <v>103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31"/>
        <v>26.15</v>
      </c>
      <c r="Q1673">
        <f t="shared" si="130"/>
        <v>101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31"/>
        <v>39.18</v>
      </c>
      <c r="Q1674">
        <f t="shared" si="130"/>
        <v>113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31"/>
        <v>45.59</v>
      </c>
      <c r="Q1675">
        <f t="shared" si="130"/>
        <v>128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31"/>
        <v>89.25</v>
      </c>
      <c r="Q1676">
        <f t="shared" si="130"/>
        <v>202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31"/>
        <v>40.42</v>
      </c>
      <c r="Q1677">
        <f t="shared" si="130"/>
        <v>137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31"/>
        <v>82.38</v>
      </c>
      <c r="Q1678">
        <f t="shared" si="130"/>
        <v>115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31"/>
        <v>159.52000000000001</v>
      </c>
      <c r="Q1679">
        <f t="shared" si="130"/>
        <v>112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31"/>
        <v>36.24</v>
      </c>
      <c r="Q1680">
        <f t="shared" si="130"/>
        <v>118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31"/>
        <v>62.5</v>
      </c>
      <c r="Q1681">
        <f t="shared" si="130"/>
        <v>175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31"/>
        <v>47</v>
      </c>
      <c r="Q1682">
        <f t="shared" si="130"/>
        <v>118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31"/>
        <v>74.58</v>
      </c>
      <c r="Q1683">
        <f t="shared" si="130"/>
        <v>101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31"/>
        <v>0</v>
      </c>
      <c r="Q1684">
        <f t="shared" si="130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31"/>
        <v>76</v>
      </c>
      <c r="Q1685">
        <f t="shared" si="130"/>
        <v>22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31"/>
        <v>86.44</v>
      </c>
      <c r="Q1686">
        <f t="shared" si="130"/>
        <v>109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31"/>
        <v>24</v>
      </c>
      <c r="Q1687">
        <f t="shared" si="130"/>
        <v>103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31"/>
        <v>18</v>
      </c>
      <c r="Q1688">
        <f t="shared" si="130"/>
        <v>0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31"/>
        <v>80.13</v>
      </c>
      <c r="Q1689">
        <f t="shared" si="130"/>
        <v>31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31"/>
        <v>253.14</v>
      </c>
      <c r="Q1690">
        <f t="shared" si="130"/>
        <v>44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31"/>
        <v>171.43</v>
      </c>
      <c r="Q1691">
        <f t="shared" si="130"/>
        <v>100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31"/>
        <v>57.73</v>
      </c>
      <c r="Q1692">
        <f t="shared" si="130"/>
        <v>25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31"/>
        <v>264.26</v>
      </c>
      <c r="Q1693">
        <f t="shared" si="130"/>
        <v>33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31"/>
        <v>159.33000000000001</v>
      </c>
      <c r="Q1694">
        <f t="shared" si="130"/>
        <v>48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31"/>
        <v>35</v>
      </c>
      <c r="Q1695">
        <f t="shared" si="130"/>
        <v>9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31"/>
        <v>5</v>
      </c>
      <c r="Q1696">
        <f t="shared" si="130"/>
        <v>0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31"/>
        <v>61.09</v>
      </c>
      <c r="Q1697">
        <f t="shared" si="130"/>
        <v>12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31"/>
        <v>0</v>
      </c>
      <c r="Q1698">
        <f t="shared" si="130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31"/>
        <v>114.82</v>
      </c>
      <c r="Q1699">
        <f t="shared" si="130"/>
        <v>20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31"/>
        <v>0</v>
      </c>
      <c r="Q1700">
        <f t="shared" si="130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31"/>
        <v>54</v>
      </c>
      <c r="Q1701">
        <f t="shared" si="130"/>
        <v>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31"/>
        <v>65.97</v>
      </c>
      <c r="Q1702">
        <f t="shared" si="130"/>
        <v>26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31"/>
        <v>5</v>
      </c>
      <c r="Q1703">
        <f t="shared" si="130"/>
        <v>0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31"/>
        <v>1</v>
      </c>
      <c r="Q1704">
        <f t="shared" si="130"/>
        <v>0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31"/>
        <v>25.5</v>
      </c>
      <c r="Q1705">
        <f t="shared" si="130"/>
        <v>1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31"/>
        <v>118.36</v>
      </c>
      <c r="Q1706">
        <f t="shared" si="130"/>
        <v>65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31"/>
        <v>0</v>
      </c>
      <c r="Q1707">
        <f t="shared" si="130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31"/>
        <v>0</v>
      </c>
      <c r="Q1708">
        <f t="shared" si="130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31"/>
        <v>54.11</v>
      </c>
      <c r="Q1709">
        <f t="shared" si="130"/>
        <v>10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31"/>
        <v>0</v>
      </c>
      <c r="Q1710">
        <f t="shared" si="130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31"/>
        <v>21.25</v>
      </c>
      <c r="Q1711">
        <f t="shared" si="130"/>
        <v>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31"/>
        <v>34</v>
      </c>
      <c r="Q1712">
        <f t="shared" si="130"/>
        <v>1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31"/>
        <v>525</v>
      </c>
      <c r="Q1713">
        <f t="shared" si="130"/>
        <v>11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31"/>
        <v>0</v>
      </c>
      <c r="Q1714">
        <f t="shared" si="130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31"/>
        <v>50</v>
      </c>
      <c r="Q1715">
        <f t="shared" si="130"/>
        <v>2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31"/>
        <v>115.71</v>
      </c>
      <c r="Q1716">
        <f t="shared" si="130"/>
        <v>8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31"/>
        <v>5.5</v>
      </c>
      <c r="Q1717">
        <f t="shared" si="130"/>
        <v>0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31"/>
        <v>50</v>
      </c>
      <c r="Q1718">
        <f t="shared" si="130"/>
        <v>8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31"/>
        <v>34.020000000000003</v>
      </c>
      <c r="Q1719">
        <f t="shared" si="130"/>
        <v>43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31"/>
        <v>37.5</v>
      </c>
      <c r="Q1720">
        <f t="shared" si="130"/>
        <v>0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31"/>
        <v>11.67</v>
      </c>
      <c r="Q1721">
        <f t="shared" si="130"/>
        <v>1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31"/>
        <v>28.13</v>
      </c>
      <c r="Q1722">
        <f t="shared" si="130"/>
        <v>6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31"/>
        <v>0</v>
      </c>
      <c r="Q1723">
        <f t="shared" si="130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31"/>
        <v>1</v>
      </c>
      <c r="Q1724">
        <f t="shared" si="130"/>
        <v>0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31"/>
        <v>216.67</v>
      </c>
      <c r="Q1725">
        <f t="shared" si="130"/>
        <v>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31"/>
        <v>8.75</v>
      </c>
      <c r="Q1726">
        <f t="shared" si="130"/>
        <v>1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31"/>
        <v>62.22</v>
      </c>
      <c r="Q1727">
        <f t="shared" si="130"/>
        <v>10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31"/>
        <v>137.25</v>
      </c>
      <c r="Q1728">
        <f t="shared" si="130"/>
        <v>34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31"/>
        <v>1</v>
      </c>
      <c r="Q1729">
        <f t="shared" si="130"/>
        <v>0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31"/>
        <v>122.14</v>
      </c>
      <c r="Q1730">
        <f t="shared" ref="Q1730:Q1793" si="135">ROUND(E1730/D1730*100,0)</f>
        <v>68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36">IFERROR(
ROUND(E1731/L1731,2),0)</f>
        <v>0</v>
      </c>
      <c r="Q1731">
        <f t="shared" si="135"/>
        <v>0</v>
      </c>
      <c r="R1731" s="14">
        <f t="shared" ref="R1731:R1794" si="137">(((J1731/60) /60 /24)+DATE(1970,1,1))</f>
        <v>42471.052152777775</v>
      </c>
      <c r="S1731" s="14">
        <f t="shared" ref="S1731:S1794" si="138">(((I1731/60)/60/24)+DATE(1970,1,1))</f>
        <v>42531.052152777775</v>
      </c>
      <c r="T1731">
        <f t="shared" ref="T1731:T1794" si="139">YEAR(R1731)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36"/>
        <v>0</v>
      </c>
      <c r="Q1732">
        <f t="shared" si="135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36"/>
        <v>0</v>
      </c>
      <c r="Q1733">
        <f t="shared" si="135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36"/>
        <v>0</v>
      </c>
      <c r="Q1734">
        <f t="shared" si="135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36"/>
        <v>0</v>
      </c>
      <c r="Q1735">
        <f t="shared" si="135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36"/>
        <v>1</v>
      </c>
      <c r="Q1736">
        <f t="shared" si="135"/>
        <v>0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36"/>
        <v>55</v>
      </c>
      <c r="Q1737">
        <f t="shared" si="135"/>
        <v>11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36"/>
        <v>22</v>
      </c>
      <c r="Q1738">
        <f t="shared" si="135"/>
        <v>1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36"/>
        <v>56.67</v>
      </c>
      <c r="Q1739">
        <f t="shared" si="135"/>
        <v>21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36"/>
        <v>20</v>
      </c>
      <c r="Q1740">
        <f t="shared" si="135"/>
        <v>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36"/>
        <v>1</v>
      </c>
      <c r="Q1741">
        <f t="shared" si="135"/>
        <v>0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36"/>
        <v>0</v>
      </c>
      <c r="Q1742">
        <f t="shared" si="135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36"/>
        <v>25.58</v>
      </c>
      <c r="Q1743">
        <f t="shared" si="135"/>
        <v>111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36"/>
        <v>63.97</v>
      </c>
      <c r="Q1744">
        <f t="shared" si="135"/>
        <v>109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36"/>
        <v>89.93</v>
      </c>
      <c r="Q1745">
        <f t="shared" si="135"/>
        <v>100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36"/>
        <v>93.07</v>
      </c>
      <c r="Q1746">
        <f t="shared" si="135"/>
        <v>118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36"/>
        <v>89.67</v>
      </c>
      <c r="Q1747">
        <f t="shared" si="135"/>
        <v>114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36"/>
        <v>207.62</v>
      </c>
      <c r="Q1748">
        <f t="shared" si="135"/>
        <v>148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36"/>
        <v>59.41</v>
      </c>
      <c r="Q1749">
        <f t="shared" si="135"/>
        <v>105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36"/>
        <v>358.97</v>
      </c>
      <c r="Q1750">
        <f t="shared" si="135"/>
        <v>130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36"/>
        <v>94.74</v>
      </c>
      <c r="Q1751">
        <f t="shared" si="135"/>
        <v>123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36"/>
        <v>80.650000000000006</v>
      </c>
      <c r="Q1752">
        <f t="shared" si="135"/>
        <v>202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36"/>
        <v>168.69</v>
      </c>
      <c r="Q1753">
        <f t="shared" si="135"/>
        <v>103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36"/>
        <v>34.69</v>
      </c>
      <c r="Q1754">
        <f t="shared" si="135"/>
        <v>260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36"/>
        <v>462.86</v>
      </c>
      <c r="Q1755">
        <f t="shared" si="135"/>
        <v>108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36"/>
        <v>104.39</v>
      </c>
      <c r="Q1756">
        <f t="shared" si="135"/>
        <v>111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36"/>
        <v>7.5</v>
      </c>
      <c r="Q1757">
        <f t="shared" si="135"/>
        <v>120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36"/>
        <v>47.13</v>
      </c>
      <c r="Q1758">
        <f t="shared" si="135"/>
        <v>103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36"/>
        <v>414.29</v>
      </c>
      <c r="Q1759">
        <f t="shared" si="135"/>
        <v>116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36"/>
        <v>42.48</v>
      </c>
      <c r="Q1760">
        <f t="shared" si="135"/>
        <v>115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36"/>
        <v>108.78</v>
      </c>
      <c r="Q1761">
        <f t="shared" si="135"/>
        <v>107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36"/>
        <v>81.099999999999994</v>
      </c>
      <c r="Q1762">
        <f t="shared" si="135"/>
        <v>165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36"/>
        <v>51.67</v>
      </c>
      <c r="Q1763">
        <f t="shared" si="135"/>
        <v>155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36"/>
        <v>35.4</v>
      </c>
      <c r="Q1764">
        <f t="shared" si="135"/>
        <v>885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36"/>
        <v>103.64</v>
      </c>
      <c r="Q1765">
        <f t="shared" si="135"/>
        <v>102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36"/>
        <v>55.28</v>
      </c>
      <c r="Q1766">
        <f t="shared" si="135"/>
        <v>20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36"/>
        <v>72.17</v>
      </c>
      <c r="Q1767">
        <f t="shared" si="135"/>
        <v>59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36"/>
        <v>0</v>
      </c>
      <c r="Q1768">
        <f t="shared" si="135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36"/>
        <v>58.62</v>
      </c>
      <c r="Q1769">
        <f t="shared" si="135"/>
        <v>46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36"/>
        <v>12.47</v>
      </c>
      <c r="Q1770">
        <f t="shared" si="135"/>
        <v>4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36"/>
        <v>49.14</v>
      </c>
      <c r="Q1771">
        <f t="shared" si="135"/>
        <v>3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36"/>
        <v>150.5</v>
      </c>
      <c r="Q1772">
        <f t="shared" si="135"/>
        <v>57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36"/>
        <v>35.799999999999997</v>
      </c>
      <c r="Q1773">
        <f t="shared" si="135"/>
        <v>21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36"/>
        <v>45.16</v>
      </c>
      <c r="Q1774">
        <f t="shared" si="135"/>
        <v>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36"/>
        <v>98.79</v>
      </c>
      <c r="Q1775">
        <f t="shared" si="135"/>
        <v>6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36"/>
        <v>88.31</v>
      </c>
      <c r="Q1776">
        <f t="shared" si="135"/>
        <v>46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36"/>
        <v>170.63</v>
      </c>
      <c r="Q1777">
        <f t="shared" si="135"/>
        <v>65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36"/>
        <v>83.75</v>
      </c>
      <c r="Q1778">
        <f t="shared" si="135"/>
        <v>7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36"/>
        <v>65.099999999999994</v>
      </c>
      <c r="Q1779">
        <f t="shared" si="135"/>
        <v>14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36"/>
        <v>66.33</v>
      </c>
      <c r="Q1780">
        <f t="shared" si="135"/>
        <v>2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36"/>
        <v>104.89</v>
      </c>
      <c r="Q1781">
        <f t="shared" si="135"/>
        <v>36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36"/>
        <v>78.44</v>
      </c>
      <c r="Q1782">
        <f t="shared" si="135"/>
        <v>40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36"/>
        <v>59.04</v>
      </c>
      <c r="Q1783">
        <f t="shared" si="135"/>
        <v>26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36"/>
        <v>71.34</v>
      </c>
      <c r="Q1784">
        <f t="shared" si="135"/>
        <v>15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36"/>
        <v>51.23</v>
      </c>
      <c r="Q1785">
        <f t="shared" si="135"/>
        <v>24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36"/>
        <v>60.24</v>
      </c>
      <c r="Q1786">
        <f t="shared" si="135"/>
        <v>40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36"/>
        <v>44.94</v>
      </c>
      <c r="Q1787">
        <f t="shared" si="135"/>
        <v>20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36"/>
        <v>31.21</v>
      </c>
      <c r="Q1788">
        <f t="shared" si="135"/>
        <v>48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36"/>
        <v>63.88</v>
      </c>
      <c r="Q1789">
        <f t="shared" si="135"/>
        <v>15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36"/>
        <v>19</v>
      </c>
      <c r="Q1790">
        <f t="shared" si="135"/>
        <v>1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36"/>
        <v>10</v>
      </c>
      <c r="Q1791">
        <f t="shared" si="135"/>
        <v>1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36"/>
        <v>109.07</v>
      </c>
      <c r="Q1792">
        <f t="shared" si="135"/>
        <v>5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36"/>
        <v>26.75</v>
      </c>
      <c r="Q1793">
        <f t="shared" si="135"/>
        <v>4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36"/>
        <v>109.94</v>
      </c>
      <c r="Q1794">
        <f t="shared" ref="Q1794:Q1857" si="140">ROUND(E1794/D1794*100,0)</f>
        <v>61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41">IFERROR(
ROUND(E1795/L1795,2),0)</f>
        <v>20</v>
      </c>
      <c r="Q1795">
        <f t="shared" si="140"/>
        <v>1</v>
      </c>
      <c r="R1795" s="14">
        <f t="shared" ref="R1795:R1858" si="142">(((J1795/60) /60 /24)+DATE(1970,1,1))</f>
        <v>41940.89166666667</v>
      </c>
      <c r="S1795" s="14">
        <f t="shared" ref="S1795:S1858" si="143">(((I1795/60)/60/24)+DATE(1970,1,1))</f>
        <v>41970.933333333334</v>
      </c>
      <c r="T1795">
        <f t="shared" ref="T1795:T1858" si="144">YEAR(R1795)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41"/>
        <v>55.39</v>
      </c>
      <c r="Q1796">
        <f t="shared" si="140"/>
        <v>11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41"/>
        <v>133.9</v>
      </c>
      <c r="Q1797">
        <f t="shared" si="140"/>
        <v>39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41"/>
        <v>48.72</v>
      </c>
      <c r="Q1798">
        <f t="shared" si="140"/>
        <v>22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41"/>
        <v>48.25</v>
      </c>
      <c r="Q1799">
        <f t="shared" si="140"/>
        <v>68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41"/>
        <v>58.97</v>
      </c>
      <c r="Q1800">
        <f t="shared" si="140"/>
        <v>14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41"/>
        <v>11.64</v>
      </c>
      <c r="Q1801">
        <f t="shared" si="140"/>
        <v>2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41"/>
        <v>83.72</v>
      </c>
      <c r="Q1802">
        <f t="shared" si="140"/>
        <v>20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41"/>
        <v>63.65</v>
      </c>
      <c r="Q1803">
        <f t="shared" si="140"/>
        <v>14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41"/>
        <v>94.28</v>
      </c>
      <c r="Q1804">
        <f t="shared" si="140"/>
        <v>48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41"/>
        <v>71.87</v>
      </c>
      <c r="Q1805">
        <f t="shared" si="140"/>
        <v>31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41"/>
        <v>104.85</v>
      </c>
      <c r="Q1806">
        <f t="shared" si="140"/>
        <v>35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41"/>
        <v>67.14</v>
      </c>
      <c r="Q1807">
        <f t="shared" si="140"/>
        <v>36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41"/>
        <v>73.88</v>
      </c>
      <c r="Q1808">
        <f t="shared" si="140"/>
        <v>3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41"/>
        <v>69.13</v>
      </c>
      <c r="Q1809">
        <f t="shared" si="140"/>
        <v>11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41"/>
        <v>120.77</v>
      </c>
      <c r="Q1810">
        <f t="shared" si="140"/>
        <v>41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41"/>
        <v>42.22</v>
      </c>
      <c r="Q1811">
        <f t="shared" si="140"/>
        <v>11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41"/>
        <v>7.5</v>
      </c>
      <c r="Q1812">
        <f t="shared" si="140"/>
        <v>3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41"/>
        <v>1.54</v>
      </c>
      <c r="Q1813">
        <f t="shared" si="140"/>
        <v>0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41"/>
        <v>37.61</v>
      </c>
      <c r="Q1814">
        <f t="shared" si="140"/>
        <v>13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41"/>
        <v>0</v>
      </c>
      <c r="Q1815">
        <f t="shared" si="140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41"/>
        <v>42.16</v>
      </c>
      <c r="Q1816">
        <f t="shared" si="140"/>
        <v>49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41"/>
        <v>0</v>
      </c>
      <c r="Q1817">
        <f t="shared" si="140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41"/>
        <v>84.83</v>
      </c>
      <c r="Q1818">
        <f t="shared" si="140"/>
        <v>2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41"/>
        <v>94.19</v>
      </c>
      <c r="Q1819">
        <f t="shared" si="140"/>
        <v>52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41"/>
        <v>0</v>
      </c>
      <c r="Q1820">
        <f t="shared" si="140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41"/>
        <v>6.25</v>
      </c>
      <c r="Q1821">
        <f t="shared" si="140"/>
        <v>2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41"/>
        <v>213.38</v>
      </c>
      <c r="Q1822">
        <f t="shared" si="140"/>
        <v>7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41"/>
        <v>59.16</v>
      </c>
      <c r="Q1823">
        <f t="shared" si="140"/>
        <v>135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41"/>
        <v>27.27</v>
      </c>
      <c r="Q1824">
        <f t="shared" si="140"/>
        <v>100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41"/>
        <v>24.58</v>
      </c>
      <c r="Q1825">
        <f t="shared" si="140"/>
        <v>116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41"/>
        <v>75.05</v>
      </c>
      <c r="Q1826">
        <f t="shared" si="140"/>
        <v>100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41"/>
        <v>42.02</v>
      </c>
      <c r="Q1827">
        <f t="shared" si="140"/>
        <v>105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41"/>
        <v>53.16</v>
      </c>
      <c r="Q1828">
        <f t="shared" si="140"/>
        <v>101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41"/>
        <v>83.89</v>
      </c>
      <c r="Q1829">
        <f t="shared" si="140"/>
        <v>101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41"/>
        <v>417.33</v>
      </c>
      <c r="Q1830">
        <f t="shared" si="140"/>
        <v>100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41"/>
        <v>75.77</v>
      </c>
      <c r="Q1831">
        <f t="shared" si="140"/>
        <v>167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41"/>
        <v>67.39</v>
      </c>
      <c r="Q1832">
        <f t="shared" si="140"/>
        <v>102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41"/>
        <v>73.569999999999993</v>
      </c>
      <c r="Q1833">
        <f t="shared" si="140"/>
        <v>103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41"/>
        <v>25</v>
      </c>
      <c r="Q1834">
        <f t="shared" si="140"/>
        <v>143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41"/>
        <v>42</v>
      </c>
      <c r="Q1835">
        <f t="shared" si="140"/>
        <v>263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41"/>
        <v>131.16999999999999</v>
      </c>
      <c r="Q1836">
        <f t="shared" si="140"/>
        <v>118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41"/>
        <v>47.27</v>
      </c>
      <c r="Q1837">
        <f t="shared" si="140"/>
        <v>104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41"/>
        <v>182.13</v>
      </c>
      <c r="Q1838">
        <f t="shared" si="140"/>
        <v>200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41"/>
        <v>61.37</v>
      </c>
      <c r="Q1839">
        <f t="shared" si="140"/>
        <v>307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41"/>
        <v>35.770000000000003</v>
      </c>
      <c r="Q1840">
        <f t="shared" si="140"/>
        <v>100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41"/>
        <v>45.62</v>
      </c>
      <c r="Q1841">
        <f t="shared" si="140"/>
        <v>205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41"/>
        <v>75.38</v>
      </c>
      <c r="Q1842">
        <f t="shared" si="140"/>
        <v>109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41"/>
        <v>50.88</v>
      </c>
      <c r="Q1843">
        <f t="shared" si="140"/>
        <v>102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41"/>
        <v>119.29</v>
      </c>
      <c r="Q1844">
        <f t="shared" si="140"/>
        <v>125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41"/>
        <v>92.54</v>
      </c>
      <c r="Q1845">
        <f t="shared" si="140"/>
        <v>124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41"/>
        <v>76.05</v>
      </c>
      <c r="Q1846">
        <f t="shared" si="140"/>
        <v>101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41"/>
        <v>52.63</v>
      </c>
      <c r="Q1847">
        <f t="shared" si="140"/>
        <v>100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41"/>
        <v>98.99</v>
      </c>
      <c r="Q1848">
        <f t="shared" si="140"/>
        <v>138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41"/>
        <v>79.53</v>
      </c>
      <c r="Q1849">
        <f t="shared" si="140"/>
        <v>121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41"/>
        <v>134.21</v>
      </c>
      <c r="Q1850">
        <f t="shared" si="140"/>
        <v>107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41"/>
        <v>37.630000000000003</v>
      </c>
      <c r="Q1851">
        <f t="shared" si="140"/>
        <v>100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41"/>
        <v>51.04</v>
      </c>
      <c r="Q1852">
        <f t="shared" si="140"/>
        <v>102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41"/>
        <v>50.04</v>
      </c>
      <c r="Q1853">
        <f t="shared" si="140"/>
        <v>100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41"/>
        <v>133.93</v>
      </c>
      <c r="Q1854">
        <f t="shared" si="140"/>
        <v>117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41"/>
        <v>58.21</v>
      </c>
      <c r="Q1855">
        <f t="shared" si="140"/>
        <v>102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41"/>
        <v>88.04</v>
      </c>
      <c r="Q1856">
        <f t="shared" si="140"/>
        <v>102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41"/>
        <v>70.58</v>
      </c>
      <c r="Q1857">
        <f t="shared" si="140"/>
        <v>154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41"/>
        <v>53.29</v>
      </c>
      <c r="Q1858">
        <f t="shared" ref="Q1858:Q1921" si="145">ROUND(E1858/D1858*100,0)</f>
        <v>101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46">IFERROR(
ROUND(E1859/L1859,2),0)</f>
        <v>136.36000000000001</v>
      </c>
      <c r="Q1859">
        <f t="shared" si="145"/>
        <v>100</v>
      </c>
      <c r="R1859" s="14">
        <f t="shared" ref="R1859:R1922" si="147">(((J1859/60) /60 /24)+DATE(1970,1,1))</f>
        <v>41864.76866898148</v>
      </c>
      <c r="S1859" s="14">
        <f t="shared" ref="S1859:S1922" si="148">(((I1859/60)/60/24)+DATE(1970,1,1))</f>
        <v>41894.76866898148</v>
      </c>
      <c r="T1859">
        <f t="shared" ref="T1859:T1922" si="149">YEAR(R1859)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46"/>
        <v>40.549999999999997</v>
      </c>
      <c r="Q1860">
        <f t="shared" si="145"/>
        <v>109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46"/>
        <v>70.63</v>
      </c>
      <c r="Q1861">
        <f t="shared" si="145"/>
        <v>132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46"/>
        <v>52.68</v>
      </c>
      <c r="Q1862">
        <f t="shared" si="145"/>
        <v>133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46"/>
        <v>0</v>
      </c>
      <c r="Q1863">
        <f t="shared" si="145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46"/>
        <v>90.94</v>
      </c>
      <c r="Q1864">
        <f t="shared" si="145"/>
        <v>8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46"/>
        <v>5</v>
      </c>
      <c r="Q1865">
        <f t="shared" si="145"/>
        <v>0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46"/>
        <v>58.08</v>
      </c>
      <c r="Q1866">
        <f t="shared" si="145"/>
        <v>43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46"/>
        <v>2</v>
      </c>
      <c r="Q1867">
        <f t="shared" si="145"/>
        <v>0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46"/>
        <v>62.5</v>
      </c>
      <c r="Q1868">
        <f t="shared" si="145"/>
        <v>1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46"/>
        <v>10</v>
      </c>
      <c r="Q1869">
        <f t="shared" si="145"/>
        <v>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46"/>
        <v>71.59</v>
      </c>
      <c r="Q1870">
        <f t="shared" si="145"/>
        <v>5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46"/>
        <v>0</v>
      </c>
      <c r="Q1871">
        <f t="shared" si="145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46"/>
        <v>32.82</v>
      </c>
      <c r="Q1872">
        <f t="shared" si="145"/>
        <v>10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46"/>
        <v>49.12</v>
      </c>
      <c r="Q1873">
        <f t="shared" si="145"/>
        <v>72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46"/>
        <v>16.309999999999999</v>
      </c>
      <c r="Q1874">
        <f t="shared" si="145"/>
        <v>1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46"/>
        <v>18</v>
      </c>
      <c r="Q1875">
        <f t="shared" si="145"/>
        <v>0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46"/>
        <v>13</v>
      </c>
      <c r="Q1876">
        <f t="shared" si="145"/>
        <v>0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46"/>
        <v>17</v>
      </c>
      <c r="Q1877">
        <f t="shared" si="145"/>
        <v>1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46"/>
        <v>0</v>
      </c>
      <c r="Q1878">
        <f t="shared" si="145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46"/>
        <v>0</v>
      </c>
      <c r="Q1879">
        <f t="shared" si="145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46"/>
        <v>0</v>
      </c>
      <c r="Q1880">
        <f t="shared" si="145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46"/>
        <v>3</v>
      </c>
      <c r="Q1881">
        <f t="shared" si="145"/>
        <v>0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46"/>
        <v>41.83</v>
      </c>
      <c r="Q1882">
        <f t="shared" si="145"/>
        <v>20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46"/>
        <v>49.34</v>
      </c>
      <c r="Q1883">
        <f t="shared" si="145"/>
        <v>173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46"/>
        <v>41.73</v>
      </c>
      <c r="Q1884">
        <f t="shared" si="145"/>
        <v>101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46"/>
        <v>32.72</v>
      </c>
      <c r="Q1885">
        <f t="shared" si="145"/>
        <v>105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46"/>
        <v>51.96</v>
      </c>
      <c r="Q1886">
        <f t="shared" si="145"/>
        <v>135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46"/>
        <v>50.69</v>
      </c>
      <c r="Q1887">
        <f t="shared" si="145"/>
        <v>116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46"/>
        <v>42.24</v>
      </c>
      <c r="Q1888">
        <f t="shared" si="145"/>
        <v>102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46"/>
        <v>416.88</v>
      </c>
      <c r="Q1889">
        <f t="shared" si="145"/>
        <v>111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46"/>
        <v>46.65</v>
      </c>
      <c r="Q1890">
        <f t="shared" si="145"/>
        <v>166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46"/>
        <v>48.45</v>
      </c>
      <c r="Q1891">
        <f t="shared" si="145"/>
        <v>107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46"/>
        <v>70.53</v>
      </c>
      <c r="Q1892">
        <f t="shared" si="145"/>
        <v>145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46"/>
        <v>87.96</v>
      </c>
      <c r="Q1893">
        <f t="shared" si="145"/>
        <v>106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46"/>
        <v>26.27</v>
      </c>
      <c r="Q1894">
        <f t="shared" si="145"/>
        <v>137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46"/>
        <v>57.78</v>
      </c>
      <c r="Q1895">
        <f t="shared" si="145"/>
        <v>104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46"/>
        <v>57.25</v>
      </c>
      <c r="Q1896">
        <f t="shared" si="145"/>
        <v>115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46"/>
        <v>196.34</v>
      </c>
      <c r="Q1897">
        <f t="shared" si="145"/>
        <v>102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46"/>
        <v>43</v>
      </c>
      <c r="Q1898">
        <f t="shared" si="145"/>
        <v>124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46"/>
        <v>35.549999999999997</v>
      </c>
      <c r="Q1899">
        <f t="shared" si="145"/>
        <v>102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46"/>
        <v>68.81</v>
      </c>
      <c r="Q1900">
        <f t="shared" si="145"/>
        <v>145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46"/>
        <v>28.57</v>
      </c>
      <c r="Q1901">
        <f t="shared" si="145"/>
        <v>133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46"/>
        <v>50.63</v>
      </c>
      <c r="Q1902">
        <f t="shared" si="145"/>
        <v>109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46"/>
        <v>106.8</v>
      </c>
      <c r="Q1903">
        <f t="shared" si="145"/>
        <v>3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46"/>
        <v>4</v>
      </c>
      <c r="Q1904">
        <f t="shared" si="145"/>
        <v>1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46"/>
        <v>34.1</v>
      </c>
      <c r="Q1905">
        <f t="shared" si="145"/>
        <v>47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46"/>
        <v>25</v>
      </c>
      <c r="Q1906">
        <f t="shared" si="145"/>
        <v>0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46"/>
        <v>10.5</v>
      </c>
      <c r="Q1907">
        <f t="shared" si="145"/>
        <v>0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46"/>
        <v>215.96</v>
      </c>
      <c r="Q1908">
        <f t="shared" si="145"/>
        <v>43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46"/>
        <v>21.25</v>
      </c>
      <c r="Q1909">
        <f t="shared" si="145"/>
        <v>0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46"/>
        <v>108.25</v>
      </c>
      <c r="Q1910">
        <f t="shared" si="145"/>
        <v>2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46"/>
        <v>129.97</v>
      </c>
      <c r="Q1911">
        <f t="shared" si="145"/>
        <v>14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46"/>
        <v>117.49</v>
      </c>
      <c r="Q1912">
        <f t="shared" si="145"/>
        <v>39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46"/>
        <v>10</v>
      </c>
      <c r="Q1913">
        <f t="shared" si="145"/>
        <v>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46"/>
        <v>70.599999999999994</v>
      </c>
      <c r="Q1914">
        <f t="shared" si="145"/>
        <v>59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46"/>
        <v>24.5</v>
      </c>
      <c r="Q1915">
        <f t="shared" si="145"/>
        <v>1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46"/>
        <v>30</v>
      </c>
      <c r="Q1916">
        <f t="shared" si="145"/>
        <v>9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46"/>
        <v>2</v>
      </c>
      <c r="Q1917">
        <f t="shared" si="145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46"/>
        <v>17</v>
      </c>
      <c r="Q1918">
        <f t="shared" si="145"/>
        <v>1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46"/>
        <v>2928.93</v>
      </c>
      <c r="Q1919">
        <f t="shared" si="145"/>
        <v>53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46"/>
        <v>28.89</v>
      </c>
      <c r="Q1920">
        <f t="shared" si="145"/>
        <v>1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46"/>
        <v>29.63</v>
      </c>
      <c r="Q1921">
        <f t="shared" si="145"/>
        <v>47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46"/>
        <v>40.98</v>
      </c>
      <c r="Q1922">
        <f t="shared" ref="Q1922:Q1985" si="150">ROUND(E1922/D1922*100,0)</f>
        <v>43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51">IFERROR(
ROUND(E1923/L1923,2),0)</f>
        <v>54</v>
      </c>
      <c r="Q1923">
        <f t="shared" si="150"/>
        <v>137</v>
      </c>
      <c r="R1923" s="14">
        <f t="shared" ref="R1923:R1986" si="152">(((J1923/60) /60 /24)+DATE(1970,1,1))</f>
        <v>41074.221562500003</v>
      </c>
      <c r="S1923" s="14">
        <f t="shared" ref="S1923:S1986" si="153">(((I1923/60)/60/24)+DATE(1970,1,1))</f>
        <v>41104.221562500003</v>
      </c>
      <c r="T1923">
        <f t="shared" ref="T1923:T1986" si="154">YEAR(R1923)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51"/>
        <v>36.11</v>
      </c>
      <c r="Q1924">
        <f t="shared" si="150"/>
        <v>116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51"/>
        <v>23.15</v>
      </c>
      <c r="Q1925">
        <f t="shared" si="150"/>
        <v>241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51"/>
        <v>104</v>
      </c>
      <c r="Q1926">
        <f t="shared" si="150"/>
        <v>114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51"/>
        <v>31.83</v>
      </c>
      <c r="Q1927">
        <f t="shared" si="150"/>
        <v>110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51"/>
        <v>27.39</v>
      </c>
      <c r="Q1928">
        <f t="shared" si="150"/>
        <v>195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51"/>
        <v>56.36</v>
      </c>
      <c r="Q1929">
        <f t="shared" si="150"/>
        <v>103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51"/>
        <v>77.349999999999994</v>
      </c>
      <c r="Q1930">
        <f t="shared" si="150"/>
        <v>103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51"/>
        <v>42.8</v>
      </c>
      <c r="Q1931">
        <f t="shared" si="150"/>
        <v>100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51"/>
        <v>48.85</v>
      </c>
      <c r="Q1932">
        <f t="shared" si="150"/>
        <v>127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51"/>
        <v>48.24</v>
      </c>
      <c r="Q1933">
        <f t="shared" si="150"/>
        <v>121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51"/>
        <v>70.209999999999994</v>
      </c>
      <c r="Q1934">
        <f t="shared" si="150"/>
        <v>107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51"/>
        <v>94.05</v>
      </c>
      <c r="Q1935">
        <f t="shared" si="150"/>
        <v>172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51"/>
        <v>80.27</v>
      </c>
      <c r="Q1936">
        <f t="shared" si="150"/>
        <v>124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51"/>
        <v>54.2</v>
      </c>
      <c r="Q1937">
        <f t="shared" si="150"/>
        <v>108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51"/>
        <v>60.27</v>
      </c>
      <c r="Q1938">
        <f t="shared" si="150"/>
        <v>117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51"/>
        <v>38.74</v>
      </c>
      <c r="Q1939">
        <f t="shared" si="150"/>
        <v>187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51"/>
        <v>152.54</v>
      </c>
      <c r="Q1940">
        <f t="shared" si="150"/>
        <v>116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51"/>
        <v>115.31</v>
      </c>
      <c r="Q1941">
        <f t="shared" si="150"/>
        <v>111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51"/>
        <v>35.840000000000003</v>
      </c>
      <c r="Q1942">
        <f t="shared" si="150"/>
        <v>171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51"/>
        <v>64.569999999999993</v>
      </c>
      <c r="Q1943">
        <f t="shared" si="150"/>
        <v>126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51"/>
        <v>87.44</v>
      </c>
      <c r="Q1944">
        <f t="shared" si="150"/>
        <v>138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51"/>
        <v>68.819999999999993</v>
      </c>
      <c r="Q1945">
        <f t="shared" si="150"/>
        <v>1705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51"/>
        <v>176.2</v>
      </c>
      <c r="Q1946">
        <f t="shared" si="150"/>
        <v>788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51"/>
        <v>511.79</v>
      </c>
      <c r="Q1947">
        <f t="shared" si="150"/>
        <v>348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51"/>
        <v>160.44</v>
      </c>
      <c r="Q1948">
        <f t="shared" si="150"/>
        <v>150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51"/>
        <v>35</v>
      </c>
      <c r="Q1949">
        <f t="shared" si="150"/>
        <v>101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51"/>
        <v>188.51</v>
      </c>
      <c r="Q1950">
        <f t="shared" si="150"/>
        <v>800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51"/>
        <v>56.2</v>
      </c>
      <c r="Q1951">
        <f t="shared" si="150"/>
        <v>106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51"/>
        <v>51.31</v>
      </c>
      <c r="Q1952">
        <f t="shared" si="150"/>
        <v>201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51"/>
        <v>127.36</v>
      </c>
      <c r="Q1953">
        <f t="shared" si="150"/>
        <v>212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51"/>
        <v>101.86</v>
      </c>
      <c r="Q1954">
        <f t="shared" si="150"/>
        <v>198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51"/>
        <v>230.56</v>
      </c>
      <c r="Q1955">
        <f t="shared" si="150"/>
        <v>226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51"/>
        <v>842.11</v>
      </c>
      <c r="Q1956">
        <f t="shared" si="150"/>
        <v>699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51"/>
        <v>577.28</v>
      </c>
      <c r="Q1957">
        <f t="shared" si="150"/>
        <v>399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51"/>
        <v>483.34</v>
      </c>
      <c r="Q1958">
        <f t="shared" si="150"/>
        <v>294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51"/>
        <v>76.14</v>
      </c>
      <c r="Q1959">
        <f t="shared" si="150"/>
        <v>168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51"/>
        <v>74.11</v>
      </c>
      <c r="Q1960">
        <f t="shared" si="150"/>
        <v>1436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51"/>
        <v>36.97</v>
      </c>
      <c r="Q1961">
        <f t="shared" si="150"/>
        <v>157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51"/>
        <v>2500.9699999999998</v>
      </c>
      <c r="Q1962">
        <f t="shared" si="150"/>
        <v>118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51"/>
        <v>67.69</v>
      </c>
      <c r="Q1963">
        <f t="shared" si="150"/>
        <v>1105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51"/>
        <v>63.05</v>
      </c>
      <c r="Q1964">
        <f t="shared" si="150"/>
        <v>193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51"/>
        <v>117.6</v>
      </c>
      <c r="Q1965">
        <f t="shared" si="150"/>
        <v>127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51"/>
        <v>180.75</v>
      </c>
      <c r="Q1966">
        <f t="shared" si="150"/>
        <v>260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51"/>
        <v>127.32</v>
      </c>
      <c r="Q1967">
        <f t="shared" si="150"/>
        <v>262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51"/>
        <v>136.63999999999999</v>
      </c>
      <c r="Q1968">
        <f t="shared" si="150"/>
        <v>207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51"/>
        <v>182.78</v>
      </c>
      <c r="Q1969">
        <f t="shared" si="150"/>
        <v>370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51"/>
        <v>279.38</v>
      </c>
      <c r="Q1970">
        <f t="shared" si="150"/>
        <v>285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51"/>
        <v>61.38</v>
      </c>
      <c r="Q1971">
        <f t="shared" si="150"/>
        <v>579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51"/>
        <v>80.73</v>
      </c>
      <c r="Q1972">
        <f t="shared" si="150"/>
        <v>1132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51"/>
        <v>272.36</v>
      </c>
      <c r="Q1973">
        <f t="shared" si="150"/>
        <v>263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51"/>
        <v>70.849999999999994</v>
      </c>
      <c r="Q1974">
        <f t="shared" si="150"/>
        <v>674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51"/>
        <v>247.94</v>
      </c>
      <c r="Q1975">
        <f t="shared" si="150"/>
        <v>257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51"/>
        <v>186.81</v>
      </c>
      <c r="Q1976">
        <f t="shared" si="150"/>
        <v>375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51"/>
        <v>131.99</v>
      </c>
      <c r="Q1977">
        <f t="shared" si="150"/>
        <v>209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51"/>
        <v>29.31</v>
      </c>
      <c r="Q1978">
        <f t="shared" si="150"/>
        <v>347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51"/>
        <v>245.02</v>
      </c>
      <c r="Q1979">
        <f t="shared" si="150"/>
        <v>402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51"/>
        <v>1323.25</v>
      </c>
      <c r="Q1980">
        <f t="shared" si="150"/>
        <v>1027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51"/>
        <v>282.66000000000003</v>
      </c>
      <c r="Q1981">
        <f t="shared" si="150"/>
        <v>115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51"/>
        <v>91.21</v>
      </c>
      <c r="Q1982">
        <f t="shared" si="150"/>
        <v>355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51"/>
        <v>31.75</v>
      </c>
      <c r="Q1983">
        <f t="shared" si="150"/>
        <v>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51"/>
        <v>0</v>
      </c>
      <c r="Q1984">
        <f t="shared" si="150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51"/>
        <v>88.69</v>
      </c>
      <c r="Q1985">
        <f t="shared" si="150"/>
        <v>4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51"/>
        <v>453.14</v>
      </c>
      <c r="Q1986">
        <f t="shared" ref="Q1986:Q2049" si="155">ROUND(E1986/D1986*100,0)</f>
        <v>21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56">IFERROR(
ROUND(E1987/L1987,2),0)</f>
        <v>12.75</v>
      </c>
      <c r="Q1987">
        <f t="shared" si="155"/>
        <v>3</v>
      </c>
      <c r="R1987" s="14">
        <f t="shared" ref="R1987:R2050" si="157">(((J1987/60) /60 /24)+DATE(1970,1,1))</f>
        <v>42555.698738425926</v>
      </c>
      <c r="S1987" s="14">
        <f t="shared" ref="S1987:S2050" si="158">(((I1987/60)/60/24)+DATE(1970,1,1))</f>
        <v>42584.958333333328</v>
      </c>
      <c r="T1987">
        <f t="shared" ref="T1987:T2050" si="159">YEAR(R1987)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56"/>
        <v>1</v>
      </c>
      <c r="Q1988">
        <f t="shared" si="155"/>
        <v>0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56"/>
        <v>83.43</v>
      </c>
      <c r="Q1989">
        <f t="shared" si="155"/>
        <v>42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56"/>
        <v>25</v>
      </c>
      <c r="Q1990">
        <f t="shared" si="155"/>
        <v>0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56"/>
        <v>50</v>
      </c>
      <c r="Q1991">
        <f t="shared" si="155"/>
        <v>1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56"/>
        <v>101.8</v>
      </c>
      <c r="Q1992">
        <f t="shared" si="155"/>
        <v>17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56"/>
        <v>46.67</v>
      </c>
      <c r="Q1993">
        <f t="shared" si="155"/>
        <v>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56"/>
        <v>1</v>
      </c>
      <c r="Q1994">
        <f t="shared" si="155"/>
        <v>0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56"/>
        <v>0</v>
      </c>
      <c r="Q1995">
        <f t="shared" si="155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56"/>
        <v>0</v>
      </c>
      <c r="Q1996">
        <f t="shared" si="155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56"/>
        <v>26</v>
      </c>
      <c r="Q1997">
        <f t="shared" si="155"/>
        <v>8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56"/>
        <v>0</v>
      </c>
      <c r="Q1998">
        <f t="shared" si="155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56"/>
        <v>0</v>
      </c>
      <c r="Q1999">
        <f t="shared" si="155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56"/>
        <v>218.33</v>
      </c>
      <c r="Q2000">
        <f t="shared" si="155"/>
        <v>26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56"/>
        <v>33.71</v>
      </c>
      <c r="Q2001">
        <f t="shared" si="155"/>
        <v>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56"/>
        <v>25</v>
      </c>
      <c r="Q2002">
        <f t="shared" si="155"/>
        <v>13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56"/>
        <v>128.38999999999999</v>
      </c>
      <c r="Q2003">
        <f t="shared" si="155"/>
        <v>382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56"/>
        <v>78.83</v>
      </c>
      <c r="Q2004">
        <f t="shared" si="155"/>
        <v>217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56"/>
        <v>91.76</v>
      </c>
      <c r="Q2005">
        <f t="shared" si="155"/>
        <v>312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56"/>
        <v>331.1</v>
      </c>
      <c r="Q2006">
        <f t="shared" si="155"/>
        <v>234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56"/>
        <v>194.26</v>
      </c>
      <c r="Q2007">
        <f t="shared" si="155"/>
        <v>124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56"/>
        <v>408.98</v>
      </c>
      <c r="Q2008">
        <f t="shared" si="155"/>
        <v>248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56"/>
        <v>84.46</v>
      </c>
      <c r="Q2009">
        <f t="shared" si="155"/>
        <v>116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56"/>
        <v>44.85</v>
      </c>
      <c r="Q2010">
        <f t="shared" si="155"/>
        <v>117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56"/>
        <v>383.36</v>
      </c>
      <c r="Q2011">
        <f t="shared" si="155"/>
        <v>305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56"/>
        <v>55.28</v>
      </c>
      <c r="Q2012">
        <f t="shared" si="155"/>
        <v>320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56"/>
        <v>422.02</v>
      </c>
      <c r="Q2013">
        <f t="shared" si="155"/>
        <v>820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56"/>
        <v>64.180000000000007</v>
      </c>
      <c r="Q2014">
        <f t="shared" si="155"/>
        <v>235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56"/>
        <v>173.58</v>
      </c>
      <c r="Q2015">
        <f t="shared" si="155"/>
        <v>495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56"/>
        <v>88.6</v>
      </c>
      <c r="Q2016">
        <f t="shared" si="155"/>
        <v>7814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56"/>
        <v>50.22</v>
      </c>
      <c r="Q2017">
        <f t="shared" si="155"/>
        <v>113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56"/>
        <v>192.39</v>
      </c>
      <c r="Q2018">
        <f t="shared" si="155"/>
        <v>922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56"/>
        <v>73.42</v>
      </c>
      <c r="Q2019">
        <f t="shared" si="155"/>
        <v>125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56"/>
        <v>147.68</v>
      </c>
      <c r="Q2020">
        <f t="shared" si="155"/>
        <v>102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56"/>
        <v>108.97</v>
      </c>
      <c r="Q2021">
        <f t="shared" si="155"/>
        <v>485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56"/>
        <v>23.65</v>
      </c>
      <c r="Q2022">
        <f t="shared" si="155"/>
        <v>192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56"/>
        <v>147.94999999999999</v>
      </c>
      <c r="Q2023">
        <f t="shared" si="155"/>
        <v>281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56"/>
        <v>385.04</v>
      </c>
      <c r="Q2024">
        <f t="shared" si="155"/>
        <v>125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56"/>
        <v>457.39</v>
      </c>
      <c r="Q2025">
        <f t="shared" si="155"/>
        <v>161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56"/>
        <v>222.99</v>
      </c>
      <c r="Q2026">
        <f t="shared" si="155"/>
        <v>585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56"/>
        <v>220.74</v>
      </c>
      <c r="Q2027">
        <f t="shared" si="155"/>
        <v>201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56"/>
        <v>73.5</v>
      </c>
      <c r="Q2028">
        <f t="shared" si="155"/>
        <v>133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56"/>
        <v>223.1</v>
      </c>
      <c r="Q2029">
        <f t="shared" si="155"/>
        <v>120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56"/>
        <v>47.91</v>
      </c>
      <c r="Q2030">
        <f t="shared" si="155"/>
        <v>126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56"/>
        <v>96.06</v>
      </c>
      <c r="Q2031">
        <f t="shared" si="155"/>
        <v>361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56"/>
        <v>118.61</v>
      </c>
      <c r="Q2032">
        <f t="shared" si="155"/>
        <v>226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56"/>
        <v>118.45</v>
      </c>
      <c r="Q2033">
        <f t="shared" si="155"/>
        <v>120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56"/>
        <v>143.21</v>
      </c>
      <c r="Q2034">
        <f t="shared" si="155"/>
        <v>304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56"/>
        <v>282.72000000000003</v>
      </c>
      <c r="Q2035">
        <f t="shared" si="155"/>
        <v>179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56"/>
        <v>593.94000000000005</v>
      </c>
      <c r="Q2036">
        <f t="shared" si="155"/>
        <v>387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56"/>
        <v>262.16000000000003</v>
      </c>
      <c r="Q2037">
        <f t="shared" si="155"/>
        <v>211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56"/>
        <v>46.58</v>
      </c>
      <c r="Q2038">
        <f t="shared" si="155"/>
        <v>132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56"/>
        <v>70.040000000000006</v>
      </c>
      <c r="Q2039">
        <f t="shared" si="155"/>
        <v>300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56"/>
        <v>164.91</v>
      </c>
      <c r="Q2040">
        <f t="shared" si="155"/>
        <v>421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56"/>
        <v>449.26</v>
      </c>
      <c r="Q2041">
        <f t="shared" si="155"/>
        <v>136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56"/>
        <v>27.47</v>
      </c>
      <c r="Q2042">
        <f t="shared" si="155"/>
        <v>248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56"/>
        <v>143.97999999999999</v>
      </c>
      <c r="Q2043">
        <f t="shared" si="155"/>
        <v>182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56"/>
        <v>88.24</v>
      </c>
      <c r="Q2044">
        <f t="shared" si="155"/>
        <v>124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56"/>
        <v>36.33</v>
      </c>
      <c r="Q2045">
        <f t="shared" si="155"/>
        <v>506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56"/>
        <v>90.18</v>
      </c>
      <c r="Q2046">
        <f t="shared" si="155"/>
        <v>108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56"/>
        <v>152.62</v>
      </c>
      <c r="Q2047">
        <f t="shared" si="155"/>
        <v>819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56"/>
        <v>55.81</v>
      </c>
      <c r="Q2048">
        <f t="shared" si="155"/>
        <v>121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56"/>
        <v>227.85</v>
      </c>
      <c r="Q2049">
        <f t="shared" si="155"/>
        <v>103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56"/>
        <v>91.83</v>
      </c>
      <c r="Q2050">
        <f t="shared" ref="Q2050:Q2113" si="160">ROUND(E2050/D2050*100,0)</f>
        <v>148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61">IFERROR(
ROUND(E2051/L2051,2),0)</f>
        <v>80.989999999999995</v>
      </c>
      <c r="Q2051">
        <f t="shared" si="160"/>
        <v>120</v>
      </c>
      <c r="R2051" s="14">
        <f t="shared" ref="R2051:R2114" si="162">(((J2051/60) /60 /24)+DATE(1970,1,1))</f>
        <v>41575.527349537035</v>
      </c>
      <c r="S2051" s="14">
        <f t="shared" ref="S2051:S2114" si="163">(((I2051/60)/60/24)+DATE(1970,1,1))</f>
        <v>41610.957638888889</v>
      </c>
      <c r="T2051">
        <f t="shared" ref="T2051:T2114" si="164">YEAR(R2051)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61"/>
        <v>278.39</v>
      </c>
      <c r="Q2052">
        <f t="shared" si="160"/>
        <v>473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61"/>
        <v>43.1</v>
      </c>
      <c r="Q2053">
        <f t="shared" si="160"/>
        <v>130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61"/>
        <v>326.29000000000002</v>
      </c>
      <c r="Q2054">
        <f t="shared" si="160"/>
        <v>353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61"/>
        <v>41.74</v>
      </c>
      <c r="Q2055">
        <f t="shared" si="160"/>
        <v>101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61"/>
        <v>64.02</v>
      </c>
      <c r="Q2056">
        <f t="shared" si="160"/>
        <v>114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61"/>
        <v>99.46</v>
      </c>
      <c r="Q2057">
        <f t="shared" si="160"/>
        <v>167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61"/>
        <v>138.49</v>
      </c>
      <c r="Q2058">
        <f t="shared" si="160"/>
        <v>153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61"/>
        <v>45.55</v>
      </c>
      <c r="Q2059">
        <f t="shared" si="160"/>
        <v>202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61"/>
        <v>10.51</v>
      </c>
      <c r="Q2060">
        <f t="shared" si="160"/>
        <v>168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61"/>
        <v>114.77</v>
      </c>
      <c r="Q2061">
        <f t="shared" si="160"/>
        <v>143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61"/>
        <v>36</v>
      </c>
      <c r="Q2062">
        <f t="shared" si="160"/>
        <v>196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61"/>
        <v>154.16999999999999</v>
      </c>
      <c r="Q2063">
        <f t="shared" si="160"/>
        <v>108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61"/>
        <v>566.39</v>
      </c>
      <c r="Q2064">
        <f t="shared" si="160"/>
        <v>115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61"/>
        <v>120.86</v>
      </c>
      <c r="Q2065">
        <f t="shared" si="160"/>
        <v>148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61"/>
        <v>86.16</v>
      </c>
      <c r="Q2066">
        <f t="shared" si="160"/>
        <v>191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61"/>
        <v>51.21</v>
      </c>
      <c r="Q2067">
        <f t="shared" si="160"/>
        <v>199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61"/>
        <v>67.260000000000005</v>
      </c>
      <c r="Q2068">
        <f t="shared" si="160"/>
        <v>219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61"/>
        <v>62.8</v>
      </c>
      <c r="Q2069">
        <f t="shared" si="160"/>
        <v>127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61"/>
        <v>346.13</v>
      </c>
      <c r="Q2070">
        <f t="shared" si="160"/>
        <v>105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61"/>
        <v>244.12</v>
      </c>
      <c r="Q2071">
        <f t="shared" si="160"/>
        <v>128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61"/>
        <v>259.25</v>
      </c>
      <c r="Q2072">
        <f t="shared" si="160"/>
        <v>317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61"/>
        <v>201.96</v>
      </c>
      <c r="Q2073">
        <f t="shared" si="160"/>
        <v>281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61"/>
        <v>226.21</v>
      </c>
      <c r="Q2074">
        <f t="shared" si="160"/>
        <v>111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61"/>
        <v>324.69</v>
      </c>
      <c r="Q2075">
        <f t="shared" si="160"/>
        <v>153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61"/>
        <v>205</v>
      </c>
      <c r="Q2076">
        <f t="shared" si="160"/>
        <v>103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61"/>
        <v>20.47</v>
      </c>
      <c r="Q2077">
        <f t="shared" si="160"/>
        <v>1678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61"/>
        <v>116.35</v>
      </c>
      <c r="Q2078">
        <f t="shared" si="160"/>
        <v>543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61"/>
        <v>307.2</v>
      </c>
      <c r="Q2079">
        <f t="shared" si="160"/>
        <v>116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61"/>
        <v>546.69000000000005</v>
      </c>
      <c r="Q2080">
        <f t="shared" si="160"/>
        <v>131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61"/>
        <v>47.47</v>
      </c>
      <c r="Q2081">
        <f t="shared" si="160"/>
        <v>288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61"/>
        <v>101.56</v>
      </c>
      <c r="Q2082">
        <f t="shared" si="160"/>
        <v>508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61"/>
        <v>72.91</v>
      </c>
      <c r="Q2083">
        <f t="shared" si="160"/>
        <v>115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61"/>
        <v>43.71</v>
      </c>
      <c r="Q2084">
        <f t="shared" si="160"/>
        <v>111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61"/>
        <v>34</v>
      </c>
      <c r="Q2085">
        <f t="shared" si="160"/>
        <v>113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61"/>
        <v>70.650000000000006</v>
      </c>
      <c r="Q2086">
        <f t="shared" si="160"/>
        <v>108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61"/>
        <v>89.3</v>
      </c>
      <c r="Q2087">
        <f t="shared" si="160"/>
        <v>124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61"/>
        <v>115.09</v>
      </c>
      <c r="Q2088">
        <f t="shared" si="160"/>
        <v>101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61"/>
        <v>62.12</v>
      </c>
      <c r="Q2089">
        <f t="shared" si="160"/>
        <v>104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61"/>
        <v>46.2</v>
      </c>
      <c r="Q2090">
        <f t="shared" si="160"/>
        <v>116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61"/>
        <v>48.55</v>
      </c>
      <c r="Q2091">
        <f t="shared" si="160"/>
        <v>120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61"/>
        <v>57.52</v>
      </c>
      <c r="Q2092">
        <f t="shared" si="160"/>
        <v>115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61"/>
        <v>88.15</v>
      </c>
      <c r="Q2093">
        <f t="shared" si="160"/>
        <v>120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61"/>
        <v>110.49</v>
      </c>
      <c r="Q2094">
        <f t="shared" si="160"/>
        <v>101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61"/>
        <v>66.83</v>
      </c>
      <c r="Q2095">
        <f t="shared" si="160"/>
        <v>102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61"/>
        <v>58.6</v>
      </c>
      <c r="Q2096">
        <f t="shared" si="160"/>
        <v>121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61"/>
        <v>113.64</v>
      </c>
      <c r="Q2097">
        <f t="shared" si="160"/>
        <v>100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61"/>
        <v>43.57</v>
      </c>
      <c r="Q2098">
        <f t="shared" si="160"/>
        <v>102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61"/>
        <v>78.95</v>
      </c>
      <c r="Q2099">
        <f t="shared" si="160"/>
        <v>100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61"/>
        <v>188.13</v>
      </c>
      <c r="Q2100">
        <f t="shared" si="160"/>
        <v>100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61"/>
        <v>63.03</v>
      </c>
      <c r="Q2101">
        <f t="shared" si="160"/>
        <v>132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61"/>
        <v>30.37</v>
      </c>
      <c r="Q2102">
        <f t="shared" si="160"/>
        <v>137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61"/>
        <v>51.48</v>
      </c>
      <c r="Q2103">
        <f t="shared" si="160"/>
        <v>113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61"/>
        <v>35.79</v>
      </c>
      <c r="Q2104">
        <f t="shared" si="160"/>
        <v>136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61"/>
        <v>98.82</v>
      </c>
      <c r="Q2105">
        <f t="shared" si="160"/>
        <v>146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61"/>
        <v>28</v>
      </c>
      <c r="Q2106">
        <f t="shared" si="160"/>
        <v>130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61"/>
        <v>51.31</v>
      </c>
      <c r="Q2107">
        <f t="shared" si="160"/>
        <v>254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61"/>
        <v>53.52</v>
      </c>
      <c r="Q2108">
        <f t="shared" si="160"/>
        <v>107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61"/>
        <v>37.15</v>
      </c>
      <c r="Q2109">
        <f t="shared" si="160"/>
        <v>108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61"/>
        <v>89.9</v>
      </c>
      <c r="Q2110">
        <f t="shared" si="160"/>
        <v>107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61"/>
        <v>106.53</v>
      </c>
      <c r="Q2111">
        <f t="shared" si="160"/>
        <v>107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61"/>
        <v>52.82</v>
      </c>
      <c r="Q2112">
        <f t="shared" si="160"/>
        <v>100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61"/>
        <v>54.62</v>
      </c>
      <c r="Q2113">
        <f t="shared" si="160"/>
        <v>107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61"/>
        <v>27.27</v>
      </c>
      <c r="Q2114">
        <f t="shared" ref="Q2114:Q2177" si="165">ROUND(E2114/D2114*100,0)</f>
        <v>100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66">IFERROR(
ROUND(E2115/L2115,2),0)</f>
        <v>68.599999999999994</v>
      </c>
      <c r="Q2115">
        <f t="shared" si="165"/>
        <v>105</v>
      </c>
      <c r="R2115" s="14">
        <f t="shared" ref="R2115:R2178" si="167">(((J2115/60) /60 /24)+DATE(1970,1,1))</f>
        <v>41870.86546296296</v>
      </c>
      <c r="S2115" s="14">
        <f t="shared" ref="S2115:S2178" si="168">(((I2115/60)/60/24)+DATE(1970,1,1))</f>
        <v>41905.86546296296</v>
      </c>
      <c r="T2115">
        <f t="shared" ref="T2115:T2178" si="169">YEAR(R2115)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66"/>
        <v>35.61</v>
      </c>
      <c r="Q2116">
        <f t="shared" si="165"/>
        <v>105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66"/>
        <v>94.03</v>
      </c>
      <c r="Q2117">
        <f t="shared" si="165"/>
        <v>226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66"/>
        <v>526.46</v>
      </c>
      <c r="Q2118">
        <f t="shared" si="165"/>
        <v>101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66"/>
        <v>50.66</v>
      </c>
      <c r="Q2119">
        <f t="shared" si="165"/>
        <v>148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66"/>
        <v>79.180000000000007</v>
      </c>
      <c r="Q2120">
        <f t="shared" si="165"/>
        <v>135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66"/>
        <v>91.59</v>
      </c>
      <c r="Q2121">
        <f t="shared" si="165"/>
        <v>101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66"/>
        <v>116.96</v>
      </c>
      <c r="Q2122">
        <f t="shared" si="165"/>
        <v>101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66"/>
        <v>28.4</v>
      </c>
      <c r="Q2123">
        <f t="shared" si="165"/>
        <v>1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66"/>
        <v>103.33</v>
      </c>
      <c r="Q2124">
        <f t="shared" si="165"/>
        <v>0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66"/>
        <v>10</v>
      </c>
      <c r="Q2125">
        <f t="shared" si="165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66"/>
        <v>23</v>
      </c>
      <c r="Q2126">
        <f t="shared" si="165"/>
        <v>10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66"/>
        <v>31.56</v>
      </c>
      <c r="Q2127">
        <f t="shared" si="165"/>
        <v>1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66"/>
        <v>5</v>
      </c>
      <c r="Q2128">
        <f t="shared" si="165"/>
        <v>0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66"/>
        <v>34.22</v>
      </c>
      <c r="Q2129">
        <f t="shared" si="165"/>
        <v>29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66"/>
        <v>25</v>
      </c>
      <c r="Q2130">
        <f t="shared" si="165"/>
        <v>0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66"/>
        <v>19.670000000000002</v>
      </c>
      <c r="Q2131">
        <f t="shared" si="165"/>
        <v>12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66"/>
        <v>21.25</v>
      </c>
      <c r="Q2132">
        <f t="shared" si="165"/>
        <v>0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66"/>
        <v>8.33</v>
      </c>
      <c r="Q2133">
        <f t="shared" si="165"/>
        <v>5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66"/>
        <v>21.34</v>
      </c>
      <c r="Q2134">
        <f t="shared" si="165"/>
        <v>2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66"/>
        <v>5.33</v>
      </c>
      <c r="Q2135">
        <f t="shared" si="165"/>
        <v>2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66"/>
        <v>34.67</v>
      </c>
      <c r="Q2136">
        <f t="shared" si="165"/>
        <v>2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66"/>
        <v>21.73</v>
      </c>
      <c r="Q2137">
        <f t="shared" si="165"/>
        <v>10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66"/>
        <v>11.92</v>
      </c>
      <c r="Q2138">
        <f t="shared" si="165"/>
        <v>0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66"/>
        <v>26.6</v>
      </c>
      <c r="Q2139">
        <f t="shared" si="165"/>
        <v>28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66"/>
        <v>10.67</v>
      </c>
      <c r="Q2140">
        <f t="shared" si="165"/>
        <v>13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66"/>
        <v>29.04</v>
      </c>
      <c r="Q2141">
        <f t="shared" si="165"/>
        <v>5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66"/>
        <v>50.91</v>
      </c>
      <c r="Q2142">
        <f t="shared" si="165"/>
        <v>0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66"/>
        <v>0</v>
      </c>
      <c r="Q2143">
        <f t="shared" si="165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66"/>
        <v>50.08</v>
      </c>
      <c r="Q2144">
        <f t="shared" si="165"/>
        <v>6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66"/>
        <v>45</v>
      </c>
      <c r="Q2145">
        <f t="shared" si="165"/>
        <v>11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66"/>
        <v>25.29</v>
      </c>
      <c r="Q2146">
        <f t="shared" si="165"/>
        <v>2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66"/>
        <v>51.29</v>
      </c>
      <c r="Q2147">
        <f t="shared" si="165"/>
        <v>30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66"/>
        <v>1</v>
      </c>
      <c r="Q2148">
        <f t="shared" si="165"/>
        <v>0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66"/>
        <v>49.38</v>
      </c>
      <c r="Q2149">
        <f t="shared" si="165"/>
        <v>1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66"/>
        <v>1</v>
      </c>
      <c r="Q2150">
        <f t="shared" si="165"/>
        <v>2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66"/>
        <v>0</v>
      </c>
      <c r="Q2151">
        <f t="shared" si="165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66"/>
        <v>101.25</v>
      </c>
      <c r="Q2152">
        <f t="shared" si="165"/>
        <v>1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66"/>
        <v>19.670000000000002</v>
      </c>
      <c r="Q2153">
        <f t="shared" si="165"/>
        <v>0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66"/>
        <v>12.5</v>
      </c>
      <c r="Q2154">
        <f t="shared" si="165"/>
        <v>0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66"/>
        <v>8.5</v>
      </c>
      <c r="Q2155">
        <f t="shared" si="165"/>
        <v>0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66"/>
        <v>1</v>
      </c>
      <c r="Q2156">
        <f t="shared" si="165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66"/>
        <v>23</v>
      </c>
      <c r="Q2157">
        <f t="shared" si="165"/>
        <v>2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66"/>
        <v>17.989999999999998</v>
      </c>
      <c r="Q2158">
        <f t="shared" si="165"/>
        <v>3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66"/>
        <v>370.95</v>
      </c>
      <c r="Q2159">
        <f t="shared" si="165"/>
        <v>28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66"/>
        <v>63.57</v>
      </c>
      <c r="Q2160">
        <f t="shared" si="165"/>
        <v>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66"/>
        <v>13</v>
      </c>
      <c r="Q2161">
        <f t="shared" si="165"/>
        <v>1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66"/>
        <v>5.31</v>
      </c>
      <c r="Q2162">
        <f t="shared" si="165"/>
        <v>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66"/>
        <v>35.619999999999997</v>
      </c>
      <c r="Q2163">
        <f t="shared" si="165"/>
        <v>116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66"/>
        <v>87.1</v>
      </c>
      <c r="Q2164">
        <f t="shared" si="165"/>
        <v>112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66"/>
        <v>75.11</v>
      </c>
      <c r="Q2165">
        <f t="shared" si="165"/>
        <v>132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66"/>
        <v>68.010000000000005</v>
      </c>
      <c r="Q2166">
        <f t="shared" si="165"/>
        <v>103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66"/>
        <v>29.62</v>
      </c>
      <c r="Q2167">
        <f t="shared" si="165"/>
        <v>139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66"/>
        <v>91.63</v>
      </c>
      <c r="Q2168">
        <f t="shared" si="165"/>
        <v>147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66"/>
        <v>22.5</v>
      </c>
      <c r="Q2169">
        <f t="shared" si="165"/>
        <v>120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66"/>
        <v>64.37</v>
      </c>
      <c r="Q2170">
        <f t="shared" si="165"/>
        <v>122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66"/>
        <v>21.86</v>
      </c>
      <c r="Q2171">
        <f t="shared" si="165"/>
        <v>100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66"/>
        <v>33.32</v>
      </c>
      <c r="Q2172">
        <f t="shared" si="165"/>
        <v>181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66"/>
        <v>90.28</v>
      </c>
      <c r="Q2173">
        <f t="shared" si="165"/>
        <v>106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66"/>
        <v>76.92</v>
      </c>
      <c r="Q2174">
        <f t="shared" si="165"/>
        <v>100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66"/>
        <v>59.23</v>
      </c>
      <c r="Q2175">
        <f t="shared" si="165"/>
        <v>127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66"/>
        <v>65.38</v>
      </c>
      <c r="Q2176">
        <f t="shared" si="165"/>
        <v>103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66"/>
        <v>67.31</v>
      </c>
      <c r="Q2177">
        <f t="shared" si="165"/>
        <v>250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66"/>
        <v>88.75</v>
      </c>
      <c r="Q2178">
        <f t="shared" ref="Q2178:Q2241" si="170">ROUND(E2178/D2178*100,0)</f>
        <v>126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71">IFERROR(
ROUND(E2179/L2179,2),0)</f>
        <v>65.87</v>
      </c>
      <c r="Q2179">
        <f t="shared" si="170"/>
        <v>100</v>
      </c>
      <c r="R2179" s="14">
        <f t="shared" ref="R2179:R2242" si="172">(((J2179/60) /60 /24)+DATE(1970,1,1))</f>
        <v>42502.250775462962</v>
      </c>
      <c r="S2179" s="14">
        <f t="shared" ref="S2179:S2242" si="173">(((I2179/60)/60/24)+DATE(1970,1,1))</f>
        <v>42527.250775462962</v>
      </c>
      <c r="T2179">
        <f t="shared" ref="T2179:T2242" si="174">YEAR(R2179)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71"/>
        <v>40.35</v>
      </c>
      <c r="Q2180">
        <f t="shared" si="170"/>
        <v>139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71"/>
        <v>76.86</v>
      </c>
      <c r="Q2181">
        <f t="shared" si="170"/>
        <v>161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71"/>
        <v>68.709999999999994</v>
      </c>
      <c r="Q2182">
        <f t="shared" si="170"/>
        <v>107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71"/>
        <v>57.77</v>
      </c>
      <c r="Q2183">
        <f t="shared" si="170"/>
        <v>153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71"/>
        <v>44.17</v>
      </c>
      <c r="Q2184">
        <f t="shared" si="170"/>
        <v>524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71"/>
        <v>31.57</v>
      </c>
      <c r="Q2185">
        <f t="shared" si="170"/>
        <v>489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71"/>
        <v>107.05</v>
      </c>
      <c r="Q2186">
        <f t="shared" si="170"/>
        <v>285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71"/>
        <v>149.03</v>
      </c>
      <c r="Q2187">
        <f t="shared" si="170"/>
        <v>1857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71"/>
        <v>55.96</v>
      </c>
      <c r="Q2188">
        <f t="shared" si="170"/>
        <v>110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71"/>
        <v>56.97</v>
      </c>
      <c r="Q2189">
        <f t="shared" si="170"/>
        <v>1015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71"/>
        <v>44.06</v>
      </c>
      <c r="Q2190">
        <f t="shared" si="170"/>
        <v>412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71"/>
        <v>68.63</v>
      </c>
      <c r="Q2191">
        <f t="shared" si="170"/>
        <v>503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71"/>
        <v>65.319999999999993</v>
      </c>
      <c r="Q2192">
        <f t="shared" si="170"/>
        <v>185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71"/>
        <v>35.92</v>
      </c>
      <c r="Q2193">
        <f t="shared" si="170"/>
        <v>120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71"/>
        <v>40.07</v>
      </c>
      <c r="Q2194">
        <f t="shared" si="170"/>
        <v>1081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71"/>
        <v>75.650000000000006</v>
      </c>
      <c r="Q2195">
        <f t="shared" si="170"/>
        <v>452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71"/>
        <v>61.2</v>
      </c>
      <c r="Q2196">
        <f t="shared" si="170"/>
        <v>537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71"/>
        <v>48.13</v>
      </c>
      <c r="Q2197">
        <f t="shared" si="170"/>
        <v>120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71"/>
        <v>68.11</v>
      </c>
      <c r="Q2198">
        <f t="shared" si="170"/>
        <v>114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71"/>
        <v>65.89</v>
      </c>
      <c r="Q2199">
        <f t="shared" si="170"/>
        <v>951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71"/>
        <v>81.650000000000006</v>
      </c>
      <c r="Q2200">
        <f t="shared" si="170"/>
        <v>133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71"/>
        <v>52.7</v>
      </c>
      <c r="Q2201">
        <f t="shared" si="170"/>
        <v>147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71"/>
        <v>41.23</v>
      </c>
      <c r="Q2202">
        <f t="shared" si="170"/>
        <v>542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71"/>
        <v>15.04</v>
      </c>
      <c r="Q2203">
        <f t="shared" si="170"/>
        <v>383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71"/>
        <v>39.07</v>
      </c>
      <c r="Q2204">
        <f t="shared" si="170"/>
        <v>704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71"/>
        <v>43.82</v>
      </c>
      <c r="Q2205">
        <f t="shared" si="170"/>
        <v>110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71"/>
        <v>27.3</v>
      </c>
      <c r="Q2206">
        <f t="shared" si="170"/>
        <v>133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71"/>
        <v>42.22</v>
      </c>
      <c r="Q2207">
        <f t="shared" si="170"/>
        <v>152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71"/>
        <v>33.24</v>
      </c>
      <c r="Q2208">
        <f t="shared" si="170"/>
        <v>103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71"/>
        <v>285.70999999999998</v>
      </c>
      <c r="Q2209">
        <f t="shared" si="170"/>
        <v>100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71"/>
        <v>42.33</v>
      </c>
      <c r="Q2210">
        <f t="shared" si="170"/>
        <v>102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71"/>
        <v>50.27</v>
      </c>
      <c r="Q2211">
        <f t="shared" si="170"/>
        <v>151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71"/>
        <v>61.9</v>
      </c>
      <c r="Q2212">
        <f t="shared" si="170"/>
        <v>111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71"/>
        <v>40.75</v>
      </c>
      <c r="Q2213">
        <f t="shared" si="170"/>
        <v>196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71"/>
        <v>55.8</v>
      </c>
      <c r="Q2214">
        <f t="shared" si="170"/>
        <v>114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71"/>
        <v>10</v>
      </c>
      <c r="Q2215">
        <f t="shared" si="170"/>
        <v>200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71"/>
        <v>73.13</v>
      </c>
      <c r="Q2216">
        <f t="shared" si="170"/>
        <v>293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71"/>
        <v>26.06</v>
      </c>
      <c r="Q2217">
        <f t="shared" si="170"/>
        <v>156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71"/>
        <v>22.64</v>
      </c>
      <c r="Q2218">
        <f t="shared" si="170"/>
        <v>106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71"/>
        <v>47.22</v>
      </c>
      <c r="Q2219">
        <f t="shared" si="170"/>
        <v>101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71"/>
        <v>32.32</v>
      </c>
      <c r="Q2220">
        <f t="shared" si="170"/>
        <v>123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71"/>
        <v>53.42</v>
      </c>
      <c r="Q2221">
        <f t="shared" si="170"/>
        <v>102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71"/>
        <v>51.3</v>
      </c>
      <c r="Q2222">
        <f t="shared" si="170"/>
        <v>101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71"/>
        <v>37.200000000000003</v>
      </c>
      <c r="Q2223">
        <f t="shared" si="170"/>
        <v>108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71"/>
        <v>27.1</v>
      </c>
      <c r="Q2224">
        <f t="shared" si="170"/>
        <v>163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71"/>
        <v>206.31</v>
      </c>
      <c r="Q2225">
        <f t="shared" si="170"/>
        <v>106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71"/>
        <v>82.15</v>
      </c>
      <c r="Q2226">
        <f t="shared" si="170"/>
        <v>243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71"/>
        <v>164.8</v>
      </c>
      <c r="Q2227">
        <f t="shared" si="170"/>
        <v>945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71"/>
        <v>60.82</v>
      </c>
      <c r="Q2228">
        <f t="shared" si="170"/>
        <v>108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71"/>
        <v>67.97</v>
      </c>
      <c r="Q2229">
        <f t="shared" si="170"/>
        <v>157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71"/>
        <v>81.56</v>
      </c>
      <c r="Q2230">
        <f t="shared" si="170"/>
        <v>1174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71"/>
        <v>25.43</v>
      </c>
      <c r="Q2231">
        <f t="shared" si="170"/>
        <v>171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71"/>
        <v>21.5</v>
      </c>
      <c r="Q2232">
        <f t="shared" si="170"/>
        <v>126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71"/>
        <v>27.23</v>
      </c>
      <c r="Q2233">
        <f t="shared" si="170"/>
        <v>1212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71"/>
        <v>25.09</v>
      </c>
      <c r="Q2234">
        <f t="shared" si="170"/>
        <v>496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71"/>
        <v>21.23</v>
      </c>
      <c r="Q2235">
        <f t="shared" si="170"/>
        <v>332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71"/>
        <v>41.61</v>
      </c>
      <c r="Q2236">
        <f t="shared" si="170"/>
        <v>1165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71"/>
        <v>135.59</v>
      </c>
      <c r="Q2237">
        <f t="shared" si="170"/>
        <v>153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71"/>
        <v>22.12</v>
      </c>
      <c r="Q2238">
        <f t="shared" si="170"/>
        <v>537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71"/>
        <v>64.63</v>
      </c>
      <c r="Q2239">
        <f t="shared" si="170"/>
        <v>353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71"/>
        <v>69.569999999999993</v>
      </c>
      <c r="Q2240">
        <f t="shared" si="170"/>
        <v>137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71"/>
        <v>75.13</v>
      </c>
      <c r="Q2241">
        <f t="shared" si="170"/>
        <v>128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71"/>
        <v>140.97999999999999</v>
      </c>
      <c r="Q2242">
        <f t="shared" ref="Q2242:Q2305" si="175">ROUND(E2242/D2242*100,0)</f>
        <v>271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76">IFERROR(
ROUND(E2243/L2243,2),0)</f>
        <v>49.47</v>
      </c>
      <c r="Q2243">
        <f t="shared" si="175"/>
        <v>806</v>
      </c>
      <c r="R2243" s="14">
        <f t="shared" ref="R2243:R2306" si="177">(((J2243/60) /60 /24)+DATE(1970,1,1))</f>
        <v>42766.827546296292</v>
      </c>
      <c r="S2243" s="14">
        <f t="shared" ref="S2243:S2306" si="178">(((I2243/60)/60/24)+DATE(1970,1,1))</f>
        <v>42796.827546296292</v>
      </c>
      <c r="T2243">
        <f t="shared" ref="T2243:T2306" si="179">YEAR(R2243)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76"/>
        <v>53.87</v>
      </c>
      <c r="Q2244">
        <f t="shared" si="175"/>
        <v>1360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76"/>
        <v>4.57</v>
      </c>
      <c r="Q2245">
        <f t="shared" si="175"/>
        <v>930250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76"/>
        <v>65</v>
      </c>
      <c r="Q2246">
        <f t="shared" si="175"/>
        <v>377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76"/>
        <v>53.48</v>
      </c>
      <c r="Q2247">
        <f t="shared" si="175"/>
        <v>2647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76"/>
        <v>43.91</v>
      </c>
      <c r="Q2248">
        <f t="shared" si="175"/>
        <v>100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76"/>
        <v>50.85</v>
      </c>
      <c r="Q2249">
        <f t="shared" si="175"/>
        <v>104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76"/>
        <v>58.63</v>
      </c>
      <c r="Q2250">
        <f t="shared" si="175"/>
        <v>107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76"/>
        <v>32.82</v>
      </c>
      <c r="Q2251">
        <f t="shared" si="175"/>
        <v>169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76"/>
        <v>426.93</v>
      </c>
      <c r="Q2252">
        <f t="shared" si="175"/>
        <v>975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76"/>
        <v>23.81</v>
      </c>
      <c r="Q2253">
        <f t="shared" si="175"/>
        <v>134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76"/>
        <v>98.41</v>
      </c>
      <c r="Q2254">
        <f t="shared" si="175"/>
        <v>272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76"/>
        <v>107.32</v>
      </c>
      <c r="Q2255">
        <f t="shared" si="175"/>
        <v>113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76"/>
        <v>11.67</v>
      </c>
      <c r="Q2256">
        <f t="shared" si="175"/>
        <v>460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76"/>
        <v>41.78</v>
      </c>
      <c r="Q2257">
        <f t="shared" si="175"/>
        <v>287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76"/>
        <v>21.38</v>
      </c>
      <c r="Q2258">
        <f t="shared" si="175"/>
        <v>223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76"/>
        <v>94.1</v>
      </c>
      <c r="Q2259">
        <f t="shared" si="175"/>
        <v>636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76"/>
        <v>15.72</v>
      </c>
      <c r="Q2260">
        <f t="shared" si="175"/>
        <v>147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76"/>
        <v>90.64</v>
      </c>
      <c r="Q2261">
        <f t="shared" si="175"/>
        <v>1867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76"/>
        <v>97.3</v>
      </c>
      <c r="Q2262">
        <f t="shared" si="175"/>
        <v>327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76"/>
        <v>37.119999999999997</v>
      </c>
      <c r="Q2263">
        <f t="shared" si="175"/>
        <v>780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76"/>
        <v>28.1</v>
      </c>
      <c r="Q2264">
        <f t="shared" si="175"/>
        <v>154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76"/>
        <v>144.43</v>
      </c>
      <c r="Q2265">
        <f t="shared" si="175"/>
        <v>116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76"/>
        <v>24.27</v>
      </c>
      <c r="Q2266">
        <f t="shared" si="175"/>
        <v>180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76"/>
        <v>35.119999999999997</v>
      </c>
      <c r="Q2267">
        <f t="shared" si="175"/>
        <v>299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76"/>
        <v>24.76</v>
      </c>
      <c r="Q2268">
        <f t="shared" si="175"/>
        <v>320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76"/>
        <v>188.38</v>
      </c>
      <c r="Q2269">
        <f t="shared" si="175"/>
        <v>381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76"/>
        <v>148.08000000000001</v>
      </c>
      <c r="Q2270">
        <f t="shared" si="175"/>
        <v>103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76"/>
        <v>49.93</v>
      </c>
      <c r="Q2271">
        <f t="shared" si="175"/>
        <v>1802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76"/>
        <v>107.82</v>
      </c>
      <c r="Q2272">
        <f t="shared" si="175"/>
        <v>720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76"/>
        <v>42.63</v>
      </c>
      <c r="Q2273">
        <f t="shared" si="175"/>
        <v>283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76"/>
        <v>14.37</v>
      </c>
      <c r="Q2274">
        <f t="shared" si="175"/>
        <v>1357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76"/>
        <v>37.479999999999997</v>
      </c>
      <c r="Q2275">
        <f t="shared" si="175"/>
        <v>220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76"/>
        <v>30.2</v>
      </c>
      <c r="Q2276">
        <f t="shared" si="175"/>
        <v>120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76"/>
        <v>33.549999999999997</v>
      </c>
      <c r="Q2277">
        <f t="shared" si="175"/>
        <v>408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76"/>
        <v>64.75</v>
      </c>
      <c r="Q2278">
        <f t="shared" si="175"/>
        <v>106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76"/>
        <v>57.93</v>
      </c>
      <c r="Q2279">
        <f t="shared" si="175"/>
        <v>141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76"/>
        <v>53.08</v>
      </c>
      <c r="Q2280">
        <f t="shared" si="175"/>
        <v>271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76"/>
        <v>48.06</v>
      </c>
      <c r="Q2281">
        <f t="shared" si="175"/>
        <v>154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76"/>
        <v>82.4</v>
      </c>
      <c r="Q2282">
        <f t="shared" si="175"/>
        <v>404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76"/>
        <v>50.45</v>
      </c>
      <c r="Q2283">
        <f t="shared" si="175"/>
        <v>185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76"/>
        <v>115.83</v>
      </c>
      <c r="Q2284">
        <f t="shared" si="175"/>
        <v>185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76"/>
        <v>63.03</v>
      </c>
      <c r="Q2285">
        <f t="shared" si="175"/>
        <v>101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76"/>
        <v>108.02</v>
      </c>
      <c r="Q2286">
        <f t="shared" si="175"/>
        <v>106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76"/>
        <v>46.09</v>
      </c>
      <c r="Q2287">
        <f t="shared" si="175"/>
        <v>121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76"/>
        <v>107.21</v>
      </c>
      <c r="Q2288">
        <f t="shared" si="175"/>
        <v>100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76"/>
        <v>50.93</v>
      </c>
      <c r="Q2289">
        <f t="shared" si="175"/>
        <v>120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76"/>
        <v>40.04</v>
      </c>
      <c r="Q2290">
        <f t="shared" si="175"/>
        <v>100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76"/>
        <v>64.44</v>
      </c>
      <c r="Q2291">
        <f t="shared" si="175"/>
        <v>107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76"/>
        <v>53.83</v>
      </c>
      <c r="Q2292">
        <f t="shared" si="175"/>
        <v>104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76"/>
        <v>100.47</v>
      </c>
      <c r="Q2293">
        <f t="shared" si="175"/>
        <v>173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76"/>
        <v>46.63</v>
      </c>
      <c r="Q2294">
        <f t="shared" si="175"/>
        <v>107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76"/>
        <v>34.07</v>
      </c>
      <c r="Q2295">
        <f t="shared" si="175"/>
        <v>108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76"/>
        <v>65.209999999999994</v>
      </c>
      <c r="Q2296">
        <f t="shared" si="175"/>
        <v>146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76"/>
        <v>44.21</v>
      </c>
      <c r="Q2297">
        <f t="shared" si="175"/>
        <v>125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76"/>
        <v>71.97</v>
      </c>
      <c r="Q2298">
        <f t="shared" si="175"/>
        <v>149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76"/>
        <v>52.95</v>
      </c>
      <c r="Q2299">
        <f t="shared" si="175"/>
        <v>101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76"/>
        <v>109.45</v>
      </c>
      <c r="Q2300">
        <f t="shared" si="175"/>
        <v>105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76"/>
        <v>75.040000000000006</v>
      </c>
      <c r="Q2301">
        <f t="shared" si="175"/>
        <v>350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76"/>
        <v>115.71</v>
      </c>
      <c r="Q2302">
        <f t="shared" si="175"/>
        <v>101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76"/>
        <v>31.66</v>
      </c>
      <c r="Q2303">
        <f t="shared" si="175"/>
        <v>134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76"/>
        <v>46.18</v>
      </c>
      <c r="Q2304">
        <f t="shared" si="175"/>
        <v>171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76"/>
        <v>68.48</v>
      </c>
      <c r="Q2305">
        <f t="shared" si="175"/>
        <v>109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76"/>
        <v>53.47</v>
      </c>
      <c r="Q2306">
        <f t="shared" ref="Q2306:Q2369" si="180">ROUND(E2306/D2306*100,0)</f>
        <v>101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81">IFERROR(
ROUND(E2307/L2307,2),0)</f>
        <v>109.11</v>
      </c>
      <c r="Q2307">
        <f t="shared" si="180"/>
        <v>101</v>
      </c>
      <c r="R2307" s="14">
        <f t="shared" ref="R2307:R2370" si="182">(((J2307/60) /60 /24)+DATE(1970,1,1))</f>
        <v>41834.695277777777</v>
      </c>
      <c r="S2307" s="14">
        <f t="shared" ref="S2307:S2370" si="183">(((I2307/60)/60/24)+DATE(1970,1,1))</f>
        <v>41859.75</v>
      </c>
      <c r="T2307">
        <f t="shared" ref="T2307:T2370" si="184">YEAR(R2307)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81"/>
        <v>51.19</v>
      </c>
      <c r="Q2308">
        <f t="shared" si="180"/>
        <v>107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81"/>
        <v>27.94</v>
      </c>
      <c r="Q2309">
        <f t="shared" si="180"/>
        <v>107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81"/>
        <v>82.5</v>
      </c>
      <c r="Q2310">
        <f t="shared" si="180"/>
        <v>101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81"/>
        <v>59.82</v>
      </c>
      <c r="Q2311">
        <f t="shared" si="180"/>
        <v>107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81"/>
        <v>64.819999999999993</v>
      </c>
      <c r="Q2312">
        <f t="shared" si="180"/>
        <v>429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81"/>
        <v>90.1</v>
      </c>
      <c r="Q2313">
        <f t="shared" si="180"/>
        <v>104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81"/>
        <v>40.96</v>
      </c>
      <c r="Q2314">
        <f t="shared" si="180"/>
        <v>108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81"/>
        <v>56</v>
      </c>
      <c r="Q2315">
        <f t="shared" si="180"/>
        <v>176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81"/>
        <v>37.67</v>
      </c>
      <c r="Q2316">
        <f t="shared" si="180"/>
        <v>157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81"/>
        <v>40.08</v>
      </c>
      <c r="Q2317">
        <f t="shared" si="180"/>
        <v>103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81"/>
        <v>78.03</v>
      </c>
      <c r="Q2318">
        <f t="shared" si="180"/>
        <v>104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81"/>
        <v>18.91</v>
      </c>
      <c r="Q2319">
        <f t="shared" si="180"/>
        <v>104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81"/>
        <v>37.130000000000003</v>
      </c>
      <c r="Q2320">
        <f t="shared" si="180"/>
        <v>121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81"/>
        <v>41.96</v>
      </c>
      <c r="Q2321">
        <f t="shared" si="180"/>
        <v>108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81"/>
        <v>61.04</v>
      </c>
      <c r="Q2322">
        <f t="shared" si="180"/>
        <v>109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81"/>
        <v>64.53</v>
      </c>
      <c r="Q2323">
        <f t="shared" si="180"/>
        <v>39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81"/>
        <v>21.25</v>
      </c>
      <c r="Q2324">
        <f t="shared" si="180"/>
        <v>3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81"/>
        <v>30</v>
      </c>
      <c r="Q2325">
        <f t="shared" si="180"/>
        <v>48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81"/>
        <v>25.49</v>
      </c>
      <c r="Q2326">
        <f t="shared" si="180"/>
        <v>21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81"/>
        <v>11.43</v>
      </c>
      <c r="Q2327">
        <f t="shared" si="180"/>
        <v>8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81"/>
        <v>108</v>
      </c>
      <c r="Q2328">
        <f t="shared" si="180"/>
        <v>1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81"/>
        <v>54.88</v>
      </c>
      <c r="Q2329">
        <f t="shared" si="180"/>
        <v>526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81"/>
        <v>47.38</v>
      </c>
      <c r="Q2330">
        <f t="shared" si="180"/>
        <v>254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81"/>
        <v>211.84</v>
      </c>
      <c r="Q2331">
        <f t="shared" si="180"/>
        <v>106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81"/>
        <v>219.93</v>
      </c>
      <c r="Q2332">
        <f t="shared" si="180"/>
        <v>102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81"/>
        <v>40.799999999999997</v>
      </c>
      <c r="Q2333">
        <f t="shared" si="180"/>
        <v>144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81"/>
        <v>75.5</v>
      </c>
      <c r="Q2334">
        <f t="shared" si="180"/>
        <v>106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81"/>
        <v>13.54</v>
      </c>
      <c r="Q2335">
        <f t="shared" si="180"/>
        <v>212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81"/>
        <v>60.87</v>
      </c>
      <c r="Q2336">
        <f t="shared" si="180"/>
        <v>102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81"/>
        <v>115.69</v>
      </c>
      <c r="Q2337">
        <f t="shared" si="180"/>
        <v>102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81"/>
        <v>48.1</v>
      </c>
      <c r="Q2338">
        <f t="shared" si="180"/>
        <v>521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81"/>
        <v>74.180000000000007</v>
      </c>
      <c r="Q2339">
        <f t="shared" si="180"/>
        <v>111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81"/>
        <v>123.35</v>
      </c>
      <c r="Q2340">
        <f t="shared" si="180"/>
        <v>101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81"/>
        <v>66.62</v>
      </c>
      <c r="Q2341">
        <f t="shared" si="180"/>
        <v>294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81"/>
        <v>104.99</v>
      </c>
      <c r="Q2342">
        <f t="shared" si="180"/>
        <v>106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81"/>
        <v>0</v>
      </c>
      <c r="Q2343">
        <f t="shared" si="180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81"/>
        <v>0</v>
      </c>
      <c r="Q2344">
        <f t="shared" si="180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81"/>
        <v>300</v>
      </c>
      <c r="Q2345">
        <f t="shared" si="180"/>
        <v>3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81"/>
        <v>1</v>
      </c>
      <c r="Q2346">
        <f t="shared" si="180"/>
        <v>0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81"/>
        <v>0</v>
      </c>
      <c r="Q2347">
        <f t="shared" si="180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81"/>
        <v>13</v>
      </c>
      <c r="Q2348">
        <f t="shared" si="180"/>
        <v>0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81"/>
        <v>15</v>
      </c>
      <c r="Q2349">
        <f t="shared" si="180"/>
        <v>2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81"/>
        <v>54</v>
      </c>
      <c r="Q2350">
        <f t="shared" si="180"/>
        <v>0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81"/>
        <v>0</v>
      </c>
      <c r="Q2351">
        <f t="shared" si="180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81"/>
        <v>0</v>
      </c>
      <c r="Q2352">
        <f t="shared" si="180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81"/>
        <v>15.43</v>
      </c>
      <c r="Q2353">
        <f t="shared" si="180"/>
        <v>1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81"/>
        <v>0</v>
      </c>
      <c r="Q2354">
        <f t="shared" si="180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81"/>
        <v>0</v>
      </c>
      <c r="Q2355">
        <f t="shared" si="180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81"/>
        <v>25</v>
      </c>
      <c r="Q2356">
        <f t="shared" si="180"/>
        <v>0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81"/>
        <v>27.5</v>
      </c>
      <c r="Q2357">
        <f t="shared" si="180"/>
        <v>1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81"/>
        <v>0</v>
      </c>
      <c r="Q2358">
        <f t="shared" si="180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81"/>
        <v>0</v>
      </c>
      <c r="Q2359">
        <f t="shared" si="180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81"/>
        <v>0</v>
      </c>
      <c r="Q2360">
        <f t="shared" si="180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81"/>
        <v>367</v>
      </c>
      <c r="Q2361">
        <f t="shared" si="180"/>
        <v>15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81"/>
        <v>2</v>
      </c>
      <c r="Q2362">
        <f t="shared" si="180"/>
        <v>0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81"/>
        <v>0</v>
      </c>
      <c r="Q2363">
        <f t="shared" si="180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81"/>
        <v>60</v>
      </c>
      <c r="Q2364">
        <f t="shared" si="180"/>
        <v>29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81"/>
        <v>0</v>
      </c>
      <c r="Q2365">
        <f t="shared" si="180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81"/>
        <v>0</v>
      </c>
      <c r="Q2366">
        <f t="shared" si="180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81"/>
        <v>0</v>
      </c>
      <c r="Q2367">
        <f t="shared" si="180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81"/>
        <v>97.41</v>
      </c>
      <c r="Q2368">
        <f t="shared" si="180"/>
        <v>11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81"/>
        <v>47.86</v>
      </c>
      <c r="Q2369">
        <f t="shared" si="180"/>
        <v>1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81"/>
        <v>50</v>
      </c>
      <c r="Q2370">
        <f t="shared" ref="Q2370:Q2433" si="185">ROUND(E2370/D2370*100,0)</f>
        <v>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86">IFERROR(
ROUND(E2371/L2371,2),0)</f>
        <v>0</v>
      </c>
      <c r="Q2371">
        <f t="shared" si="185"/>
        <v>0</v>
      </c>
      <c r="R2371" s="14">
        <f t="shared" ref="R2371:R2434" si="187">(((J2371/60) /60 /24)+DATE(1970,1,1))</f>
        <v>42380.812627314815</v>
      </c>
      <c r="S2371" s="14">
        <f t="shared" ref="S2371:S2434" si="188">(((I2371/60)/60/24)+DATE(1970,1,1))</f>
        <v>42410.812627314815</v>
      </c>
      <c r="T2371">
        <f t="shared" ref="T2371:T2434" si="189">YEAR(R2371)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86"/>
        <v>20.5</v>
      </c>
      <c r="Q2372">
        <f t="shared" si="185"/>
        <v>0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86"/>
        <v>0</v>
      </c>
      <c r="Q2373">
        <f t="shared" si="185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86"/>
        <v>30</v>
      </c>
      <c r="Q2374">
        <f t="shared" si="185"/>
        <v>3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86"/>
        <v>50</v>
      </c>
      <c r="Q2375">
        <f t="shared" si="185"/>
        <v>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86"/>
        <v>10</v>
      </c>
      <c r="Q2376">
        <f t="shared" si="185"/>
        <v>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86"/>
        <v>0</v>
      </c>
      <c r="Q2377">
        <f t="shared" si="185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86"/>
        <v>81.58</v>
      </c>
      <c r="Q2378">
        <f t="shared" si="185"/>
        <v>11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86"/>
        <v>0</v>
      </c>
      <c r="Q2379">
        <f t="shared" si="185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86"/>
        <v>0</v>
      </c>
      <c r="Q2380">
        <f t="shared" si="185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86"/>
        <v>0</v>
      </c>
      <c r="Q2381">
        <f t="shared" si="185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86"/>
        <v>18.329999999999998</v>
      </c>
      <c r="Q2382">
        <f t="shared" si="185"/>
        <v>0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86"/>
        <v>224.43</v>
      </c>
      <c r="Q2383">
        <f t="shared" si="185"/>
        <v>2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86"/>
        <v>37.5</v>
      </c>
      <c r="Q2384">
        <f t="shared" si="185"/>
        <v>3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86"/>
        <v>145</v>
      </c>
      <c r="Q2385">
        <f t="shared" si="185"/>
        <v>4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86"/>
        <v>1</v>
      </c>
      <c r="Q2386">
        <f t="shared" si="185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86"/>
        <v>112.57</v>
      </c>
      <c r="Q2387">
        <f t="shared" si="185"/>
        <v>1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86"/>
        <v>0</v>
      </c>
      <c r="Q2388">
        <f t="shared" si="185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86"/>
        <v>342</v>
      </c>
      <c r="Q2389">
        <f t="shared" si="185"/>
        <v>1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86"/>
        <v>57.88</v>
      </c>
      <c r="Q2390">
        <f t="shared" si="185"/>
        <v>1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86"/>
        <v>30</v>
      </c>
      <c r="Q2391">
        <f t="shared" si="185"/>
        <v>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86"/>
        <v>0</v>
      </c>
      <c r="Q2392">
        <f t="shared" si="185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86"/>
        <v>25</v>
      </c>
      <c r="Q2393">
        <f t="shared" si="185"/>
        <v>0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86"/>
        <v>0</v>
      </c>
      <c r="Q2394">
        <f t="shared" si="185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86"/>
        <v>50</v>
      </c>
      <c r="Q2395">
        <f t="shared" si="185"/>
        <v>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86"/>
        <v>1.5</v>
      </c>
      <c r="Q2396">
        <f t="shared" si="185"/>
        <v>0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86"/>
        <v>0</v>
      </c>
      <c r="Q2397">
        <f t="shared" si="185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86"/>
        <v>10</v>
      </c>
      <c r="Q2398">
        <f t="shared" si="185"/>
        <v>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86"/>
        <v>0</v>
      </c>
      <c r="Q2399">
        <f t="shared" si="185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86"/>
        <v>0</v>
      </c>
      <c r="Q2400">
        <f t="shared" si="185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86"/>
        <v>0</v>
      </c>
      <c r="Q2401">
        <f t="shared" si="185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86"/>
        <v>0</v>
      </c>
      <c r="Q2402">
        <f t="shared" si="185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86"/>
        <v>22.33</v>
      </c>
      <c r="Q2403">
        <f t="shared" si="185"/>
        <v>1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86"/>
        <v>52</v>
      </c>
      <c r="Q2404">
        <f t="shared" si="185"/>
        <v>0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86"/>
        <v>16.829999999999998</v>
      </c>
      <c r="Q2405">
        <f t="shared" si="185"/>
        <v>17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86"/>
        <v>0</v>
      </c>
      <c r="Q2406">
        <f t="shared" si="185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86"/>
        <v>56.3</v>
      </c>
      <c r="Q2407">
        <f t="shared" si="185"/>
        <v>23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86"/>
        <v>84.06</v>
      </c>
      <c r="Q2408">
        <f t="shared" si="185"/>
        <v>41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86"/>
        <v>168.39</v>
      </c>
      <c r="Q2409">
        <f t="shared" si="185"/>
        <v>25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86"/>
        <v>15</v>
      </c>
      <c r="Q2410">
        <f t="shared" si="185"/>
        <v>0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86"/>
        <v>76.67</v>
      </c>
      <c r="Q2411">
        <f t="shared" si="185"/>
        <v>2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86"/>
        <v>0</v>
      </c>
      <c r="Q2412">
        <f t="shared" si="185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86"/>
        <v>50.33</v>
      </c>
      <c r="Q2413">
        <f t="shared" si="185"/>
        <v>1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86"/>
        <v>0</v>
      </c>
      <c r="Q2414">
        <f t="shared" si="185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86"/>
        <v>8.33</v>
      </c>
      <c r="Q2415">
        <f t="shared" si="185"/>
        <v>1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86"/>
        <v>35.380000000000003</v>
      </c>
      <c r="Q2416">
        <f t="shared" si="185"/>
        <v>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86"/>
        <v>55.83</v>
      </c>
      <c r="Q2417">
        <f t="shared" si="185"/>
        <v>1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86"/>
        <v>5</v>
      </c>
      <c r="Q2418">
        <f t="shared" si="185"/>
        <v>0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86"/>
        <v>0</v>
      </c>
      <c r="Q2419">
        <f t="shared" si="185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86"/>
        <v>1</v>
      </c>
      <c r="Q2420">
        <f t="shared" si="185"/>
        <v>0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86"/>
        <v>0</v>
      </c>
      <c r="Q2421">
        <f t="shared" si="185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86"/>
        <v>69.47</v>
      </c>
      <c r="Q2422">
        <f t="shared" si="185"/>
        <v>15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86"/>
        <v>1</v>
      </c>
      <c r="Q2423">
        <f t="shared" si="185"/>
        <v>0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86"/>
        <v>1</v>
      </c>
      <c r="Q2424">
        <f t="shared" si="185"/>
        <v>0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86"/>
        <v>8</v>
      </c>
      <c r="Q2425">
        <f t="shared" si="185"/>
        <v>0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86"/>
        <v>34.44</v>
      </c>
      <c r="Q2426">
        <f t="shared" si="185"/>
        <v>1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86"/>
        <v>1</v>
      </c>
      <c r="Q2427">
        <f t="shared" si="185"/>
        <v>0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86"/>
        <v>0</v>
      </c>
      <c r="Q2428">
        <f t="shared" si="185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86"/>
        <v>1</v>
      </c>
      <c r="Q2429">
        <f t="shared" si="185"/>
        <v>0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86"/>
        <v>1</v>
      </c>
      <c r="Q2430">
        <f t="shared" si="185"/>
        <v>0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86"/>
        <v>501.25</v>
      </c>
      <c r="Q2431">
        <f t="shared" si="185"/>
        <v>1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86"/>
        <v>10.5</v>
      </c>
      <c r="Q2432">
        <f t="shared" si="185"/>
        <v>1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86"/>
        <v>1</v>
      </c>
      <c r="Q2433">
        <f t="shared" si="185"/>
        <v>0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86"/>
        <v>1</v>
      </c>
      <c r="Q2434">
        <f t="shared" ref="Q2434:Q2497" si="190">ROUND(E2434/D2434*100,0)</f>
        <v>0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91">IFERROR(
ROUND(E2435/L2435,2),0)</f>
        <v>0</v>
      </c>
      <c r="Q2435">
        <f t="shared" si="190"/>
        <v>0</v>
      </c>
      <c r="R2435" s="14">
        <f t="shared" ref="R2435:R2498" si="192">(((J2435/60) /60 /24)+DATE(1970,1,1))</f>
        <v>42397.89980324074</v>
      </c>
      <c r="S2435" s="14">
        <f t="shared" ref="S2435:S2498" si="193">(((I2435/60)/60/24)+DATE(1970,1,1))</f>
        <v>42427.89980324074</v>
      </c>
      <c r="T2435">
        <f t="shared" ref="T2435:T2498" si="194">YEAR(R2435)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91"/>
        <v>13</v>
      </c>
      <c r="Q2436">
        <f t="shared" si="190"/>
        <v>0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91"/>
        <v>306</v>
      </c>
      <c r="Q2437">
        <f t="shared" si="190"/>
        <v>0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91"/>
        <v>22.5</v>
      </c>
      <c r="Q2438">
        <f t="shared" si="190"/>
        <v>0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91"/>
        <v>0</v>
      </c>
      <c r="Q2439">
        <f t="shared" si="190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91"/>
        <v>50</v>
      </c>
      <c r="Q2440">
        <f t="shared" si="190"/>
        <v>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91"/>
        <v>0</v>
      </c>
      <c r="Q2441">
        <f t="shared" si="190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91"/>
        <v>5</v>
      </c>
      <c r="Q2442">
        <f t="shared" si="190"/>
        <v>0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91"/>
        <v>74.23</v>
      </c>
      <c r="Q2443">
        <f t="shared" si="190"/>
        <v>108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91"/>
        <v>81.25</v>
      </c>
      <c r="Q2444">
        <f t="shared" si="190"/>
        <v>126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91"/>
        <v>130.22999999999999</v>
      </c>
      <c r="Q2445">
        <f t="shared" si="190"/>
        <v>203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91"/>
        <v>53.41</v>
      </c>
      <c r="Q2446">
        <f t="shared" si="190"/>
        <v>109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91"/>
        <v>75.13</v>
      </c>
      <c r="Q2447">
        <f t="shared" si="190"/>
        <v>173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91"/>
        <v>75.67</v>
      </c>
      <c r="Q2448">
        <f t="shared" si="190"/>
        <v>168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91"/>
        <v>31.69</v>
      </c>
      <c r="Q2449">
        <f t="shared" si="190"/>
        <v>427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91"/>
        <v>47.78</v>
      </c>
      <c r="Q2450">
        <f t="shared" si="190"/>
        <v>108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91"/>
        <v>90</v>
      </c>
      <c r="Q2451">
        <f t="shared" si="190"/>
        <v>108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91"/>
        <v>149.31</v>
      </c>
      <c r="Q2452">
        <f t="shared" si="190"/>
        <v>102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91"/>
        <v>62.07</v>
      </c>
      <c r="Q2453">
        <f t="shared" si="190"/>
        <v>115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91"/>
        <v>53.4</v>
      </c>
      <c r="Q2454">
        <f t="shared" si="190"/>
        <v>134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91"/>
        <v>69.27</v>
      </c>
      <c r="Q2455">
        <f t="shared" si="190"/>
        <v>155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91"/>
        <v>271.51</v>
      </c>
      <c r="Q2456">
        <f t="shared" si="190"/>
        <v>101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91"/>
        <v>34.130000000000003</v>
      </c>
      <c r="Q2457">
        <f t="shared" si="190"/>
        <v>182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91"/>
        <v>40.49</v>
      </c>
      <c r="Q2458">
        <f t="shared" si="190"/>
        <v>181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91"/>
        <v>189.76</v>
      </c>
      <c r="Q2459">
        <f t="shared" si="190"/>
        <v>102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91"/>
        <v>68.86</v>
      </c>
      <c r="Q2460">
        <f t="shared" si="190"/>
        <v>110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91"/>
        <v>108.78</v>
      </c>
      <c r="Q2461">
        <f t="shared" si="190"/>
        <v>102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91"/>
        <v>125.99</v>
      </c>
      <c r="Q2462">
        <f t="shared" si="190"/>
        <v>101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91"/>
        <v>90.52</v>
      </c>
      <c r="Q2463">
        <f t="shared" si="190"/>
        <v>104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91"/>
        <v>28.88</v>
      </c>
      <c r="Q2464">
        <f t="shared" si="190"/>
        <v>111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91"/>
        <v>31</v>
      </c>
      <c r="Q2465">
        <f t="shared" si="190"/>
        <v>116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91"/>
        <v>51.67</v>
      </c>
      <c r="Q2466">
        <f t="shared" si="190"/>
        <v>111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91"/>
        <v>26.27</v>
      </c>
      <c r="Q2467">
        <f t="shared" si="190"/>
        <v>180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91"/>
        <v>48.08</v>
      </c>
      <c r="Q2468">
        <f t="shared" si="190"/>
        <v>100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91"/>
        <v>27.56</v>
      </c>
      <c r="Q2469">
        <f t="shared" si="190"/>
        <v>119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91"/>
        <v>36.97</v>
      </c>
      <c r="Q2470">
        <f t="shared" si="190"/>
        <v>107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91"/>
        <v>29.02</v>
      </c>
      <c r="Q2471">
        <f t="shared" si="190"/>
        <v>114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91"/>
        <v>28.66</v>
      </c>
      <c r="Q2472">
        <f t="shared" si="190"/>
        <v>103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91"/>
        <v>37.65</v>
      </c>
      <c r="Q2473">
        <f t="shared" si="190"/>
        <v>128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91"/>
        <v>97.9</v>
      </c>
      <c r="Q2474">
        <f t="shared" si="190"/>
        <v>136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91"/>
        <v>42.55</v>
      </c>
      <c r="Q2475">
        <f t="shared" si="190"/>
        <v>100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91"/>
        <v>131.58000000000001</v>
      </c>
      <c r="Q2476">
        <f t="shared" si="190"/>
        <v>100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91"/>
        <v>32.32</v>
      </c>
      <c r="Q2477">
        <f t="shared" si="190"/>
        <v>105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91"/>
        <v>61.1</v>
      </c>
      <c r="Q2478">
        <f t="shared" si="190"/>
        <v>105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91"/>
        <v>31.34</v>
      </c>
      <c r="Q2479">
        <f t="shared" si="190"/>
        <v>171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91"/>
        <v>129.11000000000001</v>
      </c>
      <c r="Q2480">
        <f t="shared" si="190"/>
        <v>128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91"/>
        <v>25.02</v>
      </c>
      <c r="Q2481">
        <f t="shared" si="190"/>
        <v>133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91"/>
        <v>250</v>
      </c>
      <c r="Q2482">
        <f t="shared" si="190"/>
        <v>100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91"/>
        <v>47.54</v>
      </c>
      <c r="Q2483">
        <f t="shared" si="190"/>
        <v>113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91"/>
        <v>40.04</v>
      </c>
      <c r="Q2484">
        <f t="shared" si="190"/>
        <v>100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91"/>
        <v>65.84</v>
      </c>
      <c r="Q2485">
        <f t="shared" si="190"/>
        <v>114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91"/>
        <v>46.4</v>
      </c>
      <c r="Q2486">
        <f t="shared" si="190"/>
        <v>119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91"/>
        <v>50.37</v>
      </c>
      <c r="Q2487">
        <f t="shared" si="190"/>
        <v>103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91"/>
        <v>26.57</v>
      </c>
      <c r="Q2488">
        <f t="shared" si="190"/>
        <v>266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91"/>
        <v>39.49</v>
      </c>
      <c r="Q2489">
        <f t="shared" si="190"/>
        <v>100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91"/>
        <v>49.25</v>
      </c>
      <c r="Q2490">
        <f t="shared" si="190"/>
        <v>107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91"/>
        <v>62.38</v>
      </c>
      <c r="Q2491">
        <f t="shared" si="190"/>
        <v>134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91"/>
        <v>37.94</v>
      </c>
      <c r="Q2492">
        <f t="shared" si="190"/>
        <v>121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91"/>
        <v>51.6</v>
      </c>
      <c r="Q2493">
        <f t="shared" si="190"/>
        <v>103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91"/>
        <v>27.78</v>
      </c>
      <c r="Q2494">
        <f t="shared" si="190"/>
        <v>125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91"/>
        <v>99.38</v>
      </c>
      <c r="Q2495">
        <f t="shared" si="190"/>
        <v>129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91"/>
        <v>38.85</v>
      </c>
      <c r="Q2496">
        <f t="shared" si="190"/>
        <v>101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91"/>
        <v>45.55</v>
      </c>
      <c r="Q2497">
        <f t="shared" si="190"/>
        <v>128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91"/>
        <v>600</v>
      </c>
      <c r="Q2498">
        <f t="shared" ref="Q2498:Q2561" si="195">ROUND(E2498/D2498*100,0)</f>
        <v>100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96">IFERROR(
ROUND(E2499/L2499,2),0)</f>
        <v>80.55</v>
      </c>
      <c r="Q2499">
        <f t="shared" si="195"/>
        <v>113</v>
      </c>
      <c r="R2499" s="14">
        <f t="shared" ref="R2499:R2562" si="197">(((J2499/60) /60 /24)+DATE(1970,1,1))</f>
        <v>40730.878912037035</v>
      </c>
      <c r="S2499" s="14">
        <f t="shared" ref="S2499:S2562" si="198">(((I2499/60)/60/24)+DATE(1970,1,1))</f>
        <v>40760.878912037035</v>
      </c>
      <c r="T2499">
        <f t="shared" ref="T2499:T2562" si="199">YEAR(R2499)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96"/>
        <v>52.8</v>
      </c>
      <c r="Q2500">
        <f t="shared" si="195"/>
        <v>106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96"/>
        <v>47.68</v>
      </c>
      <c r="Q2501">
        <f t="shared" si="195"/>
        <v>203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96"/>
        <v>23.45</v>
      </c>
      <c r="Q2502">
        <f t="shared" si="195"/>
        <v>113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96"/>
        <v>40.14</v>
      </c>
      <c r="Q2503">
        <f t="shared" si="195"/>
        <v>3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96"/>
        <v>17.2</v>
      </c>
      <c r="Q2504">
        <f t="shared" si="195"/>
        <v>0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96"/>
        <v>0</v>
      </c>
      <c r="Q2505">
        <f t="shared" si="195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96"/>
        <v>0</v>
      </c>
      <c r="Q2506">
        <f t="shared" si="195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96"/>
        <v>0</v>
      </c>
      <c r="Q2507">
        <f t="shared" si="195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96"/>
        <v>15</v>
      </c>
      <c r="Q2508">
        <f t="shared" si="195"/>
        <v>1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96"/>
        <v>0</v>
      </c>
      <c r="Q2509">
        <f t="shared" si="195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96"/>
        <v>0</v>
      </c>
      <c r="Q2510">
        <f t="shared" si="195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96"/>
        <v>35.71</v>
      </c>
      <c r="Q2511">
        <f t="shared" si="195"/>
        <v>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96"/>
        <v>37.5</v>
      </c>
      <c r="Q2512">
        <f t="shared" si="195"/>
        <v>0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96"/>
        <v>0</v>
      </c>
      <c r="Q2513">
        <f t="shared" si="195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96"/>
        <v>0</v>
      </c>
      <c r="Q2514">
        <f t="shared" si="195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96"/>
        <v>0</v>
      </c>
      <c r="Q2515">
        <f t="shared" si="195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96"/>
        <v>52.5</v>
      </c>
      <c r="Q2516">
        <f t="shared" si="195"/>
        <v>2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96"/>
        <v>77.5</v>
      </c>
      <c r="Q2517">
        <f t="shared" si="195"/>
        <v>19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96"/>
        <v>0</v>
      </c>
      <c r="Q2518">
        <f t="shared" si="195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96"/>
        <v>53.55</v>
      </c>
      <c r="Q2519">
        <f t="shared" si="195"/>
        <v>10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96"/>
        <v>0</v>
      </c>
      <c r="Q2520">
        <f t="shared" si="195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96"/>
        <v>16.25</v>
      </c>
      <c r="Q2521">
        <f t="shared" si="195"/>
        <v>0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96"/>
        <v>0</v>
      </c>
      <c r="Q2522">
        <f t="shared" si="195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96"/>
        <v>103.68</v>
      </c>
      <c r="Q2523">
        <f t="shared" si="195"/>
        <v>109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96"/>
        <v>185.19</v>
      </c>
      <c r="Q2524">
        <f t="shared" si="195"/>
        <v>100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96"/>
        <v>54.15</v>
      </c>
      <c r="Q2525">
        <f t="shared" si="195"/>
        <v>156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96"/>
        <v>177.21</v>
      </c>
      <c r="Q2526">
        <f t="shared" si="195"/>
        <v>102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96"/>
        <v>100.33</v>
      </c>
      <c r="Q2527">
        <f t="shared" si="195"/>
        <v>100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96"/>
        <v>136.91</v>
      </c>
      <c r="Q2528">
        <f t="shared" si="195"/>
        <v>113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96"/>
        <v>57.54</v>
      </c>
      <c r="Q2529">
        <f t="shared" si="195"/>
        <v>102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96"/>
        <v>52.96</v>
      </c>
      <c r="Q2530">
        <f t="shared" si="195"/>
        <v>107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96"/>
        <v>82.33</v>
      </c>
      <c r="Q2531">
        <f t="shared" si="195"/>
        <v>104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96"/>
        <v>135.41999999999999</v>
      </c>
      <c r="Q2532">
        <f t="shared" si="195"/>
        <v>100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96"/>
        <v>74.069999999999993</v>
      </c>
      <c r="Q2533">
        <f t="shared" si="195"/>
        <v>100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96"/>
        <v>84.08</v>
      </c>
      <c r="Q2534">
        <f t="shared" si="195"/>
        <v>126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96"/>
        <v>61.03</v>
      </c>
      <c r="Q2535">
        <f t="shared" si="195"/>
        <v>111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96"/>
        <v>150</v>
      </c>
      <c r="Q2536">
        <f t="shared" si="195"/>
        <v>105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96"/>
        <v>266.08999999999997</v>
      </c>
      <c r="Q2537">
        <f t="shared" si="195"/>
        <v>104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96"/>
        <v>7.25</v>
      </c>
      <c r="Q2538">
        <f t="shared" si="195"/>
        <v>116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96"/>
        <v>100</v>
      </c>
      <c r="Q2539">
        <f t="shared" si="195"/>
        <v>110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96"/>
        <v>109.96</v>
      </c>
      <c r="Q2540">
        <f t="shared" si="195"/>
        <v>113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96"/>
        <v>169.92</v>
      </c>
      <c r="Q2541">
        <f t="shared" si="195"/>
        <v>100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96"/>
        <v>95.74</v>
      </c>
      <c r="Q2542">
        <f t="shared" si="195"/>
        <v>103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96"/>
        <v>59.46</v>
      </c>
      <c r="Q2543">
        <f t="shared" si="195"/>
        <v>107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96"/>
        <v>55.77</v>
      </c>
      <c r="Q2544">
        <f t="shared" si="195"/>
        <v>104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96"/>
        <v>30.08</v>
      </c>
      <c r="Q2545">
        <f t="shared" si="195"/>
        <v>156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96"/>
        <v>88.44</v>
      </c>
      <c r="Q2546">
        <f t="shared" si="195"/>
        <v>101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96"/>
        <v>64.03</v>
      </c>
      <c r="Q2547">
        <f t="shared" si="195"/>
        <v>195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96"/>
        <v>60.15</v>
      </c>
      <c r="Q2548">
        <f t="shared" si="195"/>
        <v>112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96"/>
        <v>49.19</v>
      </c>
      <c r="Q2549">
        <f t="shared" si="195"/>
        <v>120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96"/>
        <v>165.16</v>
      </c>
      <c r="Q2550">
        <f t="shared" si="195"/>
        <v>102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96"/>
        <v>43.62</v>
      </c>
      <c r="Q2551">
        <f t="shared" si="195"/>
        <v>103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96"/>
        <v>43.7</v>
      </c>
      <c r="Q2552">
        <f t="shared" si="195"/>
        <v>101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96"/>
        <v>67.42</v>
      </c>
      <c r="Q2553">
        <f t="shared" si="195"/>
        <v>103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96"/>
        <v>177.5</v>
      </c>
      <c r="Q2554">
        <f t="shared" si="195"/>
        <v>107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96"/>
        <v>38.880000000000003</v>
      </c>
      <c r="Q2555">
        <f t="shared" si="195"/>
        <v>156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96"/>
        <v>54.99</v>
      </c>
      <c r="Q2556">
        <f t="shared" si="195"/>
        <v>123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96"/>
        <v>61.34</v>
      </c>
      <c r="Q2557">
        <f t="shared" si="195"/>
        <v>107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96"/>
        <v>23.12</v>
      </c>
      <c r="Q2558">
        <f t="shared" si="195"/>
        <v>106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96"/>
        <v>29.61</v>
      </c>
      <c r="Q2559">
        <f t="shared" si="195"/>
        <v>118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96"/>
        <v>75.61</v>
      </c>
      <c r="Q2560">
        <f t="shared" si="195"/>
        <v>109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96"/>
        <v>35.6</v>
      </c>
      <c r="Q2561">
        <f t="shared" si="195"/>
        <v>111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96"/>
        <v>143</v>
      </c>
      <c r="Q2562">
        <f t="shared" ref="Q2562:Q2625" si="200">ROUND(E2562/D2562*100,0)</f>
        <v>100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201">IFERROR(
ROUND(E2563/L2563,2),0)</f>
        <v>0</v>
      </c>
      <c r="Q2563">
        <f t="shared" si="200"/>
        <v>0</v>
      </c>
      <c r="R2563" s="14">
        <f t="shared" ref="R2563:R2626" si="202">(((J2563/60) /60 /24)+DATE(1970,1,1))</f>
        <v>42260.528807870374</v>
      </c>
      <c r="S2563" s="14">
        <f t="shared" ref="S2563:S2626" si="203">(((I2563/60)/60/24)+DATE(1970,1,1))</f>
        <v>42290.528807870374</v>
      </c>
      <c r="T2563">
        <f t="shared" ref="T2563:T2626" si="204">YEAR(R2563)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201"/>
        <v>25</v>
      </c>
      <c r="Q2564">
        <f t="shared" si="200"/>
        <v>1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201"/>
        <v>0</v>
      </c>
      <c r="Q2565">
        <f t="shared" si="200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201"/>
        <v>0</v>
      </c>
      <c r="Q2566">
        <f t="shared" si="200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201"/>
        <v>100</v>
      </c>
      <c r="Q2567">
        <f t="shared" si="200"/>
        <v>1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201"/>
        <v>0</v>
      </c>
      <c r="Q2568">
        <f t="shared" si="200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201"/>
        <v>60</v>
      </c>
      <c r="Q2569">
        <f t="shared" si="200"/>
        <v>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201"/>
        <v>50</v>
      </c>
      <c r="Q2570">
        <f t="shared" si="200"/>
        <v>1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201"/>
        <v>72.5</v>
      </c>
      <c r="Q2571">
        <f t="shared" si="200"/>
        <v>2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201"/>
        <v>29.5</v>
      </c>
      <c r="Q2572">
        <f t="shared" si="200"/>
        <v>1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201"/>
        <v>62.5</v>
      </c>
      <c r="Q2573">
        <f t="shared" si="200"/>
        <v>0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201"/>
        <v>0</v>
      </c>
      <c r="Q2574">
        <f t="shared" si="200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201"/>
        <v>0</v>
      </c>
      <c r="Q2575">
        <f t="shared" si="200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201"/>
        <v>0</v>
      </c>
      <c r="Q2576">
        <f t="shared" si="200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201"/>
        <v>0</v>
      </c>
      <c r="Q2577">
        <f t="shared" si="200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201"/>
        <v>0</v>
      </c>
      <c r="Q2578">
        <f t="shared" si="200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201"/>
        <v>0</v>
      </c>
      <c r="Q2579">
        <f t="shared" si="200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201"/>
        <v>0</v>
      </c>
      <c r="Q2580">
        <f t="shared" si="200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201"/>
        <v>23.08</v>
      </c>
      <c r="Q2581">
        <f t="shared" si="200"/>
        <v>0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201"/>
        <v>25.5</v>
      </c>
      <c r="Q2582">
        <f t="shared" si="200"/>
        <v>1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201"/>
        <v>48.18</v>
      </c>
      <c r="Q2583">
        <f t="shared" si="200"/>
        <v>11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201"/>
        <v>1</v>
      </c>
      <c r="Q2584">
        <f t="shared" si="200"/>
        <v>0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201"/>
        <v>1</v>
      </c>
      <c r="Q2585">
        <f t="shared" si="200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201"/>
        <v>0</v>
      </c>
      <c r="Q2586">
        <f t="shared" si="200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201"/>
        <v>50</v>
      </c>
      <c r="Q2587">
        <f t="shared" si="200"/>
        <v>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201"/>
        <v>5</v>
      </c>
      <c r="Q2588">
        <f t="shared" si="200"/>
        <v>0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201"/>
        <v>202.83</v>
      </c>
      <c r="Q2589">
        <f t="shared" si="200"/>
        <v>2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201"/>
        <v>29.13</v>
      </c>
      <c r="Q2590">
        <f t="shared" si="200"/>
        <v>4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201"/>
        <v>5</v>
      </c>
      <c r="Q2591">
        <f t="shared" si="200"/>
        <v>0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201"/>
        <v>0</v>
      </c>
      <c r="Q2592">
        <f t="shared" si="200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201"/>
        <v>13</v>
      </c>
      <c r="Q2593">
        <f t="shared" si="200"/>
        <v>2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201"/>
        <v>50</v>
      </c>
      <c r="Q2594">
        <f t="shared" si="200"/>
        <v>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201"/>
        <v>0</v>
      </c>
      <c r="Q2595">
        <f t="shared" si="200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201"/>
        <v>1</v>
      </c>
      <c r="Q2596">
        <f t="shared" si="200"/>
        <v>0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201"/>
        <v>96.05</v>
      </c>
      <c r="Q2597">
        <f t="shared" si="200"/>
        <v>12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201"/>
        <v>305.77999999999997</v>
      </c>
      <c r="Q2598">
        <f t="shared" si="200"/>
        <v>24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201"/>
        <v>12.14</v>
      </c>
      <c r="Q2599">
        <f t="shared" si="200"/>
        <v>6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201"/>
        <v>83.57</v>
      </c>
      <c r="Q2600">
        <f t="shared" si="200"/>
        <v>39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201"/>
        <v>18</v>
      </c>
      <c r="Q2601">
        <f t="shared" si="200"/>
        <v>1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201"/>
        <v>115.53</v>
      </c>
      <c r="Q2602">
        <f t="shared" si="200"/>
        <v>7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201"/>
        <v>21.9</v>
      </c>
      <c r="Q2603">
        <f t="shared" si="200"/>
        <v>661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201"/>
        <v>80.02</v>
      </c>
      <c r="Q2604">
        <f t="shared" si="200"/>
        <v>326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201"/>
        <v>35.520000000000003</v>
      </c>
      <c r="Q2605">
        <f t="shared" si="200"/>
        <v>101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201"/>
        <v>64.930000000000007</v>
      </c>
      <c r="Q2606">
        <f t="shared" si="200"/>
        <v>104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201"/>
        <v>60.97</v>
      </c>
      <c r="Q2607">
        <f t="shared" si="200"/>
        <v>107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201"/>
        <v>31.44</v>
      </c>
      <c r="Q2608">
        <f t="shared" si="200"/>
        <v>110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201"/>
        <v>81.95</v>
      </c>
      <c r="Q2609">
        <f t="shared" si="200"/>
        <v>408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201"/>
        <v>58.93</v>
      </c>
      <c r="Q2610">
        <f t="shared" si="200"/>
        <v>224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201"/>
        <v>157.29</v>
      </c>
      <c r="Q2611">
        <f t="shared" si="200"/>
        <v>304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201"/>
        <v>55.76</v>
      </c>
      <c r="Q2612">
        <f t="shared" si="200"/>
        <v>141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201"/>
        <v>83.8</v>
      </c>
      <c r="Q2613">
        <f t="shared" si="200"/>
        <v>2791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201"/>
        <v>58.42</v>
      </c>
      <c r="Q2614">
        <f t="shared" si="200"/>
        <v>172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201"/>
        <v>270.57</v>
      </c>
      <c r="Q2615">
        <f t="shared" si="200"/>
        <v>101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201"/>
        <v>107.1</v>
      </c>
      <c r="Q2616">
        <f t="shared" si="200"/>
        <v>102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201"/>
        <v>47.18</v>
      </c>
      <c r="Q2617">
        <f t="shared" si="200"/>
        <v>170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201"/>
        <v>120.31</v>
      </c>
      <c r="Q2618">
        <f t="shared" si="200"/>
        <v>115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201"/>
        <v>27.6</v>
      </c>
      <c r="Q2619">
        <f t="shared" si="200"/>
        <v>878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201"/>
        <v>205.3</v>
      </c>
      <c r="Q2620">
        <f t="shared" si="200"/>
        <v>105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201"/>
        <v>35.549999999999997</v>
      </c>
      <c r="Q2621">
        <f t="shared" si="200"/>
        <v>188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201"/>
        <v>74.64</v>
      </c>
      <c r="Q2622">
        <f t="shared" si="200"/>
        <v>144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201"/>
        <v>47.06</v>
      </c>
      <c r="Q2623">
        <f t="shared" si="200"/>
        <v>146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201"/>
        <v>26.59</v>
      </c>
      <c r="Q2624">
        <f t="shared" si="200"/>
        <v>131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201"/>
        <v>36.770000000000003</v>
      </c>
      <c r="Q2625">
        <f t="shared" si="200"/>
        <v>114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201"/>
        <v>31.82</v>
      </c>
      <c r="Q2626">
        <f t="shared" ref="Q2626:Q2689" si="205">ROUND(E2626/D2626*100,0)</f>
        <v>1379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206">IFERROR(
ROUND(E2627/L2627,2),0)</f>
        <v>27.58</v>
      </c>
      <c r="Q2627">
        <f t="shared" si="205"/>
        <v>956</v>
      </c>
      <c r="R2627" s="14">
        <f t="shared" ref="R2627:R2690" si="207">(((J2627/60) /60 /24)+DATE(1970,1,1))</f>
        <v>42658.810277777782</v>
      </c>
      <c r="S2627" s="14">
        <f t="shared" ref="S2627:S2690" si="208">(((I2627/60)/60/24)+DATE(1970,1,1))</f>
        <v>42683.851944444439</v>
      </c>
      <c r="T2627">
        <f t="shared" ref="T2627:T2690" si="209">YEAR(R2627)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206"/>
        <v>56</v>
      </c>
      <c r="Q2628">
        <f t="shared" si="205"/>
        <v>112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206"/>
        <v>21.56</v>
      </c>
      <c r="Q2629">
        <f t="shared" si="205"/>
        <v>647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206"/>
        <v>44.1</v>
      </c>
      <c r="Q2630">
        <f t="shared" si="205"/>
        <v>110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206"/>
        <v>63.87</v>
      </c>
      <c r="Q2631">
        <f t="shared" si="205"/>
        <v>128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206"/>
        <v>38.99</v>
      </c>
      <c r="Q2632">
        <f t="shared" si="205"/>
        <v>158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206"/>
        <v>80.19</v>
      </c>
      <c r="Q2633">
        <f t="shared" si="205"/>
        <v>115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206"/>
        <v>34.9</v>
      </c>
      <c r="Q2634">
        <f t="shared" si="205"/>
        <v>137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206"/>
        <v>89.1</v>
      </c>
      <c r="Q2635">
        <f t="shared" si="205"/>
        <v>355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206"/>
        <v>39.44</v>
      </c>
      <c r="Q2636">
        <f t="shared" si="205"/>
        <v>106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206"/>
        <v>136.9</v>
      </c>
      <c r="Q2637">
        <f t="shared" si="205"/>
        <v>100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206"/>
        <v>37.46</v>
      </c>
      <c r="Q2638">
        <f t="shared" si="205"/>
        <v>187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206"/>
        <v>31.96</v>
      </c>
      <c r="Q2639">
        <f t="shared" si="205"/>
        <v>166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206"/>
        <v>25.21</v>
      </c>
      <c r="Q2640">
        <f t="shared" si="205"/>
        <v>102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206"/>
        <v>10.039999999999999</v>
      </c>
      <c r="Q2641">
        <f t="shared" si="205"/>
        <v>164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206"/>
        <v>45.94</v>
      </c>
      <c r="Q2642">
        <f t="shared" si="205"/>
        <v>106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206"/>
        <v>15</v>
      </c>
      <c r="Q2643">
        <f t="shared" si="205"/>
        <v>1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206"/>
        <v>0</v>
      </c>
      <c r="Q2644">
        <f t="shared" si="205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206"/>
        <v>223.58</v>
      </c>
      <c r="Q2645">
        <f t="shared" si="205"/>
        <v>34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206"/>
        <v>39.479999999999997</v>
      </c>
      <c r="Q2646">
        <f t="shared" si="205"/>
        <v>2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206"/>
        <v>91.3</v>
      </c>
      <c r="Q2647">
        <f t="shared" si="205"/>
        <v>11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206"/>
        <v>78.67</v>
      </c>
      <c r="Q2648">
        <f t="shared" si="205"/>
        <v>8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206"/>
        <v>12</v>
      </c>
      <c r="Q2649">
        <f t="shared" si="205"/>
        <v>1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206"/>
        <v>17.670000000000002</v>
      </c>
      <c r="Q2650">
        <f t="shared" si="205"/>
        <v>1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206"/>
        <v>41.33</v>
      </c>
      <c r="Q2651">
        <f t="shared" si="205"/>
        <v>0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206"/>
        <v>71.599999999999994</v>
      </c>
      <c r="Q2652">
        <f t="shared" si="205"/>
        <v>1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206"/>
        <v>307.82</v>
      </c>
      <c r="Q2653">
        <f t="shared" si="205"/>
        <v>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206"/>
        <v>80.45</v>
      </c>
      <c r="Q2654">
        <f t="shared" si="205"/>
        <v>1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206"/>
        <v>83.94</v>
      </c>
      <c r="Q2655">
        <f t="shared" si="205"/>
        <v>12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206"/>
        <v>8.5</v>
      </c>
      <c r="Q2656">
        <f t="shared" si="205"/>
        <v>0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206"/>
        <v>73.37</v>
      </c>
      <c r="Q2657">
        <f t="shared" si="205"/>
        <v>21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206"/>
        <v>112.86</v>
      </c>
      <c r="Q2658">
        <f t="shared" si="205"/>
        <v>11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206"/>
        <v>95.28</v>
      </c>
      <c r="Q2659">
        <f t="shared" si="205"/>
        <v>19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206"/>
        <v>22.75</v>
      </c>
      <c r="Q2660">
        <f t="shared" si="205"/>
        <v>0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206"/>
        <v>133.30000000000001</v>
      </c>
      <c r="Q2661">
        <f t="shared" si="205"/>
        <v>3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206"/>
        <v>3.8</v>
      </c>
      <c r="Q2662">
        <f t="shared" si="205"/>
        <v>0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206"/>
        <v>85.75</v>
      </c>
      <c r="Q2663">
        <f t="shared" si="205"/>
        <v>103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206"/>
        <v>267</v>
      </c>
      <c r="Q2664">
        <f t="shared" si="205"/>
        <v>107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206"/>
        <v>373.56</v>
      </c>
      <c r="Q2665">
        <f t="shared" si="205"/>
        <v>105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206"/>
        <v>174.04</v>
      </c>
      <c r="Q2666">
        <f t="shared" si="205"/>
        <v>103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206"/>
        <v>93.7</v>
      </c>
      <c r="Q2667">
        <f t="shared" si="205"/>
        <v>123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206"/>
        <v>77.33</v>
      </c>
      <c r="Q2668">
        <f t="shared" si="205"/>
        <v>159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206"/>
        <v>92.22</v>
      </c>
      <c r="Q2669">
        <f t="shared" si="205"/>
        <v>111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206"/>
        <v>60.96</v>
      </c>
      <c r="Q2670">
        <f t="shared" si="205"/>
        <v>171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206"/>
        <v>91</v>
      </c>
      <c r="Q2671">
        <f t="shared" si="205"/>
        <v>125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206"/>
        <v>41.58</v>
      </c>
      <c r="Q2672">
        <f t="shared" si="205"/>
        <v>6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206"/>
        <v>33.76</v>
      </c>
      <c r="Q2673">
        <f t="shared" si="205"/>
        <v>11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206"/>
        <v>70.62</v>
      </c>
      <c r="Q2674">
        <f t="shared" si="205"/>
        <v>33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206"/>
        <v>167.15</v>
      </c>
      <c r="Q2675">
        <f t="shared" si="205"/>
        <v>28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206"/>
        <v>128.62</v>
      </c>
      <c r="Q2676">
        <f t="shared" si="205"/>
        <v>63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206"/>
        <v>65.41</v>
      </c>
      <c r="Q2677">
        <f t="shared" si="205"/>
        <v>8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206"/>
        <v>117.56</v>
      </c>
      <c r="Q2678">
        <f t="shared" si="205"/>
        <v>50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206"/>
        <v>126.48</v>
      </c>
      <c r="Q2679">
        <f t="shared" si="205"/>
        <v>18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206"/>
        <v>550</v>
      </c>
      <c r="Q2680">
        <f t="shared" si="205"/>
        <v>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206"/>
        <v>44</v>
      </c>
      <c r="Q2681">
        <f t="shared" si="205"/>
        <v>0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206"/>
        <v>69</v>
      </c>
      <c r="Q2682">
        <f t="shared" si="205"/>
        <v>1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206"/>
        <v>27.5</v>
      </c>
      <c r="Q2683">
        <f t="shared" si="205"/>
        <v>1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206"/>
        <v>84.9</v>
      </c>
      <c r="Q2684">
        <f t="shared" si="205"/>
        <v>28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206"/>
        <v>12</v>
      </c>
      <c r="Q2685">
        <f t="shared" si="205"/>
        <v>0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206"/>
        <v>200</v>
      </c>
      <c r="Q2686">
        <f t="shared" si="205"/>
        <v>1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206"/>
        <v>10</v>
      </c>
      <c r="Q2687">
        <f t="shared" si="205"/>
        <v>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206"/>
        <v>0</v>
      </c>
      <c r="Q2688">
        <f t="shared" si="205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206"/>
        <v>0</v>
      </c>
      <c r="Q2689">
        <f t="shared" si="205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206"/>
        <v>5.29</v>
      </c>
      <c r="Q2690">
        <f t="shared" ref="Q2690:Q2753" si="210">ROUND(E2690/D2690*100,0)</f>
        <v>0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211">IFERROR(
ROUND(E2691/L2691,2),0)</f>
        <v>1</v>
      </c>
      <c r="Q2691">
        <f t="shared" si="210"/>
        <v>0</v>
      </c>
      <c r="R2691" s="14">
        <f t="shared" ref="R2691:R2754" si="212">(((J2691/60) /60 /24)+DATE(1970,1,1))</f>
        <v>42551.961689814809</v>
      </c>
      <c r="S2691" s="14">
        <f t="shared" ref="S2691:S2754" si="213">(((I2691/60)/60/24)+DATE(1970,1,1))</f>
        <v>42581.961689814809</v>
      </c>
      <c r="T2691">
        <f t="shared" ref="T2691:T2754" si="214">YEAR(R2691)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211"/>
        <v>72.760000000000005</v>
      </c>
      <c r="Q2692">
        <f t="shared" si="210"/>
        <v>11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211"/>
        <v>17.5</v>
      </c>
      <c r="Q2693">
        <f t="shared" si="210"/>
        <v>0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211"/>
        <v>25</v>
      </c>
      <c r="Q2694">
        <f t="shared" si="210"/>
        <v>1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211"/>
        <v>13.33</v>
      </c>
      <c r="Q2695">
        <f t="shared" si="210"/>
        <v>1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211"/>
        <v>1</v>
      </c>
      <c r="Q2696">
        <f t="shared" si="210"/>
        <v>0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211"/>
        <v>23.67</v>
      </c>
      <c r="Q2697">
        <f t="shared" si="210"/>
        <v>0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211"/>
        <v>89.21</v>
      </c>
      <c r="Q2698">
        <f t="shared" si="210"/>
        <v>6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211"/>
        <v>116.56</v>
      </c>
      <c r="Q2699">
        <f t="shared" si="210"/>
        <v>26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211"/>
        <v>13.01</v>
      </c>
      <c r="Q2700">
        <f t="shared" si="210"/>
        <v>0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211"/>
        <v>0</v>
      </c>
      <c r="Q2701">
        <f t="shared" si="210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211"/>
        <v>17.5</v>
      </c>
      <c r="Q2702">
        <f t="shared" si="210"/>
        <v>1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211"/>
        <v>34.130000000000003</v>
      </c>
      <c r="Q2703">
        <f t="shared" si="210"/>
        <v>46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211"/>
        <v>132.35</v>
      </c>
      <c r="Q2704">
        <f t="shared" si="210"/>
        <v>34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211"/>
        <v>922.22</v>
      </c>
      <c r="Q2705">
        <f t="shared" si="210"/>
        <v>104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211"/>
        <v>163.57</v>
      </c>
      <c r="Q2706">
        <f t="shared" si="210"/>
        <v>6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211"/>
        <v>217.38</v>
      </c>
      <c r="Q2707">
        <f t="shared" si="210"/>
        <v>11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211"/>
        <v>149.44</v>
      </c>
      <c r="Q2708">
        <f t="shared" si="210"/>
        <v>112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211"/>
        <v>71.239999999999995</v>
      </c>
      <c r="Q2709">
        <f t="shared" si="210"/>
        <v>351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211"/>
        <v>44.46</v>
      </c>
      <c r="Q2710">
        <f t="shared" si="210"/>
        <v>233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211"/>
        <v>164.94</v>
      </c>
      <c r="Q2711">
        <f t="shared" si="210"/>
        <v>102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211"/>
        <v>84.87</v>
      </c>
      <c r="Q2712">
        <f t="shared" si="210"/>
        <v>154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211"/>
        <v>53.95</v>
      </c>
      <c r="Q2713">
        <f t="shared" si="210"/>
        <v>101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211"/>
        <v>50.53</v>
      </c>
      <c r="Q2714">
        <f t="shared" si="210"/>
        <v>131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211"/>
        <v>108</v>
      </c>
      <c r="Q2715">
        <f t="shared" si="210"/>
        <v>102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211"/>
        <v>95.37</v>
      </c>
      <c r="Q2716">
        <f t="shared" si="210"/>
        <v>116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211"/>
        <v>57.63</v>
      </c>
      <c r="Q2717">
        <f t="shared" si="210"/>
        <v>265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211"/>
        <v>64.16</v>
      </c>
      <c r="Q2718">
        <f t="shared" si="210"/>
        <v>120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211"/>
        <v>92.39</v>
      </c>
      <c r="Q2719">
        <f t="shared" si="210"/>
        <v>120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211"/>
        <v>125.98</v>
      </c>
      <c r="Q2720">
        <f t="shared" si="210"/>
        <v>104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211"/>
        <v>94.64</v>
      </c>
      <c r="Q2721">
        <f t="shared" si="210"/>
        <v>109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211"/>
        <v>170.7</v>
      </c>
      <c r="Q2722">
        <f t="shared" si="210"/>
        <v>118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211"/>
        <v>40.76</v>
      </c>
      <c r="Q2723">
        <f t="shared" si="210"/>
        <v>1462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211"/>
        <v>68.25</v>
      </c>
      <c r="Q2724">
        <f t="shared" si="210"/>
        <v>253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211"/>
        <v>95.49</v>
      </c>
      <c r="Q2725">
        <f t="shared" si="210"/>
        <v>140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211"/>
        <v>7.19</v>
      </c>
      <c r="Q2726">
        <f t="shared" si="210"/>
        <v>297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211"/>
        <v>511.65</v>
      </c>
      <c r="Q2727">
        <f t="shared" si="210"/>
        <v>145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211"/>
        <v>261.75</v>
      </c>
      <c r="Q2728">
        <f t="shared" si="210"/>
        <v>106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211"/>
        <v>69.760000000000005</v>
      </c>
      <c r="Q2729">
        <f t="shared" si="210"/>
        <v>493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211"/>
        <v>77.23</v>
      </c>
      <c r="Q2730">
        <f t="shared" si="210"/>
        <v>202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211"/>
        <v>340.57</v>
      </c>
      <c r="Q2731">
        <f t="shared" si="210"/>
        <v>104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211"/>
        <v>67.42</v>
      </c>
      <c r="Q2732">
        <f t="shared" si="210"/>
        <v>170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211"/>
        <v>845.7</v>
      </c>
      <c r="Q2733">
        <f t="shared" si="210"/>
        <v>104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211"/>
        <v>97.19</v>
      </c>
      <c r="Q2734">
        <f t="shared" si="210"/>
        <v>118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211"/>
        <v>451.84</v>
      </c>
      <c r="Q2735">
        <f t="shared" si="210"/>
        <v>108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211"/>
        <v>138.66999999999999</v>
      </c>
      <c r="Q2736">
        <f t="shared" si="210"/>
        <v>2260300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211"/>
        <v>21.64</v>
      </c>
      <c r="Q2737">
        <f t="shared" si="210"/>
        <v>978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211"/>
        <v>169.52</v>
      </c>
      <c r="Q2738">
        <f t="shared" si="210"/>
        <v>123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211"/>
        <v>161.88</v>
      </c>
      <c r="Q2739">
        <f t="shared" si="210"/>
        <v>246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211"/>
        <v>493.13</v>
      </c>
      <c r="Q2740">
        <f t="shared" si="210"/>
        <v>148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211"/>
        <v>22.12</v>
      </c>
      <c r="Q2741">
        <f t="shared" si="210"/>
        <v>384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211"/>
        <v>18.239999999999998</v>
      </c>
      <c r="Q2742">
        <f t="shared" si="210"/>
        <v>103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211"/>
        <v>8.75</v>
      </c>
      <c r="Q2743">
        <f t="shared" si="210"/>
        <v>0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211"/>
        <v>40.61</v>
      </c>
      <c r="Q2744">
        <f t="shared" si="210"/>
        <v>29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211"/>
        <v>0</v>
      </c>
      <c r="Q2745">
        <f t="shared" si="210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211"/>
        <v>37.950000000000003</v>
      </c>
      <c r="Q2746">
        <f t="shared" si="210"/>
        <v>5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211"/>
        <v>35.729999999999997</v>
      </c>
      <c r="Q2747">
        <f t="shared" si="210"/>
        <v>22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211"/>
        <v>42.16</v>
      </c>
      <c r="Q2748">
        <f t="shared" si="210"/>
        <v>27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211"/>
        <v>35</v>
      </c>
      <c r="Q2749">
        <f t="shared" si="210"/>
        <v>28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211"/>
        <v>13.25</v>
      </c>
      <c r="Q2750">
        <f t="shared" si="210"/>
        <v>1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211"/>
        <v>55</v>
      </c>
      <c r="Q2751">
        <f t="shared" si="210"/>
        <v>1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211"/>
        <v>0</v>
      </c>
      <c r="Q2752">
        <f t="shared" si="210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211"/>
        <v>0</v>
      </c>
      <c r="Q2753">
        <f t="shared" si="210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211"/>
        <v>39.29</v>
      </c>
      <c r="Q2754">
        <f t="shared" ref="Q2754:Q2817" si="215">ROUND(E2754/D2754*100,0)</f>
        <v>11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216">IFERROR(
ROUND(E2755/L2755,2),0)</f>
        <v>47.5</v>
      </c>
      <c r="Q2755">
        <f t="shared" si="215"/>
        <v>19</v>
      </c>
      <c r="R2755" s="14">
        <f t="shared" ref="R2755:R2818" si="217">(((J2755/60) /60 /24)+DATE(1970,1,1))</f>
        <v>41117.900729166664</v>
      </c>
      <c r="S2755" s="14">
        <f t="shared" ref="S2755:S2818" si="218">(((I2755/60)/60/24)+DATE(1970,1,1))</f>
        <v>41147.900729166664</v>
      </c>
      <c r="T2755">
        <f t="shared" ref="T2755:T2818" si="219">YEAR(R2755)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216"/>
        <v>0</v>
      </c>
      <c r="Q2756">
        <f t="shared" si="215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216"/>
        <v>17.329999999999998</v>
      </c>
      <c r="Q2757">
        <f t="shared" si="215"/>
        <v>52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216"/>
        <v>31.76</v>
      </c>
      <c r="Q2758">
        <f t="shared" si="215"/>
        <v>10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216"/>
        <v>5</v>
      </c>
      <c r="Q2759">
        <f t="shared" si="215"/>
        <v>1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216"/>
        <v>39</v>
      </c>
      <c r="Q2760">
        <f t="shared" si="215"/>
        <v>12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216"/>
        <v>52.5</v>
      </c>
      <c r="Q2761">
        <f t="shared" si="215"/>
        <v>11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216"/>
        <v>0</v>
      </c>
      <c r="Q2762">
        <f t="shared" si="215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216"/>
        <v>9</v>
      </c>
      <c r="Q2763">
        <f t="shared" si="215"/>
        <v>1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216"/>
        <v>25</v>
      </c>
      <c r="Q2764">
        <f t="shared" si="215"/>
        <v>1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216"/>
        <v>30</v>
      </c>
      <c r="Q2765">
        <f t="shared" si="215"/>
        <v>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216"/>
        <v>11.25</v>
      </c>
      <c r="Q2766">
        <f t="shared" si="215"/>
        <v>1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216"/>
        <v>0</v>
      </c>
      <c r="Q2767">
        <f t="shared" si="215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216"/>
        <v>25</v>
      </c>
      <c r="Q2768">
        <f t="shared" si="215"/>
        <v>2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216"/>
        <v>11.33</v>
      </c>
      <c r="Q2769">
        <f t="shared" si="215"/>
        <v>1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216"/>
        <v>29.47</v>
      </c>
      <c r="Q2770">
        <f t="shared" si="215"/>
        <v>14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216"/>
        <v>1</v>
      </c>
      <c r="Q2771">
        <f t="shared" si="215"/>
        <v>0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216"/>
        <v>63.1</v>
      </c>
      <c r="Q2772">
        <f t="shared" si="215"/>
        <v>10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216"/>
        <v>0</v>
      </c>
      <c r="Q2773">
        <f t="shared" si="215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216"/>
        <v>0</v>
      </c>
      <c r="Q2774">
        <f t="shared" si="215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216"/>
        <v>1</v>
      </c>
      <c r="Q2775">
        <f t="shared" si="215"/>
        <v>0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216"/>
        <v>43.85</v>
      </c>
      <c r="Q2776">
        <f t="shared" si="215"/>
        <v>14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216"/>
        <v>75</v>
      </c>
      <c r="Q2777">
        <f t="shared" si="215"/>
        <v>3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216"/>
        <v>45.97</v>
      </c>
      <c r="Q2778">
        <f t="shared" si="215"/>
        <v>8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216"/>
        <v>10</v>
      </c>
      <c r="Q2779">
        <f t="shared" si="215"/>
        <v>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216"/>
        <v>93.67</v>
      </c>
      <c r="Q2780">
        <f t="shared" si="215"/>
        <v>26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216"/>
        <v>53</v>
      </c>
      <c r="Q2781">
        <f t="shared" si="215"/>
        <v>2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216"/>
        <v>0</v>
      </c>
      <c r="Q2782">
        <f t="shared" si="215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216"/>
        <v>47</v>
      </c>
      <c r="Q2783">
        <f t="shared" si="215"/>
        <v>105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216"/>
        <v>66.67</v>
      </c>
      <c r="Q2784">
        <f t="shared" si="215"/>
        <v>120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216"/>
        <v>18.77</v>
      </c>
      <c r="Q2785">
        <f t="shared" si="215"/>
        <v>115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216"/>
        <v>66.11</v>
      </c>
      <c r="Q2786">
        <f t="shared" si="215"/>
        <v>119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216"/>
        <v>36.86</v>
      </c>
      <c r="Q2787">
        <f t="shared" si="215"/>
        <v>105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216"/>
        <v>39.81</v>
      </c>
      <c r="Q2788">
        <f t="shared" si="215"/>
        <v>118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216"/>
        <v>31.5</v>
      </c>
      <c r="Q2789">
        <f t="shared" si="215"/>
        <v>120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216"/>
        <v>102.5</v>
      </c>
      <c r="Q2790">
        <f t="shared" si="215"/>
        <v>103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216"/>
        <v>126.46</v>
      </c>
      <c r="Q2791">
        <f t="shared" si="215"/>
        <v>101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216"/>
        <v>47.88</v>
      </c>
      <c r="Q2792">
        <f t="shared" si="215"/>
        <v>105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216"/>
        <v>73.209999999999994</v>
      </c>
      <c r="Q2793">
        <f t="shared" si="215"/>
        <v>103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216"/>
        <v>89.67</v>
      </c>
      <c r="Q2794">
        <f t="shared" si="215"/>
        <v>108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216"/>
        <v>151.46</v>
      </c>
      <c r="Q2795">
        <f t="shared" si="215"/>
        <v>111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216"/>
        <v>25</v>
      </c>
      <c r="Q2796">
        <f t="shared" si="215"/>
        <v>150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216"/>
        <v>36.5</v>
      </c>
      <c r="Q2797">
        <f t="shared" si="215"/>
        <v>104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216"/>
        <v>44</v>
      </c>
      <c r="Q2798">
        <f t="shared" si="215"/>
        <v>116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216"/>
        <v>87.36</v>
      </c>
      <c r="Q2799">
        <f t="shared" si="215"/>
        <v>103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216"/>
        <v>36.47</v>
      </c>
      <c r="Q2800">
        <f t="shared" si="215"/>
        <v>101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216"/>
        <v>44.86</v>
      </c>
      <c r="Q2801">
        <f t="shared" si="215"/>
        <v>117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216"/>
        <v>42.9</v>
      </c>
      <c r="Q2802">
        <f t="shared" si="215"/>
        <v>133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216"/>
        <v>51.23</v>
      </c>
      <c r="Q2803">
        <f t="shared" si="215"/>
        <v>133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216"/>
        <v>33.94</v>
      </c>
      <c r="Q2804">
        <f t="shared" si="215"/>
        <v>102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216"/>
        <v>90.74</v>
      </c>
      <c r="Q2805">
        <f t="shared" si="215"/>
        <v>128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216"/>
        <v>50</v>
      </c>
      <c r="Q2806">
        <f t="shared" si="215"/>
        <v>115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216"/>
        <v>24.44</v>
      </c>
      <c r="Q2807">
        <f t="shared" si="215"/>
        <v>110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216"/>
        <v>44.25</v>
      </c>
      <c r="Q2808">
        <f t="shared" si="215"/>
        <v>112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216"/>
        <v>67.739999999999995</v>
      </c>
      <c r="Q2809">
        <f t="shared" si="215"/>
        <v>126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216"/>
        <v>65.38</v>
      </c>
      <c r="Q2810">
        <f t="shared" si="215"/>
        <v>100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216"/>
        <v>121.9</v>
      </c>
      <c r="Q2811">
        <f t="shared" si="215"/>
        <v>102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216"/>
        <v>47.46</v>
      </c>
      <c r="Q2812">
        <f t="shared" si="215"/>
        <v>108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216"/>
        <v>92.84</v>
      </c>
      <c r="Q2813">
        <f t="shared" si="215"/>
        <v>100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216"/>
        <v>68.25</v>
      </c>
      <c r="Q2814">
        <f t="shared" si="215"/>
        <v>113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216"/>
        <v>37.21</v>
      </c>
      <c r="Q2815">
        <f t="shared" si="215"/>
        <v>128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216"/>
        <v>25.25</v>
      </c>
      <c r="Q2816">
        <f t="shared" si="215"/>
        <v>108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216"/>
        <v>43.21</v>
      </c>
      <c r="Q2817">
        <f t="shared" si="215"/>
        <v>242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216"/>
        <v>25.13</v>
      </c>
      <c r="Q2818">
        <f t="shared" ref="Q2818:Q2881" si="220">ROUND(E2818/D2818*100,0)</f>
        <v>142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43" si="221">IFERROR(
ROUND(E2819/L2819,2),0)</f>
        <v>23.64</v>
      </c>
      <c r="Q2819">
        <f t="shared" si="220"/>
        <v>130</v>
      </c>
      <c r="R2819" s="14">
        <f t="shared" ref="R2819:R2882" si="222">(((J2819/60) /60 /24)+DATE(1970,1,1))</f>
        <v>42023.634976851856</v>
      </c>
      <c r="S2819" s="14">
        <f t="shared" ref="S2819:S2882" si="223">(((I2819/60)/60/24)+DATE(1970,1,1))</f>
        <v>42063.634976851856</v>
      </c>
      <c r="T2819">
        <f t="shared" ref="T2819:T2882" si="224">YEAR(R2819)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221"/>
        <v>103.95</v>
      </c>
      <c r="Q2820">
        <f t="shared" si="220"/>
        <v>106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221"/>
        <v>50.38</v>
      </c>
      <c r="Q2821">
        <f t="shared" si="220"/>
        <v>105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221"/>
        <v>13.6</v>
      </c>
      <c r="Q2822">
        <f t="shared" si="220"/>
        <v>136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221"/>
        <v>28.57</v>
      </c>
      <c r="Q2823">
        <f t="shared" si="220"/>
        <v>100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221"/>
        <v>63.83</v>
      </c>
      <c r="Q2824">
        <f t="shared" si="220"/>
        <v>100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221"/>
        <v>8.86</v>
      </c>
      <c r="Q2825">
        <f t="shared" si="220"/>
        <v>124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221"/>
        <v>50.67</v>
      </c>
      <c r="Q2826">
        <f t="shared" si="220"/>
        <v>117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221"/>
        <v>60.78</v>
      </c>
      <c r="Q2827">
        <f t="shared" si="220"/>
        <v>103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221"/>
        <v>113.42</v>
      </c>
      <c r="Q2828">
        <f t="shared" si="220"/>
        <v>108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221"/>
        <v>104.57</v>
      </c>
      <c r="Q2829">
        <f t="shared" si="220"/>
        <v>120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221"/>
        <v>98.31</v>
      </c>
      <c r="Q2830">
        <f t="shared" si="220"/>
        <v>100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221"/>
        <v>35.04</v>
      </c>
      <c r="Q2831">
        <f t="shared" si="220"/>
        <v>107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221"/>
        <v>272.73</v>
      </c>
      <c r="Q2832">
        <f t="shared" si="220"/>
        <v>100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221"/>
        <v>63.85</v>
      </c>
      <c r="Q2833">
        <f t="shared" si="220"/>
        <v>111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221"/>
        <v>30.19</v>
      </c>
      <c r="Q2834">
        <f t="shared" si="220"/>
        <v>115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221"/>
        <v>83.51</v>
      </c>
      <c r="Q2835">
        <f t="shared" si="220"/>
        <v>108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221"/>
        <v>64.760000000000005</v>
      </c>
      <c r="Q2836">
        <f t="shared" si="220"/>
        <v>170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221"/>
        <v>20.12</v>
      </c>
      <c r="Q2837">
        <f t="shared" si="220"/>
        <v>187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221"/>
        <v>44.09</v>
      </c>
      <c r="Q2838">
        <f t="shared" si="220"/>
        <v>108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221"/>
        <v>40.479999999999997</v>
      </c>
      <c r="Q2839">
        <f t="shared" si="220"/>
        <v>100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221"/>
        <v>44.54</v>
      </c>
      <c r="Q2840">
        <f t="shared" si="220"/>
        <v>120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221"/>
        <v>125.81</v>
      </c>
      <c r="Q2841">
        <f t="shared" si="220"/>
        <v>111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221"/>
        <v>19.7</v>
      </c>
      <c r="Q2842">
        <f t="shared" si="220"/>
        <v>104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221"/>
        <v>10</v>
      </c>
      <c r="Q2843">
        <f t="shared" si="220"/>
        <v>1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 t="str">
        <f>IFERROR(
ROUND(E2844/L2844,2),"N/A")</f>
        <v>N/A</v>
      </c>
      <c r="Q2844">
        <f t="shared" si="220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 t="str">
        <f t="shared" ref="P2845:P2908" si="225">IFERROR(
ROUND(E2845/L2845,2),"N/A")</f>
        <v>N/A</v>
      </c>
      <c r="Q2845">
        <f t="shared" si="220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225"/>
        <v>30</v>
      </c>
      <c r="Q2846">
        <f t="shared" si="220"/>
        <v>5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225"/>
        <v>60.67</v>
      </c>
      <c r="Q2847">
        <f t="shared" si="220"/>
        <v>32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 t="str">
        <f t="shared" si="225"/>
        <v>N/A</v>
      </c>
      <c r="Q2848">
        <f t="shared" si="220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 t="str">
        <f t="shared" si="225"/>
        <v>N/A</v>
      </c>
      <c r="Q2849">
        <f t="shared" si="220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225"/>
        <v>23.33</v>
      </c>
      <c r="Q2850">
        <f t="shared" si="220"/>
        <v>0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225"/>
        <v>5</v>
      </c>
      <c r="Q2851">
        <f t="shared" si="220"/>
        <v>1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225"/>
        <v>23.92</v>
      </c>
      <c r="Q2852">
        <f t="shared" si="220"/>
        <v>4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 t="str">
        <f t="shared" si="225"/>
        <v>N/A</v>
      </c>
      <c r="Q2853">
        <f t="shared" si="220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225"/>
        <v>15.83</v>
      </c>
      <c r="Q2854">
        <f t="shared" si="220"/>
        <v>2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 t="str">
        <f t="shared" si="225"/>
        <v>N/A</v>
      </c>
      <c r="Q2855">
        <f t="shared" si="220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225"/>
        <v>29.79</v>
      </c>
      <c r="Q2856">
        <f t="shared" si="220"/>
        <v>42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225"/>
        <v>60</v>
      </c>
      <c r="Q2857">
        <f t="shared" si="220"/>
        <v>50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225"/>
        <v>24.33</v>
      </c>
      <c r="Q2858">
        <f t="shared" si="220"/>
        <v>5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225"/>
        <v>500</v>
      </c>
      <c r="Q2859">
        <f t="shared" si="220"/>
        <v>20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 t="str">
        <f t="shared" si="225"/>
        <v>N/A</v>
      </c>
      <c r="Q2860">
        <f t="shared" si="220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225"/>
        <v>35</v>
      </c>
      <c r="Q2861">
        <f t="shared" si="220"/>
        <v>2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225"/>
        <v>29.56</v>
      </c>
      <c r="Q2862">
        <f t="shared" si="220"/>
        <v>7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225"/>
        <v>26.67</v>
      </c>
      <c r="Q2863">
        <f t="shared" si="220"/>
        <v>32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225"/>
        <v>18.329999999999998</v>
      </c>
      <c r="Q2864">
        <f t="shared" si="220"/>
        <v>0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225"/>
        <v>20</v>
      </c>
      <c r="Q2865">
        <f t="shared" si="220"/>
        <v>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225"/>
        <v>13.33</v>
      </c>
      <c r="Q2866">
        <f t="shared" si="220"/>
        <v>2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 t="str">
        <f t="shared" si="225"/>
        <v>N/A</v>
      </c>
      <c r="Q2867">
        <f t="shared" si="220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225"/>
        <v>22.5</v>
      </c>
      <c r="Q2868">
        <f t="shared" si="220"/>
        <v>1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225"/>
        <v>50.4</v>
      </c>
      <c r="Q2869">
        <f t="shared" si="220"/>
        <v>20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225"/>
        <v>105.03</v>
      </c>
      <c r="Q2870">
        <f t="shared" si="220"/>
        <v>42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225"/>
        <v>35.4</v>
      </c>
      <c r="Q2871">
        <f t="shared" si="220"/>
        <v>1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225"/>
        <v>83.33</v>
      </c>
      <c r="Q2872">
        <f t="shared" si="220"/>
        <v>15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225"/>
        <v>35.92</v>
      </c>
      <c r="Q2873">
        <f t="shared" si="220"/>
        <v>5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 t="str">
        <f t="shared" si="225"/>
        <v>N/A</v>
      </c>
      <c r="Q2874">
        <f t="shared" si="220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225"/>
        <v>119.13</v>
      </c>
      <c r="Q2875">
        <f t="shared" si="220"/>
        <v>38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225"/>
        <v>90.33</v>
      </c>
      <c r="Q2876">
        <f t="shared" si="220"/>
        <v>5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225"/>
        <v>2.33</v>
      </c>
      <c r="Q2877">
        <f t="shared" si="220"/>
        <v>0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 t="str">
        <f t="shared" si="225"/>
        <v>N/A</v>
      </c>
      <c r="Q2878">
        <f t="shared" si="220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225"/>
        <v>108.33</v>
      </c>
      <c r="Q2879">
        <f t="shared" si="220"/>
        <v>11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225"/>
        <v>15.75</v>
      </c>
      <c r="Q2880">
        <f t="shared" si="220"/>
        <v>2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225"/>
        <v>29</v>
      </c>
      <c r="Q2881">
        <f t="shared" si="220"/>
        <v>0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225"/>
        <v>96.55</v>
      </c>
      <c r="Q2882">
        <f t="shared" ref="Q2882:Q2945" si="226">ROUND(E2882/D2882*100,0)</f>
        <v>23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 t="str">
        <f t="shared" si="225"/>
        <v>N/A</v>
      </c>
      <c r="Q2883">
        <f t="shared" si="226"/>
        <v>0</v>
      </c>
      <c r="R2883" s="14">
        <f t="shared" ref="R2883:R2946" si="227">(((J2883/60) /60 /24)+DATE(1970,1,1))</f>
        <v>41916.597638888888</v>
      </c>
      <c r="S2883" s="14">
        <f t="shared" ref="S2883:S2946" si="228">(((I2883/60)/60/24)+DATE(1970,1,1))</f>
        <v>41976.639305555553</v>
      </c>
      <c r="T2883">
        <f t="shared" ref="T2883:T2923" si="229">YEAR(R2883)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225"/>
        <v>63</v>
      </c>
      <c r="Q2884">
        <f t="shared" si="226"/>
        <v>34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225"/>
        <v>381.6</v>
      </c>
      <c r="Q2885">
        <f t="shared" si="226"/>
        <v>19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225"/>
        <v>46.25</v>
      </c>
      <c r="Q2886">
        <f t="shared" si="226"/>
        <v>0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225"/>
        <v>26</v>
      </c>
      <c r="Q2887">
        <f t="shared" si="226"/>
        <v>33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225"/>
        <v>10</v>
      </c>
      <c r="Q2888">
        <f t="shared" si="226"/>
        <v>5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225"/>
        <v>5</v>
      </c>
      <c r="Q2889">
        <f t="shared" si="226"/>
        <v>0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 t="str">
        <f t="shared" si="225"/>
        <v>N/A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225"/>
        <v>81.569999999999993</v>
      </c>
      <c r="Q2891">
        <f t="shared" si="226"/>
        <v>38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225"/>
        <v>7</v>
      </c>
      <c r="Q2892">
        <f t="shared" si="226"/>
        <v>1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225"/>
        <v>27.3</v>
      </c>
      <c r="Q2893">
        <f t="shared" si="226"/>
        <v>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225"/>
        <v>29.41</v>
      </c>
      <c r="Q2894">
        <f t="shared" si="226"/>
        <v>9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225"/>
        <v>12.5</v>
      </c>
      <c r="Q2895">
        <f t="shared" si="226"/>
        <v>1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 t="str">
        <f t="shared" si="225"/>
        <v>N/A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225"/>
        <v>5.75</v>
      </c>
      <c r="Q2897">
        <f t="shared" si="226"/>
        <v>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225"/>
        <v>52.08</v>
      </c>
      <c r="Q2898">
        <f t="shared" si="226"/>
        <v>21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225"/>
        <v>183.33</v>
      </c>
      <c r="Q2899">
        <f t="shared" si="226"/>
        <v>5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225"/>
        <v>26.33</v>
      </c>
      <c r="Q2900">
        <f t="shared" si="226"/>
        <v>4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 t="str">
        <f t="shared" si="225"/>
        <v>N/A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225"/>
        <v>486.43</v>
      </c>
      <c r="Q2902">
        <f t="shared" si="226"/>
        <v>62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225"/>
        <v>3</v>
      </c>
      <c r="Q2903">
        <f t="shared" si="226"/>
        <v>1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225"/>
        <v>25</v>
      </c>
      <c r="Q2904">
        <f t="shared" si="226"/>
        <v>0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225"/>
        <v>9.75</v>
      </c>
      <c r="Q2905">
        <f t="shared" si="226"/>
        <v>1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225"/>
        <v>18.75</v>
      </c>
      <c r="Q2906">
        <f t="shared" si="226"/>
        <v>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225"/>
        <v>36.590000000000003</v>
      </c>
      <c r="Q2907">
        <f t="shared" si="226"/>
        <v>18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225"/>
        <v>80.709999999999994</v>
      </c>
      <c r="Q2908">
        <f t="shared" si="226"/>
        <v>9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ref="P2909:P2972" si="230">IFERROR(
ROUND(E2909/L2909,2),"N/A")</f>
        <v>1</v>
      </c>
      <c r="Q2909">
        <f t="shared" si="226"/>
        <v>0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230"/>
        <v>52.8</v>
      </c>
      <c r="Q2910">
        <f t="shared" si="226"/>
        <v>3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230"/>
        <v>20</v>
      </c>
      <c r="Q2911">
        <f t="shared" si="226"/>
        <v>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230"/>
        <v>1</v>
      </c>
      <c r="Q2912">
        <f t="shared" si="226"/>
        <v>0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230"/>
        <v>46.93</v>
      </c>
      <c r="Q2913">
        <f t="shared" si="226"/>
        <v>37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230"/>
        <v>78.08</v>
      </c>
      <c r="Q2914">
        <f t="shared" si="226"/>
        <v>14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230"/>
        <v>1</v>
      </c>
      <c r="Q2915">
        <f t="shared" si="226"/>
        <v>0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230"/>
        <v>1</v>
      </c>
      <c r="Q2916">
        <f t="shared" si="226"/>
        <v>0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230"/>
        <v>203.67</v>
      </c>
      <c r="Q2917">
        <f t="shared" si="226"/>
        <v>61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230"/>
        <v>20.71</v>
      </c>
      <c r="Q2918">
        <f t="shared" si="226"/>
        <v>8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230"/>
        <v>48.56</v>
      </c>
      <c r="Q2919">
        <f t="shared" si="226"/>
        <v>22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230"/>
        <v>68.099999999999994</v>
      </c>
      <c r="Q2920">
        <f t="shared" si="226"/>
        <v>27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230"/>
        <v>8.5</v>
      </c>
      <c r="Q2921">
        <f t="shared" si="226"/>
        <v>9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230"/>
        <v>51.62</v>
      </c>
      <c r="Q2922">
        <f t="shared" si="226"/>
        <v>27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230"/>
        <v>43</v>
      </c>
      <c r="Q2923">
        <f t="shared" si="226"/>
        <v>129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230"/>
        <v>83.33</v>
      </c>
      <c r="Q2924">
        <f t="shared" si="226"/>
        <v>100</v>
      </c>
      <c r="R2924" s="14">
        <f t="shared" si="227"/>
        <v>42097.874155092592</v>
      </c>
      <c r="S2924" s="14">
        <f t="shared" si="228"/>
        <v>42142.874155092592</v>
      </c>
      <c r="T2924">
        <f>YEAR(R2924)</f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230"/>
        <v>30</v>
      </c>
      <c r="Q2925">
        <f t="shared" si="226"/>
        <v>100</v>
      </c>
      <c r="R2925" s="14">
        <f t="shared" si="227"/>
        <v>42013.15253472222</v>
      </c>
      <c r="S2925" s="14">
        <f t="shared" si="228"/>
        <v>42028.125</v>
      </c>
      <c r="T2925">
        <f t="shared" ref="T2925:T2931" si="231">YEAR(R2925)</f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230"/>
        <v>175.51</v>
      </c>
      <c r="Q2926">
        <f t="shared" si="226"/>
        <v>103</v>
      </c>
      <c r="R2926" s="14">
        <f t="shared" si="227"/>
        <v>42103.556828703702</v>
      </c>
      <c r="S2926" s="14">
        <f t="shared" si="228"/>
        <v>42133.165972222225</v>
      </c>
      <c r="T2926">
        <f t="shared" si="231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230"/>
        <v>231.66</v>
      </c>
      <c r="Q2927">
        <f t="shared" si="226"/>
        <v>102</v>
      </c>
      <c r="R2927" s="14">
        <f t="shared" si="227"/>
        <v>41863.584120370368</v>
      </c>
      <c r="S2927" s="14">
        <f t="shared" si="228"/>
        <v>41893.584120370368</v>
      </c>
      <c r="T2927">
        <f t="shared" si="231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230"/>
        <v>75</v>
      </c>
      <c r="Q2928">
        <f t="shared" si="226"/>
        <v>125</v>
      </c>
      <c r="R2928" s="14">
        <f t="shared" si="227"/>
        <v>42044.765960648147</v>
      </c>
      <c r="S2928" s="14">
        <f t="shared" si="228"/>
        <v>42058.765960648147</v>
      </c>
      <c r="T2928">
        <f t="shared" si="231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230"/>
        <v>112.14</v>
      </c>
      <c r="Q2929">
        <f t="shared" si="226"/>
        <v>131</v>
      </c>
      <c r="R2929" s="14">
        <f t="shared" si="227"/>
        <v>41806.669317129628</v>
      </c>
      <c r="S2929" s="14">
        <f t="shared" si="228"/>
        <v>41835.208333333336</v>
      </c>
      <c r="T2929">
        <f t="shared" si="231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230"/>
        <v>41.67</v>
      </c>
      <c r="Q2930">
        <f t="shared" si="226"/>
        <v>100</v>
      </c>
      <c r="R2930" s="14">
        <f t="shared" si="227"/>
        <v>42403.998217592598</v>
      </c>
      <c r="S2930" s="14">
        <f t="shared" si="228"/>
        <v>42433.998217592598</v>
      </c>
      <c r="T2930">
        <f t="shared" si="231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230"/>
        <v>255.17</v>
      </c>
      <c r="Q2931">
        <f t="shared" si="226"/>
        <v>102</v>
      </c>
      <c r="R2931" s="14">
        <f t="shared" si="227"/>
        <v>41754.564328703702</v>
      </c>
      <c r="S2931" s="14">
        <f t="shared" si="228"/>
        <v>41784.564328703702</v>
      </c>
      <c r="T2931">
        <f t="shared" si="231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230"/>
        <v>162.77000000000001</v>
      </c>
      <c r="Q2932">
        <f t="shared" si="226"/>
        <v>101</v>
      </c>
      <c r="R2932" s="14">
        <f t="shared" si="227"/>
        <v>42101.584074074075</v>
      </c>
      <c r="S2932" s="14">
        <f t="shared" si="228"/>
        <v>42131.584074074075</v>
      </c>
      <c r="T2932">
        <f>YEAR(R2932)</f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230"/>
        <v>88.33</v>
      </c>
      <c r="Q2933">
        <f t="shared" si="226"/>
        <v>106</v>
      </c>
      <c r="R2933" s="14">
        <f t="shared" si="227"/>
        <v>41872.291238425925</v>
      </c>
      <c r="S2933" s="14">
        <f t="shared" si="228"/>
        <v>41897.255555555559</v>
      </c>
      <c r="T2933">
        <f t="shared" ref="T2933:T2938" si="232">YEAR(R2933)</f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230"/>
        <v>85.74</v>
      </c>
      <c r="Q2934">
        <f t="shared" si="226"/>
        <v>105</v>
      </c>
      <c r="R2934" s="14">
        <f t="shared" si="227"/>
        <v>42025.164780092593</v>
      </c>
      <c r="S2934" s="14">
        <f t="shared" si="228"/>
        <v>42056.458333333328</v>
      </c>
      <c r="T2934">
        <f t="shared" si="232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230"/>
        <v>47.57</v>
      </c>
      <c r="Q2935">
        <f t="shared" si="226"/>
        <v>103</v>
      </c>
      <c r="R2935" s="14">
        <f t="shared" si="227"/>
        <v>42495.956631944442</v>
      </c>
      <c r="S2935" s="14">
        <f t="shared" si="228"/>
        <v>42525.956631944442</v>
      </c>
      <c r="T2935">
        <f t="shared" si="232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230"/>
        <v>72.97</v>
      </c>
      <c r="Q2936">
        <f t="shared" si="226"/>
        <v>108</v>
      </c>
      <c r="R2936" s="14">
        <f t="shared" si="227"/>
        <v>41775.636157407411</v>
      </c>
      <c r="S2936" s="14">
        <f t="shared" si="228"/>
        <v>41805.636157407411</v>
      </c>
      <c r="T2936">
        <f t="shared" si="232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230"/>
        <v>90.54</v>
      </c>
      <c r="Q2937">
        <f t="shared" si="226"/>
        <v>101</v>
      </c>
      <c r="R2937" s="14">
        <f t="shared" si="227"/>
        <v>42553.583425925928</v>
      </c>
      <c r="S2937" s="14">
        <f t="shared" si="228"/>
        <v>42611.708333333328</v>
      </c>
      <c r="T2937">
        <f t="shared" si="232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230"/>
        <v>37.65</v>
      </c>
      <c r="Q2938">
        <f t="shared" si="226"/>
        <v>128</v>
      </c>
      <c r="R2938" s="14">
        <f t="shared" si="227"/>
        <v>41912.650729166664</v>
      </c>
      <c r="S2938" s="14">
        <f t="shared" si="228"/>
        <v>41925.207638888889</v>
      </c>
      <c r="T2938">
        <f t="shared" si="232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230"/>
        <v>36.36</v>
      </c>
      <c r="Q2939">
        <f t="shared" si="226"/>
        <v>133</v>
      </c>
      <c r="R2939" s="14">
        <f t="shared" si="227"/>
        <v>41803.457326388889</v>
      </c>
      <c r="S2939" s="14">
        <f t="shared" si="228"/>
        <v>41833.457326388889</v>
      </c>
      <c r="T2939">
        <f>YEAR(R2939)</f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230"/>
        <v>126.72</v>
      </c>
      <c r="Q2940">
        <f t="shared" si="226"/>
        <v>101</v>
      </c>
      <c r="R2940" s="14">
        <f t="shared" si="227"/>
        <v>42004.703865740739</v>
      </c>
      <c r="S2940" s="14">
        <f t="shared" si="228"/>
        <v>42034.703865740739</v>
      </c>
      <c r="T2940">
        <f t="shared" ref="T2940:T3003" si="233">YEAR(R2940)</f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230"/>
        <v>329.2</v>
      </c>
      <c r="Q2941">
        <f t="shared" si="226"/>
        <v>103</v>
      </c>
      <c r="R2941" s="14">
        <f t="shared" si="227"/>
        <v>41845.809166666666</v>
      </c>
      <c r="S2941" s="14">
        <f t="shared" si="228"/>
        <v>41879.041666666664</v>
      </c>
      <c r="T2941">
        <f t="shared" si="233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230"/>
        <v>81.239999999999995</v>
      </c>
      <c r="Q2942">
        <f t="shared" si="226"/>
        <v>107</v>
      </c>
      <c r="R2942" s="14">
        <f t="shared" si="227"/>
        <v>41982.773356481484</v>
      </c>
      <c r="S2942" s="14">
        <f t="shared" si="228"/>
        <v>42022.773356481484</v>
      </c>
      <c r="T2942">
        <f t="shared" si="233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230"/>
        <v>1</v>
      </c>
      <c r="Q2943">
        <f t="shared" si="226"/>
        <v>0</v>
      </c>
      <c r="R2943" s="14">
        <f t="shared" si="227"/>
        <v>42034.960127314815</v>
      </c>
      <c r="S2943" s="14">
        <f t="shared" si="228"/>
        <v>42064.960127314815</v>
      </c>
      <c r="T2943">
        <f t="shared" si="233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230"/>
        <v>202.23</v>
      </c>
      <c r="Q2944">
        <f t="shared" si="226"/>
        <v>20</v>
      </c>
      <c r="R2944" s="14">
        <f t="shared" si="227"/>
        <v>42334.803923611107</v>
      </c>
      <c r="S2944" s="14">
        <f t="shared" si="228"/>
        <v>42354.845833333333</v>
      </c>
      <c r="T2944">
        <f t="shared" si="233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 t="str">
        <f t="shared" si="230"/>
        <v>N/A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33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230"/>
        <v>100</v>
      </c>
      <c r="Q2946">
        <f t="shared" ref="Q2946:Q3009" si="234">ROUND(E2946/D2946*100,0)</f>
        <v>1</v>
      </c>
      <c r="R2946" s="14">
        <f t="shared" si="227"/>
        <v>42132.9143287037</v>
      </c>
      <c r="S2946" s="14">
        <f t="shared" si="228"/>
        <v>42162.9143287037</v>
      </c>
      <c r="T2946">
        <f t="shared" si="233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 t="str">
        <f t="shared" si="230"/>
        <v>N/A</v>
      </c>
      <c r="Q2947">
        <f t="shared" si="234"/>
        <v>0</v>
      </c>
      <c r="R2947" s="14">
        <f t="shared" ref="R2947:R3010" si="235">(((J2947/60) /60 /24)+DATE(1970,1,1))</f>
        <v>42118.139583333337</v>
      </c>
      <c r="S2947" s="14">
        <f t="shared" ref="S2947:S3010" si="236">(((I2947/60)/60/24)+DATE(1970,1,1))</f>
        <v>42148.139583333337</v>
      </c>
      <c r="T2947">
        <f t="shared" si="233"/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230"/>
        <v>1</v>
      </c>
      <c r="Q2948">
        <f t="shared" si="234"/>
        <v>0</v>
      </c>
      <c r="R2948" s="14">
        <f t="shared" si="235"/>
        <v>42567.531157407408</v>
      </c>
      <c r="S2948" s="14">
        <f t="shared" si="236"/>
        <v>42597.531157407408</v>
      </c>
      <c r="T2948">
        <f t="shared" si="233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230"/>
        <v>82.46</v>
      </c>
      <c r="Q2949">
        <f t="shared" si="234"/>
        <v>4</v>
      </c>
      <c r="R2949" s="14">
        <f t="shared" si="235"/>
        <v>42649.562118055561</v>
      </c>
      <c r="S2949" s="14">
        <f t="shared" si="236"/>
        <v>42698.715972222228</v>
      </c>
      <c r="T2949">
        <f t="shared" si="233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230"/>
        <v>2.67</v>
      </c>
      <c r="Q2950">
        <f t="shared" si="234"/>
        <v>0</v>
      </c>
      <c r="R2950" s="14">
        <f t="shared" si="235"/>
        <v>42097.649224537032</v>
      </c>
      <c r="S2950" s="14">
        <f t="shared" si="236"/>
        <v>42157.649224537032</v>
      </c>
      <c r="T2950">
        <f t="shared" si="233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230"/>
        <v>12.5</v>
      </c>
      <c r="Q2951">
        <f t="shared" si="234"/>
        <v>3</v>
      </c>
      <c r="R2951" s="14">
        <f t="shared" si="235"/>
        <v>42297.823113425926</v>
      </c>
      <c r="S2951" s="14">
        <f t="shared" si="236"/>
        <v>42327.864780092597</v>
      </c>
      <c r="T2951">
        <f t="shared" si="233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 t="str">
        <f t="shared" si="230"/>
        <v>N/A</v>
      </c>
      <c r="Q2952">
        <f t="shared" si="234"/>
        <v>0</v>
      </c>
      <c r="R2952" s="14">
        <f t="shared" si="235"/>
        <v>42362.36518518519</v>
      </c>
      <c r="S2952" s="14">
        <f t="shared" si="236"/>
        <v>42392.36518518519</v>
      </c>
      <c r="T2952">
        <f t="shared" si="233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230"/>
        <v>18.899999999999999</v>
      </c>
      <c r="Q2953">
        <f t="shared" si="234"/>
        <v>2</v>
      </c>
      <c r="R2953" s="14">
        <f t="shared" si="235"/>
        <v>41872.802928240737</v>
      </c>
      <c r="S2953" s="14">
        <f t="shared" si="236"/>
        <v>41917.802928240737</v>
      </c>
      <c r="T2953">
        <f t="shared" si="233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230"/>
        <v>200.63</v>
      </c>
      <c r="Q2954">
        <f t="shared" si="234"/>
        <v>8</v>
      </c>
      <c r="R2954" s="14">
        <f t="shared" si="235"/>
        <v>42628.690266203703</v>
      </c>
      <c r="S2954" s="14">
        <f t="shared" si="236"/>
        <v>42660.166666666672</v>
      </c>
      <c r="T2954">
        <f t="shared" si="233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230"/>
        <v>201.67</v>
      </c>
      <c r="Q2955">
        <f t="shared" si="234"/>
        <v>0</v>
      </c>
      <c r="R2955" s="14">
        <f t="shared" si="235"/>
        <v>42255.791909722218</v>
      </c>
      <c r="S2955" s="14">
        <f t="shared" si="236"/>
        <v>42285.791909722218</v>
      </c>
      <c r="T2955">
        <f t="shared" si="233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 t="str">
        <f t="shared" si="230"/>
        <v>N/A</v>
      </c>
      <c r="Q2956">
        <f t="shared" si="234"/>
        <v>0</v>
      </c>
      <c r="R2956" s="14">
        <f t="shared" si="235"/>
        <v>42790.583368055552</v>
      </c>
      <c r="S2956" s="14">
        <f t="shared" si="236"/>
        <v>42810.541701388895</v>
      </c>
      <c r="T2956">
        <f t="shared" si="233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230"/>
        <v>65</v>
      </c>
      <c r="Q2957">
        <f t="shared" si="234"/>
        <v>60</v>
      </c>
      <c r="R2957" s="14">
        <f t="shared" si="235"/>
        <v>42141.741307870368</v>
      </c>
      <c r="S2957" s="14">
        <f t="shared" si="236"/>
        <v>42171.741307870368</v>
      </c>
      <c r="T2957">
        <f t="shared" si="233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230"/>
        <v>66.099999999999994</v>
      </c>
      <c r="Q2958">
        <f t="shared" si="234"/>
        <v>17</v>
      </c>
      <c r="R2958" s="14">
        <f t="shared" si="235"/>
        <v>42464.958912037036</v>
      </c>
      <c r="S2958" s="14">
        <f t="shared" si="236"/>
        <v>42494.958912037036</v>
      </c>
      <c r="T2958">
        <f t="shared" si="233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230"/>
        <v>93.33</v>
      </c>
      <c r="Q2959">
        <f t="shared" si="234"/>
        <v>2</v>
      </c>
      <c r="R2959" s="14">
        <f t="shared" si="235"/>
        <v>42031.011249999996</v>
      </c>
      <c r="S2959" s="14">
        <f t="shared" si="236"/>
        <v>42090.969583333332</v>
      </c>
      <c r="T2959">
        <f t="shared" si="233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 t="str">
        <f t="shared" si="230"/>
        <v>N/A</v>
      </c>
      <c r="Q2960">
        <f t="shared" si="234"/>
        <v>0</v>
      </c>
      <c r="R2960" s="14">
        <f t="shared" si="235"/>
        <v>42438.779131944444</v>
      </c>
      <c r="S2960" s="14">
        <f t="shared" si="236"/>
        <v>42498.73746527778</v>
      </c>
      <c r="T2960">
        <f t="shared" si="233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 t="str">
        <f t="shared" si="230"/>
        <v>N/A</v>
      </c>
      <c r="Q2961">
        <f t="shared" si="234"/>
        <v>0</v>
      </c>
      <c r="R2961" s="14">
        <f t="shared" si="235"/>
        <v>42498.008391203708</v>
      </c>
      <c r="S2961" s="14">
        <f t="shared" si="236"/>
        <v>42528.008391203708</v>
      </c>
      <c r="T2961">
        <f t="shared" si="233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 t="str">
        <f t="shared" si="230"/>
        <v>N/A</v>
      </c>
      <c r="Q2962">
        <f t="shared" si="234"/>
        <v>0</v>
      </c>
      <c r="R2962" s="14">
        <f t="shared" si="235"/>
        <v>41863.757210648146</v>
      </c>
      <c r="S2962" s="14">
        <f t="shared" si="236"/>
        <v>41893.757210648146</v>
      </c>
      <c r="T2962">
        <f t="shared" si="233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230"/>
        <v>50.75</v>
      </c>
      <c r="Q2963">
        <f t="shared" si="234"/>
        <v>110</v>
      </c>
      <c r="R2963" s="14">
        <f t="shared" si="235"/>
        <v>42061.212488425925</v>
      </c>
      <c r="S2963" s="14">
        <f t="shared" si="236"/>
        <v>42089.166666666672</v>
      </c>
      <c r="T2963">
        <f t="shared" si="233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230"/>
        <v>60.9</v>
      </c>
      <c r="Q2964">
        <f t="shared" si="234"/>
        <v>122</v>
      </c>
      <c r="R2964" s="14">
        <f t="shared" si="235"/>
        <v>42036.24428240741</v>
      </c>
      <c r="S2964" s="14">
        <f t="shared" si="236"/>
        <v>42064.290972222225</v>
      </c>
      <c r="T2964">
        <f t="shared" si="233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230"/>
        <v>109.03</v>
      </c>
      <c r="Q2965">
        <f t="shared" si="234"/>
        <v>107</v>
      </c>
      <c r="R2965" s="14">
        <f t="shared" si="235"/>
        <v>42157.470185185186</v>
      </c>
      <c r="S2965" s="14">
        <f t="shared" si="236"/>
        <v>42187.470185185186</v>
      </c>
      <c r="T2965">
        <f t="shared" si="233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230"/>
        <v>25.69</v>
      </c>
      <c r="Q2966">
        <f t="shared" si="234"/>
        <v>101</v>
      </c>
      <c r="R2966" s="14">
        <f t="shared" si="235"/>
        <v>41827.909942129627</v>
      </c>
      <c r="S2966" s="14">
        <f t="shared" si="236"/>
        <v>41857.897222222222</v>
      </c>
      <c r="T2966">
        <f t="shared" si="233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230"/>
        <v>41.92</v>
      </c>
      <c r="Q2967">
        <f t="shared" si="234"/>
        <v>109</v>
      </c>
      <c r="R2967" s="14">
        <f t="shared" si="235"/>
        <v>42162.729548611111</v>
      </c>
      <c r="S2967" s="14">
        <f t="shared" si="236"/>
        <v>42192.729548611111</v>
      </c>
      <c r="T2967">
        <f t="shared" si="233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230"/>
        <v>88.77</v>
      </c>
      <c r="Q2968">
        <f t="shared" si="234"/>
        <v>114</v>
      </c>
      <c r="R2968" s="14">
        <f t="shared" si="235"/>
        <v>42233.738564814819</v>
      </c>
      <c r="S2968" s="14">
        <f t="shared" si="236"/>
        <v>42263.738564814819</v>
      </c>
      <c r="T2968">
        <f t="shared" si="233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230"/>
        <v>80.23</v>
      </c>
      <c r="Q2969">
        <f t="shared" si="234"/>
        <v>114</v>
      </c>
      <c r="R2969" s="14">
        <f t="shared" si="235"/>
        <v>42042.197824074072</v>
      </c>
      <c r="S2969" s="14">
        <f t="shared" si="236"/>
        <v>42072.156157407408</v>
      </c>
      <c r="T2969">
        <f t="shared" si="233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230"/>
        <v>78.94</v>
      </c>
      <c r="Q2970">
        <f t="shared" si="234"/>
        <v>106</v>
      </c>
      <c r="R2970" s="14">
        <f t="shared" si="235"/>
        <v>42585.523842592593</v>
      </c>
      <c r="S2970" s="14">
        <f t="shared" si="236"/>
        <v>42599.165972222225</v>
      </c>
      <c r="T2970">
        <f t="shared" si="233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230"/>
        <v>95.59</v>
      </c>
      <c r="Q2971">
        <f t="shared" si="234"/>
        <v>163</v>
      </c>
      <c r="R2971" s="14">
        <f t="shared" si="235"/>
        <v>42097.786493055552</v>
      </c>
      <c r="S2971" s="14">
        <f t="shared" si="236"/>
        <v>42127.952083333337</v>
      </c>
      <c r="T2971">
        <f t="shared" si="233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230"/>
        <v>69.89</v>
      </c>
      <c r="Q2972">
        <f t="shared" si="234"/>
        <v>106</v>
      </c>
      <c r="R2972" s="14">
        <f t="shared" si="235"/>
        <v>41808.669571759259</v>
      </c>
      <c r="S2972" s="14">
        <f t="shared" si="236"/>
        <v>41838.669571759259</v>
      </c>
      <c r="T2972">
        <f t="shared" si="233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ref="P2973:P3036" si="237">IFERROR(
ROUND(E2973/L2973,2),"N/A")</f>
        <v>74.53</v>
      </c>
      <c r="Q2973">
        <f t="shared" si="234"/>
        <v>100</v>
      </c>
      <c r="R2973" s="14">
        <f t="shared" si="235"/>
        <v>41852.658310185187</v>
      </c>
      <c r="S2973" s="14">
        <f t="shared" si="236"/>
        <v>41882.658310185187</v>
      </c>
      <c r="T2973">
        <f t="shared" si="233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237"/>
        <v>123.94</v>
      </c>
      <c r="Q2974">
        <f t="shared" si="234"/>
        <v>105</v>
      </c>
      <c r="R2974" s="14">
        <f t="shared" si="235"/>
        <v>42694.110185185185</v>
      </c>
      <c r="S2974" s="14">
        <f t="shared" si="236"/>
        <v>42709.041666666672</v>
      </c>
      <c r="T2974">
        <f t="shared" si="233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237"/>
        <v>264.85000000000002</v>
      </c>
      <c r="Q2975">
        <f t="shared" si="234"/>
        <v>175</v>
      </c>
      <c r="R2975" s="14">
        <f t="shared" si="235"/>
        <v>42341.818379629629</v>
      </c>
      <c r="S2975" s="14">
        <f t="shared" si="236"/>
        <v>42370.166666666672</v>
      </c>
      <c r="T2975">
        <f t="shared" si="233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237"/>
        <v>58.62</v>
      </c>
      <c r="Q2976">
        <f t="shared" si="234"/>
        <v>102</v>
      </c>
      <c r="R2976" s="14">
        <f t="shared" si="235"/>
        <v>41880.061006944445</v>
      </c>
      <c r="S2976" s="14">
        <f t="shared" si="236"/>
        <v>41908.065972222219</v>
      </c>
      <c r="T2976">
        <f t="shared" si="233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237"/>
        <v>70.88</v>
      </c>
      <c r="Q2977">
        <f t="shared" si="234"/>
        <v>100</v>
      </c>
      <c r="R2977" s="14">
        <f t="shared" si="235"/>
        <v>41941.683865740742</v>
      </c>
      <c r="S2977" s="14">
        <f t="shared" si="236"/>
        <v>41970.125</v>
      </c>
      <c r="T2977">
        <f t="shared" si="233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237"/>
        <v>8.57</v>
      </c>
      <c r="Q2978">
        <f t="shared" si="234"/>
        <v>171</v>
      </c>
      <c r="R2978" s="14">
        <f t="shared" si="235"/>
        <v>42425.730671296296</v>
      </c>
      <c r="S2978" s="14">
        <f t="shared" si="236"/>
        <v>42442.5</v>
      </c>
      <c r="T2978">
        <f t="shared" si="233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237"/>
        <v>113.57</v>
      </c>
      <c r="Q2979">
        <f t="shared" si="234"/>
        <v>114</v>
      </c>
      <c r="R2979" s="14">
        <f t="shared" si="235"/>
        <v>42026.88118055556</v>
      </c>
      <c r="S2979" s="14">
        <f t="shared" si="236"/>
        <v>42086.093055555553</v>
      </c>
      <c r="T2979">
        <f t="shared" si="233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237"/>
        <v>60.69</v>
      </c>
      <c r="Q2980">
        <f t="shared" si="234"/>
        <v>129</v>
      </c>
      <c r="R2980" s="14">
        <f t="shared" si="235"/>
        <v>41922.640590277777</v>
      </c>
      <c r="S2980" s="14">
        <f t="shared" si="236"/>
        <v>41932.249305555553</v>
      </c>
      <c r="T2980">
        <f t="shared" si="233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237"/>
        <v>110.22</v>
      </c>
      <c r="Q2981">
        <f t="shared" si="234"/>
        <v>101</v>
      </c>
      <c r="R2981" s="14">
        <f t="shared" si="235"/>
        <v>41993.824340277773</v>
      </c>
      <c r="S2981" s="14">
        <f t="shared" si="236"/>
        <v>42010.25</v>
      </c>
      <c r="T2981">
        <f t="shared" si="233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237"/>
        <v>136.46</v>
      </c>
      <c r="Q2982">
        <f t="shared" si="234"/>
        <v>109</v>
      </c>
      <c r="R2982" s="14">
        <f t="shared" si="235"/>
        <v>42219.915856481486</v>
      </c>
      <c r="S2982" s="14">
        <f t="shared" si="236"/>
        <v>42240.083333333328</v>
      </c>
      <c r="T2982">
        <f t="shared" si="233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237"/>
        <v>53.16</v>
      </c>
      <c r="Q2983">
        <f t="shared" si="234"/>
        <v>129</v>
      </c>
      <c r="R2983" s="14">
        <f t="shared" si="235"/>
        <v>42225.559675925921</v>
      </c>
      <c r="S2983" s="14">
        <f t="shared" si="236"/>
        <v>42270.559675925921</v>
      </c>
      <c r="T2983">
        <f t="shared" si="233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237"/>
        <v>86.49</v>
      </c>
      <c r="Q2984">
        <f t="shared" si="234"/>
        <v>102</v>
      </c>
      <c r="R2984" s="14">
        <f t="shared" si="235"/>
        <v>42381.686840277776</v>
      </c>
      <c r="S2984" s="14">
        <f t="shared" si="236"/>
        <v>42411.686840277776</v>
      </c>
      <c r="T2984">
        <f t="shared" si="233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237"/>
        <v>155.24</v>
      </c>
      <c r="Q2985">
        <f t="shared" si="234"/>
        <v>147</v>
      </c>
      <c r="R2985" s="14">
        <f t="shared" si="235"/>
        <v>41894.632361111115</v>
      </c>
      <c r="S2985" s="14">
        <f t="shared" si="236"/>
        <v>41954.674027777779</v>
      </c>
      <c r="T2985">
        <f t="shared" si="233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237"/>
        <v>115.08</v>
      </c>
      <c r="Q2986">
        <f t="shared" si="234"/>
        <v>100</v>
      </c>
      <c r="R2986" s="14">
        <f t="shared" si="235"/>
        <v>42576.278715277775</v>
      </c>
      <c r="S2986" s="14">
        <f t="shared" si="236"/>
        <v>42606.278715277775</v>
      </c>
      <c r="T2986">
        <f t="shared" si="233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237"/>
        <v>109.59</v>
      </c>
      <c r="Q2987">
        <f t="shared" si="234"/>
        <v>122</v>
      </c>
      <c r="R2987" s="14">
        <f t="shared" si="235"/>
        <v>42654.973703703698</v>
      </c>
      <c r="S2987" s="14">
        <f t="shared" si="236"/>
        <v>42674.166666666672</v>
      </c>
      <c r="T2987">
        <f t="shared" si="233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237"/>
        <v>45.21</v>
      </c>
      <c r="Q2988">
        <f t="shared" si="234"/>
        <v>106</v>
      </c>
      <c r="R2988" s="14">
        <f t="shared" si="235"/>
        <v>42431.500069444446</v>
      </c>
      <c r="S2988" s="14">
        <f t="shared" si="236"/>
        <v>42491.458402777775</v>
      </c>
      <c r="T2988">
        <f t="shared" si="233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237"/>
        <v>104.15</v>
      </c>
      <c r="Q2989">
        <f t="shared" si="234"/>
        <v>110</v>
      </c>
      <c r="R2989" s="14">
        <f t="shared" si="235"/>
        <v>42627.307303240741</v>
      </c>
      <c r="S2989" s="14">
        <f t="shared" si="236"/>
        <v>42656</v>
      </c>
      <c r="T2989">
        <f t="shared" si="233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237"/>
        <v>35.71</v>
      </c>
      <c r="Q2990">
        <f t="shared" si="234"/>
        <v>100</v>
      </c>
      <c r="R2990" s="14">
        <f t="shared" si="235"/>
        <v>42511.362048611118</v>
      </c>
      <c r="S2990" s="14">
        <f t="shared" si="236"/>
        <v>42541.362048611118</v>
      </c>
      <c r="T2990">
        <f t="shared" si="233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237"/>
        <v>97</v>
      </c>
      <c r="Q2991">
        <f t="shared" si="234"/>
        <v>177</v>
      </c>
      <c r="R2991" s="14">
        <f t="shared" si="235"/>
        <v>42337.02039351852</v>
      </c>
      <c r="S2991" s="14">
        <f t="shared" si="236"/>
        <v>42359.207638888889</v>
      </c>
      <c r="T2991">
        <f t="shared" si="233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237"/>
        <v>370.37</v>
      </c>
      <c r="Q2992">
        <f t="shared" si="234"/>
        <v>100</v>
      </c>
      <c r="R2992" s="14">
        <f t="shared" si="235"/>
        <v>42341.57430555555</v>
      </c>
      <c r="S2992" s="14">
        <f t="shared" si="236"/>
        <v>42376.57430555555</v>
      </c>
      <c r="T2992">
        <f t="shared" si="233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237"/>
        <v>94.41</v>
      </c>
      <c r="Q2993">
        <f t="shared" si="234"/>
        <v>103</v>
      </c>
      <c r="R2993" s="14">
        <f t="shared" si="235"/>
        <v>42740.837152777778</v>
      </c>
      <c r="S2993" s="14">
        <f t="shared" si="236"/>
        <v>42762.837152777778</v>
      </c>
      <c r="T2993">
        <f t="shared" si="233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237"/>
        <v>48.98</v>
      </c>
      <c r="Q2994">
        <f t="shared" si="234"/>
        <v>105</v>
      </c>
      <c r="R2994" s="14">
        <f t="shared" si="235"/>
        <v>42622.767476851848</v>
      </c>
      <c r="S2994" s="14">
        <f t="shared" si="236"/>
        <v>42652.767476851848</v>
      </c>
      <c r="T2994">
        <f t="shared" si="233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237"/>
        <v>45.59</v>
      </c>
      <c r="Q2995">
        <f t="shared" si="234"/>
        <v>100</v>
      </c>
      <c r="R2995" s="14">
        <f t="shared" si="235"/>
        <v>42390.838738425926</v>
      </c>
      <c r="S2995" s="14">
        <f t="shared" si="236"/>
        <v>42420.838738425926</v>
      </c>
      <c r="T2995">
        <f t="shared" si="233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237"/>
        <v>23.28</v>
      </c>
      <c r="Q2996">
        <f t="shared" si="234"/>
        <v>458</v>
      </c>
      <c r="R2996" s="14">
        <f t="shared" si="235"/>
        <v>41885.478842592594</v>
      </c>
      <c r="S2996" s="14">
        <f t="shared" si="236"/>
        <v>41915.478842592594</v>
      </c>
      <c r="T2996">
        <f t="shared" si="233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237"/>
        <v>63.23</v>
      </c>
      <c r="Q2997">
        <f t="shared" si="234"/>
        <v>105</v>
      </c>
      <c r="R2997" s="14">
        <f t="shared" si="235"/>
        <v>42724.665173611109</v>
      </c>
      <c r="S2997" s="14">
        <f t="shared" si="236"/>
        <v>42754.665173611109</v>
      </c>
      <c r="T2997">
        <f t="shared" si="233"/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237"/>
        <v>153.52000000000001</v>
      </c>
      <c r="Q2998">
        <f t="shared" si="234"/>
        <v>172</v>
      </c>
      <c r="R2998" s="14">
        <f t="shared" si="235"/>
        <v>42090.912500000006</v>
      </c>
      <c r="S2998" s="14">
        <f t="shared" si="236"/>
        <v>42150.912500000006</v>
      </c>
      <c r="T2998">
        <f t="shared" si="233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237"/>
        <v>90.2</v>
      </c>
      <c r="Q2999">
        <f t="shared" si="234"/>
        <v>104</v>
      </c>
      <c r="R2999" s="14">
        <f t="shared" si="235"/>
        <v>42775.733715277776</v>
      </c>
      <c r="S2999" s="14">
        <f t="shared" si="236"/>
        <v>42793.207638888889</v>
      </c>
      <c r="T2999">
        <f t="shared" si="233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237"/>
        <v>118.97</v>
      </c>
      <c r="Q3000">
        <f t="shared" si="234"/>
        <v>103</v>
      </c>
      <c r="R3000" s="14">
        <f t="shared" si="235"/>
        <v>41778.193622685183</v>
      </c>
      <c r="S3000" s="14">
        <f t="shared" si="236"/>
        <v>41806.184027777781</v>
      </c>
      <c r="T3000">
        <f t="shared" si="233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237"/>
        <v>80.25</v>
      </c>
      <c r="Q3001">
        <f t="shared" si="234"/>
        <v>119</v>
      </c>
      <c r="R3001" s="14">
        <f t="shared" si="235"/>
        <v>42780.740277777775</v>
      </c>
      <c r="S3001" s="14">
        <f t="shared" si="236"/>
        <v>42795.083333333328</v>
      </c>
      <c r="T3001">
        <f t="shared" si="233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237"/>
        <v>62.5</v>
      </c>
      <c r="Q3002">
        <f t="shared" si="234"/>
        <v>100</v>
      </c>
      <c r="R3002" s="14">
        <f t="shared" si="235"/>
        <v>42752.827199074076</v>
      </c>
      <c r="S3002" s="14">
        <f t="shared" si="236"/>
        <v>42766.75</v>
      </c>
      <c r="T3002">
        <f t="shared" si="233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237"/>
        <v>131.38</v>
      </c>
      <c r="Q3003">
        <f t="shared" si="234"/>
        <v>319</v>
      </c>
      <c r="R3003" s="14">
        <f t="shared" si="235"/>
        <v>42534.895625000005</v>
      </c>
      <c r="S3003" s="14">
        <f t="shared" si="236"/>
        <v>42564.895625000005</v>
      </c>
      <c r="T3003">
        <f t="shared" si="233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237"/>
        <v>73.03</v>
      </c>
      <c r="Q3004">
        <f t="shared" si="234"/>
        <v>109</v>
      </c>
      <c r="R3004" s="14">
        <f t="shared" si="235"/>
        <v>41239.83625</v>
      </c>
      <c r="S3004" s="14">
        <f t="shared" si="236"/>
        <v>41269.83625</v>
      </c>
      <c r="T3004">
        <f t="shared" ref="T3004:T3067" si="238">YEAR(R3004)</f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237"/>
        <v>178.53</v>
      </c>
      <c r="Q3005">
        <f t="shared" si="234"/>
        <v>101</v>
      </c>
      <c r="R3005" s="14">
        <f t="shared" si="235"/>
        <v>42398.849259259259</v>
      </c>
      <c r="S3005" s="14">
        <f t="shared" si="236"/>
        <v>42430.249305555553</v>
      </c>
      <c r="T3005">
        <f t="shared" si="238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237"/>
        <v>162.91</v>
      </c>
      <c r="Q3006">
        <f t="shared" si="234"/>
        <v>113</v>
      </c>
      <c r="R3006" s="14">
        <f t="shared" si="235"/>
        <v>41928.881064814814</v>
      </c>
      <c r="S3006" s="14">
        <f t="shared" si="236"/>
        <v>41958.922731481478</v>
      </c>
      <c r="T3006">
        <f t="shared" si="238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237"/>
        <v>108.24</v>
      </c>
      <c r="Q3007">
        <f t="shared" si="234"/>
        <v>120</v>
      </c>
      <c r="R3007" s="14">
        <f t="shared" si="235"/>
        <v>41888.674826388888</v>
      </c>
      <c r="S3007" s="14">
        <f t="shared" si="236"/>
        <v>41918.674826388888</v>
      </c>
      <c r="T3007">
        <f t="shared" si="238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237"/>
        <v>88.87</v>
      </c>
      <c r="Q3008">
        <f t="shared" si="234"/>
        <v>108</v>
      </c>
      <c r="R3008" s="14">
        <f t="shared" si="235"/>
        <v>41957.756840277783</v>
      </c>
      <c r="S3008" s="14">
        <f t="shared" si="236"/>
        <v>41987.756840277783</v>
      </c>
      <c r="T3008">
        <f t="shared" si="238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237"/>
        <v>54</v>
      </c>
      <c r="Q3009">
        <f t="shared" si="234"/>
        <v>180</v>
      </c>
      <c r="R3009" s="14">
        <f t="shared" si="235"/>
        <v>42098.216238425928</v>
      </c>
      <c r="S3009" s="14">
        <f t="shared" si="236"/>
        <v>42119.216238425928</v>
      </c>
      <c r="T3009">
        <f t="shared" si="238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237"/>
        <v>116.73</v>
      </c>
      <c r="Q3010">
        <f t="shared" ref="Q3010:Q3073" si="239">ROUND(E3010/D3010*100,0)</f>
        <v>101</v>
      </c>
      <c r="R3010" s="14">
        <f t="shared" si="235"/>
        <v>42360.212025462963</v>
      </c>
      <c r="S3010" s="14">
        <f t="shared" si="236"/>
        <v>42390.212025462963</v>
      </c>
      <c r="T3010">
        <f t="shared" si="238"/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237"/>
        <v>233.9</v>
      </c>
      <c r="Q3011">
        <f t="shared" si="239"/>
        <v>120</v>
      </c>
      <c r="R3011" s="14">
        <f t="shared" ref="R3011:R3074" si="240">(((J3011/60) /60 /24)+DATE(1970,1,1))</f>
        <v>41939.569907407407</v>
      </c>
      <c r="S3011" s="14">
        <f t="shared" ref="S3011:S3074" si="241">(((I3011/60)/60/24)+DATE(1970,1,1))</f>
        <v>41969.611574074079</v>
      </c>
      <c r="T3011">
        <f t="shared" si="238"/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237"/>
        <v>158</v>
      </c>
      <c r="Q3012">
        <f t="shared" si="239"/>
        <v>158</v>
      </c>
      <c r="R3012" s="14">
        <f t="shared" si="240"/>
        <v>41996.832395833335</v>
      </c>
      <c r="S3012" s="14">
        <f t="shared" si="241"/>
        <v>42056.832395833335</v>
      </c>
      <c r="T3012">
        <f t="shared" si="238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237"/>
        <v>14.84</v>
      </c>
      <c r="Q3013">
        <f t="shared" si="239"/>
        <v>124</v>
      </c>
      <c r="R3013" s="14">
        <f t="shared" si="240"/>
        <v>42334.468935185185</v>
      </c>
      <c r="S3013" s="14">
        <f t="shared" si="241"/>
        <v>42361.957638888889</v>
      </c>
      <c r="T3013">
        <f t="shared" si="238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237"/>
        <v>85.18</v>
      </c>
      <c r="Q3014">
        <f t="shared" si="239"/>
        <v>117</v>
      </c>
      <c r="R3014" s="14">
        <f t="shared" si="240"/>
        <v>42024.702893518523</v>
      </c>
      <c r="S3014" s="14">
        <f t="shared" si="241"/>
        <v>42045.702893518523</v>
      </c>
      <c r="T3014">
        <f t="shared" si="238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237"/>
        <v>146.69</v>
      </c>
      <c r="Q3015">
        <f t="shared" si="239"/>
        <v>157</v>
      </c>
      <c r="R3015" s="14">
        <f t="shared" si="240"/>
        <v>42146.836215277777</v>
      </c>
      <c r="S3015" s="14">
        <f t="shared" si="241"/>
        <v>42176.836215277777</v>
      </c>
      <c r="T3015">
        <f t="shared" si="238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237"/>
        <v>50.76</v>
      </c>
      <c r="Q3016">
        <f t="shared" si="239"/>
        <v>113</v>
      </c>
      <c r="R3016" s="14">
        <f t="shared" si="240"/>
        <v>41920.123611111114</v>
      </c>
      <c r="S3016" s="14">
        <f t="shared" si="241"/>
        <v>41948.208333333336</v>
      </c>
      <c r="T3016">
        <f t="shared" si="238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237"/>
        <v>87.7</v>
      </c>
      <c r="Q3017">
        <f t="shared" si="239"/>
        <v>103</v>
      </c>
      <c r="R3017" s="14">
        <f t="shared" si="240"/>
        <v>41785.72729166667</v>
      </c>
      <c r="S3017" s="14">
        <f t="shared" si="241"/>
        <v>41801.166666666664</v>
      </c>
      <c r="T3017">
        <f t="shared" si="238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237"/>
        <v>242.28</v>
      </c>
      <c r="Q3018">
        <f t="shared" si="239"/>
        <v>103</v>
      </c>
      <c r="R3018" s="14">
        <f t="shared" si="240"/>
        <v>41778.548055555555</v>
      </c>
      <c r="S3018" s="14">
        <f t="shared" si="241"/>
        <v>41838.548055555555</v>
      </c>
      <c r="T3018">
        <f t="shared" si="238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237"/>
        <v>146.44999999999999</v>
      </c>
      <c r="Q3019">
        <f t="shared" si="239"/>
        <v>106</v>
      </c>
      <c r="R3019" s="14">
        <f t="shared" si="240"/>
        <v>41841.850034722222</v>
      </c>
      <c r="S3019" s="14">
        <f t="shared" si="241"/>
        <v>41871.850034722222</v>
      </c>
      <c r="T3019">
        <f t="shared" si="238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237"/>
        <v>103.17</v>
      </c>
      <c r="Q3020">
        <f t="shared" si="239"/>
        <v>101</v>
      </c>
      <c r="R3020" s="14">
        <f t="shared" si="240"/>
        <v>42163.29833333334</v>
      </c>
      <c r="S3020" s="14">
        <f t="shared" si="241"/>
        <v>42205.916666666672</v>
      </c>
      <c r="T3020">
        <f t="shared" si="238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237"/>
        <v>80.459999999999994</v>
      </c>
      <c r="Q3021">
        <f t="shared" si="239"/>
        <v>121</v>
      </c>
      <c r="R3021" s="14">
        <f t="shared" si="240"/>
        <v>41758.833564814813</v>
      </c>
      <c r="S3021" s="14">
        <f t="shared" si="241"/>
        <v>41786.125</v>
      </c>
      <c r="T3021">
        <f t="shared" si="238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237"/>
        <v>234.67</v>
      </c>
      <c r="Q3022">
        <f t="shared" si="239"/>
        <v>101</v>
      </c>
      <c r="R3022" s="14">
        <f t="shared" si="240"/>
        <v>42170.846446759257</v>
      </c>
      <c r="S3022" s="14">
        <f t="shared" si="241"/>
        <v>42230.846446759257</v>
      </c>
      <c r="T3022">
        <f t="shared" si="238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237"/>
        <v>50.69</v>
      </c>
      <c r="Q3023">
        <f t="shared" si="239"/>
        <v>116</v>
      </c>
      <c r="R3023" s="14">
        <f t="shared" si="240"/>
        <v>42660.618854166663</v>
      </c>
      <c r="S3023" s="14">
        <f t="shared" si="241"/>
        <v>42696.249305555553</v>
      </c>
      <c r="T3023">
        <f t="shared" si="238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237"/>
        <v>162.71</v>
      </c>
      <c r="Q3024">
        <f t="shared" si="239"/>
        <v>101</v>
      </c>
      <c r="R3024" s="14">
        <f t="shared" si="240"/>
        <v>42564.95380787037</v>
      </c>
      <c r="S3024" s="14">
        <f t="shared" si="241"/>
        <v>42609.95380787037</v>
      </c>
      <c r="T3024">
        <f t="shared" si="238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237"/>
        <v>120.17</v>
      </c>
      <c r="Q3025">
        <f t="shared" si="239"/>
        <v>103</v>
      </c>
      <c r="R3025" s="14">
        <f t="shared" si="240"/>
        <v>42121.675763888896</v>
      </c>
      <c r="S3025" s="14">
        <f t="shared" si="241"/>
        <v>42166.675763888896</v>
      </c>
      <c r="T3025">
        <f t="shared" si="238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237"/>
        <v>67.7</v>
      </c>
      <c r="Q3026">
        <f t="shared" si="239"/>
        <v>246</v>
      </c>
      <c r="R3026" s="14">
        <f t="shared" si="240"/>
        <v>41158.993923611109</v>
      </c>
      <c r="S3026" s="14">
        <f t="shared" si="241"/>
        <v>41188.993923611109</v>
      </c>
      <c r="T3026">
        <f t="shared" si="238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237"/>
        <v>52.1</v>
      </c>
      <c r="Q3027">
        <f t="shared" si="239"/>
        <v>302</v>
      </c>
      <c r="R3027" s="14">
        <f t="shared" si="240"/>
        <v>41761.509409722225</v>
      </c>
      <c r="S3027" s="14">
        <f t="shared" si="241"/>
        <v>41789.666666666664</v>
      </c>
      <c r="T3027">
        <f t="shared" si="238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237"/>
        <v>51.6</v>
      </c>
      <c r="Q3028">
        <f t="shared" si="239"/>
        <v>143</v>
      </c>
      <c r="R3028" s="14">
        <f t="shared" si="240"/>
        <v>42783.459398148145</v>
      </c>
      <c r="S3028" s="14">
        <f t="shared" si="241"/>
        <v>42797.459398148145</v>
      </c>
      <c r="T3028">
        <f t="shared" si="238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237"/>
        <v>164.3</v>
      </c>
      <c r="Q3029">
        <f t="shared" si="239"/>
        <v>131</v>
      </c>
      <c r="R3029" s="14">
        <f t="shared" si="240"/>
        <v>42053.704293981486</v>
      </c>
      <c r="S3029" s="14">
        <f t="shared" si="241"/>
        <v>42083.662627314814</v>
      </c>
      <c r="T3029">
        <f t="shared" si="238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237"/>
        <v>84.86</v>
      </c>
      <c r="Q3030">
        <f t="shared" si="239"/>
        <v>168</v>
      </c>
      <c r="R3030" s="14">
        <f t="shared" si="240"/>
        <v>42567.264178240745</v>
      </c>
      <c r="S3030" s="14">
        <f t="shared" si="241"/>
        <v>42597.264178240745</v>
      </c>
      <c r="T3030">
        <f t="shared" si="238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237"/>
        <v>94.55</v>
      </c>
      <c r="Q3031">
        <f t="shared" si="239"/>
        <v>110</v>
      </c>
      <c r="R3031" s="14">
        <f t="shared" si="240"/>
        <v>41932.708877314813</v>
      </c>
      <c r="S3031" s="14">
        <f t="shared" si="241"/>
        <v>41961.190972222219</v>
      </c>
      <c r="T3031">
        <f t="shared" si="238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237"/>
        <v>45.54</v>
      </c>
      <c r="Q3032">
        <f t="shared" si="239"/>
        <v>107</v>
      </c>
      <c r="R3032" s="14">
        <f t="shared" si="240"/>
        <v>42233.747349537036</v>
      </c>
      <c r="S3032" s="14">
        <f t="shared" si="241"/>
        <v>42263.747349537036</v>
      </c>
      <c r="T3032">
        <f t="shared" si="238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237"/>
        <v>51.72</v>
      </c>
      <c r="Q3033">
        <f t="shared" si="239"/>
        <v>100</v>
      </c>
      <c r="R3033" s="14">
        <f t="shared" si="240"/>
        <v>42597.882488425923</v>
      </c>
      <c r="S3033" s="14">
        <f t="shared" si="241"/>
        <v>42657.882488425923</v>
      </c>
      <c r="T3033">
        <f t="shared" si="238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237"/>
        <v>50.88</v>
      </c>
      <c r="Q3034">
        <f t="shared" si="239"/>
        <v>127</v>
      </c>
      <c r="R3034" s="14">
        <f t="shared" si="240"/>
        <v>42228.044664351852</v>
      </c>
      <c r="S3034" s="14">
        <f t="shared" si="241"/>
        <v>42258.044664351852</v>
      </c>
      <c r="T3034">
        <f t="shared" si="238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237"/>
        <v>191.13</v>
      </c>
      <c r="Q3035">
        <f t="shared" si="239"/>
        <v>147</v>
      </c>
      <c r="R3035" s="14">
        <f t="shared" si="240"/>
        <v>42570.110243055555</v>
      </c>
      <c r="S3035" s="14">
        <f t="shared" si="241"/>
        <v>42600.110243055555</v>
      </c>
      <c r="T3035">
        <f t="shared" si="238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237"/>
        <v>89.31</v>
      </c>
      <c r="Q3036">
        <f t="shared" si="239"/>
        <v>113</v>
      </c>
      <c r="R3036" s="14">
        <f t="shared" si="240"/>
        <v>42644.535358796296</v>
      </c>
      <c r="S3036" s="14">
        <f t="shared" si="241"/>
        <v>42675.165972222225</v>
      </c>
      <c r="T3036">
        <f t="shared" si="238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ref="P3037:P3100" si="242">IFERROR(
ROUND(E3037/L3037,2),"N/A")</f>
        <v>88.59</v>
      </c>
      <c r="Q3037">
        <f t="shared" si="239"/>
        <v>109</v>
      </c>
      <c r="R3037" s="14">
        <f t="shared" si="240"/>
        <v>41368.560289351852</v>
      </c>
      <c r="S3037" s="14">
        <f t="shared" si="241"/>
        <v>41398.560289351852</v>
      </c>
      <c r="T3037">
        <f t="shared" si="238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242"/>
        <v>96.3</v>
      </c>
      <c r="Q3038">
        <f t="shared" si="239"/>
        <v>127</v>
      </c>
      <c r="R3038" s="14">
        <f t="shared" si="240"/>
        <v>41466.785231481481</v>
      </c>
      <c r="S3038" s="14">
        <f t="shared" si="241"/>
        <v>41502.499305555553</v>
      </c>
      <c r="T3038">
        <f t="shared" si="238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242"/>
        <v>33.31</v>
      </c>
      <c r="Q3039">
        <f t="shared" si="239"/>
        <v>213</v>
      </c>
      <c r="R3039" s="14">
        <f t="shared" si="240"/>
        <v>40378.893206018518</v>
      </c>
      <c r="S3039" s="14">
        <f t="shared" si="241"/>
        <v>40453.207638888889</v>
      </c>
      <c r="T3039">
        <f t="shared" si="238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242"/>
        <v>37.22</v>
      </c>
      <c r="Q3040">
        <f t="shared" si="239"/>
        <v>101</v>
      </c>
      <c r="R3040" s="14">
        <f t="shared" si="240"/>
        <v>42373.252280092594</v>
      </c>
      <c r="S3040" s="14">
        <f t="shared" si="241"/>
        <v>42433.252280092594</v>
      </c>
      <c r="T3040">
        <f t="shared" si="238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242"/>
        <v>92.13</v>
      </c>
      <c r="Q3041">
        <f t="shared" si="239"/>
        <v>109</v>
      </c>
      <c r="R3041" s="14">
        <f t="shared" si="240"/>
        <v>41610.794421296298</v>
      </c>
      <c r="S3041" s="14">
        <f t="shared" si="241"/>
        <v>41637.332638888889</v>
      </c>
      <c r="T3041">
        <f t="shared" si="238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242"/>
        <v>76.790000000000006</v>
      </c>
      <c r="Q3042">
        <f t="shared" si="239"/>
        <v>108</v>
      </c>
      <c r="R3042" s="14">
        <f t="shared" si="240"/>
        <v>42177.791909722218</v>
      </c>
      <c r="S3042" s="14">
        <f t="shared" si="241"/>
        <v>42181.958333333328</v>
      </c>
      <c r="T3042">
        <f t="shared" si="238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242"/>
        <v>96.53</v>
      </c>
      <c r="Q3043">
        <f t="shared" si="239"/>
        <v>110</v>
      </c>
      <c r="R3043" s="14">
        <f t="shared" si="240"/>
        <v>42359.868611111116</v>
      </c>
      <c r="S3043" s="14">
        <f t="shared" si="241"/>
        <v>42389.868611111116</v>
      </c>
      <c r="T3043">
        <f t="shared" si="238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242"/>
        <v>51.89</v>
      </c>
      <c r="Q3044">
        <f t="shared" si="239"/>
        <v>128</v>
      </c>
      <c r="R3044" s="14">
        <f t="shared" si="240"/>
        <v>42253.688043981485</v>
      </c>
      <c r="S3044" s="14">
        <f t="shared" si="241"/>
        <v>42283.688043981485</v>
      </c>
      <c r="T3044">
        <f t="shared" si="238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242"/>
        <v>128.91</v>
      </c>
      <c r="Q3045">
        <f t="shared" si="239"/>
        <v>110</v>
      </c>
      <c r="R3045" s="14">
        <f t="shared" si="240"/>
        <v>42083.070590277777</v>
      </c>
      <c r="S3045" s="14">
        <f t="shared" si="241"/>
        <v>42110.118055555555</v>
      </c>
      <c r="T3045">
        <f t="shared" si="238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242"/>
        <v>84.11</v>
      </c>
      <c r="Q3046">
        <f t="shared" si="239"/>
        <v>109</v>
      </c>
      <c r="R3046" s="14">
        <f t="shared" si="240"/>
        <v>42387.7268287037</v>
      </c>
      <c r="S3046" s="14">
        <f t="shared" si="241"/>
        <v>42402.7268287037</v>
      </c>
      <c r="T3046">
        <f t="shared" si="238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242"/>
        <v>82.94</v>
      </c>
      <c r="Q3047">
        <f t="shared" si="239"/>
        <v>133</v>
      </c>
      <c r="R3047" s="14">
        <f t="shared" si="240"/>
        <v>41843.155729166669</v>
      </c>
      <c r="S3047" s="14">
        <f t="shared" si="241"/>
        <v>41873.155729166669</v>
      </c>
      <c r="T3047">
        <f t="shared" si="238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242"/>
        <v>259.95</v>
      </c>
      <c r="Q3048">
        <f t="shared" si="239"/>
        <v>191</v>
      </c>
      <c r="R3048" s="14">
        <f t="shared" si="240"/>
        <v>41862.803078703706</v>
      </c>
      <c r="S3048" s="14">
        <f t="shared" si="241"/>
        <v>41892.202777777777</v>
      </c>
      <c r="T3048">
        <f t="shared" si="238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242"/>
        <v>37.25</v>
      </c>
      <c r="Q3049">
        <f t="shared" si="239"/>
        <v>149</v>
      </c>
      <c r="R3049" s="14">
        <f t="shared" si="240"/>
        <v>42443.989050925928</v>
      </c>
      <c r="S3049" s="14">
        <f t="shared" si="241"/>
        <v>42487.552777777775</v>
      </c>
      <c r="T3049">
        <f t="shared" si="238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242"/>
        <v>177.02</v>
      </c>
      <c r="Q3050">
        <f t="shared" si="239"/>
        <v>166</v>
      </c>
      <c r="R3050" s="14">
        <f t="shared" si="240"/>
        <v>41975.901180555549</v>
      </c>
      <c r="S3050" s="14">
        <f t="shared" si="241"/>
        <v>42004.890277777777</v>
      </c>
      <c r="T3050">
        <f t="shared" si="238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242"/>
        <v>74.069999999999993</v>
      </c>
      <c r="Q3051">
        <f t="shared" si="239"/>
        <v>107</v>
      </c>
      <c r="R3051" s="14">
        <f t="shared" si="240"/>
        <v>42139.014525462961</v>
      </c>
      <c r="S3051" s="14">
        <f t="shared" si="241"/>
        <v>42169.014525462961</v>
      </c>
      <c r="T3051">
        <f t="shared" si="238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242"/>
        <v>70.67</v>
      </c>
      <c r="Q3052">
        <f t="shared" si="239"/>
        <v>106</v>
      </c>
      <c r="R3052" s="14">
        <f t="shared" si="240"/>
        <v>42465.16851851852</v>
      </c>
      <c r="S3052" s="14">
        <f t="shared" si="241"/>
        <v>42495.16851851852</v>
      </c>
      <c r="T3052">
        <f t="shared" si="238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242"/>
        <v>23.63</v>
      </c>
      <c r="Q3053">
        <f t="shared" si="239"/>
        <v>24</v>
      </c>
      <c r="R3053" s="14">
        <f t="shared" si="240"/>
        <v>42744.416030092587</v>
      </c>
      <c r="S3053" s="14">
        <f t="shared" si="241"/>
        <v>42774.416030092587</v>
      </c>
      <c r="T3053">
        <f t="shared" si="238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242"/>
        <v>37.5</v>
      </c>
      <c r="Q3054">
        <f t="shared" si="239"/>
        <v>0</v>
      </c>
      <c r="R3054" s="14">
        <f t="shared" si="240"/>
        <v>42122.670069444444</v>
      </c>
      <c r="S3054" s="14">
        <f t="shared" si="241"/>
        <v>42152.665972222225</v>
      </c>
      <c r="T3054">
        <f t="shared" si="238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242"/>
        <v>13.33</v>
      </c>
      <c r="Q3055">
        <f t="shared" si="239"/>
        <v>0</v>
      </c>
      <c r="R3055" s="14">
        <f t="shared" si="240"/>
        <v>41862.761724537035</v>
      </c>
      <c r="S3055" s="14">
        <f t="shared" si="241"/>
        <v>41914.165972222225</v>
      </c>
      <c r="T3055">
        <f t="shared" si="238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 t="str">
        <f t="shared" si="242"/>
        <v>N/A</v>
      </c>
      <c r="Q3056">
        <f t="shared" si="239"/>
        <v>0</v>
      </c>
      <c r="R3056" s="14">
        <f t="shared" si="240"/>
        <v>42027.832800925928</v>
      </c>
      <c r="S3056" s="14">
        <f t="shared" si="241"/>
        <v>42065.044444444444</v>
      </c>
      <c r="T3056">
        <f t="shared" si="238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242"/>
        <v>1</v>
      </c>
      <c r="Q3057">
        <f t="shared" si="239"/>
        <v>0</v>
      </c>
      <c r="R3057" s="14">
        <f t="shared" si="240"/>
        <v>41953.95821759259</v>
      </c>
      <c r="S3057" s="14">
        <f t="shared" si="241"/>
        <v>42013.95821759259</v>
      </c>
      <c r="T3057">
        <f t="shared" si="238"/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 t="str">
        <f t="shared" si="242"/>
        <v>N/A</v>
      </c>
      <c r="Q3058">
        <f t="shared" si="239"/>
        <v>0</v>
      </c>
      <c r="R3058" s="14">
        <f t="shared" si="240"/>
        <v>41851.636388888888</v>
      </c>
      <c r="S3058" s="14">
        <f t="shared" si="241"/>
        <v>41911.636388888888</v>
      </c>
      <c r="T3058">
        <f t="shared" si="238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 t="str">
        <f t="shared" si="242"/>
        <v>N/A</v>
      </c>
      <c r="Q3059">
        <f t="shared" si="239"/>
        <v>0</v>
      </c>
      <c r="R3059" s="14">
        <f t="shared" si="240"/>
        <v>42433.650590277779</v>
      </c>
      <c r="S3059" s="14">
        <f t="shared" si="241"/>
        <v>42463.608923611115</v>
      </c>
      <c r="T3059">
        <f t="shared" si="238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242"/>
        <v>1</v>
      </c>
      <c r="Q3060">
        <f t="shared" si="239"/>
        <v>0</v>
      </c>
      <c r="R3060" s="14">
        <f t="shared" si="240"/>
        <v>42460.374305555553</v>
      </c>
      <c r="S3060" s="14">
        <f t="shared" si="241"/>
        <v>42510.374305555553</v>
      </c>
      <c r="T3060">
        <f t="shared" si="238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242"/>
        <v>41</v>
      </c>
      <c r="Q3061">
        <f t="shared" si="239"/>
        <v>3</v>
      </c>
      <c r="R3061" s="14">
        <f t="shared" si="240"/>
        <v>41829.935717592591</v>
      </c>
      <c r="S3061" s="14">
        <f t="shared" si="241"/>
        <v>41859.935717592591</v>
      </c>
      <c r="T3061">
        <f t="shared" si="238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242"/>
        <v>55.83</v>
      </c>
      <c r="Q3062">
        <f t="shared" si="239"/>
        <v>0</v>
      </c>
      <c r="R3062" s="14">
        <f t="shared" si="240"/>
        <v>42245.274699074071</v>
      </c>
      <c r="S3062" s="14">
        <f t="shared" si="241"/>
        <v>42275.274699074071</v>
      </c>
      <c r="T3062">
        <f t="shared" si="238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 t="str">
        <f t="shared" si="242"/>
        <v>N/A</v>
      </c>
      <c r="Q3063">
        <f t="shared" si="239"/>
        <v>0</v>
      </c>
      <c r="R3063" s="14">
        <f t="shared" si="240"/>
        <v>41834.784120370372</v>
      </c>
      <c r="S3063" s="14">
        <f t="shared" si="241"/>
        <v>41864.784120370372</v>
      </c>
      <c r="T3063">
        <f t="shared" si="238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242"/>
        <v>99.76</v>
      </c>
      <c r="Q3064">
        <f t="shared" si="239"/>
        <v>67</v>
      </c>
      <c r="R3064" s="14">
        <f t="shared" si="240"/>
        <v>42248.535787037035</v>
      </c>
      <c r="S3064" s="14">
        <f t="shared" si="241"/>
        <v>42277.75</v>
      </c>
      <c r="T3064">
        <f t="shared" si="238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242"/>
        <v>25.52</v>
      </c>
      <c r="Q3065">
        <f t="shared" si="239"/>
        <v>20</v>
      </c>
      <c r="R3065" s="14">
        <f t="shared" si="240"/>
        <v>42630.922893518517</v>
      </c>
      <c r="S3065" s="14">
        <f t="shared" si="241"/>
        <v>42665.922893518517</v>
      </c>
      <c r="T3065">
        <f t="shared" si="238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242"/>
        <v>117.65</v>
      </c>
      <c r="Q3066">
        <f t="shared" si="239"/>
        <v>11</v>
      </c>
      <c r="R3066" s="14">
        <f t="shared" si="240"/>
        <v>42299.130162037036</v>
      </c>
      <c r="S3066" s="14">
        <f t="shared" si="241"/>
        <v>42330.290972222225</v>
      </c>
      <c r="T3066">
        <f t="shared" si="238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242"/>
        <v>5</v>
      </c>
      <c r="Q3067">
        <f t="shared" si="239"/>
        <v>0</v>
      </c>
      <c r="R3067" s="14">
        <f t="shared" si="240"/>
        <v>41825.055231481485</v>
      </c>
      <c r="S3067" s="14">
        <f t="shared" si="241"/>
        <v>41850.055231481485</v>
      </c>
      <c r="T3067">
        <f t="shared" si="238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242"/>
        <v>2796.67</v>
      </c>
      <c r="Q3068">
        <f t="shared" si="239"/>
        <v>12</v>
      </c>
      <c r="R3068" s="14">
        <f t="shared" si="240"/>
        <v>42531.228437500002</v>
      </c>
      <c r="S3068" s="14">
        <f t="shared" si="241"/>
        <v>42561.228437500002</v>
      </c>
      <c r="T3068">
        <f t="shared" ref="T3068:T3131" si="243">YEAR(R3068)</f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242"/>
        <v>200</v>
      </c>
      <c r="Q3069">
        <f t="shared" si="239"/>
        <v>3</v>
      </c>
      <c r="R3069" s="14">
        <f t="shared" si="240"/>
        <v>42226.938414351855</v>
      </c>
      <c r="S3069" s="14">
        <f t="shared" si="241"/>
        <v>42256.938414351855</v>
      </c>
      <c r="T3069">
        <f t="shared" si="243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242"/>
        <v>87.5</v>
      </c>
      <c r="Q3070">
        <f t="shared" si="239"/>
        <v>0</v>
      </c>
      <c r="R3070" s="14">
        <f t="shared" si="240"/>
        <v>42263.691574074073</v>
      </c>
      <c r="S3070" s="14">
        <f t="shared" si="241"/>
        <v>42293.691574074073</v>
      </c>
      <c r="T3070">
        <f t="shared" si="243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242"/>
        <v>20.14</v>
      </c>
      <c r="Q3071">
        <f t="shared" si="239"/>
        <v>14</v>
      </c>
      <c r="R3071" s="14">
        <f t="shared" si="240"/>
        <v>41957.833726851852</v>
      </c>
      <c r="S3071" s="14">
        <f t="shared" si="241"/>
        <v>41987.833726851852</v>
      </c>
      <c r="T3071">
        <f t="shared" si="243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242"/>
        <v>20.88</v>
      </c>
      <c r="Q3072">
        <f t="shared" si="239"/>
        <v>3</v>
      </c>
      <c r="R3072" s="14">
        <f t="shared" si="240"/>
        <v>42690.733437499999</v>
      </c>
      <c r="S3072" s="14">
        <f t="shared" si="241"/>
        <v>42711.733437499999</v>
      </c>
      <c r="T3072">
        <f t="shared" si="243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242"/>
        <v>61.31</v>
      </c>
      <c r="Q3073">
        <f t="shared" si="239"/>
        <v>60</v>
      </c>
      <c r="R3073" s="14">
        <f t="shared" si="240"/>
        <v>42097.732418981483</v>
      </c>
      <c r="S3073" s="14">
        <f t="shared" si="241"/>
        <v>42115.249305555553</v>
      </c>
      <c r="T3073">
        <f t="shared" si="243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242"/>
        <v>1</v>
      </c>
      <c r="Q3074">
        <f t="shared" ref="Q3074:Q3137" si="244">ROUND(E3074/D3074*100,0)</f>
        <v>0</v>
      </c>
      <c r="R3074" s="14">
        <f t="shared" si="240"/>
        <v>42658.690532407403</v>
      </c>
      <c r="S3074" s="14">
        <f t="shared" si="241"/>
        <v>42673.073611111111</v>
      </c>
      <c r="T3074">
        <f t="shared" si="243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242"/>
        <v>92.14</v>
      </c>
      <c r="Q3075">
        <f t="shared" si="244"/>
        <v>0</v>
      </c>
      <c r="R3075" s="14">
        <f t="shared" ref="R3075:R3138" si="245">(((J3075/60) /60 /24)+DATE(1970,1,1))</f>
        <v>42111.684027777781</v>
      </c>
      <c r="S3075" s="14">
        <f t="shared" ref="S3075:S3138" si="246">(((I3075/60)/60/24)+DATE(1970,1,1))</f>
        <v>42169.804861111115</v>
      </c>
      <c r="T3075">
        <f t="shared" si="243"/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242"/>
        <v>7.33</v>
      </c>
      <c r="Q3076">
        <f t="shared" si="244"/>
        <v>0</v>
      </c>
      <c r="R3076" s="14">
        <f t="shared" si="245"/>
        <v>42409.571284722217</v>
      </c>
      <c r="S3076" s="14">
        <f t="shared" si="246"/>
        <v>42439.571284722217</v>
      </c>
      <c r="T3076">
        <f t="shared" si="243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242"/>
        <v>64.8</v>
      </c>
      <c r="Q3077">
        <f t="shared" si="244"/>
        <v>9</v>
      </c>
      <c r="R3077" s="14">
        <f t="shared" si="245"/>
        <v>42551.102314814809</v>
      </c>
      <c r="S3077" s="14">
        <f t="shared" si="246"/>
        <v>42601.102314814809</v>
      </c>
      <c r="T3077">
        <f t="shared" si="243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242"/>
        <v>30.12</v>
      </c>
      <c r="Q3078">
        <f t="shared" si="244"/>
        <v>15</v>
      </c>
      <c r="R3078" s="14">
        <f t="shared" si="245"/>
        <v>42226.651886574073</v>
      </c>
      <c r="S3078" s="14">
        <f t="shared" si="246"/>
        <v>42286.651886574073</v>
      </c>
      <c r="T3078">
        <f t="shared" si="243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242"/>
        <v>52.5</v>
      </c>
      <c r="Q3079">
        <f t="shared" si="244"/>
        <v>0</v>
      </c>
      <c r="R3079" s="14">
        <f t="shared" si="245"/>
        <v>42766.956921296296</v>
      </c>
      <c r="S3079" s="14">
        <f t="shared" si="246"/>
        <v>42796.956921296296</v>
      </c>
      <c r="T3079">
        <f t="shared" si="243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242"/>
        <v>23.67</v>
      </c>
      <c r="Q3080">
        <f t="shared" si="244"/>
        <v>0</v>
      </c>
      <c r="R3080" s="14">
        <f t="shared" si="245"/>
        <v>42031.138831018514</v>
      </c>
      <c r="S3080" s="14">
        <f t="shared" si="246"/>
        <v>42061.138831018514</v>
      </c>
      <c r="T3080">
        <f t="shared" si="243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242"/>
        <v>415.78</v>
      </c>
      <c r="Q3081">
        <f t="shared" si="244"/>
        <v>1</v>
      </c>
      <c r="R3081" s="14">
        <f t="shared" si="245"/>
        <v>42055.713368055556</v>
      </c>
      <c r="S3081" s="14">
        <f t="shared" si="246"/>
        <v>42085.671701388885</v>
      </c>
      <c r="T3081">
        <f t="shared" si="243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242"/>
        <v>53.71</v>
      </c>
      <c r="Q3082">
        <f t="shared" si="244"/>
        <v>0</v>
      </c>
      <c r="R3082" s="14">
        <f t="shared" si="245"/>
        <v>41940.028287037036</v>
      </c>
      <c r="S3082" s="14">
        <f t="shared" si="246"/>
        <v>42000.0699537037</v>
      </c>
      <c r="T3082">
        <f t="shared" si="243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242"/>
        <v>420.6</v>
      </c>
      <c r="Q3083">
        <f t="shared" si="244"/>
        <v>0</v>
      </c>
      <c r="R3083" s="14">
        <f t="shared" si="245"/>
        <v>42237.181608796294</v>
      </c>
      <c r="S3083" s="14">
        <f t="shared" si="246"/>
        <v>42267.181608796294</v>
      </c>
      <c r="T3083">
        <f t="shared" si="243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 t="str">
        <f t="shared" si="242"/>
        <v>N/A</v>
      </c>
      <c r="Q3084">
        <f t="shared" si="244"/>
        <v>0</v>
      </c>
      <c r="R3084" s="14">
        <f t="shared" si="245"/>
        <v>42293.922986111109</v>
      </c>
      <c r="S3084" s="14">
        <f t="shared" si="246"/>
        <v>42323.96465277778</v>
      </c>
      <c r="T3084">
        <f t="shared" si="243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242"/>
        <v>18.670000000000002</v>
      </c>
      <c r="Q3085">
        <f t="shared" si="244"/>
        <v>0</v>
      </c>
      <c r="R3085" s="14">
        <f t="shared" si="245"/>
        <v>41853.563402777778</v>
      </c>
      <c r="S3085" s="14">
        <f t="shared" si="246"/>
        <v>41883.208333333336</v>
      </c>
      <c r="T3085">
        <f t="shared" si="243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242"/>
        <v>78.33</v>
      </c>
      <c r="Q3086">
        <f t="shared" si="244"/>
        <v>12</v>
      </c>
      <c r="R3086" s="14">
        <f t="shared" si="245"/>
        <v>42100.723738425921</v>
      </c>
      <c r="S3086" s="14">
        <f t="shared" si="246"/>
        <v>42129.783333333333</v>
      </c>
      <c r="T3086">
        <f t="shared" si="243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242"/>
        <v>67.78</v>
      </c>
      <c r="Q3087">
        <f t="shared" si="244"/>
        <v>2</v>
      </c>
      <c r="R3087" s="14">
        <f t="shared" si="245"/>
        <v>42246.883784722217</v>
      </c>
      <c r="S3087" s="14">
        <f t="shared" si="246"/>
        <v>42276.883784722217</v>
      </c>
      <c r="T3087">
        <f t="shared" si="243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242"/>
        <v>16.670000000000002</v>
      </c>
      <c r="Q3088">
        <f t="shared" si="244"/>
        <v>0</v>
      </c>
      <c r="R3088" s="14">
        <f t="shared" si="245"/>
        <v>42173.67082175926</v>
      </c>
      <c r="S3088" s="14">
        <f t="shared" si="246"/>
        <v>42233.67082175926</v>
      </c>
      <c r="T3088">
        <f t="shared" si="243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242"/>
        <v>62.5</v>
      </c>
      <c r="Q3089">
        <f t="shared" si="244"/>
        <v>1</v>
      </c>
      <c r="R3089" s="14">
        <f t="shared" si="245"/>
        <v>42665.150347222225</v>
      </c>
      <c r="S3089" s="14">
        <f t="shared" si="246"/>
        <v>42725.192013888889</v>
      </c>
      <c r="T3089">
        <f t="shared" si="243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242"/>
        <v>42</v>
      </c>
      <c r="Q3090">
        <f t="shared" si="244"/>
        <v>0</v>
      </c>
      <c r="R3090" s="14">
        <f t="shared" si="245"/>
        <v>41981.57230324074</v>
      </c>
      <c r="S3090" s="14">
        <f t="shared" si="246"/>
        <v>42012.570138888885</v>
      </c>
      <c r="T3090">
        <f t="shared" si="243"/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242"/>
        <v>130.09</v>
      </c>
      <c r="Q3091">
        <f t="shared" si="244"/>
        <v>23</v>
      </c>
      <c r="R3091" s="14">
        <f t="shared" si="245"/>
        <v>42528.542627314819</v>
      </c>
      <c r="S3091" s="14">
        <f t="shared" si="246"/>
        <v>42560.082638888889</v>
      </c>
      <c r="T3091">
        <f t="shared" si="243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242"/>
        <v>1270.22</v>
      </c>
      <c r="Q3092">
        <f t="shared" si="244"/>
        <v>5</v>
      </c>
      <c r="R3092" s="14">
        <f t="shared" si="245"/>
        <v>42065.818807870368</v>
      </c>
      <c r="S3092" s="14">
        <f t="shared" si="246"/>
        <v>42125.777141203704</v>
      </c>
      <c r="T3092">
        <f t="shared" si="243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242"/>
        <v>88.44</v>
      </c>
      <c r="Q3093">
        <f t="shared" si="244"/>
        <v>16</v>
      </c>
      <c r="R3093" s="14">
        <f t="shared" si="245"/>
        <v>42566.948414351849</v>
      </c>
      <c r="S3093" s="14">
        <f t="shared" si="246"/>
        <v>42596.948414351849</v>
      </c>
      <c r="T3093">
        <f t="shared" si="243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242"/>
        <v>56.34</v>
      </c>
      <c r="Q3094">
        <f t="shared" si="244"/>
        <v>1</v>
      </c>
      <c r="R3094" s="14">
        <f t="shared" si="245"/>
        <v>42255.619351851856</v>
      </c>
      <c r="S3094" s="14">
        <f t="shared" si="246"/>
        <v>42292.916666666672</v>
      </c>
      <c r="T3094">
        <f t="shared" si="243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242"/>
        <v>53.53</v>
      </c>
      <c r="Q3095">
        <f t="shared" si="244"/>
        <v>23</v>
      </c>
      <c r="R3095" s="14">
        <f t="shared" si="245"/>
        <v>41760.909039351849</v>
      </c>
      <c r="S3095" s="14">
        <f t="shared" si="246"/>
        <v>41791.165972222225</v>
      </c>
      <c r="T3095">
        <f t="shared" si="243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242"/>
        <v>25</v>
      </c>
      <c r="Q3096">
        <f t="shared" si="244"/>
        <v>0</v>
      </c>
      <c r="R3096" s="14">
        <f t="shared" si="245"/>
        <v>42207.795787037037</v>
      </c>
      <c r="S3096" s="14">
        <f t="shared" si="246"/>
        <v>42267.795787037037</v>
      </c>
      <c r="T3096">
        <f t="shared" si="243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242"/>
        <v>50</v>
      </c>
      <c r="Q3097">
        <f t="shared" si="244"/>
        <v>0</v>
      </c>
      <c r="R3097" s="14">
        <f t="shared" si="245"/>
        <v>42523.025231481486</v>
      </c>
      <c r="S3097" s="14">
        <f t="shared" si="246"/>
        <v>42583.025231481486</v>
      </c>
      <c r="T3097">
        <f t="shared" si="243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242"/>
        <v>56.79</v>
      </c>
      <c r="Q3098">
        <f t="shared" si="244"/>
        <v>4</v>
      </c>
      <c r="R3098" s="14">
        <f t="shared" si="245"/>
        <v>42114.825532407413</v>
      </c>
      <c r="S3098" s="14">
        <f t="shared" si="246"/>
        <v>42144.825532407413</v>
      </c>
      <c r="T3098">
        <f t="shared" si="243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242"/>
        <v>40.83</v>
      </c>
      <c r="Q3099">
        <f t="shared" si="244"/>
        <v>17</v>
      </c>
      <c r="R3099" s="14">
        <f t="shared" si="245"/>
        <v>42629.503483796296</v>
      </c>
      <c r="S3099" s="14">
        <f t="shared" si="246"/>
        <v>42650.583333333328</v>
      </c>
      <c r="T3099">
        <f t="shared" si="243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242"/>
        <v>65.11</v>
      </c>
      <c r="Q3100">
        <f t="shared" si="244"/>
        <v>4</v>
      </c>
      <c r="R3100" s="14">
        <f t="shared" si="245"/>
        <v>42359.792233796295</v>
      </c>
      <c r="S3100" s="14">
        <f t="shared" si="246"/>
        <v>42408.01180555555</v>
      </c>
      <c r="T3100">
        <f t="shared" si="243"/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ref="P3101:P3164" si="247">IFERROR(
ROUND(E3101/L3101,2),"N/A")</f>
        <v>55.6</v>
      </c>
      <c r="Q3101">
        <f t="shared" si="244"/>
        <v>14</v>
      </c>
      <c r="R3101" s="14">
        <f t="shared" si="245"/>
        <v>42382.189710648148</v>
      </c>
      <c r="S3101" s="14">
        <f t="shared" si="246"/>
        <v>42412.189710648148</v>
      </c>
      <c r="T3101">
        <f t="shared" si="243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247"/>
        <v>140.54</v>
      </c>
      <c r="Q3102">
        <f t="shared" si="244"/>
        <v>15</v>
      </c>
      <c r="R3102" s="14">
        <f t="shared" si="245"/>
        <v>41902.622395833336</v>
      </c>
      <c r="S3102" s="14">
        <f t="shared" si="246"/>
        <v>41932.622395833336</v>
      </c>
      <c r="T3102">
        <f t="shared" si="243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247"/>
        <v>25</v>
      </c>
      <c r="Q3103">
        <f t="shared" si="244"/>
        <v>12</v>
      </c>
      <c r="R3103" s="14">
        <f t="shared" si="245"/>
        <v>42171.383530092593</v>
      </c>
      <c r="S3103" s="14">
        <f t="shared" si="246"/>
        <v>42201.330555555556</v>
      </c>
      <c r="T3103">
        <f t="shared" si="243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247"/>
        <v>69.53</v>
      </c>
      <c r="Q3104">
        <f t="shared" si="244"/>
        <v>39</v>
      </c>
      <c r="R3104" s="14">
        <f t="shared" si="245"/>
        <v>42555.340486111112</v>
      </c>
      <c r="S3104" s="14">
        <f t="shared" si="246"/>
        <v>42605.340486111112</v>
      </c>
      <c r="T3104">
        <f t="shared" si="243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247"/>
        <v>5.5</v>
      </c>
      <c r="Q3105">
        <f t="shared" si="244"/>
        <v>0</v>
      </c>
      <c r="R3105" s="14">
        <f t="shared" si="245"/>
        <v>42107.156319444446</v>
      </c>
      <c r="S3105" s="14">
        <f t="shared" si="246"/>
        <v>42167.156319444446</v>
      </c>
      <c r="T3105">
        <f t="shared" si="243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247"/>
        <v>237</v>
      </c>
      <c r="Q3106">
        <f t="shared" si="244"/>
        <v>30</v>
      </c>
      <c r="R3106" s="14">
        <f t="shared" si="245"/>
        <v>42006.908692129626</v>
      </c>
      <c r="S3106" s="14">
        <f t="shared" si="246"/>
        <v>42038.083333333328</v>
      </c>
      <c r="T3106">
        <f t="shared" si="243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247"/>
        <v>79.87</v>
      </c>
      <c r="Q3107">
        <f t="shared" si="244"/>
        <v>42</v>
      </c>
      <c r="R3107" s="14">
        <f t="shared" si="245"/>
        <v>41876.718935185185</v>
      </c>
      <c r="S3107" s="14">
        <f t="shared" si="246"/>
        <v>41931.208333333336</v>
      </c>
      <c r="T3107">
        <f t="shared" si="243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247"/>
        <v>10.25</v>
      </c>
      <c r="Q3108">
        <f t="shared" si="244"/>
        <v>4</v>
      </c>
      <c r="R3108" s="14">
        <f t="shared" si="245"/>
        <v>42241.429120370376</v>
      </c>
      <c r="S3108" s="14">
        <f t="shared" si="246"/>
        <v>42263.916666666672</v>
      </c>
      <c r="T3108">
        <f t="shared" si="243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247"/>
        <v>272.58999999999997</v>
      </c>
      <c r="Q3109">
        <f t="shared" si="244"/>
        <v>20</v>
      </c>
      <c r="R3109" s="14">
        <f t="shared" si="245"/>
        <v>42128.814247685179</v>
      </c>
      <c r="S3109" s="14">
        <f t="shared" si="246"/>
        <v>42135.814247685179</v>
      </c>
      <c r="T3109">
        <f t="shared" si="243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247"/>
        <v>13</v>
      </c>
      <c r="Q3110">
        <f t="shared" si="244"/>
        <v>0</v>
      </c>
      <c r="R3110" s="14">
        <f t="shared" si="245"/>
        <v>42062.680486111116</v>
      </c>
      <c r="S3110" s="14">
        <f t="shared" si="246"/>
        <v>42122.638819444444</v>
      </c>
      <c r="T3110">
        <f t="shared" si="243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247"/>
        <v>58.18</v>
      </c>
      <c r="Q3111">
        <f t="shared" si="244"/>
        <v>25</v>
      </c>
      <c r="R3111" s="14">
        <f t="shared" si="245"/>
        <v>41844.125115740739</v>
      </c>
      <c r="S3111" s="14">
        <f t="shared" si="246"/>
        <v>41879.125115740739</v>
      </c>
      <c r="T3111">
        <f t="shared" si="243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247"/>
        <v>10</v>
      </c>
      <c r="Q3112">
        <f t="shared" si="244"/>
        <v>0</v>
      </c>
      <c r="R3112" s="14">
        <f t="shared" si="245"/>
        <v>42745.031469907408</v>
      </c>
      <c r="S3112" s="14">
        <f t="shared" si="246"/>
        <v>42785.031469907408</v>
      </c>
      <c r="T3112">
        <f t="shared" si="243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247"/>
        <v>70.11</v>
      </c>
      <c r="Q3113">
        <f t="shared" si="244"/>
        <v>27</v>
      </c>
      <c r="R3113" s="14">
        <f t="shared" si="245"/>
        <v>41885.595138888886</v>
      </c>
      <c r="S3113" s="14">
        <f t="shared" si="246"/>
        <v>41916.595138888886</v>
      </c>
      <c r="T3113">
        <f t="shared" si="243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247"/>
        <v>57.89</v>
      </c>
      <c r="Q3114">
        <f t="shared" si="244"/>
        <v>5</v>
      </c>
      <c r="R3114" s="14">
        <f t="shared" si="245"/>
        <v>42615.121921296297</v>
      </c>
      <c r="S3114" s="14">
        <f t="shared" si="246"/>
        <v>42675.121921296297</v>
      </c>
      <c r="T3114">
        <f t="shared" si="243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247"/>
        <v>125.27</v>
      </c>
      <c r="Q3115">
        <f t="shared" si="244"/>
        <v>4</v>
      </c>
      <c r="R3115" s="14">
        <f t="shared" si="245"/>
        <v>42081.731273148151</v>
      </c>
      <c r="S3115" s="14">
        <f t="shared" si="246"/>
        <v>42111.731273148151</v>
      </c>
      <c r="T3115">
        <f t="shared" si="243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 t="str">
        <f t="shared" si="247"/>
        <v>N/A</v>
      </c>
      <c r="Q3116">
        <f t="shared" si="244"/>
        <v>0</v>
      </c>
      <c r="R3116" s="14">
        <f t="shared" si="245"/>
        <v>41843.632523148146</v>
      </c>
      <c r="S3116" s="14">
        <f t="shared" si="246"/>
        <v>41903.632523148146</v>
      </c>
      <c r="T3116">
        <f t="shared" si="243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247"/>
        <v>300</v>
      </c>
      <c r="Q3117">
        <f t="shared" si="244"/>
        <v>3</v>
      </c>
      <c r="R3117" s="14">
        <f t="shared" si="245"/>
        <v>42496.447071759263</v>
      </c>
      <c r="S3117" s="14">
        <f t="shared" si="246"/>
        <v>42526.447071759263</v>
      </c>
      <c r="T3117">
        <f t="shared" si="243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247"/>
        <v>43</v>
      </c>
      <c r="Q3118">
        <f t="shared" si="244"/>
        <v>57</v>
      </c>
      <c r="R3118" s="14">
        <f t="shared" si="245"/>
        <v>42081.515335648146</v>
      </c>
      <c r="S3118" s="14">
        <f t="shared" si="246"/>
        <v>42095.515335648146</v>
      </c>
      <c r="T3118">
        <f t="shared" si="243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247"/>
        <v>1</v>
      </c>
      <c r="Q3119">
        <f t="shared" si="244"/>
        <v>0</v>
      </c>
      <c r="R3119" s="14">
        <f t="shared" si="245"/>
        <v>42509.374537037031</v>
      </c>
      <c r="S3119" s="14">
        <f t="shared" si="246"/>
        <v>42517.55</v>
      </c>
      <c r="T3119">
        <f t="shared" si="243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247"/>
        <v>775</v>
      </c>
      <c r="Q3120">
        <f t="shared" si="244"/>
        <v>0</v>
      </c>
      <c r="R3120" s="14">
        <f t="shared" si="245"/>
        <v>42534.649571759262</v>
      </c>
      <c r="S3120" s="14">
        <f t="shared" si="246"/>
        <v>42553.649571759262</v>
      </c>
      <c r="T3120">
        <f t="shared" si="243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247"/>
        <v>5</v>
      </c>
      <c r="Q3121">
        <f t="shared" si="244"/>
        <v>0</v>
      </c>
      <c r="R3121" s="14">
        <f t="shared" si="245"/>
        <v>42060.04550925926</v>
      </c>
      <c r="S3121" s="14">
        <f t="shared" si="246"/>
        <v>42090.003842592589</v>
      </c>
      <c r="T3121">
        <f t="shared" si="243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247"/>
        <v>12.8</v>
      </c>
      <c r="Q3122">
        <f t="shared" si="244"/>
        <v>0</v>
      </c>
      <c r="R3122" s="14">
        <f t="shared" si="245"/>
        <v>42435.942083333335</v>
      </c>
      <c r="S3122" s="14">
        <f t="shared" si="246"/>
        <v>42495.900416666671</v>
      </c>
      <c r="T3122">
        <f t="shared" si="243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247"/>
        <v>10</v>
      </c>
      <c r="Q3123">
        <f t="shared" si="244"/>
        <v>1</v>
      </c>
      <c r="R3123" s="14">
        <f t="shared" si="245"/>
        <v>41848.679803240739</v>
      </c>
      <c r="S3123" s="14">
        <f t="shared" si="246"/>
        <v>41908.679803240739</v>
      </c>
      <c r="T3123">
        <f t="shared" si="243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247"/>
        <v>58</v>
      </c>
      <c r="Q3124">
        <f t="shared" si="244"/>
        <v>58</v>
      </c>
      <c r="R3124" s="14">
        <f t="shared" si="245"/>
        <v>42678.932083333333</v>
      </c>
      <c r="S3124" s="14">
        <f t="shared" si="246"/>
        <v>42683.973750000005</v>
      </c>
      <c r="T3124">
        <f t="shared" si="243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247"/>
        <v>244.8</v>
      </c>
      <c r="Q3125">
        <f t="shared" si="244"/>
        <v>68</v>
      </c>
      <c r="R3125" s="14">
        <f t="shared" si="245"/>
        <v>42530.993032407408</v>
      </c>
      <c r="S3125" s="14">
        <f t="shared" si="246"/>
        <v>42560.993032407408</v>
      </c>
      <c r="T3125">
        <f t="shared" si="243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247"/>
        <v>6.5</v>
      </c>
      <c r="Q3126">
        <f t="shared" si="244"/>
        <v>0</v>
      </c>
      <c r="R3126" s="14">
        <f t="shared" si="245"/>
        <v>41977.780104166668</v>
      </c>
      <c r="S3126" s="14">
        <f t="shared" si="246"/>
        <v>42037.780104166668</v>
      </c>
      <c r="T3126">
        <f t="shared" si="243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 t="str">
        <f t="shared" si="247"/>
        <v>N/A</v>
      </c>
      <c r="Q3127">
        <f t="shared" si="244"/>
        <v>0</v>
      </c>
      <c r="R3127" s="14">
        <f t="shared" si="245"/>
        <v>42346.20685185185</v>
      </c>
      <c r="S3127" s="14">
        <f t="shared" si="246"/>
        <v>42376.20685185185</v>
      </c>
      <c r="T3127">
        <f t="shared" si="243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247"/>
        <v>61.18</v>
      </c>
      <c r="Q3128">
        <f t="shared" si="244"/>
        <v>4</v>
      </c>
      <c r="R3128" s="14">
        <f t="shared" si="245"/>
        <v>42427.01807870371</v>
      </c>
      <c r="S3128" s="14">
        <f t="shared" si="246"/>
        <v>42456.976412037038</v>
      </c>
      <c r="T3128">
        <f t="shared" si="243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 t="str">
        <f t="shared" si="247"/>
        <v>N/A</v>
      </c>
      <c r="Q3129">
        <f t="shared" si="244"/>
        <v>0</v>
      </c>
      <c r="R3129" s="14">
        <f t="shared" si="245"/>
        <v>42034.856817129628</v>
      </c>
      <c r="S3129" s="14">
        <f t="shared" si="246"/>
        <v>42064.856817129628</v>
      </c>
      <c r="T3129">
        <f t="shared" si="243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247"/>
        <v>139.24</v>
      </c>
      <c r="Q3130">
        <f t="shared" si="244"/>
        <v>109</v>
      </c>
      <c r="R3130" s="14">
        <f t="shared" si="245"/>
        <v>42780.825706018513</v>
      </c>
      <c r="S3130" s="14">
        <f t="shared" si="246"/>
        <v>42810.784039351856</v>
      </c>
      <c r="T3130">
        <f t="shared" si="243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247"/>
        <v>10</v>
      </c>
      <c r="Q3131">
        <f t="shared" si="244"/>
        <v>1</v>
      </c>
      <c r="R3131" s="14">
        <f t="shared" si="245"/>
        <v>42803.842812499999</v>
      </c>
      <c r="S3131" s="14">
        <f t="shared" si="246"/>
        <v>42843.801145833335</v>
      </c>
      <c r="T3131">
        <f t="shared" si="243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247"/>
        <v>93.75</v>
      </c>
      <c r="Q3132">
        <f t="shared" si="244"/>
        <v>4</v>
      </c>
      <c r="R3132" s="14">
        <f t="shared" si="245"/>
        <v>42808.640231481477</v>
      </c>
      <c r="S3132" s="14">
        <f t="shared" si="246"/>
        <v>42839.207638888889</v>
      </c>
      <c r="T3132">
        <f t="shared" ref="T3132:T3189" si="248">YEAR(R3132)</f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247"/>
        <v>53.75</v>
      </c>
      <c r="Q3133">
        <f t="shared" si="244"/>
        <v>16</v>
      </c>
      <c r="R3133" s="14">
        <f t="shared" si="245"/>
        <v>42803.579224537039</v>
      </c>
      <c r="S3133" s="14">
        <f t="shared" si="246"/>
        <v>42833.537557870368</v>
      </c>
      <c r="T3133">
        <f t="shared" si="248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247"/>
        <v>10</v>
      </c>
      <c r="Q3134">
        <f t="shared" si="244"/>
        <v>0</v>
      </c>
      <c r="R3134" s="14">
        <f t="shared" si="245"/>
        <v>42786.350231481483</v>
      </c>
      <c r="S3134" s="14">
        <f t="shared" si="246"/>
        <v>42846.308564814812</v>
      </c>
      <c r="T3134">
        <f t="shared" si="248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247"/>
        <v>33.75</v>
      </c>
      <c r="Q3135">
        <f t="shared" si="244"/>
        <v>108</v>
      </c>
      <c r="R3135" s="14">
        <f t="shared" si="245"/>
        <v>42788.565208333333</v>
      </c>
      <c r="S3135" s="14">
        <f t="shared" si="246"/>
        <v>42818.523541666669</v>
      </c>
      <c r="T3135">
        <f t="shared" si="248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247"/>
        <v>18.75</v>
      </c>
      <c r="Q3136">
        <f t="shared" si="244"/>
        <v>23</v>
      </c>
      <c r="R3136" s="14">
        <f t="shared" si="245"/>
        <v>42800.720127314817</v>
      </c>
      <c r="S3136" s="14">
        <f t="shared" si="246"/>
        <v>42821.678460648152</v>
      </c>
      <c r="T3136">
        <f t="shared" si="248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247"/>
        <v>23.14</v>
      </c>
      <c r="Q3137">
        <f t="shared" si="244"/>
        <v>21</v>
      </c>
      <c r="R3137" s="14">
        <f t="shared" si="245"/>
        <v>42807.151863425926</v>
      </c>
      <c r="S3137" s="14">
        <f t="shared" si="246"/>
        <v>42829.151863425926</v>
      </c>
      <c r="T3137">
        <f t="shared" si="248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247"/>
        <v>29.05</v>
      </c>
      <c r="Q3138">
        <f t="shared" ref="Q3138:Q3201" si="249">ROUND(E3138/D3138*100,0)</f>
        <v>128</v>
      </c>
      <c r="R3138" s="14">
        <f t="shared" si="245"/>
        <v>42789.462430555555</v>
      </c>
      <c r="S3138" s="14">
        <f t="shared" si="246"/>
        <v>42825.957638888889</v>
      </c>
      <c r="T3138">
        <f t="shared" si="248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247"/>
        <v>50</v>
      </c>
      <c r="Q3139">
        <f t="shared" si="249"/>
        <v>3</v>
      </c>
      <c r="R3139" s="14">
        <f t="shared" ref="R3139:R3202" si="250">(((J3139/60) /60 /24)+DATE(1970,1,1))</f>
        <v>42807.885057870371</v>
      </c>
      <c r="S3139" s="14">
        <f t="shared" ref="S3139:S3202" si="251">(((I3139/60)/60/24)+DATE(1970,1,1))</f>
        <v>42858.8</v>
      </c>
      <c r="T3139">
        <f t="shared" si="248"/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 t="str">
        <f t="shared" si="247"/>
        <v>N/A</v>
      </c>
      <c r="Q3140">
        <f t="shared" si="249"/>
        <v>0</v>
      </c>
      <c r="R3140" s="14">
        <f t="shared" si="250"/>
        <v>42809.645914351851</v>
      </c>
      <c r="S3140" s="14">
        <f t="shared" si="251"/>
        <v>42828.645914351851</v>
      </c>
      <c r="T3140">
        <f t="shared" si="248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47"/>
        <v>450</v>
      </c>
      <c r="Q3141">
        <f t="shared" si="249"/>
        <v>5</v>
      </c>
      <c r="R3141" s="14">
        <f t="shared" si="250"/>
        <v>42785.270370370374</v>
      </c>
      <c r="S3141" s="14">
        <f t="shared" si="251"/>
        <v>42819.189583333333</v>
      </c>
      <c r="T3141">
        <f t="shared" si="248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47"/>
        <v>24</v>
      </c>
      <c r="Q3142">
        <f t="shared" si="249"/>
        <v>1</v>
      </c>
      <c r="R3142" s="14">
        <f t="shared" si="250"/>
        <v>42802.718784722223</v>
      </c>
      <c r="S3142" s="14">
        <f t="shared" si="251"/>
        <v>42832.677118055552</v>
      </c>
      <c r="T3142">
        <f t="shared" si="248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47"/>
        <v>32.25</v>
      </c>
      <c r="Q3143">
        <f t="shared" si="249"/>
        <v>52</v>
      </c>
      <c r="R3143" s="14">
        <f t="shared" si="250"/>
        <v>42800.753333333334</v>
      </c>
      <c r="S3143" s="14">
        <f t="shared" si="251"/>
        <v>42841.833333333328</v>
      </c>
      <c r="T3143">
        <f t="shared" si="248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47"/>
        <v>15</v>
      </c>
      <c r="Q3144">
        <f t="shared" si="249"/>
        <v>2</v>
      </c>
      <c r="R3144" s="14">
        <f t="shared" si="250"/>
        <v>42783.513182870374</v>
      </c>
      <c r="S3144" s="14">
        <f t="shared" si="251"/>
        <v>42813.471516203703</v>
      </c>
      <c r="T3144">
        <f t="shared" si="248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 t="str">
        <f t="shared" si="247"/>
        <v>N/A</v>
      </c>
      <c r="Q3145">
        <f t="shared" si="249"/>
        <v>0</v>
      </c>
      <c r="R3145" s="14">
        <f t="shared" si="250"/>
        <v>42808.358287037037</v>
      </c>
      <c r="S3145" s="14">
        <f t="shared" si="251"/>
        <v>42834.358287037037</v>
      </c>
      <c r="T3145">
        <f t="shared" si="248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47"/>
        <v>251.33</v>
      </c>
      <c r="Q3146">
        <f t="shared" si="249"/>
        <v>75</v>
      </c>
      <c r="R3146" s="14">
        <f t="shared" si="250"/>
        <v>42796.538275462968</v>
      </c>
      <c r="S3146" s="14">
        <f t="shared" si="251"/>
        <v>42813.25</v>
      </c>
      <c r="T3146">
        <f t="shared" si="248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 t="str">
        <f t="shared" si="247"/>
        <v>N/A</v>
      </c>
      <c r="Q3147">
        <f t="shared" si="249"/>
        <v>0</v>
      </c>
      <c r="R3147" s="14">
        <f t="shared" si="250"/>
        <v>42762.040902777779</v>
      </c>
      <c r="S3147" s="14">
        <f t="shared" si="251"/>
        <v>42821.999236111107</v>
      </c>
      <c r="T3147">
        <f t="shared" si="248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47"/>
        <v>437.5</v>
      </c>
      <c r="Q3148">
        <f t="shared" si="249"/>
        <v>11</v>
      </c>
      <c r="R3148" s="14">
        <f t="shared" si="250"/>
        <v>42796.682476851856</v>
      </c>
      <c r="S3148" s="14">
        <f t="shared" si="251"/>
        <v>42841.640810185185</v>
      </c>
      <c r="T3148">
        <f t="shared" si="248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47"/>
        <v>110.35</v>
      </c>
      <c r="Q3149">
        <f t="shared" si="249"/>
        <v>118</v>
      </c>
      <c r="R3149" s="14">
        <f t="shared" si="250"/>
        <v>41909.969386574077</v>
      </c>
      <c r="S3149" s="14">
        <f t="shared" si="251"/>
        <v>41950.011053240742</v>
      </c>
      <c r="T3149">
        <f t="shared" si="248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47"/>
        <v>41.42</v>
      </c>
      <c r="Q3150">
        <f t="shared" si="249"/>
        <v>131</v>
      </c>
      <c r="R3150" s="14">
        <f t="shared" si="250"/>
        <v>41891.665324074071</v>
      </c>
      <c r="S3150" s="14">
        <f t="shared" si="251"/>
        <v>41913.166666666664</v>
      </c>
      <c r="T3150">
        <f t="shared" si="248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47"/>
        <v>52</v>
      </c>
      <c r="Q3151">
        <f t="shared" si="249"/>
        <v>104</v>
      </c>
      <c r="R3151" s="14">
        <f t="shared" si="250"/>
        <v>41226.017361111109</v>
      </c>
      <c r="S3151" s="14">
        <f t="shared" si="251"/>
        <v>41250.083333333336</v>
      </c>
      <c r="T3151">
        <f t="shared" si="248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47"/>
        <v>33.99</v>
      </c>
      <c r="Q3152">
        <f t="shared" si="249"/>
        <v>101</v>
      </c>
      <c r="R3152" s="14">
        <f t="shared" si="250"/>
        <v>40478.263923611114</v>
      </c>
      <c r="S3152" s="14">
        <f t="shared" si="251"/>
        <v>40568.166666666664</v>
      </c>
      <c r="T3152">
        <f t="shared" si="248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47"/>
        <v>103.35</v>
      </c>
      <c r="Q3153">
        <f t="shared" si="249"/>
        <v>100</v>
      </c>
      <c r="R3153" s="14">
        <f t="shared" si="250"/>
        <v>41862.83997685185</v>
      </c>
      <c r="S3153" s="14">
        <f t="shared" si="251"/>
        <v>41892.83997685185</v>
      </c>
      <c r="T3153">
        <f t="shared" si="248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47"/>
        <v>34.79</v>
      </c>
      <c r="Q3154">
        <f t="shared" si="249"/>
        <v>106</v>
      </c>
      <c r="R3154" s="14">
        <f t="shared" si="250"/>
        <v>41550.867673611108</v>
      </c>
      <c r="S3154" s="14">
        <f t="shared" si="251"/>
        <v>41580.867673611108</v>
      </c>
      <c r="T3154">
        <f t="shared" si="248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47"/>
        <v>41.77</v>
      </c>
      <c r="Q3155">
        <f t="shared" si="249"/>
        <v>336</v>
      </c>
      <c r="R3155" s="14">
        <f t="shared" si="250"/>
        <v>40633.154363425929</v>
      </c>
      <c r="S3155" s="14">
        <f t="shared" si="251"/>
        <v>40664.207638888889</v>
      </c>
      <c r="T3155">
        <f t="shared" si="248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47"/>
        <v>64.27</v>
      </c>
      <c r="Q3156">
        <f t="shared" si="249"/>
        <v>113</v>
      </c>
      <c r="R3156" s="14">
        <f t="shared" si="250"/>
        <v>40970.875671296293</v>
      </c>
      <c r="S3156" s="14">
        <f t="shared" si="251"/>
        <v>41000.834004629629</v>
      </c>
      <c r="T3156">
        <f t="shared" si="248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47"/>
        <v>31.21</v>
      </c>
      <c r="Q3157">
        <f t="shared" si="249"/>
        <v>189</v>
      </c>
      <c r="R3157" s="14">
        <f t="shared" si="250"/>
        <v>41233.499131944445</v>
      </c>
      <c r="S3157" s="14">
        <f t="shared" si="251"/>
        <v>41263.499131944445</v>
      </c>
      <c r="T3157">
        <f t="shared" si="248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47"/>
        <v>62.92</v>
      </c>
      <c r="Q3158">
        <f t="shared" si="249"/>
        <v>102</v>
      </c>
      <c r="R3158" s="14">
        <f t="shared" si="250"/>
        <v>41026.953055555554</v>
      </c>
      <c r="S3158" s="14">
        <f t="shared" si="251"/>
        <v>41061.953055555554</v>
      </c>
      <c r="T3158">
        <f t="shared" si="248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47"/>
        <v>98.54</v>
      </c>
      <c r="Q3159">
        <f t="shared" si="249"/>
        <v>101</v>
      </c>
      <c r="R3159" s="14">
        <f t="shared" si="250"/>
        <v>41829.788252314815</v>
      </c>
      <c r="S3159" s="14">
        <f t="shared" si="251"/>
        <v>41839.208333333336</v>
      </c>
      <c r="T3159">
        <f t="shared" si="248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47"/>
        <v>82.61</v>
      </c>
      <c r="Q3160">
        <f t="shared" si="249"/>
        <v>114</v>
      </c>
      <c r="R3160" s="14">
        <f t="shared" si="250"/>
        <v>41447.839722222219</v>
      </c>
      <c r="S3160" s="14">
        <f t="shared" si="251"/>
        <v>41477.839722222219</v>
      </c>
      <c r="T3160">
        <f t="shared" si="248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47"/>
        <v>38.5</v>
      </c>
      <c r="Q3161">
        <f t="shared" si="249"/>
        <v>133</v>
      </c>
      <c r="R3161" s="14">
        <f t="shared" si="250"/>
        <v>40884.066678240742</v>
      </c>
      <c r="S3161" s="14">
        <f t="shared" si="251"/>
        <v>40926.958333333336</v>
      </c>
      <c r="T3161">
        <f t="shared" si="248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47"/>
        <v>80.16</v>
      </c>
      <c r="Q3162">
        <f t="shared" si="249"/>
        <v>102</v>
      </c>
      <c r="R3162" s="14">
        <f t="shared" si="250"/>
        <v>41841.26489583333</v>
      </c>
      <c r="S3162" s="14">
        <f t="shared" si="251"/>
        <v>41864.207638888889</v>
      </c>
      <c r="T3162">
        <f t="shared" si="248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47"/>
        <v>28.41</v>
      </c>
      <c r="Q3163">
        <f t="shared" si="249"/>
        <v>105</v>
      </c>
      <c r="R3163" s="14">
        <f t="shared" si="250"/>
        <v>41897.536134259259</v>
      </c>
      <c r="S3163" s="14">
        <f t="shared" si="251"/>
        <v>41927.536134259259</v>
      </c>
      <c r="T3163">
        <f t="shared" si="248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47"/>
        <v>80.73</v>
      </c>
      <c r="Q3164">
        <f t="shared" si="249"/>
        <v>127</v>
      </c>
      <c r="R3164" s="14">
        <f t="shared" si="250"/>
        <v>41799.685902777775</v>
      </c>
      <c r="S3164" s="14">
        <f t="shared" si="251"/>
        <v>41827.083333333336</v>
      </c>
      <c r="T3164">
        <f t="shared" si="248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ref="P3165:P3228" si="252">IFERROR(
ROUND(E3165/L3165,2),"N/A")</f>
        <v>200.69</v>
      </c>
      <c r="Q3165">
        <f t="shared" si="249"/>
        <v>111</v>
      </c>
      <c r="R3165" s="14">
        <f t="shared" si="250"/>
        <v>41775.753761574073</v>
      </c>
      <c r="S3165" s="14">
        <f t="shared" si="251"/>
        <v>41805.753761574073</v>
      </c>
      <c r="T3165">
        <f t="shared" si="248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52"/>
        <v>37.590000000000003</v>
      </c>
      <c r="Q3166">
        <f t="shared" si="249"/>
        <v>107</v>
      </c>
      <c r="R3166" s="14">
        <f t="shared" si="250"/>
        <v>41766.80572916667</v>
      </c>
      <c r="S3166" s="14">
        <f t="shared" si="251"/>
        <v>41799.80572916667</v>
      </c>
      <c r="T3166">
        <f t="shared" si="248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52"/>
        <v>58.1</v>
      </c>
      <c r="Q3167">
        <f t="shared" si="249"/>
        <v>163</v>
      </c>
      <c r="R3167" s="14">
        <f t="shared" si="250"/>
        <v>40644.159259259257</v>
      </c>
      <c r="S3167" s="14">
        <f t="shared" si="251"/>
        <v>40666.165972222225</v>
      </c>
      <c r="T3167">
        <f t="shared" si="248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52"/>
        <v>60.3</v>
      </c>
      <c r="Q3168">
        <f t="shared" si="249"/>
        <v>160</v>
      </c>
      <c r="R3168" s="14">
        <f t="shared" si="250"/>
        <v>41940.69158564815</v>
      </c>
      <c r="S3168" s="14">
        <f t="shared" si="251"/>
        <v>41969.332638888889</v>
      </c>
      <c r="T3168">
        <f t="shared" si="248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52"/>
        <v>63.36</v>
      </c>
      <c r="Q3169">
        <f t="shared" si="249"/>
        <v>116</v>
      </c>
      <c r="R3169" s="14">
        <f t="shared" si="250"/>
        <v>41839.175706018519</v>
      </c>
      <c r="S3169" s="14">
        <f t="shared" si="251"/>
        <v>41853.175706018519</v>
      </c>
      <c r="T3169">
        <f t="shared" si="248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52"/>
        <v>50.9</v>
      </c>
      <c r="Q3170">
        <f t="shared" si="249"/>
        <v>124</v>
      </c>
      <c r="R3170" s="14">
        <f t="shared" si="250"/>
        <v>41772.105937500004</v>
      </c>
      <c r="S3170" s="14">
        <f t="shared" si="251"/>
        <v>41803.916666666664</v>
      </c>
      <c r="T3170">
        <f t="shared" si="248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52"/>
        <v>100.5</v>
      </c>
      <c r="Q3171">
        <f t="shared" si="249"/>
        <v>103</v>
      </c>
      <c r="R3171" s="14">
        <f t="shared" si="250"/>
        <v>41591.737974537034</v>
      </c>
      <c r="S3171" s="14">
        <f t="shared" si="251"/>
        <v>41621.207638888889</v>
      </c>
      <c r="T3171">
        <f t="shared" si="248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52"/>
        <v>31.62</v>
      </c>
      <c r="Q3172">
        <f t="shared" si="249"/>
        <v>112</v>
      </c>
      <c r="R3172" s="14">
        <f t="shared" si="250"/>
        <v>41789.080370370371</v>
      </c>
      <c r="S3172" s="14">
        <f t="shared" si="251"/>
        <v>41822.166666666664</v>
      </c>
      <c r="T3172">
        <f t="shared" si="248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52"/>
        <v>65.099999999999994</v>
      </c>
      <c r="Q3173">
        <f t="shared" si="249"/>
        <v>109</v>
      </c>
      <c r="R3173" s="14">
        <f t="shared" si="250"/>
        <v>42466.608310185184</v>
      </c>
      <c r="S3173" s="14">
        <f t="shared" si="251"/>
        <v>42496.608310185184</v>
      </c>
      <c r="T3173">
        <f t="shared" si="248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52"/>
        <v>79.31</v>
      </c>
      <c r="Q3174">
        <f t="shared" si="249"/>
        <v>115</v>
      </c>
      <c r="R3174" s="14">
        <f t="shared" si="250"/>
        <v>40923.729953703703</v>
      </c>
      <c r="S3174" s="14">
        <f t="shared" si="251"/>
        <v>40953.729953703703</v>
      </c>
      <c r="T3174">
        <f t="shared" si="248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52"/>
        <v>139.19</v>
      </c>
      <c r="Q3175">
        <f t="shared" si="249"/>
        <v>103</v>
      </c>
      <c r="R3175" s="14">
        <f t="shared" si="250"/>
        <v>41878.878379629627</v>
      </c>
      <c r="S3175" s="14">
        <f t="shared" si="251"/>
        <v>41908.878379629627</v>
      </c>
      <c r="T3175">
        <f t="shared" si="248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52"/>
        <v>131.91</v>
      </c>
      <c r="Q3176">
        <f t="shared" si="249"/>
        <v>101</v>
      </c>
      <c r="R3176" s="14">
        <f t="shared" si="250"/>
        <v>41862.864675925928</v>
      </c>
      <c r="S3176" s="14">
        <f t="shared" si="251"/>
        <v>41876.864675925928</v>
      </c>
      <c r="T3176">
        <f t="shared" si="248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52"/>
        <v>91.3</v>
      </c>
      <c r="Q3177">
        <f t="shared" si="249"/>
        <v>110</v>
      </c>
      <c r="R3177" s="14">
        <f t="shared" si="250"/>
        <v>40531.886886574073</v>
      </c>
      <c r="S3177" s="14">
        <f t="shared" si="251"/>
        <v>40591.886886574073</v>
      </c>
      <c r="T3177">
        <f t="shared" si="248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52"/>
        <v>39.67</v>
      </c>
      <c r="Q3178">
        <f t="shared" si="249"/>
        <v>115</v>
      </c>
      <c r="R3178" s="14">
        <f t="shared" si="250"/>
        <v>41477.930914351848</v>
      </c>
      <c r="S3178" s="14">
        <f t="shared" si="251"/>
        <v>41504.625</v>
      </c>
      <c r="T3178">
        <f t="shared" si="248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52"/>
        <v>57.55</v>
      </c>
      <c r="Q3179">
        <f t="shared" si="249"/>
        <v>117</v>
      </c>
      <c r="R3179" s="14">
        <f t="shared" si="250"/>
        <v>41781.666770833333</v>
      </c>
      <c r="S3179" s="14">
        <f t="shared" si="251"/>
        <v>41811.666770833333</v>
      </c>
      <c r="T3179">
        <f t="shared" si="248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52"/>
        <v>33.03</v>
      </c>
      <c r="Q3180">
        <f t="shared" si="249"/>
        <v>172</v>
      </c>
      <c r="R3180" s="14">
        <f t="shared" si="250"/>
        <v>41806.605034722219</v>
      </c>
      <c r="S3180" s="14">
        <f t="shared" si="251"/>
        <v>41836.605034722219</v>
      </c>
      <c r="T3180">
        <f t="shared" si="248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52"/>
        <v>77.34</v>
      </c>
      <c r="Q3181">
        <f t="shared" si="249"/>
        <v>114</v>
      </c>
      <c r="R3181" s="14">
        <f t="shared" si="250"/>
        <v>41375.702210648145</v>
      </c>
      <c r="S3181" s="14">
        <f t="shared" si="251"/>
        <v>41400.702210648145</v>
      </c>
      <c r="T3181">
        <f t="shared" si="248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52"/>
        <v>31.93</v>
      </c>
      <c r="Q3182">
        <f t="shared" si="249"/>
        <v>120</v>
      </c>
      <c r="R3182" s="14">
        <f t="shared" si="250"/>
        <v>41780.412604166668</v>
      </c>
      <c r="S3182" s="14">
        <f t="shared" si="251"/>
        <v>41810.412604166668</v>
      </c>
      <c r="T3182">
        <f t="shared" si="248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52"/>
        <v>36.33</v>
      </c>
      <c r="Q3183">
        <f t="shared" si="249"/>
        <v>109</v>
      </c>
      <c r="R3183" s="14">
        <f t="shared" si="250"/>
        <v>41779.310034722221</v>
      </c>
      <c r="S3183" s="14">
        <f t="shared" si="251"/>
        <v>41805.666666666664</v>
      </c>
      <c r="T3183">
        <f t="shared" si="248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52"/>
        <v>46.77</v>
      </c>
      <c r="Q3184">
        <f t="shared" si="249"/>
        <v>101</v>
      </c>
      <c r="R3184" s="14">
        <f t="shared" si="250"/>
        <v>40883.949317129627</v>
      </c>
      <c r="S3184" s="14">
        <f t="shared" si="251"/>
        <v>40939.708333333336</v>
      </c>
      <c r="T3184">
        <f t="shared" si="248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52"/>
        <v>40.07</v>
      </c>
      <c r="Q3185">
        <f t="shared" si="249"/>
        <v>109</v>
      </c>
      <c r="R3185" s="14">
        <f t="shared" si="250"/>
        <v>41491.79478009259</v>
      </c>
      <c r="S3185" s="14">
        <f t="shared" si="251"/>
        <v>41509.79478009259</v>
      </c>
      <c r="T3185">
        <f t="shared" si="248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52"/>
        <v>100.22</v>
      </c>
      <c r="Q3186">
        <f t="shared" si="249"/>
        <v>107</v>
      </c>
      <c r="R3186" s="14">
        <f t="shared" si="250"/>
        <v>41791.993414351848</v>
      </c>
      <c r="S3186" s="14">
        <f t="shared" si="251"/>
        <v>41821.993414351848</v>
      </c>
      <c r="T3186">
        <f t="shared" si="248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52"/>
        <v>41.67</v>
      </c>
      <c r="Q3187">
        <f t="shared" si="249"/>
        <v>100</v>
      </c>
      <c r="R3187" s="14">
        <f t="shared" si="250"/>
        <v>41829.977326388893</v>
      </c>
      <c r="S3187" s="14">
        <f t="shared" si="251"/>
        <v>41836.977326388893</v>
      </c>
      <c r="T3187">
        <f t="shared" si="248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52"/>
        <v>46.71</v>
      </c>
      <c r="Q3188">
        <f t="shared" si="249"/>
        <v>102</v>
      </c>
      <c r="R3188" s="14">
        <f t="shared" si="250"/>
        <v>41868.924050925925</v>
      </c>
      <c r="S3188" s="14">
        <f t="shared" si="251"/>
        <v>41898.875</v>
      </c>
      <c r="T3188">
        <f t="shared" si="248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52"/>
        <v>71.489999999999995</v>
      </c>
      <c r="Q3189">
        <f t="shared" si="249"/>
        <v>116</v>
      </c>
      <c r="R3189" s="14">
        <f t="shared" si="250"/>
        <v>41835.666354166664</v>
      </c>
      <c r="S3189" s="14">
        <f t="shared" si="251"/>
        <v>41855.666354166664</v>
      </c>
      <c r="T3189">
        <f t="shared" si="248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52"/>
        <v>14.44</v>
      </c>
      <c r="Q3190">
        <f t="shared" si="249"/>
        <v>65</v>
      </c>
      <c r="R3190" s="14">
        <f t="shared" si="250"/>
        <v>42144.415532407409</v>
      </c>
      <c r="S3190" s="14">
        <f t="shared" si="251"/>
        <v>42165.415532407409</v>
      </c>
      <c r="T3190">
        <f>YEAR(R3190)</f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52"/>
        <v>356.84</v>
      </c>
      <c r="Q3191">
        <f t="shared" si="249"/>
        <v>12</v>
      </c>
      <c r="R3191" s="14">
        <f t="shared" si="250"/>
        <v>42118.346435185187</v>
      </c>
      <c r="S3191" s="14">
        <f t="shared" si="251"/>
        <v>42148.346435185187</v>
      </c>
      <c r="T3191">
        <f t="shared" ref="T3191:T3193" si="253">YEAR(R3191)</f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 t="str">
        <f t="shared" si="252"/>
        <v>N/A</v>
      </c>
      <c r="Q3192">
        <f t="shared" si="249"/>
        <v>0</v>
      </c>
      <c r="R3192" s="14">
        <f t="shared" si="250"/>
        <v>42683.151331018518</v>
      </c>
      <c r="S3192" s="14">
        <f t="shared" si="251"/>
        <v>42713.192997685182</v>
      </c>
      <c r="T3192">
        <f t="shared" si="253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52"/>
        <v>37.75</v>
      </c>
      <c r="Q3193">
        <f t="shared" si="249"/>
        <v>4</v>
      </c>
      <c r="R3193" s="14">
        <f t="shared" si="250"/>
        <v>42538.755428240736</v>
      </c>
      <c r="S3193" s="14">
        <f t="shared" si="251"/>
        <v>42598.755428240736</v>
      </c>
      <c r="T3193">
        <f t="shared" si="253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52"/>
        <v>12.75</v>
      </c>
      <c r="Q3194">
        <f t="shared" si="249"/>
        <v>1</v>
      </c>
      <c r="R3194" s="14">
        <f t="shared" si="250"/>
        <v>42018.94049768518</v>
      </c>
      <c r="S3194" s="14">
        <f t="shared" si="251"/>
        <v>42063.916666666672</v>
      </c>
      <c r="T3194">
        <f t="shared" ref="T3194:T3202" si="254">YEAR(R3194)</f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52"/>
        <v>24.46</v>
      </c>
      <c r="Q3195">
        <f t="shared" si="249"/>
        <v>12</v>
      </c>
      <c r="R3195" s="14">
        <f t="shared" si="250"/>
        <v>42010.968240740738</v>
      </c>
      <c r="S3195" s="14">
        <f t="shared" si="251"/>
        <v>42055.968240740738</v>
      </c>
      <c r="T3195">
        <f t="shared" si="254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 t="str">
        <f t="shared" si="252"/>
        <v>N/A</v>
      </c>
      <c r="Q3196">
        <f t="shared" si="249"/>
        <v>0</v>
      </c>
      <c r="R3196" s="14">
        <f t="shared" si="250"/>
        <v>42182.062476851846</v>
      </c>
      <c r="S3196" s="14">
        <f t="shared" si="251"/>
        <v>42212.062476851846</v>
      </c>
      <c r="T3196">
        <f t="shared" si="254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52"/>
        <v>53.08</v>
      </c>
      <c r="Q3197">
        <f t="shared" si="249"/>
        <v>59</v>
      </c>
      <c r="R3197" s="14">
        <f t="shared" si="250"/>
        <v>42017.594236111108</v>
      </c>
      <c r="S3197" s="14">
        <f t="shared" si="251"/>
        <v>42047.594236111108</v>
      </c>
      <c r="T3197">
        <f t="shared" si="254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52"/>
        <v>300</v>
      </c>
      <c r="Q3198">
        <f t="shared" si="249"/>
        <v>0</v>
      </c>
      <c r="R3198" s="14">
        <f t="shared" si="250"/>
        <v>42157.598090277781</v>
      </c>
      <c r="S3198" s="14">
        <f t="shared" si="251"/>
        <v>42217.583333333328</v>
      </c>
      <c r="T3198">
        <f t="shared" si="254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52"/>
        <v>286.25</v>
      </c>
      <c r="Q3199">
        <f t="shared" si="249"/>
        <v>11</v>
      </c>
      <c r="R3199" s="14">
        <f t="shared" si="250"/>
        <v>42009.493263888886</v>
      </c>
      <c r="S3199" s="14">
        <f t="shared" si="251"/>
        <v>42039.493263888886</v>
      </c>
      <c r="T3199">
        <f t="shared" si="254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52"/>
        <v>36.67</v>
      </c>
      <c r="Q3200">
        <f t="shared" si="249"/>
        <v>0</v>
      </c>
      <c r="R3200" s="14">
        <f t="shared" si="250"/>
        <v>42013.424502314811</v>
      </c>
      <c r="S3200" s="14">
        <f t="shared" si="251"/>
        <v>42051.424502314811</v>
      </c>
      <c r="T3200">
        <f t="shared" si="254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52"/>
        <v>49.21</v>
      </c>
      <c r="Q3201">
        <f t="shared" si="249"/>
        <v>52</v>
      </c>
      <c r="R3201" s="14">
        <f t="shared" si="250"/>
        <v>41858.761782407404</v>
      </c>
      <c r="S3201" s="14">
        <f t="shared" si="251"/>
        <v>41888.875</v>
      </c>
      <c r="T3201">
        <f t="shared" si="254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252"/>
        <v>1</v>
      </c>
      <c r="Q3202">
        <f t="shared" ref="Q3202:Q3265" si="255">ROUND(E3202/D3202*100,0)</f>
        <v>0</v>
      </c>
      <c r="R3202" s="14">
        <f t="shared" si="250"/>
        <v>42460.320613425924</v>
      </c>
      <c r="S3202" s="14">
        <f t="shared" si="251"/>
        <v>42490.231944444444</v>
      </c>
      <c r="T3202">
        <f t="shared" si="254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52"/>
        <v>12.5</v>
      </c>
      <c r="Q3203">
        <f t="shared" si="255"/>
        <v>1</v>
      </c>
      <c r="R3203" s="14">
        <f t="shared" ref="R3203:R3266" si="256">(((J3203/60) /60 /24)+DATE(1970,1,1))</f>
        <v>41861.767094907409</v>
      </c>
      <c r="S3203" s="14">
        <f t="shared" ref="S3203:S3266" si="257">(((I3203/60)/60/24)+DATE(1970,1,1))</f>
        <v>41882.767094907409</v>
      </c>
      <c r="T3203">
        <f>YEAR(R3203)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52"/>
        <v>109.04</v>
      </c>
      <c r="Q3204">
        <f t="shared" si="255"/>
        <v>55</v>
      </c>
      <c r="R3204" s="14">
        <f t="shared" si="256"/>
        <v>42293.853541666671</v>
      </c>
      <c r="S3204" s="14">
        <f t="shared" si="257"/>
        <v>42352.249305555553</v>
      </c>
      <c r="T3204">
        <f t="shared" ref="T3204:T3206" si="258">YEAR(R3204)</f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52"/>
        <v>41.67</v>
      </c>
      <c r="Q3205">
        <f t="shared" si="255"/>
        <v>25</v>
      </c>
      <c r="R3205" s="14">
        <f t="shared" si="256"/>
        <v>42242.988680555558</v>
      </c>
      <c r="S3205" s="14">
        <f t="shared" si="257"/>
        <v>42272.988680555558</v>
      </c>
      <c r="T3205">
        <f t="shared" si="258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 t="str">
        <f t="shared" si="252"/>
        <v>N/A</v>
      </c>
      <c r="Q3206">
        <f t="shared" si="255"/>
        <v>0</v>
      </c>
      <c r="R3206" s="14">
        <f t="shared" si="256"/>
        <v>42172.686099537037</v>
      </c>
      <c r="S3206" s="14">
        <f t="shared" si="257"/>
        <v>42202.676388888889</v>
      </c>
      <c r="T3206">
        <f t="shared" si="258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52"/>
        <v>22.75</v>
      </c>
      <c r="Q3207">
        <f t="shared" si="255"/>
        <v>3</v>
      </c>
      <c r="R3207" s="14">
        <f t="shared" si="256"/>
        <v>42095.374675925923</v>
      </c>
      <c r="S3207" s="14">
        <f t="shared" si="257"/>
        <v>42125.374675925923</v>
      </c>
      <c r="T3207">
        <f>YEAR(R3207)</f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 t="str">
        <f t="shared" si="252"/>
        <v>N/A</v>
      </c>
      <c r="Q3208">
        <f t="shared" si="255"/>
        <v>0</v>
      </c>
      <c r="R3208" s="14">
        <f t="shared" si="256"/>
        <v>42236.276053240741</v>
      </c>
      <c r="S3208" s="14">
        <f t="shared" si="257"/>
        <v>42266.276053240741</v>
      </c>
      <c r="T3208">
        <f t="shared" ref="T3208:T3271" si="259">YEAR(R3208)</f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52"/>
        <v>70.83</v>
      </c>
      <c r="Q3209">
        <f t="shared" si="255"/>
        <v>46</v>
      </c>
      <c r="R3209" s="14">
        <f t="shared" si="256"/>
        <v>42057.277858796297</v>
      </c>
      <c r="S3209" s="14">
        <f t="shared" si="257"/>
        <v>42117.236192129625</v>
      </c>
      <c r="T3209">
        <f t="shared" si="259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52"/>
        <v>63.11</v>
      </c>
      <c r="Q3210">
        <f t="shared" si="255"/>
        <v>104</v>
      </c>
      <c r="R3210" s="14">
        <f t="shared" si="256"/>
        <v>41827.605057870373</v>
      </c>
      <c r="S3210" s="14">
        <f t="shared" si="257"/>
        <v>41848.605057870373</v>
      </c>
      <c r="T3210">
        <f t="shared" si="259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52"/>
        <v>50.16</v>
      </c>
      <c r="Q3211">
        <f t="shared" si="255"/>
        <v>119</v>
      </c>
      <c r="R3211" s="14">
        <f t="shared" si="256"/>
        <v>41778.637245370373</v>
      </c>
      <c r="S3211" s="14">
        <f t="shared" si="257"/>
        <v>41810.958333333336</v>
      </c>
      <c r="T3211">
        <f t="shared" si="259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52"/>
        <v>62.88</v>
      </c>
      <c r="Q3212">
        <f t="shared" si="255"/>
        <v>126</v>
      </c>
      <c r="R3212" s="14">
        <f t="shared" si="256"/>
        <v>41013.936562499999</v>
      </c>
      <c r="S3212" s="14">
        <f t="shared" si="257"/>
        <v>41061.165972222225</v>
      </c>
      <c r="T3212">
        <f t="shared" si="259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52"/>
        <v>85.53</v>
      </c>
      <c r="Q3213">
        <f t="shared" si="255"/>
        <v>120</v>
      </c>
      <c r="R3213" s="14">
        <f t="shared" si="256"/>
        <v>41834.586574074077</v>
      </c>
      <c r="S3213" s="14">
        <f t="shared" si="257"/>
        <v>41866.083333333336</v>
      </c>
      <c r="T3213">
        <f t="shared" si="259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52"/>
        <v>53.72</v>
      </c>
      <c r="Q3214">
        <f t="shared" si="255"/>
        <v>126</v>
      </c>
      <c r="R3214" s="14">
        <f t="shared" si="256"/>
        <v>41829.795729166668</v>
      </c>
      <c r="S3214" s="14">
        <f t="shared" si="257"/>
        <v>41859.795729166668</v>
      </c>
      <c r="T3214">
        <f t="shared" si="259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52"/>
        <v>127.81</v>
      </c>
      <c r="Q3215">
        <f t="shared" si="255"/>
        <v>100</v>
      </c>
      <c r="R3215" s="14">
        <f t="shared" si="256"/>
        <v>42171.763414351852</v>
      </c>
      <c r="S3215" s="14">
        <f t="shared" si="257"/>
        <v>42211.763414351852</v>
      </c>
      <c r="T3215">
        <f t="shared" si="259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52"/>
        <v>106.57</v>
      </c>
      <c r="Q3216">
        <f t="shared" si="255"/>
        <v>102</v>
      </c>
      <c r="R3216" s="14">
        <f t="shared" si="256"/>
        <v>42337.792511574073</v>
      </c>
      <c r="S3216" s="14">
        <f t="shared" si="257"/>
        <v>42374.996527777781</v>
      </c>
      <c r="T3216">
        <f t="shared" si="259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52"/>
        <v>262.11</v>
      </c>
      <c r="Q3217">
        <f t="shared" si="255"/>
        <v>100</v>
      </c>
      <c r="R3217" s="14">
        <f t="shared" si="256"/>
        <v>42219.665173611109</v>
      </c>
      <c r="S3217" s="14">
        <f t="shared" si="257"/>
        <v>42257.165972222225</v>
      </c>
      <c r="T3217">
        <f t="shared" si="259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52"/>
        <v>57.17</v>
      </c>
      <c r="Q3218">
        <f t="shared" si="255"/>
        <v>100</v>
      </c>
      <c r="R3218" s="14">
        <f t="shared" si="256"/>
        <v>42165.462627314817</v>
      </c>
      <c r="S3218" s="14">
        <f t="shared" si="257"/>
        <v>42196.604166666672</v>
      </c>
      <c r="T3218">
        <f t="shared" si="259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52"/>
        <v>50.2</v>
      </c>
      <c r="Q3219">
        <f t="shared" si="255"/>
        <v>116</v>
      </c>
      <c r="R3219" s="14">
        <f t="shared" si="256"/>
        <v>42648.546111111107</v>
      </c>
      <c r="S3219" s="14">
        <f t="shared" si="257"/>
        <v>42678.546111111107</v>
      </c>
      <c r="T3219">
        <f t="shared" si="259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52"/>
        <v>66.59</v>
      </c>
      <c r="Q3220">
        <f t="shared" si="255"/>
        <v>102</v>
      </c>
      <c r="R3220" s="14">
        <f t="shared" si="256"/>
        <v>41971.002152777779</v>
      </c>
      <c r="S3220" s="14">
        <f t="shared" si="257"/>
        <v>42004</v>
      </c>
      <c r="T3220">
        <f t="shared" si="259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52"/>
        <v>168.25</v>
      </c>
      <c r="Q3221">
        <f t="shared" si="255"/>
        <v>100</v>
      </c>
      <c r="R3221" s="14">
        <f t="shared" si="256"/>
        <v>42050.983182870375</v>
      </c>
      <c r="S3221" s="14">
        <f t="shared" si="257"/>
        <v>42085.941516203704</v>
      </c>
      <c r="T3221">
        <f t="shared" si="259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52"/>
        <v>256.37</v>
      </c>
      <c r="Q3222">
        <f t="shared" si="255"/>
        <v>101</v>
      </c>
      <c r="R3222" s="14">
        <f t="shared" si="256"/>
        <v>42772.833379629628</v>
      </c>
      <c r="S3222" s="14">
        <f t="shared" si="257"/>
        <v>42806.875</v>
      </c>
      <c r="T3222">
        <f t="shared" si="259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52"/>
        <v>36.61</v>
      </c>
      <c r="Q3223">
        <f t="shared" si="255"/>
        <v>103</v>
      </c>
      <c r="R3223" s="14">
        <f t="shared" si="256"/>
        <v>42155.696793981479</v>
      </c>
      <c r="S3223" s="14">
        <f t="shared" si="257"/>
        <v>42190.696793981479</v>
      </c>
      <c r="T3223">
        <f t="shared" si="259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52"/>
        <v>37.14</v>
      </c>
      <c r="Q3224">
        <f t="shared" si="255"/>
        <v>125</v>
      </c>
      <c r="R3224" s="14">
        <f t="shared" si="256"/>
        <v>42270.582141203704</v>
      </c>
      <c r="S3224" s="14">
        <f t="shared" si="257"/>
        <v>42301.895138888889</v>
      </c>
      <c r="T3224">
        <f t="shared" si="259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52"/>
        <v>45.88</v>
      </c>
      <c r="Q3225">
        <f t="shared" si="255"/>
        <v>110</v>
      </c>
      <c r="R3225" s="14">
        <f t="shared" si="256"/>
        <v>42206.835370370376</v>
      </c>
      <c r="S3225" s="14">
        <f t="shared" si="257"/>
        <v>42236.835370370376</v>
      </c>
      <c r="T3225">
        <f t="shared" si="259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52"/>
        <v>141.71</v>
      </c>
      <c r="Q3226">
        <f t="shared" si="255"/>
        <v>102</v>
      </c>
      <c r="R3226" s="14">
        <f t="shared" si="256"/>
        <v>42697.850844907407</v>
      </c>
      <c r="S3226" s="14">
        <f t="shared" si="257"/>
        <v>42745.208333333328</v>
      </c>
      <c r="T3226">
        <f t="shared" si="259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52"/>
        <v>52.49</v>
      </c>
      <c r="Q3227">
        <f t="shared" si="255"/>
        <v>102</v>
      </c>
      <c r="R3227" s="14">
        <f t="shared" si="256"/>
        <v>42503.559467592597</v>
      </c>
      <c r="S3227" s="14">
        <f t="shared" si="257"/>
        <v>42524.875</v>
      </c>
      <c r="T3227">
        <f t="shared" si="259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52"/>
        <v>59.52</v>
      </c>
      <c r="Q3228">
        <f t="shared" si="255"/>
        <v>104</v>
      </c>
      <c r="R3228" s="14">
        <f t="shared" si="256"/>
        <v>42277.583472222221</v>
      </c>
      <c r="S3228" s="14">
        <f t="shared" si="257"/>
        <v>42307.583472222221</v>
      </c>
      <c r="T3228">
        <f t="shared" si="259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ref="P3229:P3292" si="260">IFERROR(
ROUND(E3229/L3229,2),"N/A")</f>
        <v>50</v>
      </c>
      <c r="Q3229">
        <f t="shared" si="255"/>
        <v>125</v>
      </c>
      <c r="R3229" s="14">
        <f t="shared" si="256"/>
        <v>42722.882361111115</v>
      </c>
      <c r="S3229" s="14">
        <f t="shared" si="257"/>
        <v>42752.882361111115</v>
      </c>
      <c r="T3229">
        <f t="shared" si="259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60"/>
        <v>193.62</v>
      </c>
      <c r="Q3230">
        <f t="shared" si="255"/>
        <v>102</v>
      </c>
      <c r="R3230" s="14">
        <f t="shared" si="256"/>
        <v>42323.70930555556</v>
      </c>
      <c r="S3230" s="14">
        <f t="shared" si="257"/>
        <v>42355.207638888889</v>
      </c>
      <c r="T3230">
        <f t="shared" si="259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60"/>
        <v>106.8</v>
      </c>
      <c r="Q3231">
        <f t="shared" si="255"/>
        <v>108</v>
      </c>
      <c r="R3231" s="14">
        <f t="shared" si="256"/>
        <v>41933.291643518518</v>
      </c>
      <c r="S3231" s="14">
        <f t="shared" si="257"/>
        <v>41963.333310185189</v>
      </c>
      <c r="T3231">
        <f t="shared" si="259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60"/>
        <v>77.22</v>
      </c>
      <c r="Q3232">
        <f t="shared" si="255"/>
        <v>110</v>
      </c>
      <c r="R3232" s="14">
        <f t="shared" si="256"/>
        <v>41898.168125000004</v>
      </c>
      <c r="S3232" s="14">
        <f t="shared" si="257"/>
        <v>41913.165972222225</v>
      </c>
      <c r="T3232">
        <f t="shared" si="259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60"/>
        <v>57.5</v>
      </c>
      <c r="Q3233">
        <f t="shared" si="255"/>
        <v>161</v>
      </c>
      <c r="R3233" s="14">
        <f t="shared" si="256"/>
        <v>42446.943831018521</v>
      </c>
      <c r="S3233" s="14">
        <f t="shared" si="257"/>
        <v>42476.943831018521</v>
      </c>
      <c r="T3233">
        <f t="shared" si="259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60"/>
        <v>50.46</v>
      </c>
      <c r="Q3234">
        <f t="shared" si="255"/>
        <v>131</v>
      </c>
      <c r="R3234" s="14">
        <f t="shared" si="256"/>
        <v>42463.81385416667</v>
      </c>
      <c r="S3234" s="14">
        <f t="shared" si="257"/>
        <v>42494.165972222225</v>
      </c>
      <c r="T3234">
        <f t="shared" si="259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60"/>
        <v>97.38</v>
      </c>
      <c r="Q3235">
        <f t="shared" si="255"/>
        <v>119</v>
      </c>
      <c r="R3235" s="14">
        <f t="shared" si="256"/>
        <v>42766.805034722223</v>
      </c>
      <c r="S3235" s="14">
        <f t="shared" si="257"/>
        <v>42796.805034722223</v>
      </c>
      <c r="T3235">
        <f t="shared" si="259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60"/>
        <v>34.92</v>
      </c>
      <c r="Q3236">
        <f t="shared" si="255"/>
        <v>100</v>
      </c>
      <c r="R3236" s="14">
        <f t="shared" si="256"/>
        <v>42734.789444444439</v>
      </c>
      <c r="S3236" s="14">
        <f t="shared" si="257"/>
        <v>42767.979861111111</v>
      </c>
      <c r="T3236">
        <f t="shared" si="259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60"/>
        <v>85.53</v>
      </c>
      <c r="Q3237">
        <f t="shared" si="255"/>
        <v>103</v>
      </c>
      <c r="R3237" s="14">
        <f t="shared" si="256"/>
        <v>42522.347812499997</v>
      </c>
      <c r="S3237" s="14">
        <f t="shared" si="257"/>
        <v>42552.347812499997</v>
      </c>
      <c r="T3237">
        <f t="shared" si="259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60"/>
        <v>182.91</v>
      </c>
      <c r="Q3238">
        <f t="shared" si="255"/>
        <v>101</v>
      </c>
      <c r="R3238" s="14">
        <f t="shared" si="256"/>
        <v>42702.917048611111</v>
      </c>
      <c r="S3238" s="14">
        <f t="shared" si="257"/>
        <v>42732.917048611111</v>
      </c>
      <c r="T3238">
        <f t="shared" si="259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60"/>
        <v>131.13999999999999</v>
      </c>
      <c r="Q3239">
        <f t="shared" si="255"/>
        <v>101</v>
      </c>
      <c r="R3239" s="14">
        <f t="shared" si="256"/>
        <v>42252.474351851852</v>
      </c>
      <c r="S3239" s="14">
        <f t="shared" si="257"/>
        <v>42276.165972222225</v>
      </c>
      <c r="T3239">
        <f t="shared" si="259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60"/>
        <v>39.81</v>
      </c>
      <c r="Q3240">
        <f t="shared" si="255"/>
        <v>112</v>
      </c>
      <c r="R3240" s="14">
        <f t="shared" si="256"/>
        <v>42156.510393518518</v>
      </c>
      <c r="S3240" s="14">
        <f t="shared" si="257"/>
        <v>42186.510393518518</v>
      </c>
      <c r="T3240">
        <f t="shared" si="259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60"/>
        <v>59.7</v>
      </c>
      <c r="Q3241">
        <f t="shared" si="255"/>
        <v>106</v>
      </c>
      <c r="R3241" s="14">
        <f t="shared" si="256"/>
        <v>42278.089039351849</v>
      </c>
      <c r="S3241" s="14">
        <f t="shared" si="257"/>
        <v>42302.999305555553</v>
      </c>
      <c r="T3241">
        <f t="shared" si="259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60"/>
        <v>88.74</v>
      </c>
      <c r="Q3242">
        <f t="shared" si="255"/>
        <v>101</v>
      </c>
      <c r="R3242" s="14">
        <f t="shared" si="256"/>
        <v>42754.693842592591</v>
      </c>
      <c r="S3242" s="14">
        <f t="shared" si="257"/>
        <v>42782.958333333328</v>
      </c>
      <c r="T3242">
        <f t="shared" si="259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60"/>
        <v>58.69</v>
      </c>
      <c r="Q3243">
        <f t="shared" si="255"/>
        <v>115</v>
      </c>
      <c r="R3243" s="14">
        <f t="shared" si="256"/>
        <v>41893.324884259258</v>
      </c>
      <c r="S3243" s="14">
        <f t="shared" si="257"/>
        <v>41926.290972222225</v>
      </c>
      <c r="T3243">
        <f t="shared" si="259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60"/>
        <v>69.569999999999993</v>
      </c>
      <c r="Q3244">
        <f t="shared" si="255"/>
        <v>127</v>
      </c>
      <c r="R3244" s="14">
        <f t="shared" si="256"/>
        <v>41871.755694444444</v>
      </c>
      <c r="S3244" s="14">
        <f t="shared" si="257"/>
        <v>41901.755694444444</v>
      </c>
      <c r="T3244">
        <f t="shared" si="259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60"/>
        <v>115.87</v>
      </c>
      <c r="Q3245">
        <f t="shared" si="255"/>
        <v>103</v>
      </c>
      <c r="R3245" s="14">
        <f t="shared" si="256"/>
        <v>42262.096782407403</v>
      </c>
      <c r="S3245" s="14">
        <f t="shared" si="257"/>
        <v>42286</v>
      </c>
      <c r="T3245">
        <f t="shared" si="259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60"/>
        <v>23.87</v>
      </c>
      <c r="Q3246">
        <f t="shared" si="255"/>
        <v>103</v>
      </c>
      <c r="R3246" s="14">
        <f t="shared" si="256"/>
        <v>42675.694236111114</v>
      </c>
      <c r="S3246" s="14">
        <f t="shared" si="257"/>
        <v>42705.735902777778</v>
      </c>
      <c r="T3246">
        <f t="shared" si="259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60"/>
        <v>81.13</v>
      </c>
      <c r="Q3247">
        <f t="shared" si="255"/>
        <v>104</v>
      </c>
      <c r="R3247" s="14">
        <f t="shared" si="256"/>
        <v>42135.60020833333</v>
      </c>
      <c r="S3247" s="14">
        <f t="shared" si="257"/>
        <v>42167.083333333328</v>
      </c>
      <c r="T3247">
        <f t="shared" si="259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60"/>
        <v>57.63</v>
      </c>
      <c r="Q3248">
        <f t="shared" si="255"/>
        <v>111</v>
      </c>
      <c r="R3248" s="14">
        <f t="shared" si="256"/>
        <v>42230.472222222219</v>
      </c>
      <c r="S3248" s="14">
        <f t="shared" si="257"/>
        <v>42259.165972222225</v>
      </c>
      <c r="T3248">
        <f t="shared" si="259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60"/>
        <v>46.43</v>
      </c>
      <c r="Q3249">
        <f t="shared" si="255"/>
        <v>106</v>
      </c>
      <c r="R3249" s="14">
        <f t="shared" si="256"/>
        <v>42167.434166666666</v>
      </c>
      <c r="S3249" s="14">
        <f t="shared" si="257"/>
        <v>42197.434166666666</v>
      </c>
      <c r="T3249">
        <f t="shared" si="259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60"/>
        <v>60.48</v>
      </c>
      <c r="Q3250">
        <f t="shared" si="255"/>
        <v>101</v>
      </c>
      <c r="R3250" s="14">
        <f t="shared" si="256"/>
        <v>42068.888391203705</v>
      </c>
      <c r="S3250" s="14">
        <f t="shared" si="257"/>
        <v>42098.846724537041</v>
      </c>
      <c r="T3250">
        <f t="shared" si="259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60"/>
        <v>65.58</v>
      </c>
      <c r="Q3251">
        <f t="shared" si="255"/>
        <v>105</v>
      </c>
      <c r="R3251" s="14">
        <f t="shared" si="256"/>
        <v>42145.746689814812</v>
      </c>
      <c r="S3251" s="14">
        <f t="shared" si="257"/>
        <v>42175.746689814812</v>
      </c>
      <c r="T3251">
        <f t="shared" si="259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60"/>
        <v>119.19</v>
      </c>
      <c r="Q3252">
        <f t="shared" si="255"/>
        <v>102</v>
      </c>
      <c r="R3252" s="14">
        <f t="shared" si="256"/>
        <v>41918.742175925923</v>
      </c>
      <c r="S3252" s="14">
        <f t="shared" si="257"/>
        <v>41948.783842592595</v>
      </c>
      <c r="T3252">
        <f t="shared" si="259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60"/>
        <v>83.05</v>
      </c>
      <c r="Q3253">
        <f t="shared" si="255"/>
        <v>111</v>
      </c>
      <c r="R3253" s="14">
        <f t="shared" si="256"/>
        <v>42146.731087962966</v>
      </c>
      <c r="S3253" s="14">
        <f t="shared" si="257"/>
        <v>42176.731087962966</v>
      </c>
      <c r="T3253">
        <f t="shared" si="259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60"/>
        <v>57.52</v>
      </c>
      <c r="Q3254">
        <f t="shared" si="255"/>
        <v>128</v>
      </c>
      <c r="R3254" s="14">
        <f t="shared" si="256"/>
        <v>42590.472685185188</v>
      </c>
      <c r="S3254" s="14">
        <f t="shared" si="257"/>
        <v>42620.472685185188</v>
      </c>
      <c r="T3254">
        <f t="shared" si="259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60"/>
        <v>177.09</v>
      </c>
      <c r="Q3255">
        <f t="shared" si="255"/>
        <v>102</v>
      </c>
      <c r="R3255" s="14">
        <f t="shared" si="256"/>
        <v>42602.576712962968</v>
      </c>
      <c r="S3255" s="14">
        <f t="shared" si="257"/>
        <v>42621.15625</v>
      </c>
      <c r="T3255">
        <f t="shared" si="259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60"/>
        <v>70.77</v>
      </c>
      <c r="Q3256">
        <f t="shared" si="255"/>
        <v>101</v>
      </c>
      <c r="R3256" s="14">
        <f t="shared" si="256"/>
        <v>42059.085752314815</v>
      </c>
      <c r="S3256" s="14">
        <f t="shared" si="257"/>
        <v>42089.044085648144</v>
      </c>
      <c r="T3256">
        <f t="shared" si="259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60"/>
        <v>29.17</v>
      </c>
      <c r="Q3257">
        <f t="shared" si="255"/>
        <v>175</v>
      </c>
      <c r="R3257" s="14">
        <f t="shared" si="256"/>
        <v>41889.768229166664</v>
      </c>
      <c r="S3257" s="14">
        <f t="shared" si="257"/>
        <v>41919.768229166664</v>
      </c>
      <c r="T3257">
        <f t="shared" si="259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60"/>
        <v>72.760000000000005</v>
      </c>
      <c r="Q3258">
        <f t="shared" si="255"/>
        <v>128</v>
      </c>
      <c r="R3258" s="14">
        <f t="shared" si="256"/>
        <v>42144.573807870373</v>
      </c>
      <c r="S3258" s="14">
        <f t="shared" si="257"/>
        <v>42166.165972222225</v>
      </c>
      <c r="T3258">
        <f t="shared" si="259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60"/>
        <v>51.85</v>
      </c>
      <c r="Q3259">
        <f t="shared" si="255"/>
        <v>106</v>
      </c>
      <c r="R3259" s="14">
        <f t="shared" si="256"/>
        <v>42758.559629629628</v>
      </c>
      <c r="S3259" s="14">
        <f t="shared" si="257"/>
        <v>42788.559629629628</v>
      </c>
      <c r="T3259">
        <f t="shared" si="259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60"/>
        <v>98.2</v>
      </c>
      <c r="Q3260">
        <f t="shared" si="255"/>
        <v>105</v>
      </c>
      <c r="R3260" s="14">
        <f t="shared" si="256"/>
        <v>41982.887280092589</v>
      </c>
      <c r="S3260" s="14">
        <f t="shared" si="257"/>
        <v>42012.887280092589</v>
      </c>
      <c r="T3260">
        <f t="shared" si="259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60"/>
        <v>251.74</v>
      </c>
      <c r="Q3261">
        <f t="shared" si="255"/>
        <v>106</v>
      </c>
      <c r="R3261" s="14">
        <f t="shared" si="256"/>
        <v>42614.760937500003</v>
      </c>
      <c r="S3261" s="14">
        <f t="shared" si="257"/>
        <v>42644.165972222225</v>
      </c>
      <c r="T3261">
        <f t="shared" si="259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60"/>
        <v>74.819999999999993</v>
      </c>
      <c r="Q3262">
        <f t="shared" si="255"/>
        <v>109</v>
      </c>
      <c r="R3262" s="14">
        <f t="shared" si="256"/>
        <v>42303.672662037032</v>
      </c>
      <c r="S3262" s="14">
        <f t="shared" si="257"/>
        <v>42338.714328703703</v>
      </c>
      <c r="T3262">
        <f t="shared" si="259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60"/>
        <v>67.650000000000006</v>
      </c>
      <c r="Q3263">
        <f t="shared" si="255"/>
        <v>100</v>
      </c>
      <c r="R3263" s="14">
        <f t="shared" si="256"/>
        <v>42171.725416666668</v>
      </c>
      <c r="S3263" s="14">
        <f t="shared" si="257"/>
        <v>42201.725416666668</v>
      </c>
      <c r="T3263">
        <f t="shared" si="259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60"/>
        <v>93.81</v>
      </c>
      <c r="Q3264">
        <f t="shared" si="255"/>
        <v>103</v>
      </c>
      <c r="R3264" s="14">
        <f t="shared" si="256"/>
        <v>41964.315532407403</v>
      </c>
      <c r="S3264" s="14">
        <f t="shared" si="257"/>
        <v>41995.166666666672</v>
      </c>
      <c r="T3264">
        <f t="shared" si="259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60"/>
        <v>41.24</v>
      </c>
      <c r="Q3265">
        <f t="shared" si="255"/>
        <v>112</v>
      </c>
      <c r="R3265" s="14">
        <f t="shared" si="256"/>
        <v>42284.516064814816</v>
      </c>
      <c r="S3265" s="14">
        <f t="shared" si="257"/>
        <v>42307.875</v>
      </c>
      <c r="T3265">
        <f t="shared" si="259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60"/>
        <v>52.55</v>
      </c>
      <c r="Q3266">
        <f t="shared" ref="Q3266:Q3329" si="261">ROUND(E3266/D3266*100,0)</f>
        <v>103</v>
      </c>
      <c r="R3266" s="14">
        <f t="shared" si="256"/>
        <v>42016.800208333334</v>
      </c>
      <c r="S3266" s="14">
        <f t="shared" si="257"/>
        <v>42032.916666666672</v>
      </c>
      <c r="T3266">
        <f t="shared" si="259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60"/>
        <v>70.290000000000006</v>
      </c>
      <c r="Q3267">
        <f t="shared" si="261"/>
        <v>164</v>
      </c>
      <c r="R3267" s="14">
        <f t="shared" ref="R3267:R3330" si="262">(((J3267/60) /60 /24)+DATE(1970,1,1))</f>
        <v>42311.711979166663</v>
      </c>
      <c r="S3267" s="14">
        <f t="shared" ref="S3267:S3330" si="263">(((I3267/60)/60/24)+DATE(1970,1,1))</f>
        <v>42341.708333333328</v>
      </c>
      <c r="T3267">
        <f t="shared" si="259"/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60"/>
        <v>48.33</v>
      </c>
      <c r="Q3268">
        <f t="shared" si="261"/>
        <v>131</v>
      </c>
      <c r="R3268" s="14">
        <f t="shared" si="262"/>
        <v>42136.536134259266</v>
      </c>
      <c r="S3268" s="14">
        <f t="shared" si="263"/>
        <v>42167.875</v>
      </c>
      <c r="T3268">
        <f t="shared" si="259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60"/>
        <v>53.18</v>
      </c>
      <c r="Q3269">
        <f t="shared" si="261"/>
        <v>102</v>
      </c>
      <c r="R3269" s="14">
        <f t="shared" si="262"/>
        <v>42172.757638888885</v>
      </c>
      <c r="S3269" s="14">
        <f t="shared" si="263"/>
        <v>42202.757638888885</v>
      </c>
      <c r="T3269">
        <f t="shared" si="259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60"/>
        <v>60.95</v>
      </c>
      <c r="Q3270">
        <f t="shared" si="261"/>
        <v>128</v>
      </c>
      <c r="R3270" s="14">
        <f t="shared" si="262"/>
        <v>42590.90425925926</v>
      </c>
      <c r="S3270" s="14">
        <f t="shared" si="263"/>
        <v>42606.90425925926</v>
      </c>
      <c r="T3270">
        <f t="shared" si="259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60"/>
        <v>116</v>
      </c>
      <c r="Q3271">
        <f t="shared" si="261"/>
        <v>102</v>
      </c>
      <c r="R3271" s="14">
        <f t="shared" si="262"/>
        <v>42137.395798611105</v>
      </c>
      <c r="S3271" s="14">
        <f t="shared" si="263"/>
        <v>42171.458333333328</v>
      </c>
      <c r="T3271">
        <f t="shared" si="259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60"/>
        <v>61</v>
      </c>
      <c r="Q3272">
        <f t="shared" si="261"/>
        <v>102</v>
      </c>
      <c r="R3272" s="14">
        <f t="shared" si="262"/>
        <v>42167.533159722225</v>
      </c>
      <c r="S3272" s="14">
        <f t="shared" si="263"/>
        <v>42197.533159722225</v>
      </c>
      <c r="T3272">
        <f t="shared" ref="T3272:T3335" si="264">YEAR(R3272)</f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60"/>
        <v>38.24</v>
      </c>
      <c r="Q3273">
        <f t="shared" si="261"/>
        <v>130</v>
      </c>
      <c r="R3273" s="14">
        <f t="shared" si="262"/>
        <v>41915.437210648146</v>
      </c>
      <c r="S3273" s="14">
        <f t="shared" si="263"/>
        <v>41945.478877314818</v>
      </c>
      <c r="T3273">
        <f t="shared" si="264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60"/>
        <v>106.5</v>
      </c>
      <c r="Q3274">
        <f t="shared" si="261"/>
        <v>154</v>
      </c>
      <c r="R3274" s="14">
        <f t="shared" si="262"/>
        <v>42284.500104166669</v>
      </c>
      <c r="S3274" s="14">
        <f t="shared" si="263"/>
        <v>42314.541770833333</v>
      </c>
      <c r="T3274">
        <f t="shared" si="264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60"/>
        <v>204.57</v>
      </c>
      <c r="Q3275">
        <f t="shared" si="261"/>
        <v>107</v>
      </c>
      <c r="R3275" s="14">
        <f t="shared" si="262"/>
        <v>42611.801412037035</v>
      </c>
      <c r="S3275" s="14">
        <f t="shared" si="263"/>
        <v>42627.791666666672</v>
      </c>
      <c r="T3275">
        <f t="shared" si="264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60"/>
        <v>54.91</v>
      </c>
      <c r="Q3276">
        <f t="shared" si="261"/>
        <v>101</v>
      </c>
      <c r="R3276" s="14">
        <f t="shared" si="262"/>
        <v>42400.704537037032</v>
      </c>
      <c r="S3276" s="14">
        <f t="shared" si="263"/>
        <v>42444.875</v>
      </c>
      <c r="T3276">
        <f t="shared" si="264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60"/>
        <v>150.41999999999999</v>
      </c>
      <c r="Q3277">
        <f t="shared" si="261"/>
        <v>100</v>
      </c>
      <c r="R3277" s="14">
        <f t="shared" si="262"/>
        <v>42017.88045138889</v>
      </c>
      <c r="S3277" s="14">
        <f t="shared" si="263"/>
        <v>42044.1875</v>
      </c>
      <c r="T3277">
        <f t="shared" si="264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60"/>
        <v>52.58</v>
      </c>
      <c r="Q3278">
        <f t="shared" si="261"/>
        <v>117</v>
      </c>
      <c r="R3278" s="14">
        <f t="shared" si="262"/>
        <v>42426.949988425928</v>
      </c>
      <c r="S3278" s="14">
        <f t="shared" si="263"/>
        <v>42461.165972222225</v>
      </c>
      <c r="T3278">
        <f t="shared" si="264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60"/>
        <v>54.3</v>
      </c>
      <c r="Q3279">
        <f t="shared" si="261"/>
        <v>109</v>
      </c>
      <c r="R3279" s="14">
        <f t="shared" si="262"/>
        <v>41931.682939814818</v>
      </c>
      <c r="S3279" s="14">
        <f t="shared" si="263"/>
        <v>41961.724606481483</v>
      </c>
      <c r="T3279">
        <f t="shared" si="264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60"/>
        <v>76.03</v>
      </c>
      <c r="Q3280">
        <f t="shared" si="261"/>
        <v>103</v>
      </c>
      <c r="R3280" s="14">
        <f t="shared" si="262"/>
        <v>42124.848414351851</v>
      </c>
      <c r="S3280" s="14">
        <f t="shared" si="263"/>
        <v>42154.848414351851</v>
      </c>
      <c r="T3280">
        <f t="shared" si="264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60"/>
        <v>105.21</v>
      </c>
      <c r="Q3281">
        <f t="shared" si="261"/>
        <v>114</v>
      </c>
      <c r="R3281" s="14">
        <f t="shared" si="262"/>
        <v>42431.102534722217</v>
      </c>
      <c r="S3281" s="14">
        <f t="shared" si="263"/>
        <v>42461.06086805556</v>
      </c>
      <c r="T3281">
        <f t="shared" si="264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60"/>
        <v>68.67</v>
      </c>
      <c r="Q3282">
        <f t="shared" si="261"/>
        <v>103</v>
      </c>
      <c r="R3282" s="14">
        <f t="shared" si="262"/>
        <v>42121.756921296299</v>
      </c>
      <c r="S3282" s="14">
        <f t="shared" si="263"/>
        <v>42156.208333333328</v>
      </c>
      <c r="T3282">
        <f t="shared" si="264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60"/>
        <v>129.36000000000001</v>
      </c>
      <c r="Q3283">
        <f t="shared" si="261"/>
        <v>122</v>
      </c>
      <c r="R3283" s="14">
        <f t="shared" si="262"/>
        <v>42219.019733796296</v>
      </c>
      <c r="S3283" s="14">
        <f t="shared" si="263"/>
        <v>42249.019733796296</v>
      </c>
      <c r="T3283">
        <f t="shared" si="264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60"/>
        <v>134.26</v>
      </c>
      <c r="Q3284">
        <f t="shared" si="261"/>
        <v>103</v>
      </c>
      <c r="R3284" s="14">
        <f t="shared" si="262"/>
        <v>42445.19430555556</v>
      </c>
      <c r="S3284" s="14">
        <f t="shared" si="263"/>
        <v>42489.19430555556</v>
      </c>
      <c r="T3284">
        <f t="shared" si="264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60"/>
        <v>17.829999999999998</v>
      </c>
      <c r="Q3285">
        <f t="shared" si="261"/>
        <v>105</v>
      </c>
      <c r="R3285" s="14">
        <f t="shared" si="262"/>
        <v>42379.74418981481</v>
      </c>
      <c r="S3285" s="14">
        <f t="shared" si="263"/>
        <v>42410.875</v>
      </c>
      <c r="T3285">
        <f t="shared" si="264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60"/>
        <v>203.2</v>
      </c>
      <c r="Q3286">
        <f t="shared" si="261"/>
        <v>102</v>
      </c>
      <c r="R3286" s="14">
        <f t="shared" si="262"/>
        <v>42380.884872685187</v>
      </c>
      <c r="S3286" s="14">
        <f t="shared" si="263"/>
        <v>42398.249305555553</v>
      </c>
      <c r="T3286">
        <f t="shared" si="264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60"/>
        <v>69.19</v>
      </c>
      <c r="Q3287">
        <f t="shared" si="261"/>
        <v>112</v>
      </c>
      <c r="R3287" s="14">
        <f t="shared" si="262"/>
        <v>42762.942430555559</v>
      </c>
      <c r="S3287" s="14">
        <f t="shared" si="263"/>
        <v>42794.208333333328</v>
      </c>
      <c r="T3287">
        <f t="shared" si="264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60"/>
        <v>125.12</v>
      </c>
      <c r="Q3288">
        <f t="shared" si="261"/>
        <v>102</v>
      </c>
      <c r="R3288" s="14">
        <f t="shared" si="262"/>
        <v>42567.840069444443</v>
      </c>
      <c r="S3288" s="14">
        <f t="shared" si="263"/>
        <v>42597.840069444443</v>
      </c>
      <c r="T3288">
        <f t="shared" si="264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60"/>
        <v>73.53</v>
      </c>
      <c r="Q3289">
        <f t="shared" si="261"/>
        <v>100</v>
      </c>
      <c r="R3289" s="14">
        <f t="shared" si="262"/>
        <v>42311.750324074077</v>
      </c>
      <c r="S3289" s="14">
        <f t="shared" si="263"/>
        <v>42336.750324074077</v>
      </c>
      <c r="T3289">
        <f t="shared" si="264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60"/>
        <v>48.44</v>
      </c>
      <c r="Q3290">
        <f t="shared" si="261"/>
        <v>100</v>
      </c>
      <c r="R3290" s="14">
        <f t="shared" si="262"/>
        <v>42505.774479166663</v>
      </c>
      <c r="S3290" s="14">
        <f t="shared" si="263"/>
        <v>42541.958333333328</v>
      </c>
      <c r="T3290">
        <f t="shared" si="264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60"/>
        <v>26.61</v>
      </c>
      <c r="Q3291">
        <f t="shared" si="261"/>
        <v>133</v>
      </c>
      <c r="R3291" s="14">
        <f t="shared" si="262"/>
        <v>42758.368078703701</v>
      </c>
      <c r="S3291" s="14">
        <f t="shared" si="263"/>
        <v>42786.368078703701</v>
      </c>
      <c r="T3291">
        <f t="shared" si="264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60"/>
        <v>33.67</v>
      </c>
      <c r="Q3292">
        <f t="shared" si="261"/>
        <v>121</v>
      </c>
      <c r="R3292" s="14">
        <f t="shared" si="262"/>
        <v>42775.51494212963</v>
      </c>
      <c r="S3292" s="14">
        <f t="shared" si="263"/>
        <v>42805.51494212963</v>
      </c>
      <c r="T3292">
        <f t="shared" si="264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ref="P3293:P3356" si="265">IFERROR(
ROUND(E3293/L3293,2),"N/A")</f>
        <v>40.71</v>
      </c>
      <c r="Q3293">
        <f t="shared" si="261"/>
        <v>114</v>
      </c>
      <c r="R3293" s="14">
        <f t="shared" si="262"/>
        <v>42232.702546296292</v>
      </c>
      <c r="S3293" s="14">
        <f t="shared" si="263"/>
        <v>42264.165972222225</v>
      </c>
      <c r="T3293">
        <f t="shared" si="264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65"/>
        <v>19.27</v>
      </c>
      <c r="Q3294">
        <f t="shared" si="261"/>
        <v>286</v>
      </c>
      <c r="R3294" s="14">
        <f t="shared" si="262"/>
        <v>42282.770231481481</v>
      </c>
      <c r="S3294" s="14">
        <f t="shared" si="263"/>
        <v>42342.811898148153</v>
      </c>
      <c r="T3294">
        <f t="shared" si="264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65"/>
        <v>84.29</v>
      </c>
      <c r="Q3295">
        <f t="shared" si="261"/>
        <v>170</v>
      </c>
      <c r="R3295" s="14">
        <f t="shared" si="262"/>
        <v>42768.425370370373</v>
      </c>
      <c r="S3295" s="14">
        <f t="shared" si="263"/>
        <v>42798.425370370373</v>
      </c>
      <c r="T3295">
        <f t="shared" si="264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65"/>
        <v>29.58</v>
      </c>
      <c r="Q3296">
        <f t="shared" si="261"/>
        <v>118</v>
      </c>
      <c r="R3296" s="14">
        <f t="shared" si="262"/>
        <v>42141.541134259256</v>
      </c>
      <c r="S3296" s="14">
        <f t="shared" si="263"/>
        <v>42171.541134259256</v>
      </c>
      <c r="T3296">
        <f t="shared" si="264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65"/>
        <v>26.67</v>
      </c>
      <c r="Q3297">
        <f t="shared" si="261"/>
        <v>103</v>
      </c>
      <c r="R3297" s="14">
        <f t="shared" si="262"/>
        <v>42609.442465277782</v>
      </c>
      <c r="S3297" s="14">
        <f t="shared" si="263"/>
        <v>42639.442465277782</v>
      </c>
      <c r="T3297">
        <f t="shared" si="264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65"/>
        <v>45.98</v>
      </c>
      <c r="Q3298">
        <f t="shared" si="261"/>
        <v>144</v>
      </c>
      <c r="R3298" s="14">
        <f t="shared" si="262"/>
        <v>42309.756620370375</v>
      </c>
      <c r="S3298" s="14">
        <f t="shared" si="263"/>
        <v>42330.916666666672</v>
      </c>
      <c r="T3298">
        <f t="shared" si="264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65"/>
        <v>125.09</v>
      </c>
      <c r="Q3299">
        <f t="shared" si="261"/>
        <v>100</v>
      </c>
      <c r="R3299" s="14">
        <f t="shared" si="262"/>
        <v>42193.771481481483</v>
      </c>
      <c r="S3299" s="14">
        <f t="shared" si="263"/>
        <v>42212.957638888889</v>
      </c>
      <c r="T3299">
        <f t="shared" si="264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65"/>
        <v>141.29</v>
      </c>
      <c r="Q3300">
        <f t="shared" si="261"/>
        <v>102</v>
      </c>
      <c r="R3300" s="14">
        <f t="shared" si="262"/>
        <v>42239.957962962959</v>
      </c>
      <c r="S3300" s="14">
        <f t="shared" si="263"/>
        <v>42260</v>
      </c>
      <c r="T3300">
        <f t="shared" si="264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65"/>
        <v>55.33</v>
      </c>
      <c r="Q3301">
        <f t="shared" si="261"/>
        <v>116</v>
      </c>
      <c r="R3301" s="14">
        <f t="shared" si="262"/>
        <v>42261.917395833334</v>
      </c>
      <c r="S3301" s="14">
        <f t="shared" si="263"/>
        <v>42291.917395833334</v>
      </c>
      <c r="T3301">
        <f t="shared" si="264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65"/>
        <v>46.42</v>
      </c>
      <c r="Q3302">
        <f t="shared" si="261"/>
        <v>136</v>
      </c>
      <c r="R3302" s="14">
        <f t="shared" si="262"/>
        <v>42102.743773148148</v>
      </c>
      <c r="S3302" s="14">
        <f t="shared" si="263"/>
        <v>42123.743773148148</v>
      </c>
      <c r="T3302">
        <f t="shared" si="264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65"/>
        <v>57.2</v>
      </c>
      <c r="Q3303">
        <f t="shared" si="261"/>
        <v>133</v>
      </c>
      <c r="R3303" s="14">
        <f t="shared" si="262"/>
        <v>42538.73583333334</v>
      </c>
      <c r="S3303" s="14">
        <f t="shared" si="263"/>
        <v>42583.290972222225</v>
      </c>
      <c r="T3303">
        <f t="shared" si="264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65"/>
        <v>173.7</v>
      </c>
      <c r="Q3304">
        <f t="shared" si="261"/>
        <v>103</v>
      </c>
      <c r="R3304" s="14">
        <f t="shared" si="262"/>
        <v>42681.35157407407</v>
      </c>
      <c r="S3304" s="14">
        <f t="shared" si="263"/>
        <v>42711.35157407407</v>
      </c>
      <c r="T3304">
        <f t="shared" si="264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65"/>
        <v>59.6</v>
      </c>
      <c r="Q3305">
        <f t="shared" si="261"/>
        <v>116</v>
      </c>
      <c r="R3305" s="14">
        <f t="shared" si="262"/>
        <v>42056.65143518518</v>
      </c>
      <c r="S3305" s="14">
        <f t="shared" si="263"/>
        <v>42091.609768518523</v>
      </c>
      <c r="T3305">
        <f t="shared" si="264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65"/>
        <v>89.59</v>
      </c>
      <c r="Q3306">
        <f t="shared" si="261"/>
        <v>105</v>
      </c>
      <c r="R3306" s="14">
        <f t="shared" si="262"/>
        <v>42696.624444444446</v>
      </c>
      <c r="S3306" s="14">
        <f t="shared" si="263"/>
        <v>42726.624444444446</v>
      </c>
      <c r="T3306">
        <f t="shared" si="264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65"/>
        <v>204.05</v>
      </c>
      <c r="Q3307">
        <f t="shared" si="261"/>
        <v>102</v>
      </c>
      <c r="R3307" s="14">
        <f t="shared" si="262"/>
        <v>42186.855879629627</v>
      </c>
      <c r="S3307" s="14">
        <f t="shared" si="263"/>
        <v>42216.855879629627</v>
      </c>
      <c r="T3307">
        <f t="shared" si="264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65"/>
        <v>48.7</v>
      </c>
      <c r="Q3308">
        <f t="shared" si="261"/>
        <v>175</v>
      </c>
      <c r="R3308" s="14">
        <f t="shared" si="262"/>
        <v>42493.219236111108</v>
      </c>
      <c r="S3308" s="14">
        <f t="shared" si="263"/>
        <v>42531.125</v>
      </c>
      <c r="T3308">
        <f t="shared" si="264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65"/>
        <v>53.34</v>
      </c>
      <c r="Q3309">
        <f t="shared" si="261"/>
        <v>107</v>
      </c>
      <c r="R3309" s="14">
        <f t="shared" si="262"/>
        <v>42475.057164351849</v>
      </c>
      <c r="S3309" s="14">
        <f t="shared" si="263"/>
        <v>42505.057164351849</v>
      </c>
      <c r="T3309">
        <f t="shared" si="264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65"/>
        <v>75.09</v>
      </c>
      <c r="Q3310">
        <f t="shared" si="261"/>
        <v>122</v>
      </c>
      <c r="R3310" s="14">
        <f t="shared" si="262"/>
        <v>42452.876909722225</v>
      </c>
      <c r="S3310" s="14">
        <f t="shared" si="263"/>
        <v>42473.876909722225</v>
      </c>
      <c r="T3310">
        <f t="shared" si="264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65"/>
        <v>18</v>
      </c>
      <c r="Q3311">
        <f t="shared" si="261"/>
        <v>159</v>
      </c>
      <c r="R3311" s="14">
        <f t="shared" si="262"/>
        <v>42628.650208333333</v>
      </c>
      <c r="S3311" s="14">
        <f t="shared" si="263"/>
        <v>42659.650208333333</v>
      </c>
      <c r="T3311">
        <f t="shared" si="264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65"/>
        <v>209.84</v>
      </c>
      <c r="Q3312">
        <f t="shared" si="261"/>
        <v>100</v>
      </c>
      <c r="R3312" s="14">
        <f t="shared" si="262"/>
        <v>42253.928530092591</v>
      </c>
      <c r="S3312" s="14">
        <f t="shared" si="263"/>
        <v>42283.928530092591</v>
      </c>
      <c r="T3312">
        <f t="shared" si="264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65"/>
        <v>61.02</v>
      </c>
      <c r="Q3313">
        <f t="shared" si="261"/>
        <v>110</v>
      </c>
      <c r="R3313" s="14">
        <f t="shared" si="262"/>
        <v>42264.29178240741</v>
      </c>
      <c r="S3313" s="14">
        <f t="shared" si="263"/>
        <v>42294.29178240741</v>
      </c>
      <c r="T3313">
        <f t="shared" si="264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65"/>
        <v>61</v>
      </c>
      <c r="Q3314">
        <f t="shared" si="261"/>
        <v>100</v>
      </c>
      <c r="R3314" s="14">
        <f t="shared" si="262"/>
        <v>42664.809560185182</v>
      </c>
      <c r="S3314" s="14">
        <f t="shared" si="263"/>
        <v>42685.916666666672</v>
      </c>
      <c r="T3314">
        <f t="shared" si="264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65"/>
        <v>80.03</v>
      </c>
      <c r="Q3315">
        <f t="shared" si="261"/>
        <v>116</v>
      </c>
      <c r="R3315" s="14">
        <f t="shared" si="262"/>
        <v>42382.244409722218</v>
      </c>
      <c r="S3315" s="14">
        <f t="shared" si="263"/>
        <v>42396.041666666672</v>
      </c>
      <c r="T3315">
        <f t="shared" si="264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65"/>
        <v>29.07</v>
      </c>
      <c r="Q3316">
        <f t="shared" si="261"/>
        <v>211</v>
      </c>
      <c r="R3316" s="14">
        <f t="shared" si="262"/>
        <v>42105.267488425925</v>
      </c>
      <c r="S3316" s="14">
        <f t="shared" si="263"/>
        <v>42132.836805555555</v>
      </c>
      <c r="T3316">
        <f t="shared" si="264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65"/>
        <v>49.44</v>
      </c>
      <c r="Q3317">
        <f t="shared" si="261"/>
        <v>110</v>
      </c>
      <c r="R3317" s="14">
        <f t="shared" si="262"/>
        <v>42466.303715277783</v>
      </c>
      <c r="S3317" s="14">
        <f t="shared" si="263"/>
        <v>42496.303715277783</v>
      </c>
      <c r="T3317">
        <f t="shared" si="264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65"/>
        <v>93.98</v>
      </c>
      <c r="Q3318">
        <f t="shared" si="261"/>
        <v>100</v>
      </c>
      <c r="R3318" s="14">
        <f t="shared" si="262"/>
        <v>41826.871238425927</v>
      </c>
      <c r="S3318" s="14">
        <f t="shared" si="263"/>
        <v>41859.57916666667</v>
      </c>
      <c r="T3318">
        <f t="shared" si="264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65"/>
        <v>61.94</v>
      </c>
      <c r="Q3319">
        <f t="shared" si="261"/>
        <v>106</v>
      </c>
      <c r="R3319" s="14">
        <f t="shared" si="262"/>
        <v>42499.039629629624</v>
      </c>
      <c r="S3319" s="14">
        <f t="shared" si="263"/>
        <v>42529.039629629624</v>
      </c>
      <c r="T3319">
        <f t="shared" si="264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65"/>
        <v>78.5</v>
      </c>
      <c r="Q3320">
        <f t="shared" si="261"/>
        <v>126</v>
      </c>
      <c r="R3320" s="14">
        <f t="shared" si="262"/>
        <v>42431.302002314813</v>
      </c>
      <c r="S3320" s="14">
        <f t="shared" si="263"/>
        <v>42471.104166666672</v>
      </c>
      <c r="T3320">
        <f t="shared" si="264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65"/>
        <v>33.75</v>
      </c>
      <c r="Q3321">
        <f t="shared" si="261"/>
        <v>108</v>
      </c>
      <c r="R3321" s="14">
        <f t="shared" si="262"/>
        <v>41990.585486111115</v>
      </c>
      <c r="S3321" s="14">
        <f t="shared" si="263"/>
        <v>42035.585486111115</v>
      </c>
      <c r="T3321">
        <f t="shared" si="264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65"/>
        <v>66.45</v>
      </c>
      <c r="Q3322">
        <f t="shared" si="261"/>
        <v>101</v>
      </c>
      <c r="R3322" s="14">
        <f t="shared" si="262"/>
        <v>42513.045798611114</v>
      </c>
      <c r="S3322" s="14">
        <f t="shared" si="263"/>
        <v>42543.045798611114</v>
      </c>
      <c r="T3322">
        <f t="shared" si="264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65"/>
        <v>35.799999999999997</v>
      </c>
      <c r="Q3323">
        <f t="shared" si="261"/>
        <v>107</v>
      </c>
      <c r="R3323" s="14">
        <f t="shared" si="262"/>
        <v>41914.100289351853</v>
      </c>
      <c r="S3323" s="14">
        <f t="shared" si="263"/>
        <v>41928.165972222225</v>
      </c>
      <c r="T3323">
        <f t="shared" si="264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65"/>
        <v>145.65</v>
      </c>
      <c r="Q3324">
        <f t="shared" si="261"/>
        <v>102</v>
      </c>
      <c r="R3324" s="14">
        <f t="shared" si="262"/>
        <v>42521.010370370372</v>
      </c>
      <c r="S3324" s="14">
        <f t="shared" si="263"/>
        <v>42543.163194444445</v>
      </c>
      <c r="T3324">
        <f t="shared" si="264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65"/>
        <v>25.69</v>
      </c>
      <c r="Q3325">
        <f t="shared" si="261"/>
        <v>126</v>
      </c>
      <c r="R3325" s="14">
        <f t="shared" si="262"/>
        <v>42608.36583333333</v>
      </c>
      <c r="S3325" s="14">
        <f t="shared" si="263"/>
        <v>42638.36583333333</v>
      </c>
      <c r="T3325">
        <f t="shared" si="264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65"/>
        <v>152.5</v>
      </c>
      <c r="Q3326">
        <f t="shared" si="261"/>
        <v>102</v>
      </c>
      <c r="R3326" s="14">
        <f t="shared" si="262"/>
        <v>42512.58321759259</v>
      </c>
      <c r="S3326" s="14">
        <f t="shared" si="263"/>
        <v>42526.58321759259</v>
      </c>
      <c r="T3326">
        <f t="shared" si="264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65"/>
        <v>30</v>
      </c>
      <c r="Q3327">
        <f t="shared" si="261"/>
        <v>113</v>
      </c>
      <c r="R3327" s="14">
        <f t="shared" si="262"/>
        <v>42064.785613425927</v>
      </c>
      <c r="S3327" s="14">
        <f t="shared" si="263"/>
        <v>42099.743946759263</v>
      </c>
      <c r="T3327">
        <f t="shared" si="264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65"/>
        <v>142.28</v>
      </c>
      <c r="Q3328">
        <f t="shared" si="261"/>
        <v>101</v>
      </c>
      <c r="R3328" s="14">
        <f t="shared" si="262"/>
        <v>42041.714178240742</v>
      </c>
      <c r="S3328" s="14">
        <f t="shared" si="263"/>
        <v>42071.67251157407</v>
      </c>
      <c r="T3328">
        <f t="shared" si="264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65"/>
        <v>24.55</v>
      </c>
      <c r="Q3329">
        <f t="shared" si="261"/>
        <v>101</v>
      </c>
      <c r="R3329" s="14">
        <f t="shared" si="262"/>
        <v>42468.374606481477</v>
      </c>
      <c r="S3329" s="14">
        <f t="shared" si="263"/>
        <v>42498.374606481477</v>
      </c>
      <c r="T3329">
        <f t="shared" si="264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65"/>
        <v>292.77999999999997</v>
      </c>
      <c r="Q3330">
        <f t="shared" ref="Q3330:Q3393" si="266">ROUND(E3330/D3330*100,0)</f>
        <v>146</v>
      </c>
      <c r="R3330" s="14">
        <f t="shared" si="262"/>
        <v>41822.57503472222</v>
      </c>
      <c r="S3330" s="14">
        <f t="shared" si="263"/>
        <v>41825.041666666664</v>
      </c>
      <c r="T3330">
        <f t="shared" si="264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65"/>
        <v>44.92</v>
      </c>
      <c r="Q3331">
        <f t="shared" si="266"/>
        <v>117</v>
      </c>
      <c r="R3331" s="14">
        <f t="shared" ref="R3331:R3394" si="267">(((J3331/60) /60 /24)+DATE(1970,1,1))</f>
        <v>41837.323009259257</v>
      </c>
      <c r="S3331" s="14">
        <f t="shared" ref="S3331:S3394" si="268">(((I3331/60)/60/24)+DATE(1970,1,1))</f>
        <v>41847.958333333336</v>
      </c>
      <c r="T3331">
        <f t="shared" si="264"/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65"/>
        <v>23.1</v>
      </c>
      <c r="Q3332">
        <f t="shared" si="266"/>
        <v>106</v>
      </c>
      <c r="R3332" s="14">
        <f t="shared" si="267"/>
        <v>42065.887361111112</v>
      </c>
      <c r="S3332" s="14">
        <f t="shared" si="268"/>
        <v>42095.845694444448</v>
      </c>
      <c r="T3332">
        <f t="shared" si="264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65"/>
        <v>80.400000000000006</v>
      </c>
      <c r="Q3333">
        <f t="shared" si="266"/>
        <v>105</v>
      </c>
      <c r="R3333" s="14">
        <f t="shared" si="267"/>
        <v>42248.697754629626</v>
      </c>
      <c r="S3333" s="14">
        <f t="shared" si="268"/>
        <v>42283.697754629626</v>
      </c>
      <c r="T3333">
        <f t="shared" si="264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65"/>
        <v>72.290000000000006</v>
      </c>
      <c r="Q3334">
        <f t="shared" si="266"/>
        <v>100</v>
      </c>
      <c r="R3334" s="14">
        <f t="shared" si="267"/>
        <v>41809.860300925924</v>
      </c>
      <c r="S3334" s="14">
        <f t="shared" si="268"/>
        <v>41839.860300925924</v>
      </c>
      <c r="T3334">
        <f t="shared" si="264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65"/>
        <v>32.97</v>
      </c>
      <c r="Q3335">
        <f t="shared" si="266"/>
        <v>105</v>
      </c>
      <c r="R3335" s="14">
        <f t="shared" si="267"/>
        <v>42148.676851851851</v>
      </c>
      <c r="S3335" s="14">
        <f t="shared" si="268"/>
        <v>42170.676851851851</v>
      </c>
      <c r="T3335">
        <f t="shared" si="264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65"/>
        <v>116.65</v>
      </c>
      <c r="Q3336">
        <f t="shared" si="266"/>
        <v>139</v>
      </c>
      <c r="R3336" s="14">
        <f t="shared" si="267"/>
        <v>42185.521087962959</v>
      </c>
      <c r="S3336" s="14">
        <f t="shared" si="268"/>
        <v>42215.521087962959</v>
      </c>
      <c r="T3336">
        <f t="shared" ref="T3336:T3399" si="269">YEAR(R3336)</f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65"/>
        <v>79.62</v>
      </c>
      <c r="Q3337">
        <f t="shared" si="266"/>
        <v>100</v>
      </c>
      <c r="R3337" s="14">
        <f t="shared" si="267"/>
        <v>41827.674143518518</v>
      </c>
      <c r="S3337" s="14">
        <f t="shared" si="268"/>
        <v>41854.958333333336</v>
      </c>
      <c r="T3337">
        <f t="shared" si="269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65"/>
        <v>27.78</v>
      </c>
      <c r="Q3338">
        <f t="shared" si="266"/>
        <v>100</v>
      </c>
      <c r="R3338" s="14">
        <f t="shared" si="267"/>
        <v>42437.398680555561</v>
      </c>
      <c r="S3338" s="14">
        <f t="shared" si="268"/>
        <v>42465.35701388889</v>
      </c>
      <c r="T3338">
        <f t="shared" si="269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65"/>
        <v>81.03</v>
      </c>
      <c r="Q3339">
        <f t="shared" si="266"/>
        <v>110</v>
      </c>
      <c r="R3339" s="14">
        <f t="shared" si="267"/>
        <v>41901.282025462962</v>
      </c>
      <c r="S3339" s="14">
        <f t="shared" si="268"/>
        <v>41922.875</v>
      </c>
      <c r="T3339">
        <f t="shared" si="269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65"/>
        <v>136.85</v>
      </c>
      <c r="Q3340">
        <f t="shared" si="266"/>
        <v>102</v>
      </c>
      <c r="R3340" s="14">
        <f t="shared" si="267"/>
        <v>42769.574999999997</v>
      </c>
      <c r="S3340" s="14">
        <f t="shared" si="268"/>
        <v>42790.574999999997</v>
      </c>
      <c r="T3340">
        <f t="shared" si="269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65"/>
        <v>177.62</v>
      </c>
      <c r="Q3341">
        <f t="shared" si="266"/>
        <v>104</v>
      </c>
      <c r="R3341" s="14">
        <f t="shared" si="267"/>
        <v>42549.665717592594</v>
      </c>
      <c r="S3341" s="14">
        <f t="shared" si="268"/>
        <v>42579.665717592594</v>
      </c>
      <c r="T3341">
        <f t="shared" si="269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65"/>
        <v>109.08</v>
      </c>
      <c r="Q3342">
        <f t="shared" si="266"/>
        <v>138</v>
      </c>
      <c r="R3342" s="14">
        <f t="shared" si="267"/>
        <v>42685.974004629628</v>
      </c>
      <c r="S3342" s="14">
        <f t="shared" si="268"/>
        <v>42710.974004629628</v>
      </c>
      <c r="T3342">
        <f t="shared" si="269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65"/>
        <v>119.64</v>
      </c>
      <c r="Q3343">
        <f t="shared" si="266"/>
        <v>100</v>
      </c>
      <c r="R3343" s="14">
        <f t="shared" si="267"/>
        <v>42510.798854166671</v>
      </c>
      <c r="S3343" s="14">
        <f t="shared" si="268"/>
        <v>42533.708333333328</v>
      </c>
      <c r="T3343">
        <f t="shared" si="269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65"/>
        <v>78.209999999999994</v>
      </c>
      <c r="Q3344">
        <f t="shared" si="266"/>
        <v>102</v>
      </c>
      <c r="R3344" s="14">
        <f t="shared" si="267"/>
        <v>42062.296412037031</v>
      </c>
      <c r="S3344" s="14">
        <f t="shared" si="268"/>
        <v>42095.207638888889</v>
      </c>
      <c r="T3344">
        <f t="shared" si="269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65"/>
        <v>52.17</v>
      </c>
      <c r="Q3345">
        <f t="shared" si="266"/>
        <v>171</v>
      </c>
      <c r="R3345" s="14">
        <f t="shared" si="267"/>
        <v>42452.916481481487</v>
      </c>
      <c r="S3345" s="14">
        <f t="shared" si="268"/>
        <v>42473.554166666669</v>
      </c>
      <c r="T3345">
        <f t="shared" si="269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65"/>
        <v>114.13</v>
      </c>
      <c r="Q3346">
        <f t="shared" si="266"/>
        <v>101</v>
      </c>
      <c r="R3346" s="14">
        <f t="shared" si="267"/>
        <v>41851.200150462959</v>
      </c>
      <c r="S3346" s="14">
        <f t="shared" si="268"/>
        <v>41881.200150462959</v>
      </c>
      <c r="T3346">
        <f t="shared" si="269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65"/>
        <v>50</v>
      </c>
      <c r="Q3347">
        <f t="shared" si="266"/>
        <v>130</v>
      </c>
      <c r="R3347" s="14">
        <f t="shared" si="267"/>
        <v>42053.106111111112</v>
      </c>
      <c r="S3347" s="14">
        <f t="shared" si="268"/>
        <v>42112.025694444441</v>
      </c>
      <c r="T3347">
        <f t="shared" si="269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65"/>
        <v>91.67</v>
      </c>
      <c r="Q3348">
        <f t="shared" si="266"/>
        <v>110</v>
      </c>
      <c r="R3348" s="14">
        <f t="shared" si="267"/>
        <v>42054.024421296301</v>
      </c>
      <c r="S3348" s="14">
        <f t="shared" si="268"/>
        <v>42061.024421296301</v>
      </c>
      <c r="T3348">
        <f t="shared" si="269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65"/>
        <v>108.59</v>
      </c>
      <c r="Q3349">
        <f t="shared" si="266"/>
        <v>119</v>
      </c>
      <c r="R3349" s="14">
        <f t="shared" si="267"/>
        <v>42484.551550925928</v>
      </c>
      <c r="S3349" s="14">
        <f t="shared" si="268"/>
        <v>42498.875</v>
      </c>
      <c r="T3349">
        <f t="shared" si="269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65"/>
        <v>69.819999999999993</v>
      </c>
      <c r="Q3350">
        <f t="shared" si="266"/>
        <v>100</v>
      </c>
      <c r="R3350" s="14">
        <f t="shared" si="267"/>
        <v>42466.558796296296</v>
      </c>
      <c r="S3350" s="14">
        <f t="shared" si="268"/>
        <v>42490.165972222225</v>
      </c>
      <c r="T3350">
        <f t="shared" si="269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65"/>
        <v>109.57</v>
      </c>
      <c r="Q3351">
        <f t="shared" si="266"/>
        <v>153</v>
      </c>
      <c r="R3351" s="14">
        <f t="shared" si="267"/>
        <v>42513.110787037032</v>
      </c>
      <c r="S3351" s="14">
        <f t="shared" si="268"/>
        <v>42534.708333333328</v>
      </c>
      <c r="T3351">
        <f t="shared" si="269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65"/>
        <v>71.67</v>
      </c>
      <c r="Q3352">
        <f t="shared" si="266"/>
        <v>104</v>
      </c>
      <c r="R3352" s="14">
        <f t="shared" si="267"/>
        <v>42302.701516203699</v>
      </c>
      <c r="S3352" s="14">
        <f t="shared" si="268"/>
        <v>42337.958333333328</v>
      </c>
      <c r="T3352">
        <f t="shared" si="269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65"/>
        <v>93.61</v>
      </c>
      <c r="Q3353">
        <f t="shared" si="266"/>
        <v>101</v>
      </c>
      <c r="R3353" s="14">
        <f t="shared" si="267"/>
        <v>41806.395428240743</v>
      </c>
      <c r="S3353" s="14">
        <f t="shared" si="268"/>
        <v>41843.458333333336</v>
      </c>
      <c r="T3353">
        <f t="shared" si="269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65"/>
        <v>76.8</v>
      </c>
      <c r="Q3354">
        <f t="shared" si="266"/>
        <v>108</v>
      </c>
      <c r="R3354" s="14">
        <f t="shared" si="267"/>
        <v>42495.992800925931</v>
      </c>
      <c r="S3354" s="14">
        <f t="shared" si="268"/>
        <v>42552.958333333328</v>
      </c>
      <c r="T3354">
        <f t="shared" si="269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65"/>
        <v>35.799999999999997</v>
      </c>
      <c r="Q3355">
        <f t="shared" si="266"/>
        <v>315</v>
      </c>
      <c r="R3355" s="14">
        <f t="shared" si="267"/>
        <v>42479.432291666672</v>
      </c>
      <c r="S3355" s="14">
        <f t="shared" si="268"/>
        <v>42492.958333333328</v>
      </c>
      <c r="T3355">
        <f t="shared" si="269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65"/>
        <v>55.6</v>
      </c>
      <c r="Q3356">
        <f t="shared" si="266"/>
        <v>102</v>
      </c>
      <c r="R3356" s="14">
        <f t="shared" si="267"/>
        <v>42270.7269212963</v>
      </c>
      <c r="S3356" s="14">
        <f t="shared" si="268"/>
        <v>42306.167361111111</v>
      </c>
      <c r="T3356">
        <f t="shared" si="269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ref="P3357:P3420" si="270">IFERROR(
ROUND(E3357/L3357,2),"N/A")</f>
        <v>147.33000000000001</v>
      </c>
      <c r="Q3357">
        <f t="shared" si="266"/>
        <v>126</v>
      </c>
      <c r="R3357" s="14">
        <f t="shared" si="267"/>
        <v>42489.619525462964</v>
      </c>
      <c r="S3357" s="14">
        <f t="shared" si="268"/>
        <v>42500.470138888893</v>
      </c>
      <c r="T3357">
        <f t="shared" si="269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70"/>
        <v>56.33</v>
      </c>
      <c r="Q3358">
        <f t="shared" si="266"/>
        <v>101</v>
      </c>
      <c r="R3358" s="14">
        <f t="shared" si="267"/>
        <v>42536.815648148149</v>
      </c>
      <c r="S3358" s="14">
        <f t="shared" si="268"/>
        <v>42566.815648148149</v>
      </c>
      <c r="T3358">
        <f t="shared" si="269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70"/>
        <v>96.19</v>
      </c>
      <c r="Q3359">
        <f t="shared" si="266"/>
        <v>101</v>
      </c>
      <c r="R3359" s="14">
        <f t="shared" si="267"/>
        <v>41822.417939814812</v>
      </c>
      <c r="S3359" s="14">
        <f t="shared" si="268"/>
        <v>41852.417939814812</v>
      </c>
      <c r="T3359">
        <f t="shared" si="269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70"/>
        <v>63.57</v>
      </c>
      <c r="Q3360">
        <f t="shared" si="266"/>
        <v>103</v>
      </c>
      <c r="R3360" s="14">
        <f t="shared" si="267"/>
        <v>41932.311099537037</v>
      </c>
      <c r="S3360" s="14">
        <f t="shared" si="268"/>
        <v>41962.352766203709</v>
      </c>
      <c r="T3360">
        <f t="shared" si="269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70"/>
        <v>184.78</v>
      </c>
      <c r="Q3361">
        <f t="shared" si="266"/>
        <v>106</v>
      </c>
      <c r="R3361" s="14">
        <f t="shared" si="267"/>
        <v>42746.057106481487</v>
      </c>
      <c r="S3361" s="14">
        <f t="shared" si="268"/>
        <v>42791.057106481487</v>
      </c>
      <c r="T3361">
        <f t="shared" si="269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70"/>
        <v>126.72</v>
      </c>
      <c r="Q3362">
        <f t="shared" si="266"/>
        <v>101</v>
      </c>
      <c r="R3362" s="14">
        <f t="shared" si="267"/>
        <v>42697.082673611112</v>
      </c>
      <c r="S3362" s="14">
        <f t="shared" si="268"/>
        <v>42718.665972222225</v>
      </c>
      <c r="T3362">
        <f t="shared" si="269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70"/>
        <v>83.43</v>
      </c>
      <c r="Q3363">
        <f t="shared" si="266"/>
        <v>113</v>
      </c>
      <c r="R3363" s="14">
        <f t="shared" si="267"/>
        <v>41866.025347222225</v>
      </c>
      <c r="S3363" s="14">
        <f t="shared" si="268"/>
        <v>41883.665972222225</v>
      </c>
      <c r="T3363">
        <f t="shared" si="269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70"/>
        <v>54.5</v>
      </c>
      <c r="Q3364">
        <f t="shared" si="266"/>
        <v>218</v>
      </c>
      <c r="R3364" s="14">
        <f t="shared" si="267"/>
        <v>42056.091631944444</v>
      </c>
      <c r="S3364" s="14">
        <f t="shared" si="268"/>
        <v>42070.204861111109</v>
      </c>
      <c r="T3364">
        <f t="shared" si="269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70"/>
        <v>302.31</v>
      </c>
      <c r="Q3365">
        <f t="shared" si="266"/>
        <v>101</v>
      </c>
      <c r="R3365" s="14">
        <f t="shared" si="267"/>
        <v>41851.771354166667</v>
      </c>
      <c r="S3365" s="14">
        <f t="shared" si="268"/>
        <v>41870.666666666664</v>
      </c>
      <c r="T3365">
        <f t="shared" si="269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70"/>
        <v>44.14</v>
      </c>
      <c r="Q3366">
        <f t="shared" si="266"/>
        <v>106</v>
      </c>
      <c r="R3366" s="14">
        <f t="shared" si="267"/>
        <v>42422.977418981478</v>
      </c>
      <c r="S3366" s="14">
        <f t="shared" si="268"/>
        <v>42444.875</v>
      </c>
      <c r="T3366">
        <f t="shared" si="269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70"/>
        <v>866.67</v>
      </c>
      <c r="Q3367">
        <f t="shared" si="266"/>
        <v>104</v>
      </c>
      <c r="R3367" s="14">
        <f t="shared" si="267"/>
        <v>42321.101759259262</v>
      </c>
      <c r="S3367" s="14">
        <f t="shared" si="268"/>
        <v>42351.101759259262</v>
      </c>
      <c r="T3367">
        <f t="shared" si="269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70"/>
        <v>61.39</v>
      </c>
      <c r="Q3368">
        <f t="shared" si="266"/>
        <v>221</v>
      </c>
      <c r="R3368" s="14">
        <f t="shared" si="267"/>
        <v>42107.067557870367</v>
      </c>
      <c r="S3368" s="14">
        <f t="shared" si="268"/>
        <v>42137.067557870367</v>
      </c>
      <c r="T3368">
        <f t="shared" si="269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70"/>
        <v>29.67</v>
      </c>
      <c r="Q3369">
        <f t="shared" si="266"/>
        <v>119</v>
      </c>
      <c r="R3369" s="14">
        <f t="shared" si="267"/>
        <v>42192.933958333335</v>
      </c>
      <c r="S3369" s="14">
        <f t="shared" si="268"/>
        <v>42217.933958333335</v>
      </c>
      <c r="T3369">
        <f t="shared" si="269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70"/>
        <v>45.48</v>
      </c>
      <c r="Q3370">
        <f t="shared" si="266"/>
        <v>105</v>
      </c>
      <c r="R3370" s="14">
        <f t="shared" si="267"/>
        <v>41969.199756944443</v>
      </c>
      <c r="S3370" s="14">
        <f t="shared" si="268"/>
        <v>42005.208333333328</v>
      </c>
      <c r="T3370">
        <f t="shared" si="269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70"/>
        <v>96.2</v>
      </c>
      <c r="Q3371">
        <f t="shared" si="266"/>
        <v>104</v>
      </c>
      <c r="R3371" s="14">
        <f t="shared" si="267"/>
        <v>42690.041435185187</v>
      </c>
      <c r="S3371" s="14">
        <f t="shared" si="268"/>
        <v>42750.041435185187</v>
      </c>
      <c r="T3371">
        <f t="shared" si="269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70"/>
        <v>67.92</v>
      </c>
      <c r="Q3372">
        <f t="shared" si="266"/>
        <v>118</v>
      </c>
      <c r="R3372" s="14">
        <f t="shared" si="267"/>
        <v>42690.334317129629</v>
      </c>
      <c r="S3372" s="14">
        <f t="shared" si="268"/>
        <v>42721.333333333328</v>
      </c>
      <c r="T3372">
        <f t="shared" si="269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70"/>
        <v>30.78</v>
      </c>
      <c r="Q3373">
        <f t="shared" si="266"/>
        <v>139</v>
      </c>
      <c r="R3373" s="14">
        <f t="shared" si="267"/>
        <v>42312.874594907407</v>
      </c>
      <c r="S3373" s="14">
        <f t="shared" si="268"/>
        <v>42340.874594907407</v>
      </c>
      <c r="T3373">
        <f t="shared" si="269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70"/>
        <v>38.33</v>
      </c>
      <c r="Q3374">
        <f t="shared" si="266"/>
        <v>104</v>
      </c>
      <c r="R3374" s="14">
        <f t="shared" si="267"/>
        <v>41855.548101851848</v>
      </c>
      <c r="S3374" s="14">
        <f t="shared" si="268"/>
        <v>41876.207638888889</v>
      </c>
      <c r="T3374">
        <f t="shared" si="269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70"/>
        <v>66.83</v>
      </c>
      <c r="Q3375">
        <f t="shared" si="266"/>
        <v>100</v>
      </c>
      <c r="R3375" s="14">
        <f t="shared" si="267"/>
        <v>42179.854629629626</v>
      </c>
      <c r="S3375" s="14">
        <f t="shared" si="268"/>
        <v>42203.666666666672</v>
      </c>
      <c r="T3375">
        <f t="shared" si="269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70"/>
        <v>71.73</v>
      </c>
      <c r="Q3376">
        <f t="shared" si="266"/>
        <v>107</v>
      </c>
      <c r="R3376" s="14">
        <f t="shared" si="267"/>
        <v>42275.731666666667</v>
      </c>
      <c r="S3376" s="14">
        <f t="shared" si="268"/>
        <v>42305.731666666667</v>
      </c>
      <c r="T3376">
        <f t="shared" si="269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70"/>
        <v>176.47</v>
      </c>
      <c r="Q3377">
        <f t="shared" si="266"/>
        <v>100</v>
      </c>
      <c r="R3377" s="14">
        <f t="shared" si="267"/>
        <v>41765.610798611109</v>
      </c>
      <c r="S3377" s="14">
        <f t="shared" si="268"/>
        <v>41777.610798611109</v>
      </c>
      <c r="T3377">
        <f t="shared" si="269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70"/>
        <v>421.11</v>
      </c>
      <c r="Q3378">
        <f t="shared" si="266"/>
        <v>100</v>
      </c>
      <c r="R3378" s="14">
        <f t="shared" si="267"/>
        <v>42059.701319444444</v>
      </c>
      <c r="S3378" s="14">
        <f t="shared" si="268"/>
        <v>42119.659652777773</v>
      </c>
      <c r="T3378">
        <f t="shared" si="269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70"/>
        <v>104.99</v>
      </c>
      <c r="Q3379">
        <f t="shared" si="266"/>
        <v>101</v>
      </c>
      <c r="R3379" s="14">
        <f t="shared" si="267"/>
        <v>42053.732627314821</v>
      </c>
      <c r="S3379" s="14">
        <f t="shared" si="268"/>
        <v>42083.705555555556</v>
      </c>
      <c r="T3379">
        <f t="shared" si="269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70"/>
        <v>28.19</v>
      </c>
      <c r="Q3380">
        <f t="shared" si="266"/>
        <v>108</v>
      </c>
      <c r="R3380" s="14">
        <f t="shared" si="267"/>
        <v>41858.355393518519</v>
      </c>
      <c r="S3380" s="14">
        <f t="shared" si="268"/>
        <v>41882.547222222223</v>
      </c>
      <c r="T3380">
        <f t="shared" si="269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70"/>
        <v>54.55</v>
      </c>
      <c r="Q3381">
        <f t="shared" si="266"/>
        <v>104</v>
      </c>
      <c r="R3381" s="14">
        <f t="shared" si="267"/>
        <v>42225.513888888891</v>
      </c>
      <c r="S3381" s="14">
        <f t="shared" si="268"/>
        <v>42242.958333333328</v>
      </c>
      <c r="T3381">
        <f t="shared" si="269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70"/>
        <v>111.89</v>
      </c>
      <c r="Q3382">
        <f t="shared" si="266"/>
        <v>104</v>
      </c>
      <c r="R3382" s="14">
        <f t="shared" si="267"/>
        <v>41937.95344907407</v>
      </c>
      <c r="S3382" s="14">
        <f t="shared" si="268"/>
        <v>41972.995115740734</v>
      </c>
      <c r="T3382">
        <f t="shared" si="269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70"/>
        <v>85.21</v>
      </c>
      <c r="Q3383">
        <f t="shared" si="266"/>
        <v>102</v>
      </c>
      <c r="R3383" s="14">
        <f t="shared" si="267"/>
        <v>42044.184988425928</v>
      </c>
      <c r="S3383" s="14">
        <f t="shared" si="268"/>
        <v>42074.143321759257</v>
      </c>
      <c r="T3383">
        <f t="shared" si="269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70"/>
        <v>76.650000000000006</v>
      </c>
      <c r="Q3384">
        <f t="shared" si="266"/>
        <v>101</v>
      </c>
      <c r="R3384" s="14">
        <f t="shared" si="267"/>
        <v>42559.431203703702</v>
      </c>
      <c r="S3384" s="14">
        <f t="shared" si="268"/>
        <v>42583.957638888889</v>
      </c>
      <c r="T3384">
        <f t="shared" si="269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70"/>
        <v>65.17</v>
      </c>
      <c r="Q3385">
        <f t="shared" si="266"/>
        <v>112</v>
      </c>
      <c r="R3385" s="14">
        <f t="shared" si="267"/>
        <v>42524.782638888893</v>
      </c>
      <c r="S3385" s="14">
        <f t="shared" si="268"/>
        <v>42544.782638888893</v>
      </c>
      <c r="T3385">
        <f t="shared" si="269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70"/>
        <v>93.76</v>
      </c>
      <c r="Q3386">
        <f t="shared" si="266"/>
        <v>100</v>
      </c>
      <c r="R3386" s="14">
        <f t="shared" si="267"/>
        <v>42292.087592592594</v>
      </c>
      <c r="S3386" s="14">
        <f t="shared" si="268"/>
        <v>42329.125</v>
      </c>
      <c r="T3386">
        <f t="shared" si="269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70"/>
        <v>133.33000000000001</v>
      </c>
      <c r="Q3387">
        <f t="shared" si="266"/>
        <v>100</v>
      </c>
      <c r="R3387" s="14">
        <f t="shared" si="267"/>
        <v>41953.8675</v>
      </c>
      <c r="S3387" s="14">
        <f t="shared" si="268"/>
        <v>41983.8675</v>
      </c>
      <c r="T3387">
        <f t="shared" si="269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70"/>
        <v>51.22</v>
      </c>
      <c r="Q3388">
        <f t="shared" si="266"/>
        <v>105</v>
      </c>
      <c r="R3388" s="14">
        <f t="shared" si="267"/>
        <v>41946.644745370373</v>
      </c>
      <c r="S3388" s="14">
        <f t="shared" si="268"/>
        <v>41976.644745370373</v>
      </c>
      <c r="T3388">
        <f t="shared" si="269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70"/>
        <v>100.17</v>
      </c>
      <c r="Q3389">
        <f t="shared" si="266"/>
        <v>117</v>
      </c>
      <c r="R3389" s="14">
        <f t="shared" si="267"/>
        <v>41947.762592592589</v>
      </c>
      <c r="S3389" s="14">
        <f t="shared" si="268"/>
        <v>41987.762592592597</v>
      </c>
      <c r="T3389">
        <f t="shared" si="269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70"/>
        <v>34.6</v>
      </c>
      <c r="Q3390">
        <f t="shared" si="266"/>
        <v>104</v>
      </c>
      <c r="R3390" s="14">
        <f t="shared" si="267"/>
        <v>42143.461122685185</v>
      </c>
      <c r="S3390" s="14">
        <f t="shared" si="268"/>
        <v>42173.461122685185</v>
      </c>
      <c r="T3390">
        <f t="shared" si="269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70"/>
        <v>184.68</v>
      </c>
      <c r="Q3391">
        <f t="shared" si="266"/>
        <v>115</v>
      </c>
      <c r="R3391" s="14">
        <f t="shared" si="267"/>
        <v>42494.563449074078</v>
      </c>
      <c r="S3391" s="14">
        <f t="shared" si="268"/>
        <v>42524.563449074078</v>
      </c>
      <c r="T3391">
        <f t="shared" si="269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70"/>
        <v>69.819999999999993</v>
      </c>
      <c r="Q3392">
        <f t="shared" si="266"/>
        <v>102</v>
      </c>
      <c r="R3392" s="14">
        <f t="shared" si="267"/>
        <v>41815.774826388886</v>
      </c>
      <c r="S3392" s="14">
        <f t="shared" si="268"/>
        <v>41830.774826388886</v>
      </c>
      <c r="T3392">
        <f t="shared" si="269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70"/>
        <v>61.94</v>
      </c>
      <c r="Q3393">
        <f t="shared" si="266"/>
        <v>223</v>
      </c>
      <c r="R3393" s="14">
        <f t="shared" si="267"/>
        <v>41830.545694444445</v>
      </c>
      <c r="S3393" s="14">
        <f t="shared" si="268"/>
        <v>41859.936111111114</v>
      </c>
      <c r="T3393">
        <f t="shared" si="269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70"/>
        <v>41.67</v>
      </c>
      <c r="Q3394">
        <f t="shared" ref="Q3394:Q3457" si="271">ROUND(E3394/D3394*100,0)</f>
        <v>100</v>
      </c>
      <c r="R3394" s="14">
        <f t="shared" si="267"/>
        <v>42446.845543981486</v>
      </c>
      <c r="S3394" s="14">
        <f t="shared" si="268"/>
        <v>42496.845543981486</v>
      </c>
      <c r="T3394">
        <f t="shared" si="269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70"/>
        <v>36.07</v>
      </c>
      <c r="Q3395">
        <f t="shared" si="271"/>
        <v>106</v>
      </c>
      <c r="R3395" s="14">
        <f t="shared" ref="R3395:R3458" si="272">(((J3395/60) /60 /24)+DATE(1970,1,1))</f>
        <v>41923.921643518523</v>
      </c>
      <c r="S3395" s="14">
        <f t="shared" ref="S3395:S3458" si="273">(((I3395/60)/60/24)+DATE(1970,1,1))</f>
        <v>41949.031944444447</v>
      </c>
      <c r="T3395">
        <f t="shared" si="269"/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70"/>
        <v>29</v>
      </c>
      <c r="Q3396">
        <f t="shared" si="271"/>
        <v>142</v>
      </c>
      <c r="R3396" s="14">
        <f t="shared" si="272"/>
        <v>41817.59542824074</v>
      </c>
      <c r="S3396" s="14">
        <f t="shared" si="273"/>
        <v>41847.59542824074</v>
      </c>
      <c r="T3396">
        <f t="shared" si="269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70"/>
        <v>24.21</v>
      </c>
      <c r="Q3397">
        <f t="shared" si="271"/>
        <v>184</v>
      </c>
      <c r="R3397" s="14">
        <f t="shared" si="272"/>
        <v>42140.712314814817</v>
      </c>
      <c r="S3397" s="14">
        <f t="shared" si="273"/>
        <v>42154.756944444445</v>
      </c>
      <c r="T3397">
        <f t="shared" si="269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70"/>
        <v>55.89</v>
      </c>
      <c r="Q3398">
        <f t="shared" si="271"/>
        <v>104</v>
      </c>
      <c r="R3398" s="14">
        <f t="shared" si="272"/>
        <v>41764.44663194444</v>
      </c>
      <c r="S3398" s="14">
        <f t="shared" si="273"/>
        <v>41791.165972222225</v>
      </c>
      <c r="T3398">
        <f t="shared" si="269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70"/>
        <v>11.67</v>
      </c>
      <c r="Q3399">
        <f t="shared" si="271"/>
        <v>112</v>
      </c>
      <c r="R3399" s="14">
        <f t="shared" si="272"/>
        <v>42378.478344907402</v>
      </c>
      <c r="S3399" s="14">
        <f t="shared" si="273"/>
        <v>42418.916666666672</v>
      </c>
      <c r="T3399">
        <f t="shared" si="269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70"/>
        <v>68.349999999999994</v>
      </c>
      <c r="Q3400">
        <f t="shared" si="271"/>
        <v>111</v>
      </c>
      <c r="R3400" s="14">
        <f t="shared" si="272"/>
        <v>41941.75203703704</v>
      </c>
      <c r="S3400" s="14">
        <f t="shared" si="273"/>
        <v>41964.708333333328</v>
      </c>
      <c r="T3400">
        <f t="shared" ref="T3400:T3463" si="274">YEAR(R3400)</f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70"/>
        <v>27.07</v>
      </c>
      <c r="Q3401">
        <f t="shared" si="271"/>
        <v>104</v>
      </c>
      <c r="R3401" s="14">
        <f t="shared" si="272"/>
        <v>42026.920428240745</v>
      </c>
      <c r="S3401" s="14">
        <f t="shared" si="273"/>
        <v>42056.920428240745</v>
      </c>
      <c r="T3401">
        <f t="shared" si="274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70"/>
        <v>118.13</v>
      </c>
      <c r="Q3402">
        <f t="shared" si="271"/>
        <v>100</v>
      </c>
      <c r="R3402" s="14">
        <f t="shared" si="272"/>
        <v>41834.953865740739</v>
      </c>
      <c r="S3402" s="14">
        <f t="shared" si="273"/>
        <v>41879.953865740739</v>
      </c>
      <c r="T3402">
        <f t="shared" si="274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70"/>
        <v>44.76</v>
      </c>
      <c r="Q3403">
        <f t="shared" si="271"/>
        <v>102</v>
      </c>
      <c r="R3403" s="14">
        <f t="shared" si="272"/>
        <v>42193.723912037036</v>
      </c>
      <c r="S3403" s="14">
        <f t="shared" si="273"/>
        <v>42223.723912037036</v>
      </c>
      <c r="T3403">
        <f t="shared" si="274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70"/>
        <v>99.79</v>
      </c>
      <c r="Q3404">
        <f t="shared" si="271"/>
        <v>110</v>
      </c>
      <c r="R3404" s="14">
        <f t="shared" si="272"/>
        <v>42290.61855324074</v>
      </c>
      <c r="S3404" s="14">
        <f t="shared" si="273"/>
        <v>42320.104861111111</v>
      </c>
      <c r="T3404">
        <f t="shared" si="274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70"/>
        <v>117.65</v>
      </c>
      <c r="Q3405">
        <f t="shared" si="271"/>
        <v>100</v>
      </c>
      <c r="R3405" s="14">
        <f t="shared" si="272"/>
        <v>42150.462083333332</v>
      </c>
      <c r="S3405" s="14">
        <f t="shared" si="273"/>
        <v>42180.462083333332</v>
      </c>
      <c r="T3405">
        <f t="shared" si="274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70"/>
        <v>203.33</v>
      </c>
      <c r="Q3406">
        <f t="shared" si="271"/>
        <v>122</v>
      </c>
      <c r="R3406" s="14">
        <f t="shared" si="272"/>
        <v>42152.503495370373</v>
      </c>
      <c r="S3406" s="14">
        <f t="shared" si="273"/>
        <v>42172.503495370373</v>
      </c>
      <c r="T3406">
        <f t="shared" si="274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70"/>
        <v>28.32</v>
      </c>
      <c r="Q3407">
        <f t="shared" si="271"/>
        <v>138</v>
      </c>
      <c r="R3407" s="14">
        <f t="shared" si="272"/>
        <v>42410.017199074078</v>
      </c>
      <c r="S3407" s="14">
        <f t="shared" si="273"/>
        <v>42430.999305555553</v>
      </c>
      <c r="T3407">
        <f t="shared" si="274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70"/>
        <v>110.23</v>
      </c>
      <c r="Q3408">
        <f t="shared" si="271"/>
        <v>100</v>
      </c>
      <c r="R3408" s="14">
        <f t="shared" si="272"/>
        <v>41791.492777777778</v>
      </c>
      <c r="S3408" s="14">
        <f t="shared" si="273"/>
        <v>41836.492777777778</v>
      </c>
      <c r="T3408">
        <f t="shared" si="274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70"/>
        <v>31.97</v>
      </c>
      <c r="Q3409">
        <f t="shared" si="271"/>
        <v>107</v>
      </c>
      <c r="R3409" s="14">
        <f t="shared" si="272"/>
        <v>41796.422326388885</v>
      </c>
      <c r="S3409" s="14">
        <f t="shared" si="273"/>
        <v>41826.422326388885</v>
      </c>
      <c r="T3409">
        <f t="shared" si="274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70"/>
        <v>58.61</v>
      </c>
      <c r="Q3410">
        <f t="shared" si="271"/>
        <v>211</v>
      </c>
      <c r="R3410" s="14">
        <f t="shared" si="272"/>
        <v>41808.991944444446</v>
      </c>
      <c r="S3410" s="14">
        <f t="shared" si="273"/>
        <v>41838.991944444446</v>
      </c>
      <c r="T3410">
        <f t="shared" si="274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70"/>
        <v>29.43</v>
      </c>
      <c r="Q3411">
        <f t="shared" si="271"/>
        <v>124</v>
      </c>
      <c r="R3411" s="14">
        <f t="shared" si="272"/>
        <v>42544.814328703709</v>
      </c>
      <c r="S3411" s="14">
        <f t="shared" si="273"/>
        <v>42582.873611111107</v>
      </c>
      <c r="T3411">
        <f t="shared" si="274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70"/>
        <v>81.38</v>
      </c>
      <c r="Q3412">
        <f t="shared" si="271"/>
        <v>109</v>
      </c>
      <c r="R3412" s="14">
        <f t="shared" si="272"/>
        <v>42500.041550925926</v>
      </c>
      <c r="S3412" s="14">
        <f t="shared" si="273"/>
        <v>42527.291666666672</v>
      </c>
      <c r="T3412">
        <f t="shared" si="274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70"/>
        <v>199.17</v>
      </c>
      <c r="Q3413">
        <f t="shared" si="271"/>
        <v>104</v>
      </c>
      <c r="R3413" s="14">
        <f t="shared" si="272"/>
        <v>42265.022824074069</v>
      </c>
      <c r="S3413" s="14">
        <f t="shared" si="273"/>
        <v>42285.022824074069</v>
      </c>
      <c r="T3413">
        <f t="shared" si="274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70"/>
        <v>115.38</v>
      </c>
      <c r="Q3414">
        <f t="shared" si="271"/>
        <v>100</v>
      </c>
      <c r="R3414" s="14">
        <f t="shared" si="272"/>
        <v>41879.959050925929</v>
      </c>
      <c r="S3414" s="14">
        <f t="shared" si="273"/>
        <v>41909.959050925929</v>
      </c>
      <c r="T3414">
        <f t="shared" si="274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70"/>
        <v>46.43</v>
      </c>
      <c r="Q3415">
        <f t="shared" si="271"/>
        <v>130</v>
      </c>
      <c r="R3415" s="14">
        <f t="shared" si="272"/>
        <v>42053.733078703706</v>
      </c>
      <c r="S3415" s="14">
        <f t="shared" si="273"/>
        <v>42063.207638888889</v>
      </c>
      <c r="T3415">
        <f t="shared" si="274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70"/>
        <v>70.569999999999993</v>
      </c>
      <c r="Q3416">
        <f t="shared" si="271"/>
        <v>104</v>
      </c>
      <c r="R3416" s="14">
        <f t="shared" si="272"/>
        <v>42675.832465277781</v>
      </c>
      <c r="S3416" s="14">
        <f t="shared" si="273"/>
        <v>42705.332638888889</v>
      </c>
      <c r="T3416">
        <f t="shared" si="274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70"/>
        <v>22.22</v>
      </c>
      <c r="Q3417">
        <f t="shared" si="271"/>
        <v>100</v>
      </c>
      <c r="R3417" s="14">
        <f t="shared" si="272"/>
        <v>42467.144166666665</v>
      </c>
      <c r="S3417" s="14">
        <f t="shared" si="273"/>
        <v>42477.979166666672</v>
      </c>
      <c r="T3417">
        <f t="shared" si="274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70"/>
        <v>159.47</v>
      </c>
      <c r="Q3418">
        <f t="shared" si="271"/>
        <v>120</v>
      </c>
      <c r="R3418" s="14">
        <f t="shared" si="272"/>
        <v>42089.412557870368</v>
      </c>
      <c r="S3418" s="14">
        <f t="shared" si="273"/>
        <v>42117.770833333328</v>
      </c>
      <c r="T3418">
        <f t="shared" si="274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70"/>
        <v>37.78</v>
      </c>
      <c r="Q3419">
        <f t="shared" si="271"/>
        <v>100</v>
      </c>
      <c r="R3419" s="14">
        <f t="shared" si="272"/>
        <v>41894.91375</v>
      </c>
      <c r="S3419" s="14">
        <f t="shared" si="273"/>
        <v>41938.029861111114</v>
      </c>
      <c r="T3419">
        <f t="shared" si="274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70"/>
        <v>72.05</v>
      </c>
      <c r="Q3420">
        <f t="shared" si="271"/>
        <v>101</v>
      </c>
      <c r="R3420" s="14">
        <f t="shared" si="272"/>
        <v>41752.83457175926</v>
      </c>
      <c r="S3420" s="14">
        <f t="shared" si="273"/>
        <v>41782.83457175926</v>
      </c>
      <c r="T3420">
        <f t="shared" si="274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ref="P3421:P3484" si="275">IFERROR(
ROUND(E3421/L3421,2),"N/A")</f>
        <v>63.7</v>
      </c>
      <c r="Q3421">
        <f t="shared" si="271"/>
        <v>107</v>
      </c>
      <c r="R3421" s="14">
        <f t="shared" si="272"/>
        <v>42448.821585648147</v>
      </c>
      <c r="S3421" s="14">
        <f t="shared" si="273"/>
        <v>42466.895833333328</v>
      </c>
      <c r="T3421">
        <f t="shared" si="274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75"/>
        <v>28.41</v>
      </c>
      <c r="Q3422">
        <f t="shared" si="271"/>
        <v>138</v>
      </c>
      <c r="R3422" s="14">
        <f t="shared" si="272"/>
        <v>42405.090300925927</v>
      </c>
      <c r="S3422" s="14">
        <f t="shared" si="273"/>
        <v>42414</v>
      </c>
      <c r="T3422">
        <f t="shared" si="274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75"/>
        <v>103.21</v>
      </c>
      <c r="Q3423">
        <f t="shared" si="271"/>
        <v>101</v>
      </c>
      <c r="R3423" s="14">
        <f t="shared" si="272"/>
        <v>42037.791238425925</v>
      </c>
      <c r="S3423" s="14">
        <f t="shared" si="273"/>
        <v>42067.791238425925</v>
      </c>
      <c r="T3423">
        <f t="shared" si="274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75"/>
        <v>71.150000000000006</v>
      </c>
      <c r="Q3424">
        <f t="shared" si="271"/>
        <v>109</v>
      </c>
      <c r="R3424" s="14">
        <f t="shared" si="272"/>
        <v>42323.562222222223</v>
      </c>
      <c r="S3424" s="14">
        <f t="shared" si="273"/>
        <v>42352</v>
      </c>
      <c r="T3424">
        <f t="shared" si="274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75"/>
        <v>35</v>
      </c>
      <c r="Q3425">
        <f t="shared" si="271"/>
        <v>140</v>
      </c>
      <c r="R3425" s="14">
        <f t="shared" si="272"/>
        <v>42088.911354166667</v>
      </c>
      <c r="S3425" s="14">
        <f t="shared" si="273"/>
        <v>42118.911354166667</v>
      </c>
      <c r="T3425">
        <f t="shared" si="274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75"/>
        <v>81.78</v>
      </c>
      <c r="Q3426">
        <f t="shared" si="271"/>
        <v>104</v>
      </c>
      <c r="R3426" s="14">
        <f t="shared" si="272"/>
        <v>42018.676898148144</v>
      </c>
      <c r="S3426" s="14">
        <f t="shared" si="273"/>
        <v>42040.290972222225</v>
      </c>
      <c r="T3426">
        <f t="shared" si="274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75"/>
        <v>297.02999999999997</v>
      </c>
      <c r="Q3427">
        <f t="shared" si="271"/>
        <v>103</v>
      </c>
      <c r="R3427" s="14">
        <f t="shared" si="272"/>
        <v>41884.617314814815</v>
      </c>
      <c r="S3427" s="14">
        <f t="shared" si="273"/>
        <v>41916.617314814815</v>
      </c>
      <c r="T3427">
        <f t="shared" si="274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75"/>
        <v>46.61</v>
      </c>
      <c r="Q3428">
        <f t="shared" si="271"/>
        <v>108</v>
      </c>
      <c r="R3428" s="14">
        <f t="shared" si="272"/>
        <v>41884.056747685187</v>
      </c>
      <c r="S3428" s="14">
        <f t="shared" si="273"/>
        <v>41903.083333333336</v>
      </c>
      <c r="T3428">
        <f t="shared" si="274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75"/>
        <v>51.72</v>
      </c>
      <c r="Q3429">
        <f t="shared" si="271"/>
        <v>100</v>
      </c>
      <c r="R3429" s="14">
        <f t="shared" si="272"/>
        <v>41792.645277777774</v>
      </c>
      <c r="S3429" s="14">
        <f t="shared" si="273"/>
        <v>41822.645277777774</v>
      </c>
      <c r="T3429">
        <f t="shared" si="274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75"/>
        <v>40.29</v>
      </c>
      <c r="Q3430">
        <f t="shared" si="271"/>
        <v>103</v>
      </c>
      <c r="R3430" s="14">
        <f t="shared" si="272"/>
        <v>42038.720451388886</v>
      </c>
      <c r="S3430" s="14">
        <f t="shared" si="273"/>
        <v>42063.708333333328</v>
      </c>
      <c r="T3430">
        <f t="shared" si="274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75"/>
        <v>16.25</v>
      </c>
      <c r="Q3431">
        <f t="shared" si="271"/>
        <v>130</v>
      </c>
      <c r="R3431" s="14">
        <f t="shared" si="272"/>
        <v>42662.021539351852</v>
      </c>
      <c r="S3431" s="14">
        <f t="shared" si="273"/>
        <v>42676.021539351852</v>
      </c>
      <c r="T3431">
        <f t="shared" si="274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75"/>
        <v>30.15</v>
      </c>
      <c r="Q3432">
        <f t="shared" si="271"/>
        <v>109</v>
      </c>
      <c r="R3432" s="14">
        <f t="shared" si="272"/>
        <v>41820.945613425924</v>
      </c>
      <c r="S3432" s="14">
        <f t="shared" si="273"/>
        <v>41850.945613425924</v>
      </c>
      <c r="T3432">
        <f t="shared" si="274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75"/>
        <v>95.24</v>
      </c>
      <c r="Q3433">
        <f t="shared" si="271"/>
        <v>100</v>
      </c>
      <c r="R3433" s="14">
        <f t="shared" si="272"/>
        <v>41839.730937500004</v>
      </c>
      <c r="S3433" s="14">
        <f t="shared" si="273"/>
        <v>41869.730937500004</v>
      </c>
      <c r="T3433">
        <f t="shared" si="274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75"/>
        <v>52.21</v>
      </c>
      <c r="Q3434">
        <f t="shared" si="271"/>
        <v>110</v>
      </c>
      <c r="R3434" s="14">
        <f t="shared" si="272"/>
        <v>42380.581180555557</v>
      </c>
      <c r="S3434" s="14">
        <f t="shared" si="273"/>
        <v>42405.916666666672</v>
      </c>
      <c r="T3434">
        <f t="shared" si="274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75"/>
        <v>134.15</v>
      </c>
      <c r="Q3435">
        <f t="shared" si="271"/>
        <v>100</v>
      </c>
      <c r="R3435" s="14">
        <f t="shared" si="272"/>
        <v>41776.063136574077</v>
      </c>
      <c r="S3435" s="14">
        <f t="shared" si="273"/>
        <v>41807.125</v>
      </c>
      <c r="T3435">
        <f t="shared" si="274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75"/>
        <v>62.83</v>
      </c>
      <c r="Q3436">
        <f t="shared" si="271"/>
        <v>106</v>
      </c>
      <c r="R3436" s="14">
        <f t="shared" si="272"/>
        <v>41800.380428240744</v>
      </c>
      <c r="S3436" s="14">
        <f t="shared" si="273"/>
        <v>41830.380428240744</v>
      </c>
      <c r="T3436">
        <f t="shared" si="274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75"/>
        <v>58.95</v>
      </c>
      <c r="Q3437">
        <f t="shared" si="271"/>
        <v>112</v>
      </c>
      <c r="R3437" s="14">
        <f t="shared" si="272"/>
        <v>42572.61681712963</v>
      </c>
      <c r="S3437" s="14">
        <f t="shared" si="273"/>
        <v>42589.125</v>
      </c>
      <c r="T3437">
        <f t="shared" si="274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75"/>
        <v>143.11000000000001</v>
      </c>
      <c r="Q3438">
        <f t="shared" si="271"/>
        <v>106</v>
      </c>
      <c r="R3438" s="14">
        <f t="shared" si="272"/>
        <v>41851.541585648149</v>
      </c>
      <c r="S3438" s="14">
        <f t="shared" si="273"/>
        <v>41872.686111111114</v>
      </c>
      <c r="T3438">
        <f t="shared" si="274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75"/>
        <v>84.17</v>
      </c>
      <c r="Q3439">
        <f t="shared" si="271"/>
        <v>101</v>
      </c>
      <c r="R3439" s="14">
        <f t="shared" si="272"/>
        <v>42205.710879629631</v>
      </c>
      <c r="S3439" s="14">
        <f t="shared" si="273"/>
        <v>42235.710879629631</v>
      </c>
      <c r="T3439">
        <f t="shared" si="274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75"/>
        <v>186.07</v>
      </c>
      <c r="Q3440">
        <f t="shared" si="271"/>
        <v>104</v>
      </c>
      <c r="R3440" s="14">
        <f t="shared" si="272"/>
        <v>42100.927858796291</v>
      </c>
      <c r="S3440" s="14">
        <f t="shared" si="273"/>
        <v>42126.875</v>
      </c>
      <c r="T3440">
        <f t="shared" si="274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75"/>
        <v>89.79</v>
      </c>
      <c r="Q3441">
        <f t="shared" si="271"/>
        <v>135</v>
      </c>
      <c r="R3441" s="14">
        <f t="shared" si="272"/>
        <v>42374.911226851851</v>
      </c>
      <c r="S3441" s="14">
        <f t="shared" si="273"/>
        <v>42388.207638888889</v>
      </c>
      <c r="T3441">
        <f t="shared" si="274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75"/>
        <v>64.16</v>
      </c>
      <c r="Q3442">
        <f t="shared" si="271"/>
        <v>105</v>
      </c>
      <c r="R3442" s="14">
        <f t="shared" si="272"/>
        <v>41809.12300925926</v>
      </c>
      <c r="S3442" s="14">
        <f t="shared" si="273"/>
        <v>41831.677083333336</v>
      </c>
      <c r="T3442">
        <f t="shared" si="274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75"/>
        <v>59.65</v>
      </c>
      <c r="Q3443">
        <f t="shared" si="271"/>
        <v>103</v>
      </c>
      <c r="R3443" s="14">
        <f t="shared" si="272"/>
        <v>42294.429641203707</v>
      </c>
      <c r="S3443" s="14">
        <f t="shared" si="273"/>
        <v>42321.845138888893</v>
      </c>
      <c r="T3443">
        <f t="shared" si="274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75"/>
        <v>31.25</v>
      </c>
      <c r="Q3444">
        <f t="shared" si="271"/>
        <v>100</v>
      </c>
      <c r="R3444" s="14">
        <f t="shared" si="272"/>
        <v>42124.841111111105</v>
      </c>
      <c r="S3444" s="14">
        <f t="shared" si="273"/>
        <v>42154.841111111105</v>
      </c>
      <c r="T3444">
        <f t="shared" si="274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75"/>
        <v>41.22</v>
      </c>
      <c r="Q3445">
        <f t="shared" si="271"/>
        <v>186</v>
      </c>
      <c r="R3445" s="14">
        <f t="shared" si="272"/>
        <v>41861.524837962963</v>
      </c>
      <c r="S3445" s="14">
        <f t="shared" si="273"/>
        <v>41891.524837962963</v>
      </c>
      <c r="T3445">
        <f t="shared" si="274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75"/>
        <v>43.35</v>
      </c>
      <c r="Q3446">
        <f t="shared" si="271"/>
        <v>289</v>
      </c>
      <c r="R3446" s="14">
        <f t="shared" si="272"/>
        <v>42521.291504629626</v>
      </c>
      <c r="S3446" s="14">
        <f t="shared" si="273"/>
        <v>42529.582638888889</v>
      </c>
      <c r="T3446">
        <f t="shared" si="274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75"/>
        <v>64.52</v>
      </c>
      <c r="Q3447">
        <f t="shared" si="271"/>
        <v>100</v>
      </c>
      <c r="R3447" s="14">
        <f t="shared" si="272"/>
        <v>42272.530509259261</v>
      </c>
      <c r="S3447" s="14">
        <f t="shared" si="273"/>
        <v>42300.530509259261</v>
      </c>
      <c r="T3447">
        <f t="shared" si="274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75"/>
        <v>43.28</v>
      </c>
      <c r="Q3448">
        <f t="shared" si="271"/>
        <v>108</v>
      </c>
      <c r="R3448" s="14">
        <f t="shared" si="272"/>
        <v>42016.832465277781</v>
      </c>
      <c r="S3448" s="14">
        <f t="shared" si="273"/>
        <v>42040.513888888891</v>
      </c>
      <c r="T3448">
        <f t="shared" si="274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75"/>
        <v>77</v>
      </c>
      <c r="Q3449">
        <f t="shared" si="271"/>
        <v>108</v>
      </c>
      <c r="R3449" s="14">
        <f t="shared" si="272"/>
        <v>42402.889027777783</v>
      </c>
      <c r="S3449" s="14">
        <f t="shared" si="273"/>
        <v>42447.847361111111</v>
      </c>
      <c r="T3449">
        <f t="shared" si="274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75"/>
        <v>51.22</v>
      </c>
      <c r="Q3450">
        <f t="shared" si="271"/>
        <v>110</v>
      </c>
      <c r="R3450" s="14">
        <f t="shared" si="272"/>
        <v>41960.119085648148</v>
      </c>
      <c r="S3450" s="14">
        <f t="shared" si="273"/>
        <v>41990.119085648148</v>
      </c>
      <c r="T3450">
        <f t="shared" si="274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75"/>
        <v>68.25</v>
      </c>
      <c r="Q3451">
        <f t="shared" si="271"/>
        <v>171</v>
      </c>
      <c r="R3451" s="14">
        <f t="shared" si="272"/>
        <v>42532.052523148144</v>
      </c>
      <c r="S3451" s="14">
        <f t="shared" si="273"/>
        <v>42560.166666666672</v>
      </c>
      <c r="T3451">
        <f t="shared" si="274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75"/>
        <v>19.489999999999998</v>
      </c>
      <c r="Q3452">
        <f t="shared" si="271"/>
        <v>152</v>
      </c>
      <c r="R3452" s="14">
        <f t="shared" si="272"/>
        <v>42036.704525462963</v>
      </c>
      <c r="S3452" s="14">
        <f t="shared" si="273"/>
        <v>42096.662858796291</v>
      </c>
      <c r="T3452">
        <f t="shared" si="274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75"/>
        <v>41.13</v>
      </c>
      <c r="Q3453">
        <f t="shared" si="271"/>
        <v>101</v>
      </c>
      <c r="R3453" s="14">
        <f t="shared" si="272"/>
        <v>42088.723692129628</v>
      </c>
      <c r="S3453" s="14">
        <f t="shared" si="273"/>
        <v>42115.723692129628</v>
      </c>
      <c r="T3453">
        <f t="shared" si="274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75"/>
        <v>41.41</v>
      </c>
      <c r="Q3454">
        <f t="shared" si="271"/>
        <v>153</v>
      </c>
      <c r="R3454" s="14">
        <f t="shared" si="272"/>
        <v>41820.639189814814</v>
      </c>
      <c r="S3454" s="14">
        <f t="shared" si="273"/>
        <v>41843.165972222225</v>
      </c>
      <c r="T3454">
        <f t="shared" si="274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75"/>
        <v>27.5</v>
      </c>
      <c r="Q3455">
        <f t="shared" si="271"/>
        <v>128</v>
      </c>
      <c r="R3455" s="14">
        <f t="shared" si="272"/>
        <v>42535.97865740741</v>
      </c>
      <c r="S3455" s="14">
        <f t="shared" si="273"/>
        <v>42595.97865740741</v>
      </c>
      <c r="T3455">
        <f t="shared" si="274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75"/>
        <v>33.57</v>
      </c>
      <c r="Q3456">
        <f t="shared" si="271"/>
        <v>101</v>
      </c>
      <c r="R3456" s="14">
        <f t="shared" si="272"/>
        <v>41821.698599537034</v>
      </c>
      <c r="S3456" s="14">
        <f t="shared" si="273"/>
        <v>41851.698599537034</v>
      </c>
      <c r="T3456">
        <f t="shared" si="274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75"/>
        <v>145.87</v>
      </c>
      <c r="Q3457">
        <f t="shared" si="271"/>
        <v>101</v>
      </c>
      <c r="R3457" s="14">
        <f t="shared" si="272"/>
        <v>42626.7503125</v>
      </c>
      <c r="S3457" s="14">
        <f t="shared" si="273"/>
        <v>42656.7503125</v>
      </c>
      <c r="T3457">
        <f t="shared" si="274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75"/>
        <v>358.69</v>
      </c>
      <c r="Q3458">
        <f t="shared" ref="Q3458:Q3521" si="276">ROUND(E3458/D3458*100,0)</f>
        <v>191</v>
      </c>
      <c r="R3458" s="14">
        <f t="shared" si="272"/>
        <v>41821.205636574072</v>
      </c>
      <c r="S3458" s="14">
        <f t="shared" si="273"/>
        <v>41852.290972222225</v>
      </c>
      <c r="T3458">
        <f t="shared" si="274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75"/>
        <v>50.98</v>
      </c>
      <c r="Q3459">
        <f t="shared" si="276"/>
        <v>140</v>
      </c>
      <c r="R3459" s="14">
        <f t="shared" ref="R3459:R3522" si="277">(((J3459/60) /60 /24)+DATE(1970,1,1))</f>
        <v>42016.706678240742</v>
      </c>
      <c r="S3459" s="14">
        <f t="shared" ref="S3459:S3522" si="278">(((I3459/60)/60/24)+DATE(1970,1,1))</f>
        <v>42047.249305555553</v>
      </c>
      <c r="T3459">
        <f t="shared" si="274"/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75"/>
        <v>45.04</v>
      </c>
      <c r="Q3460">
        <f t="shared" si="276"/>
        <v>124</v>
      </c>
      <c r="R3460" s="14">
        <f t="shared" si="277"/>
        <v>42011.202581018515</v>
      </c>
      <c r="S3460" s="14">
        <f t="shared" si="278"/>
        <v>42038.185416666667</v>
      </c>
      <c r="T3460">
        <f t="shared" si="274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75"/>
        <v>17.53</v>
      </c>
      <c r="Q3461">
        <f t="shared" si="276"/>
        <v>126</v>
      </c>
      <c r="R3461" s="14">
        <f t="shared" si="277"/>
        <v>42480.479861111111</v>
      </c>
      <c r="S3461" s="14">
        <f t="shared" si="278"/>
        <v>42510.479861111111</v>
      </c>
      <c r="T3461">
        <f t="shared" si="274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75"/>
        <v>50</v>
      </c>
      <c r="Q3462">
        <f t="shared" si="276"/>
        <v>190</v>
      </c>
      <c r="R3462" s="14">
        <f t="shared" si="277"/>
        <v>41852.527222222219</v>
      </c>
      <c r="S3462" s="14">
        <f t="shared" si="278"/>
        <v>41866.527222222219</v>
      </c>
      <c r="T3462">
        <f t="shared" si="274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75"/>
        <v>57.92</v>
      </c>
      <c r="Q3463">
        <f t="shared" si="276"/>
        <v>139</v>
      </c>
      <c r="R3463" s="14">
        <f t="shared" si="277"/>
        <v>42643.632858796293</v>
      </c>
      <c r="S3463" s="14">
        <f t="shared" si="278"/>
        <v>42672.125</v>
      </c>
      <c r="T3463">
        <f t="shared" si="274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75"/>
        <v>29.71</v>
      </c>
      <c r="Q3464">
        <f t="shared" si="276"/>
        <v>202</v>
      </c>
      <c r="R3464" s="14">
        <f t="shared" si="277"/>
        <v>42179.898472222223</v>
      </c>
      <c r="S3464" s="14">
        <f t="shared" si="278"/>
        <v>42195.75</v>
      </c>
      <c r="T3464">
        <f t="shared" ref="T3464:T3527" si="279">YEAR(R3464)</f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75"/>
        <v>90.68</v>
      </c>
      <c r="Q3465">
        <f t="shared" si="276"/>
        <v>103</v>
      </c>
      <c r="R3465" s="14">
        <f t="shared" si="277"/>
        <v>42612.918807870374</v>
      </c>
      <c r="S3465" s="14">
        <f t="shared" si="278"/>
        <v>42654.165972222225</v>
      </c>
      <c r="T3465">
        <f t="shared" si="279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75"/>
        <v>55.01</v>
      </c>
      <c r="Q3466">
        <f t="shared" si="276"/>
        <v>102</v>
      </c>
      <c r="R3466" s="14">
        <f t="shared" si="277"/>
        <v>42575.130057870367</v>
      </c>
      <c r="S3466" s="14">
        <f t="shared" si="278"/>
        <v>42605.130057870367</v>
      </c>
      <c r="T3466">
        <f t="shared" si="279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75"/>
        <v>57.22</v>
      </c>
      <c r="Q3467">
        <f t="shared" si="276"/>
        <v>103</v>
      </c>
      <c r="R3467" s="14">
        <f t="shared" si="277"/>
        <v>42200.625833333332</v>
      </c>
      <c r="S3467" s="14">
        <f t="shared" si="278"/>
        <v>42225.666666666672</v>
      </c>
      <c r="T3467">
        <f t="shared" si="279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75"/>
        <v>72.95</v>
      </c>
      <c r="Q3468">
        <f t="shared" si="276"/>
        <v>127</v>
      </c>
      <c r="R3468" s="14">
        <f t="shared" si="277"/>
        <v>42420.019097222219</v>
      </c>
      <c r="S3468" s="14">
        <f t="shared" si="278"/>
        <v>42479.977430555555</v>
      </c>
      <c r="T3468">
        <f t="shared" si="279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75"/>
        <v>64.47</v>
      </c>
      <c r="Q3469">
        <f t="shared" si="276"/>
        <v>101</v>
      </c>
      <c r="R3469" s="14">
        <f t="shared" si="277"/>
        <v>42053.671666666662</v>
      </c>
      <c r="S3469" s="14">
        <f t="shared" si="278"/>
        <v>42083.630000000005</v>
      </c>
      <c r="T3469">
        <f t="shared" si="279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75"/>
        <v>716.35</v>
      </c>
      <c r="Q3470">
        <f t="shared" si="276"/>
        <v>122</v>
      </c>
      <c r="R3470" s="14">
        <f t="shared" si="277"/>
        <v>42605.765381944439</v>
      </c>
      <c r="S3470" s="14">
        <f t="shared" si="278"/>
        <v>42634.125</v>
      </c>
      <c r="T3470">
        <f t="shared" si="279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75"/>
        <v>50.4</v>
      </c>
      <c r="Q3471">
        <f t="shared" si="276"/>
        <v>113</v>
      </c>
      <c r="R3471" s="14">
        <f t="shared" si="277"/>
        <v>42458.641724537039</v>
      </c>
      <c r="S3471" s="14">
        <f t="shared" si="278"/>
        <v>42488.641724537039</v>
      </c>
      <c r="T3471">
        <f t="shared" si="279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75"/>
        <v>41.67</v>
      </c>
      <c r="Q3472">
        <f t="shared" si="276"/>
        <v>150</v>
      </c>
      <c r="R3472" s="14">
        <f t="shared" si="277"/>
        <v>42529.022013888884</v>
      </c>
      <c r="S3472" s="14">
        <f t="shared" si="278"/>
        <v>42566.901388888888</v>
      </c>
      <c r="T3472">
        <f t="shared" si="279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75"/>
        <v>35.770000000000003</v>
      </c>
      <c r="Q3473">
        <f t="shared" si="276"/>
        <v>215</v>
      </c>
      <c r="R3473" s="14">
        <f t="shared" si="277"/>
        <v>41841.820486111108</v>
      </c>
      <c r="S3473" s="14">
        <f t="shared" si="278"/>
        <v>41882.833333333336</v>
      </c>
      <c r="T3473">
        <f t="shared" si="279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75"/>
        <v>88.74</v>
      </c>
      <c r="Q3474">
        <f t="shared" si="276"/>
        <v>102</v>
      </c>
      <c r="R3474" s="14">
        <f t="shared" si="277"/>
        <v>41928.170497685183</v>
      </c>
      <c r="S3474" s="14">
        <f t="shared" si="278"/>
        <v>41949.249305555553</v>
      </c>
      <c r="T3474">
        <f t="shared" si="279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75"/>
        <v>148.47999999999999</v>
      </c>
      <c r="Q3475">
        <f t="shared" si="276"/>
        <v>100</v>
      </c>
      <c r="R3475" s="14">
        <f t="shared" si="277"/>
        <v>42062.834444444445</v>
      </c>
      <c r="S3475" s="14">
        <f t="shared" si="278"/>
        <v>42083.852083333331</v>
      </c>
      <c r="T3475">
        <f t="shared" si="279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75"/>
        <v>51.79</v>
      </c>
      <c r="Q3476">
        <f t="shared" si="276"/>
        <v>101</v>
      </c>
      <c r="R3476" s="14">
        <f t="shared" si="277"/>
        <v>42541.501516203702</v>
      </c>
      <c r="S3476" s="14">
        <f t="shared" si="278"/>
        <v>42571.501516203702</v>
      </c>
      <c r="T3476">
        <f t="shared" si="279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75"/>
        <v>20</v>
      </c>
      <c r="Q3477">
        <f t="shared" si="276"/>
        <v>113</v>
      </c>
      <c r="R3477" s="14">
        <f t="shared" si="277"/>
        <v>41918.880833333329</v>
      </c>
      <c r="S3477" s="14">
        <f t="shared" si="278"/>
        <v>41946</v>
      </c>
      <c r="T3477">
        <f t="shared" si="279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75"/>
        <v>52</v>
      </c>
      <c r="Q3478">
        <f t="shared" si="276"/>
        <v>104</v>
      </c>
      <c r="R3478" s="14">
        <f t="shared" si="277"/>
        <v>41921.279976851853</v>
      </c>
      <c r="S3478" s="14">
        <f t="shared" si="278"/>
        <v>41939.125</v>
      </c>
      <c r="T3478">
        <f t="shared" si="279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75"/>
        <v>53.23</v>
      </c>
      <c r="Q3479">
        <f t="shared" si="276"/>
        <v>115</v>
      </c>
      <c r="R3479" s="14">
        <f t="shared" si="277"/>
        <v>42128.736608796295</v>
      </c>
      <c r="S3479" s="14">
        <f t="shared" si="278"/>
        <v>42141.125</v>
      </c>
      <c r="T3479">
        <f t="shared" si="279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75"/>
        <v>39.6</v>
      </c>
      <c r="Q3480">
        <f t="shared" si="276"/>
        <v>113</v>
      </c>
      <c r="R3480" s="14">
        <f t="shared" si="277"/>
        <v>42053.916921296302</v>
      </c>
      <c r="S3480" s="14">
        <f t="shared" si="278"/>
        <v>42079.875</v>
      </c>
      <c r="T3480">
        <f t="shared" si="279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75"/>
        <v>34.25</v>
      </c>
      <c r="Q3481">
        <f t="shared" si="276"/>
        <v>128</v>
      </c>
      <c r="R3481" s="14">
        <f t="shared" si="277"/>
        <v>41781.855092592588</v>
      </c>
      <c r="S3481" s="14">
        <f t="shared" si="278"/>
        <v>41811.855092592588</v>
      </c>
      <c r="T3481">
        <f t="shared" si="279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75"/>
        <v>164.62</v>
      </c>
      <c r="Q3482">
        <f t="shared" si="276"/>
        <v>143</v>
      </c>
      <c r="R3482" s="14">
        <f t="shared" si="277"/>
        <v>42171.317442129628</v>
      </c>
      <c r="S3482" s="14">
        <f t="shared" si="278"/>
        <v>42195.875</v>
      </c>
      <c r="T3482">
        <f t="shared" si="279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75"/>
        <v>125.05</v>
      </c>
      <c r="Q3483">
        <f t="shared" si="276"/>
        <v>119</v>
      </c>
      <c r="R3483" s="14">
        <f t="shared" si="277"/>
        <v>41989.24754629629</v>
      </c>
      <c r="S3483" s="14">
        <f t="shared" si="278"/>
        <v>42006.24754629629</v>
      </c>
      <c r="T3483">
        <f t="shared" si="279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75"/>
        <v>51.88</v>
      </c>
      <c r="Q3484">
        <f t="shared" si="276"/>
        <v>138</v>
      </c>
      <c r="R3484" s="14">
        <f t="shared" si="277"/>
        <v>41796.771597222221</v>
      </c>
      <c r="S3484" s="14">
        <f t="shared" si="278"/>
        <v>41826.771597222221</v>
      </c>
      <c r="T3484">
        <f t="shared" si="279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ref="P3485:P3548" si="280">IFERROR(
ROUND(E3485/L3485,2),"N/A")</f>
        <v>40.29</v>
      </c>
      <c r="Q3485">
        <f t="shared" si="276"/>
        <v>160</v>
      </c>
      <c r="R3485" s="14">
        <f t="shared" si="277"/>
        <v>41793.668761574074</v>
      </c>
      <c r="S3485" s="14">
        <f t="shared" si="278"/>
        <v>41823.668761574074</v>
      </c>
      <c r="T3485">
        <f t="shared" si="279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80"/>
        <v>64.91</v>
      </c>
      <c r="Q3486">
        <f t="shared" si="276"/>
        <v>114</v>
      </c>
      <c r="R3486" s="14">
        <f t="shared" si="277"/>
        <v>42506.760405092587</v>
      </c>
      <c r="S3486" s="14">
        <f t="shared" si="278"/>
        <v>42536.760405092587</v>
      </c>
      <c r="T3486">
        <f t="shared" si="279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80"/>
        <v>55.33</v>
      </c>
      <c r="Q3487">
        <f t="shared" si="276"/>
        <v>101</v>
      </c>
      <c r="R3487" s="14">
        <f t="shared" si="277"/>
        <v>42372.693055555559</v>
      </c>
      <c r="S3487" s="14">
        <f t="shared" si="278"/>
        <v>42402.693055555559</v>
      </c>
      <c r="T3487">
        <f t="shared" si="279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80"/>
        <v>83.14</v>
      </c>
      <c r="Q3488">
        <f t="shared" si="276"/>
        <v>155</v>
      </c>
      <c r="R3488" s="14">
        <f t="shared" si="277"/>
        <v>42126.87501157407</v>
      </c>
      <c r="S3488" s="14">
        <f t="shared" si="278"/>
        <v>42158.290972222225</v>
      </c>
      <c r="T3488">
        <f t="shared" si="279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80"/>
        <v>38.71</v>
      </c>
      <c r="Q3489">
        <f t="shared" si="276"/>
        <v>128</v>
      </c>
      <c r="R3489" s="14">
        <f t="shared" si="277"/>
        <v>42149.940416666665</v>
      </c>
      <c r="S3489" s="14">
        <f t="shared" si="278"/>
        <v>42179.940416666665</v>
      </c>
      <c r="T3489">
        <f t="shared" si="279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80"/>
        <v>125.38</v>
      </c>
      <c r="Q3490">
        <f t="shared" si="276"/>
        <v>121</v>
      </c>
      <c r="R3490" s="14">
        <f t="shared" si="277"/>
        <v>42087.768055555556</v>
      </c>
      <c r="S3490" s="14">
        <f t="shared" si="278"/>
        <v>42111.666666666672</v>
      </c>
      <c r="T3490">
        <f t="shared" si="279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80"/>
        <v>78.260000000000005</v>
      </c>
      <c r="Q3491">
        <f t="shared" si="276"/>
        <v>113</v>
      </c>
      <c r="R3491" s="14">
        <f t="shared" si="277"/>
        <v>41753.635775462964</v>
      </c>
      <c r="S3491" s="14">
        <f t="shared" si="278"/>
        <v>41783.875</v>
      </c>
      <c r="T3491">
        <f t="shared" si="279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80"/>
        <v>47.22</v>
      </c>
      <c r="Q3492">
        <f t="shared" si="276"/>
        <v>128</v>
      </c>
      <c r="R3492" s="14">
        <f t="shared" si="277"/>
        <v>42443.802361111113</v>
      </c>
      <c r="S3492" s="14">
        <f t="shared" si="278"/>
        <v>42473.802361111113</v>
      </c>
      <c r="T3492">
        <f t="shared" si="279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80"/>
        <v>79.099999999999994</v>
      </c>
      <c r="Q3493">
        <f t="shared" si="276"/>
        <v>158</v>
      </c>
      <c r="R3493" s="14">
        <f t="shared" si="277"/>
        <v>42121.249814814815</v>
      </c>
      <c r="S3493" s="14">
        <f t="shared" si="278"/>
        <v>42142.249814814815</v>
      </c>
      <c r="T3493">
        <f t="shared" si="279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80"/>
        <v>114.29</v>
      </c>
      <c r="Q3494">
        <f t="shared" si="276"/>
        <v>105</v>
      </c>
      <c r="R3494" s="14">
        <f t="shared" si="277"/>
        <v>42268.009224537032</v>
      </c>
      <c r="S3494" s="14">
        <f t="shared" si="278"/>
        <v>42303.009224537032</v>
      </c>
      <c r="T3494">
        <f t="shared" si="279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80"/>
        <v>51.72</v>
      </c>
      <c r="Q3495">
        <f t="shared" si="276"/>
        <v>100</v>
      </c>
      <c r="R3495" s="14">
        <f t="shared" si="277"/>
        <v>41848.866157407407</v>
      </c>
      <c r="S3495" s="14">
        <f t="shared" si="278"/>
        <v>41868.21597222222</v>
      </c>
      <c r="T3495">
        <f t="shared" si="279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80"/>
        <v>30.77</v>
      </c>
      <c r="Q3496">
        <f t="shared" si="276"/>
        <v>100</v>
      </c>
      <c r="R3496" s="14">
        <f t="shared" si="277"/>
        <v>42689.214988425927</v>
      </c>
      <c r="S3496" s="14">
        <f t="shared" si="278"/>
        <v>42700.25</v>
      </c>
      <c r="T3496">
        <f t="shared" si="279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80"/>
        <v>74.209999999999994</v>
      </c>
      <c r="Q3497">
        <f t="shared" si="276"/>
        <v>107</v>
      </c>
      <c r="R3497" s="14">
        <f t="shared" si="277"/>
        <v>41915.762835648151</v>
      </c>
      <c r="S3497" s="14">
        <f t="shared" si="278"/>
        <v>41944.720833333333</v>
      </c>
      <c r="T3497">
        <f t="shared" si="279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80"/>
        <v>47.85</v>
      </c>
      <c r="Q3498">
        <f t="shared" si="276"/>
        <v>124</v>
      </c>
      <c r="R3498" s="14">
        <f t="shared" si="277"/>
        <v>42584.846828703703</v>
      </c>
      <c r="S3498" s="14">
        <f t="shared" si="278"/>
        <v>42624.846828703703</v>
      </c>
      <c r="T3498">
        <f t="shared" si="279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80"/>
        <v>34.409999999999997</v>
      </c>
      <c r="Q3499">
        <f t="shared" si="276"/>
        <v>109</v>
      </c>
      <c r="R3499" s="14">
        <f t="shared" si="277"/>
        <v>42511.741944444439</v>
      </c>
      <c r="S3499" s="14">
        <f t="shared" si="278"/>
        <v>42523.916666666672</v>
      </c>
      <c r="T3499">
        <f t="shared" si="279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80"/>
        <v>40.24</v>
      </c>
      <c r="Q3500">
        <f t="shared" si="276"/>
        <v>102</v>
      </c>
      <c r="R3500" s="14">
        <f t="shared" si="277"/>
        <v>42459.15861111111</v>
      </c>
      <c r="S3500" s="14">
        <f t="shared" si="278"/>
        <v>42518.905555555553</v>
      </c>
      <c r="T3500">
        <f t="shared" si="279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80"/>
        <v>60.29</v>
      </c>
      <c r="Q3501">
        <f t="shared" si="276"/>
        <v>106</v>
      </c>
      <c r="R3501" s="14">
        <f t="shared" si="277"/>
        <v>42132.036168981482</v>
      </c>
      <c r="S3501" s="14">
        <f t="shared" si="278"/>
        <v>42186.290972222225</v>
      </c>
      <c r="T3501">
        <f t="shared" si="279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80"/>
        <v>25.31</v>
      </c>
      <c r="Q3502">
        <f t="shared" si="276"/>
        <v>106</v>
      </c>
      <c r="R3502" s="14">
        <f t="shared" si="277"/>
        <v>42419.91942129629</v>
      </c>
      <c r="S3502" s="14">
        <f t="shared" si="278"/>
        <v>42436.207638888889</v>
      </c>
      <c r="T3502">
        <f t="shared" si="279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80"/>
        <v>35.950000000000003</v>
      </c>
      <c r="Q3503">
        <f t="shared" si="276"/>
        <v>101</v>
      </c>
      <c r="R3503" s="14">
        <f t="shared" si="277"/>
        <v>42233.763831018514</v>
      </c>
      <c r="S3503" s="14">
        <f t="shared" si="278"/>
        <v>42258.763831018514</v>
      </c>
      <c r="T3503">
        <f t="shared" si="279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80"/>
        <v>136</v>
      </c>
      <c r="Q3504">
        <f t="shared" si="276"/>
        <v>105</v>
      </c>
      <c r="R3504" s="14">
        <f t="shared" si="277"/>
        <v>42430.839398148149</v>
      </c>
      <c r="S3504" s="14">
        <f t="shared" si="278"/>
        <v>42445.165972222225</v>
      </c>
      <c r="T3504">
        <f t="shared" si="279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80"/>
        <v>70.760000000000005</v>
      </c>
      <c r="Q3505">
        <f t="shared" si="276"/>
        <v>108</v>
      </c>
      <c r="R3505" s="14">
        <f t="shared" si="277"/>
        <v>42545.478333333333</v>
      </c>
      <c r="S3505" s="14">
        <f t="shared" si="278"/>
        <v>42575.478333333333</v>
      </c>
      <c r="T3505">
        <f t="shared" si="279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80"/>
        <v>125</v>
      </c>
      <c r="Q3506">
        <f t="shared" si="276"/>
        <v>100</v>
      </c>
      <c r="R3506" s="14">
        <f t="shared" si="277"/>
        <v>42297.748738425929</v>
      </c>
      <c r="S3506" s="14">
        <f t="shared" si="278"/>
        <v>42327.790405092594</v>
      </c>
      <c r="T3506">
        <f t="shared" si="279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80"/>
        <v>66.510000000000005</v>
      </c>
      <c r="Q3507">
        <f t="shared" si="276"/>
        <v>104</v>
      </c>
      <c r="R3507" s="14">
        <f t="shared" si="277"/>
        <v>41760.935706018521</v>
      </c>
      <c r="S3507" s="14">
        <f t="shared" si="278"/>
        <v>41772.166666666664</v>
      </c>
      <c r="T3507">
        <f t="shared" si="279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80"/>
        <v>105</v>
      </c>
      <c r="Q3508">
        <f t="shared" si="276"/>
        <v>102</v>
      </c>
      <c r="R3508" s="14">
        <f t="shared" si="277"/>
        <v>41829.734259259261</v>
      </c>
      <c r="S3508" s="14">
        <f t="shared" si="278"/>
        <v>41874.734259259261</v>
      </c>
      <c r="T3508">
        <f t="shared" si="279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80"/>
        <v>145</v>
      </c>
      <c r="Q3509">
        <f t="shared" si="276"/>
        <v>104</v>
      </c>
      <c r="R3509" s="14">
        <f t="shared" si="277"/>
        <v>42491.92288194444</v>
      </c>
      <c r="S3509" s="14">
        <f t="shared" si="278"/>
        <v>42521.92288194444</v>
      </c>
      <c r="T3509">
        <f t="shared" si="279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80"/>
        <v>12</v>
      </c>
      <c r="Q3510">
        <f t="shared" si="276"/>
        <v>180</v>
      </c>
      <c r="R3510" s="14">
        <f t="shared" si="277"/>
        <v>42477.729780092588</v>
      </c>
      <c r="S3510" s="14">
        <f t="shared" si="278"/>
        <v>42500.875</v>
      </c>
      <c r="T3510">
        <f t="shared" si="279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80"/>
        <v>96.67</v>
      </c>
      <c r="Q3511">
        <f t="shared" si="276"/>
        <v>106</v>
      </c>
      <c r="R3511" s="14">
        <f t="shared" si="277"/>
        <v>41950.859560185185</v>
      </c>
      <c r="S3511" s="14">
        <f t="shared" si="278"/>
        <v>41964.204861111109</v>
      </c>
      <c r="T3511">
        <f t="shared" si="279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80"/>
        <v>60.33</v>
      </c>
      <c r="Q3512">
        <f t="shared" si="276"/>
        <v>101</v>
      </c>
      <c r="R3512" s="14">
        <f t="shared" si="277"/>
        <v>41802.62090277778</v>
      </c>
      <c r="S3512" s="14">
        <f t="shared" si="278"/>
        <v>41822.62090277778</v>
      </c>
      <c r="T3512">
        <f t="shared" si="279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80"/>
        <v>79.89</v>
      </c>
      <c r="Q3513">
        <f t="shared" si="276"/>
        <v>101</v>
      </c>
      <c r="R3513" s="14">
        <f t="shared" si="277"/>
        <v>41927.873784722222</v>
      </c>
      <c r="S3513" s="14">
        <f t="shared" si="278"/>
        <v>41950.770833333336</v>
      </c>
      <c r="T3513">
        <f t="shared" si="279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80"/>
        <v>58.82</v>
      </c>
      <c r="Q3514">
        <f t="shared" si="276"/>
        <v>100</v>
      </c>
      <c r="R3514" s="14">
        <f t="shared" si="277"/>
        <v>42057.536944444444</v>
      </c>
      <c r="S3514" s="14">
        <f t="shared" si="278"/>
        <v>42117.49527777778</v>
      </c>
      <c r="T3514">
        <f t="shared" si="279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80"/>
        <v>75.34</v>
      </c>
      <c r="Q3515">
        <f t="shared" si="276"/>
        <v>118</v>
      </c>
      <c r="R3515" s="14">
        <f t="shared" si="277"/>
        <v>41781.096203703702</v>
      </c>
      <c r="S3515" s="14">
        <f t="shared" si="278"/>
        <v>41794.207638888889</v>
      </c>
      <c r="T3515">
        <f t="shared" si="279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80"/>
        <v>55</v>
      </c>
      <c r="Q3516">
        <f t="shared" si="276"/>
        <v>110</v>
      </c>
      <c r="R3516" s="14">
        <f t="shared" si="277"/>
        <v>42020.846666666665</v>
      </c>
      <c r="S3516" s="14">
        <f t="shared" si="278"/>
        <v>42037.207638888889</v>
      </c>
      <c r="T3516">
        <f t="shared" si="279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80"/>
        <v>66.959999999999994</v>
      </c>
      <c r="Q3517">
        <f t="shared" si="276"/>
        <v>103</v>
      </c>
      <c r="R3517" s="14">
        <f t="shared" si="277"/>
        <v>42125.772812499999</v>
      </c>
      <c r="S3517" s="14">
        <f t="shared" si="278"/>
        <v>42155.772812499999</v>
      </c>
      <c r="T3517">
        <f t="shared" si="279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80"/>
        <v>227.27</v>
      </c>
      <c r="Q3518">
        <f t="shared" si="276"/>
        <v>100</v>
      </c>
      <c r="R3518" s="14">
        <f t="shared" si="277"/>
        <v>41856.010069444441</v>
      </c>
      <c r="S3518" s="14">
        <f t="shared" si="278"/>
        <v>41890.125</v>
      </c>
      <c r="T3518">
        <f t="shared" si="279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80"/>
        <v>307.69</v>
      </c>
      <c r="Q3519">
        <f t="shared" si="276"/>
        <v>100</v>
      </c>
      <c r="R3519" s="14">
        <f t="shared" si="277"/>
        <v>41794.817523148151</v>
      </c>
      <c r="S3519" s="14">
        <f t="shared" si="278"/>
        <v>41824.458333333336</v>
      </c>
      <c r="T3519">
        <f t="shared" si="279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80"/>
        <v>50.02</v>
      </c>
      <c r="Q3520">
        <f t="shared" si="276"/>
        <v>110</v>
      </c>
      <c r="R3520" s="14">
        <f t="shared" si="277"/>
        <v>41893.783553240741</v>
      </c>
      <c r="S3520" s="14">
        <f t="shared" si="278"/>
        <v>41914.597916666666</v>
      </c>
      <c r="T3520">
        <f t="shared" si="279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80"/>
        <v>72.39</v>
      </c>
      <c r="Q3521">
        <f t="shared" si="276"/>
        <v>101</v>
      </c>
      <c r="R3521" s="14">
        <f t="shared" si="277"/>
        <v>42037.598958333328</v>
      </c>
      <c r="S3521" s="14">
        <f t="shared" si="278"/>
        <v>42067.598958333328</v>
      </c>
      <c r="T3521">
        <f t="shared" si="279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80"/>
        <v>95.95</v>
      </c>
      <c r="Q3522">
        <f t="shared" ref="Q3522:Q3585" si="281">ROUND(E3522/D3522*100,0)</f>
        <v>101</v>
      </c>
      <c r="R3522" s="14">
        <f t="shared" si="277"/>
        <v>42227.824212962965</v>
      </c>
      <c r="S3522" s="14">
        <f t="shared" si="278"/>
        <v>42253.57430555555</v>
      </c>
      <c r="T3522">
        <f t="shared" si="279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80"/>
        <v>45.62</v>
      </c>
      <c r="Q3523">
        <f t="shared" si="281"/>
        <v>169</v>
      </c>
      <c r="R3523" s="14">
        <f t="shared" ref="R3523:R3586" si="282">(((J3523/60) /60 /24)+DATE(1970,1,1))</f>
        <v>41881.361342592594</v>
      </c>
      <c r="S3523" s="14">
        <f t="shared" ref="S3523:S3586" si="283">(((I3523/60)/60/24)+DATE(1970,1,1))</f>
        <v>41911.361342592594</v>
      </c>
      <c r="T3523">
        <f t="shared" si="279"/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80"/>
        <v>41.03</v>
      </c>
      <c r="Q3524">
        <f t="shared" si="281"/>
        <v>100</v>
      </c>
      <c r="R3524" s="14">
        <f t="shared" si="282"/>
        <v>42234.789884259255</v>
      </c>
      <c r="S3524" s="14">
        <f t="shared" si="283"/>
        <v>42262.420833333337</v>
      </c>
      <c r="T3524">
        <f t="shared" si="279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80"/>
        <v>56.83</v>
      </c>
      <c r="Q3525">
        <f t="shared" si="281"/>
        <v>114</v>
      </c>
      <c r="R3525" s="14">
        <f t="shared" si="282"/>
        <v>42581.397546296299</v>
      </c>
      <c r="S3525" s="14">
        <f t="shared" si="283"/>
        <v>42638.958333333328</v>
      </c>
      <c r="T3525">
        <f t="shared" si="279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80"/>
        <v>137.24</v>
      </c>
      <c r="Q3526">
        <f t="shared" si="281"/>
        <v>102</v>
      </c>
      <c r="R3526" s="14">
        <f t="shared" si="282"/>
        <v>41880.76357638889</v>
      </c>
      <c r="S3526" s="14">
        <f t="shared" si="283"/>
        <v>41895.166666666664</v>
      </c>
      <c r="T3526">
        <f t="shared" si="279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80"/>
        <v>75.709999999999994</v>
      </c>
      <c r="Q3527">
        <f t="shared" si="281"/>
        <v>106</v>
      </c>
      <c r="R3527" s="14">
        <f t="shared" si="282"/>
        <v>42214.6956712963</v>
      </c>
      <c r="S3527" s="14">
        <f t="shared" si="283"/>
        <v>42225.666666666672</v>
      </c>
      <c r="T3527">
        <f t="shared" si="279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80"/>
        <v>99</v>
      </c>
      <c r="Q3528">
        <f t="shared" si="281"/>
        <v>102</v>
      </c>
      <c r="R3528" s="14">
        <f t="shared" si="282"/>
        <v>42460.335312499999</v>
      </c>
      <c r="S3528" s="14">
        <f t="shared" si="283"/>
        <v>42488.249305555553</v>
      </c>
      <c r="T3528">
        <f t="shared" ref="T3528:T3591" si="284">YEAR(R3528)</f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80"/>
        <v>81.569999999999993</v>
      </c>
      <c r="Q3529">
        <f t="shared" si="281"/>
        <v>117</v>
      </c>
      <c r="R3529" s="14">
        <f t="shared" si="282"/>
        <v>42167.023206018523</v>
      </c>
      <c r="S3529" s="14">
        <f t="shared" si="283"/>
        <v>42196.165972222225</v>
      </c>
      <c r="T3529">
        <f t="shared" si="284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80"/>
        <v>45.11</v>
      </c>
      <c r="Q3530">
        <f t="shared" si="281"/>
        <v>101</v>
      </c>
      <c r="R3530" s="14">
        <f t="shared" si="282"/>
        <v>42733.50136574074</v>
      </c>
      <c r="S3530" s="14">
        <f t="shared" si="283"/>
        <v>42753.50136574074</v>
      </c>
      <c r="T3530">
        <f t="shared" si="284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80"/>
        <v>36.67</v>
      </c>
      <c r="Q3531">
        <f t="shared" si="281"/>
        <v>132</v>
      </c>
      <c r="R3531" s="14">
        <f t="shared" si="282"/>
        <v>42177.761782407411</v>
      </c>
      <c r="S3531" s="14">
        <f t="shared" si="283"/>
        <v>42198.041666666672</v>
      </c>
      <c r="T3531">
        <f t="shared" si="284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80"/>
        <v>125</v>
      </c>
      <c r="Q3532">
        <f t="shared" si="281"/>
        <v>100</v>
      </c>
      <c r="R3532" s="14">
        <f t="shared" si="282"/>
        <v>42442.623344907406</v>
      </c>
      <c r="S3532" s="14">
        <f t="shared" si="283"/>
        <v>42470.833333333328</v>
      </c>
      <c r="T3532">
        <f t="shared" si="284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80"/>
        <v>49.23</v>
      </c>
      <c r="Q3533">
        <f t="shared" si="281"/>
        <v>128</v>
      </c>
      <c r="R3533" s="14">
        <f t="shared" si="282"/>
        <v>42521.654328703706</v>
      </c>
      <c r="S3533" s="14">
        <f t="shared" si="283"/>
        <v>42551.654328703706</v>
      </c>
      <c r="T3533">
        <f t="shared" si="284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80"/>
        <v>42.3</v>
      </c>
      <c r="Q3534">
        <f t="shared" si="281"/>
        <v>119</v>
      </c>
      <c r="R3534" s="14">
        <f t="shared" si="282"/>
        <v>41884.599849537037</v>
      </c>
      <c r="S3534" s="14">
        <f t="shared" si="283"/>
        <v>41900.165972222225</v>
      </c>
      <c r="T3534">
        <f t="shared" si="284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80"/>
        <v>78.88</v>
      </c>
      <c r="Q3535">
        <f t="shared" si="281"/>
        <v>126</v>
      </c>
      <c r="R3535" s="14">
        <f t="shared" si="282"/>
        <v>42289.761192129634</v>
      </c>
      <c r="S3535" s="14">
        <f t="shared" si="283"/>
        <v>42319.802858796291</v>
      </c>
      <c r="T3535">
        <f t="shared" si="284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80"/>
        <v>38.28</v>
      </c>
      <c r="Q3536">
        <f t="shared" si="281"/>
        <v>156</v>
      </c>
      <c r="R3536" s="14">
        <f t="shared" si="282"/>
        <v>42243.6252662037</v>
      </c>
      <c r="S3536" s="14">
        <f t="shared" si="283"/>
        <v>42278.6252662037</v>
      </c>
      <c r="T3536">
        <f t="shared" si="284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80"/>
        <v>44.85</v>
      </c>
      <c r="Q3537">
        <f t="shared" si="281"/>
        <v>103</v>
      </c>
      <c r="R3537" s="14">
        <f t="shared" si="282"/>
        <v>42248.640162037031</v>
      </c>
      <c r="S3537" s="14">
        <f t="shared" si="283"/>
        <v>42279.75</v>
      </c>
      <c r="T3537">
        <f t="shared" si="284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80"/>
        <v>13.53</v>
      </c>
      <c r="Q3538">
        <f t="shared" si="281"/>
        <v>153</v>
      </c>
      <c r="R3538" s="14">
        <f t="shared" si="282"/>
        <v>42328.727141203708</v>
      </c>
      <c r="S3538" s="14">
        <f t="shared" si="283"/>
        <v>42358.499305555553</v>
      </c>
      <c r="T3538">
        <f t="shared" si="284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80"/>
        <v>43.5</v>
      </c>
      <c r="Q3539">
        <f t="shared" si="281"/>
        <v>180</v>
      </c>
      <c r="R3539" s="14">
        <f t="shared" si="282"/>
        <v>41923.354351851849</v>
      </c>
      <c r="S3539" s="14">
        <f t="shared" si="283"/>
        <v>41960.332638888889</v>
      </c>
      <c r="T3539">
        <f t="shared" si="284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80"/>
        <v>30.95</v>
      </c>
      <c r="Q3540">
        <f t="shared" si="281"/>
        <v>128</v>
      </c>
      <c r="R3540" s="14">
        <f t="shared" si="282"/>
        <v>42571.420601851853</v>
      </c>
      <c r="S3540" s="14">
        <f t="shared" si="283"/>
        <v>42599.420601851853</v>
      </c>
      <c r="T3540">
        <f t="shared" si="284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80"/>
        <v>55.23</v>
      </c>
      <c r="Q3541">
        <f t="shared" si="281"/>
        <v>120</v>
      </c>
      <c r="R3541" s="14">
        <f t="shared" si="282"/>
        <v>42600.756041666667</v>
      </c>
      <c r="S3541" s="14">
        <f t="shared" si="283"/>
        <v>42621.756041666667</v>
      </c>
      <c r="T3541">
        <f t="shared" si="284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80"/>
        <v>46.13</v>
      </c>
      <c r="Q3542">
        <f t="shared" si="281"/>
        <v>123</v>
      </c>
      <c r="R3542" s="14">
        <f t="shared" si="282"/>
        <v>42517.003368055557</v>
      </c>
      <c r="S3542" s="14">
        <f t="shared" si="283"/>
        <v>42547.003368055557</v>
      </c>
      <c r="T3542">
        <f t="shared" si="284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80"/>
        <v>39.380000000000003</v>
      </c>
      <c r="Q3543">
        <f t="shared" si="281"/>
        <v>105</v>
      </c>
      <c r="R3543" s="14">
        <f t="shared" si="282"/>
        <v>42222.730034722219</v>
      </c>
      <c r="S3543" s="14">
        <f t="shared" si="283"/>
        <v>42247.730034722219</v>
      </c>
      <c r="T3543">
        <f t="shared" si="284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80"/>
        <v>66.150000000000006</v>
      </c>
      <c r="Q3544">
        <f t="shared" si="281"/>
        <v>102</v>
      </c>
      <c r="R3544" s="14">
        <f t="shared" si="282"/>
        <v>41829.599791666667</v>
      </c>
      <c r="S3544" s="14">
        <f t="shared" si="283"/>
        <v>41889.599791666667</v>
      </c>
      <c r="T3544">
        <f t="shared" si="284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80"/>
        <v>54.14</v>
      </c>
      <c r="Q3545">
        <f t="shared" si="281"/>
        <v>105</v>
      </c>
      <c r="R3545" s="14">
        <f t="shared" si="282"/>
        <v>42150.755312499998</v>
      </c>
      <c r="S3545" s="14">
        <f t="shared" si="283"/>
        <v>42180.755312499998</v>
      </c>
      <c r="T3545">
        <f t="shared" si="284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80"/>
        <v>104.17</v>
      </c>
      <c r="Q3546">
        <f t="shared" si="281"/>
        <v>100</v>
      </c>
      <c r="R3546" s="14">
        <f t="shared" si="282"/>
        <v>42040.831678240742</v>
      </c>
      <c r="S3546" s="14">
        <f t="shared" si="283"/>
        <v>42070.831678240742</v>
      </c>
      <c r="T3546">
        <f t="shared" si="284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80"/>
        <v>31.38</v>
      </c>
      <c r="Q3547">
        <f t="shared" si="281"/>
        <v>100</v>
      </c>
      <c r="R3547" s="14">
        <f t="shared" si="282"/>
        <v>42075.807395833333</v>
      </c>
      <c r="S3547" s="14">
        <f t="shared" si="283"/>
        <v>42105.807395833333</v>
      </c>
      <c r="T3547">
        <f t="shared" si="284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80"/>
        <v>59.21</v>
      </c>
      <c r="Q3548">
        <f t="shared" si="281"/>
        <v>102</v>
      </c>
      <c r="R3548" s="14">
        <f t="shared" si="282"/>
        <v>42073.660694444443</v>
      </c>
      <c r="S3548" s="14">
        <f t="shared" si="283"/>
        <v>42095.165972222225</v>
      </c>
      <c r="T3548">
        <f t="shared" si="284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ref="P3549:P3612" si="285">IFERROR(
ROUND(E3549/L3549,2),"N/A")</f>
        <v>119.18</v>
      </c>
      <c r="Q3549">
        <f t="shared" si="281"/>
        <v>114</v>
      </c>
      <c r="R3549" s="14">
        <f t="shared" si="282"/>
        <v>42480.078715277778</v>
      </c>
      <c r="S3549" s="14">
        <f t="shared" si="283"/>
        <v>42504.165972222225</v>
      </c>
      <c r="T3549">
        <f t="shared" si="284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85"/>
        <v>164.62</v>
      </c>
      <c r="Q3550">
        <f t="shared" si="281"/>
        <v>102</v>
      </c>
      <c r="R3550" s="14">
        <f t="shared" si="282"/>
        <v>42411.942291666666</v>
      </c>
      <c r="S3550" s="14">
        <f t="shared" si="283"/>
        <v>42434.041666666672</v>
      </c>
      <c r="T3550">
        <f t="shared" si="284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85"/>
        <v>24.29</v>
      </c>
      <c r="Q3551">
        <f t="shared" si="281"/>
        <v>102</v>
      </c>
      <c r="R3551" s="14">
        <f t="shared" si="282"/>
        <v>42223.394363425927</v>
      </c>
      <c r="S3551" s="14">
        <f t="shared" si="283"/>
        <v>42251.394363425927</v>
      </c>
      <c r="T3551">
        <f t="shared" si="284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85"/>
        <v>40.94</v>
      </c>
      <c r="Q3552">
        <f t="shared" si="281"/>
        <v>105</v>
      </c>
      <c r="R3552" s="14">
        <f t="shared" si="282"/>
        <v>42462.893495370372</v>
      </c>
      <c r="S3552" s="14">
        <f t="shared" si="283"/>
        <v>42492.893495370372</v>
      </c>
      <c r="T3552">
        <f t="shared" si="284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85"/>
        <v>61.1</v>
      </c>
      <c r="Q3553">
        <f t="shared" si="281"/>
        <v>102</v>
      </c>
      <c r="R3553" s="14">
        <f t="shared" si="282"/>
        <v>41753.515856481477</v>
      </c>
      <c r="S3553" s="14">
        <f t="shared" si="283"/>
        <v>41781.921527777777</v>
      </c>
      <c r="T3553">
        <f t="shared" si="284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85"/>
        <v>38.65</v>
      </c>
      <c r="Q3554">
        <f t="shared" si="281"/>
        <v>100</v>
      </c>
      <c r="R3554" s="14">
        <f t="shared" si="282"/>
        <v>41788.587083333332</v>
      </c>
      <c r="S3554" s="14">
        <f t="shared" si="283"/>
        <v>41818.587083333332</v>
      </c>
      <c r="T3554">
        <f t="shared" si="284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85"/>
        <v>56.2</v>
      </c>
      <c r="Q3555">
        <f t="shared" si="281"/>
        <v>106</v>
      </c>
      <c r="R3555" s="14">
        <f t="shared" si="282"/>
        <v>42196.028703703705</v>
      </c>
      <c r="S3555" s="14">
        <f t="shared" si="283"/>
        <v>42228</v>
      </c>
      <c r="T3555">
        <f t="shared" si="284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85"/>
        <v>107</v>
      </c>
      <c r="Q3556">
        <f t="shared" si="281"/>
        <v>113</v>
      </c>
      <c r="R3556" s="14">
        <f t="shared" si="282"/>
        <v>42016.050451388888</v>
      </c>
      <c r="S3556" s="14">
        <f t="shared" si="283"/>
        <v>42046.708333333328</v>
      </c>
      <c r="T3556">
        <f t="shared" si="284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85"/>
        <v>171.43</v>
      </c>
      <c r="Q3557">
        <f t="shared" si="281"/>
        <v>100</v>
      </c>
      <c r="R3557" s="14">
        <f t="shared" si="282"/>
        <v>42661.442060185189</v>
      </c>
      <c r="S3557" s="14">
        <f t="shared" si="283"/>
        <v>42691.483726851846</v>
      </c>
      <c r="T3557">
        <f t="shared" si="284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85"/>
        <v>110.5</v>
      </c>
      <c r="Q3558">
        <f t="shared" si="281"/>
        <v>100</v>
      </c>
      <c r="R3558" s="14">
        <f t="shared" si="282"/>
        <v>41808.649583333332</v>
      </c>
      <c r="S3558" s="14">
        <f t="shared" si="283"/>
        <v>41868.649583333332</v>
      </c>
      <c r="T3558">
        <f t="shared" si="284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85"/>
        <v>179.28</v>
      </c>
      <c r="Q3559">
        <f t="shared" si="281"/>
        <v>100</v>
      </c>
      <c r="R3559" s="14">
        <f t="shared" si="282"/>
        <v>41730.276747685188</v>
      </c>
      <c r="S3559" s="14">
        <f t="shared" si="283"/>
        <v>41764.276747685188</v>
      </c>
      <c r="T3559">
        <f t="shared" si="284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85"/>
        <v>22.91</v>
      </c>
      <c r="Q3560">
        <f t="shared" si="281"/>
        <v>144</v>
      </c>
      <c r="R3560" s="14">
        <f t="shared" si="282"/>
        <v>42139.816840277781</v>
      </c>
      <c r="S3560" s="14">
        <f t="shared" si="283"/>
        <v>42181.875</v>
      </c>
      <c r="T3560">
        <f t="shared" si="284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85"/>
        <v>43.13</v>
      </c>
      <c r="Q3561">
        <f t="shared" si="281"/>
        <v>104</v>
      </c>
      <c r="R3561" s="14">
        <f t="shared" si="282"/>
        <v>42194.096157407403</v>
      </c>
      <c r="S3561" s="14">
        <f t="shared" si="283"/>
        <v>42216.373611111107</v>
      </c>
      <c r="T3561">
        <f t="shared" si="284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85"/>
        <v>46.89</v>
      </c>
      <c r="Q3562">
        <f t="shared" si="281"/>
        <v>108</v>
      </c>
      <c r="R3562" s="14">
        <f t="shared" si="282"/>
        <v>42115.889652777783</v>
      </c>
      <c r="S3562" s="14">
        <f t="shared" si="283"/>
        <v>42151.114583333328</v>
      </c>
      <c r="T3562">
        <f t="shared" si="284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85"/>
        <v>47.41</v>
      </c>
      <c r="Q3563">
        <f t="shared" si="281"/>
        <v>102</v>
      </c>
      <c r="R3563" s="14">
        <f t="shared" si="282"/>
        <v>42203.680300925931</v>
      </c>
      <c r="S3563" s="14">
        <f t="shared" si="283"/>
        <v>42221.774999999994</v>
      </c>
      <c r="T3563">
        <f t="shared" si="284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85"/>
        <v>15.13</v>
      </c>
      <c r="Q3564">
        <f t="shared" si="281"/>
        <v>149</v>
      </c>
      <c r="R3564" s="14">
        <f t="shared" si="282"/>
        <v>42433.761886574073</v>
      </c>
      <c r="S3564" s="14">
        <f t="shared" si="283"/>
        <v>42442.916666666672</v>
      </c>
      <c r="T3564">
        <f t="shared" si="284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85"/>
        <v>21.1</v>
      </c>
      <c r="Q3565">
        <f t="shared" si="281"/>
        <v>105</v>
      </c>
      <c r="R3565" s="14">
        <f t="shared" si="282"/>
        <v>42555.671944444446</v>
      </c>
      <c r="S3565" s="14">
        <f t="shared" si="283"/>
        <v>42583.791666666672</v>
      </c>
      <c r="T3565">
        <f t="shared" si="284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85"/>
        <v>59.12</v>
      </c>
      <c r="Q3566">
        <f t="shared" si="281"/>
        <v>101</v>
      </c>
      <c r="R3566" s="14">
        <f t="shared" si="282"/>
        <v>42236.623252314821</v>
      </c>
      <c r="S3566" s="14">
        <f t="shared" si="283"/>
        <v>42282.666666666672</v>
      </c>
      <c r="T3566">
        <f t="shared" si="284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85"/>
        <v>97.92</v>
      </c>
      <c r="Q3567">
        <f t="shared" si="281"/>
        <v>131</v>
      </c>
      <c r="R3567" s="14">
        <f t="shared" si="282"/>
        <v>41974.743148148147</v>
      </c>
      <c r="S3567" s="14">
        <f t="shared" si="283"/>
        <v>42004.743148148147</v>
      </c>
      <c r="T3567">
        <f t="shared" si="284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85"/>
        <v>55.13</v>
      </c>
      <c r="Q3568">
        <f t="shared" si="281"/>
        <v>105</v>
      </c>
      <c r="R3568" s="14">
        <f t="shared" si="282"/>
        <v>41997.507905092592</v>
      </c>
      <c r="S3568" s="14">
        <f t="shared" si="283"/>
        <v>42027.507905092592</v>
      </c>
      <c r="T3568">
        <f t="shared" si="284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85"/>
        <v>26.54</v>
      </c>
      <c r="Q3569">
        <f t="shared" si="281"/>
        <v>109</v>
      </c>
      <c r="R3569" s="14">
        <f t="shared" si="282"/>
        <v>42135.810694444444</v>
      </c>
      <c r="S3569" s="14">
        <f t="shared" si="283"/>
        <v>42165.810694444444</v>
      </c>
      <c r="T3569">
        <f t="shared" si="284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85"/>
        <v>58.42</v>
      </c>
      <c r="Q3570">
        <f t="shared" si="281"/>
        <v>111</v>
      </c>
      <c r="R3570" s="14">
        <f t="shared" si="282"/>
        <v>41869.740671296298</v>
      </c>
      <c r="S3570" s="14">
        <f t="shared" si="283"/>
        <v>41899.740671296298</v>
      </c>
      <c r="T3570">
        <f t="shared" si="284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85"/>
        <v>122.54</v>
      </c>
      <c r="Q3571">
        <f t="shared" si="281"/>
        <v>100</v>
      </c>
      <c r="R3571" s="14">
        <f t="shared" si="282"/>
        <v>41982.688611111109</v>
      </c>
      <c r="S3571" s="14">
        <f t="shared" si="283"/>
        <v>42012.688611111109</v>
      </c>
      <c r="T3571">
        <f t="shared" si="284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85"/>
        <v>87.96</v>
      </c>
      <c r="Q3572">
        <f t="shared" si="281"/>
        <v>114</v>
      </c>
      <c r="R3572" s="14">
        <f t="shared" si="282"/>
        <v>41976.331979166673</v>
      </c>
      <c r="S3572" s="14">
        <f t="shared" si="283"/>
        <v>42004.291666666672</v>
      </c>
      <c r="T3572">
        <f t="shared" si="284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85"/>
        <v>73.239999999999995</v>
      </c>
      <c r="Q3573">
        <f t="shared" si="281"/>
        <v>122</v>
      </c>
      <c r="R3573" s="14">
        <f t="shared" si="282"/>
        <v>41912.858946759261</v>
      </c>
      <c r="S3573" s="14">
        <f t="shared" si="283"/>
        <v>41942.858946759261</v>
      </c>
      <c r="T3573">
        <f t="shared" si="284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85"/>
        <v>55.56</v>
      </c>
      <c r="Q3574">
        <f t="shared" si="281"/>
        <v>100</v>
      </c>
      <c r="R3574" s="14">
        <f t="shared" si="282"/>
        <v>42146.570393518516</v>
      </c>
      <c r="S3574" s="14">
        <f t="shared" si="283"/>
        <v>42176.570393518516</v>
      </c>
      <c r="T3574">
        <f t="shared" si="284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85"/>
        <v>39.54</v>
      </c>
      <c r="Q3575">
        <f t="shared" si="281"/>
        <v>103</v>
      </c>
      <c r="R3575" s="14">
        <f t="shared" si="282"/>
        <v>41921.375532407408</v>
      </c>
      <c r="S3575" s="14">
        <f t="shared" si="283"/>
        <v>41951.417199074072</v>
      </c>
      <c r="T3575">
        <f t="shared" si="284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85"/>
        <v>136.78</v>
      </c>
      <c r="Q3576">
        <f t="shared" si="281"/>
        <v>106</v>
      </c>
      <c r="R3576" s="14">
        <f t="shared" si="282"/>
        <v>41926.942685185182</v>
      </c>
      <c r="S3576" s="14">
        <f t="shared" si="283"/>
        <v>41956.984351851846</v>
      </c>
      <c r="T3576">
        <f t="shared" si="284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85"/>
        <v>99.34</v>
      </c>
      <c r="Q3577">
        <f t="shared" si="281"/>
        <v>101</v>
      </c>
      <c r="R3577" s="14">
        <f t="shared" si="282"/>
        <v>42561.783877314811</v>
      </c>
      <c r="S3577" s="14">
        <f t="shared" si="283"/>
        <v>42593.165972222225</v>
      </c>
      <c r="T3577">
        <f t="shared" si="284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85"/>
        <v>20</v>
      </c>
      <c r="Q3578">
        <f t="shared" si="281"/>
        <v>100</v>
      </c>
      <c r="R3578" s="14">
        <f t="shared" si="282"/>
        <v>42649.54923611111</v>
      </c>
      <c r="S3578" s="14">
        <f t="shared" si="283"/>
        <v>42709.590902777782</v>
      </c>
      <c r="T3578">
        <f t="shared" si="284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85"/>
        <v>28.89</v>
      </c>
      <c r="Q3579">
        <f t="shared" si="281"/>
        <v>130</v>
      </c>
      <c r="R3579" s="14">
        <f t="shared" si="282"/>
        <v>42093.786840277782</v>
      </c>
      <c r="S3579" s="14">
        <f t="shared" si="283"/>
        <v>42120.26944444445</v>
      </c>
      <c r="T3579">
        <f t="shared" si="284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85"/>
        <v>40.549999999999997</v>
      </c>
      <c r="Q3580">
        <f t="shared" si="281"/>
        <v>100</v>
      </c>
      <c r="R3580" s="14">
        <f t="shared" si="282"/>
        <v>42460.733530092592</v>
      </c>
      <c r="S3580" s="14">
        <f t="shared" si="283"/>
        <v>42490.733530092592</v>
      </c>
      <c r="T3580">
        <f t="shared" si="284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85"/>
        <v>35.71</v>
      </c>
      <c r="Q3581">
        <f t="shared" si="281"/>
        <v>100</v>
      </c>
      <c r="R3581" s="14">
        <f t="shared" si="282"/>
        <v>42430.762222222227</v>
      </c>
      <c r="S3581" s="14">
        <f t="shared" si="283"/>
        <v>42460.720555555556</v>
      </c>
      <c r="T3581">
        <f t="shared" si="284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85"/>
        <v>37.96</v>
      </c>
      <c r="Q3582">
        <f t="shared" si="281"/>
        <v>114</v>
      </c>
      <c r="R3582" s="14">
        <f t="shared" si="282"/>
        <v>42026.176180555558</v>
      </c>
      <c r="S3582" s="14">
        <f t="shared" si="283"/>
        <v>42064.207638888889</v>
      </c>
      <c r="T3582">
        <f t="shared" si="284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85"/>
        <v>33.33</v>
      </c>
      <c r="Q3583">
        <f t="shared" si="281"/>
        <v>100</v>
      </c>
      <c r="R3583" s="14">
        <f t="shared" si="282"/>
        <v>41836.471180555556</v>
      </c>
      <c r="S3583" s="14">
        <f t="shared" si="283"/>
        <v>41850.471180555556</v>
      </c>
      <c r="T3583">
        <f t="shared" si="284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85"/>
        <v>58.57</v>
      </c>
      <c r="Q3584">
        <f t="shared" si="281"/>
        <v>287</v>
      </c>
      <c r="R3584" s="14">
        <f t="shared" si="282"/>
        <v>42451.095856481479</v>
      </c>
      <c r="S3584" s="14">
        <f t="shared" si="283"/>
        <v>42465.095856481479</v>
      </c>
      <c r="T3584">
        <f t="shared" si="284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85"/>
        <v>135.63</v>
      </c>
      <c r="Q3585">
        <f t="shared" si="281"/>
        <v>109</v>
      </c>
      <c r="R3585" s="14">
        <f t="shared" si="282"/>
        <v>42418.425983796296</v>
      </c>
      <c r="S3585" s="14">
        <f t="shared" si="283"/>
        <v>42478.384317129632</v>
      </c>
      <c r="T3585">
        <f t="shared" si="284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85"/>
        <v>30.94</v>
      </c>
      <c r="Q3586">
        <f t="shared" ref="Q3586:Q3649" si="286">ROUND(E3586/D3586*100,0)</f>
        <v>116</v>
      </c>
      <c r="R3586" s="14">
        <f t="shared" si="282"/>
        <v>42168.316481481481</v>
      </c>
      <c r="S3586" s="14">
        <f t="shared" si="283"/>
        <v>42198.316481481481</v>
      </c>
      <c r="T3586">
        <f t="shared" si="284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85"/>
        <v>176.09</v>
      </c>
      <c r="Q3587">
        <f t="shared" si="286"/>
        <v>119</v>
      </c>
      <c r="R3587" s="14">
        <f t="shared" ref="R3587:R3650" si="287">(((J3587/60) /60 /24)+DATE(1970,1,1))</f>
        <v>41964.716319444444</v>
      </c>
      <c r="S3587" s="14">
        <f t="shared" ref="S3587:S3650" si="288">(((I3587/60)/60/24)+DATE(1970,1,1))</f>
        <v>41994.716319444444</v>
      </c>
      <c r="T3587">
        <f t="shared" si="284"/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85"/>
        <v>151.97999999999999</v>
      </c>
      <c r="Q3588">
        <f t="shared" si="286"/>
        <v>109</v>
      </c>
      <c r="R3588" s="14">
        <f t="shared" si="287"/>
        <v>42576.697569444441</v>
      </c>
      <c r="S3588" s="14">
        <f t="shared" si="288"/>
        <v>42636.697569444441</v>
      </c>
      <c r="T3588">
        <f t="shared" si="284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85"/>
        <v>22.61</v>
      </c>
      <c r="Q3589">
        <f t="shared" si="286"/>
        <v>127</v>
      </c>
      <c r="R3589" s="14">
        <f t="shared" si="287"/>
        <v>42503.539976851855</v>
      </c>
      <c r="S3589" s="14">
        <f t="shared" si="288"/>
        <v>42548.791666666672</v>
      </c>
      <c r="T3589">
        <f t="shared" si="284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85"/>
        <v>18.27</v>
      </c>
      <c r="Q3590">
        <f t="shared" si="286"/>
        <v>101</v>
      </c>
      <c r="R3590" s="14">
        <f t="shared" si="287"/>
        <v>42101.828819444447</v>
      </c>
      <c r="S3590" s="14">
        <f t="shared" si="288"/>
        <v>42123.958333333328</v>
      </c>
      <c r="T3590">
        <f t="shared" si="284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85"/>
        <v>82.26</v>
      </c>
      <c r="Q3591">
        <f t="shared" si="286"/>
        <v>128</v>
      </c>
      <c r="R3591" s="14">
        <f t="shared" si="287"/>
        <v>42125.647534722222</v>
      </c>
      <c r="S3591" s="14">
        <f t="shared" si="288"/>
        <v>42150.647534722222</v>
      </c>
      <c r="T3591">
        <f t="shared" si="284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85"/>
        <v>68.53</v>
      </c>
      <c r="Q3592">
        <f t="shared" si="286"/>
        <v>100</v>
      </c>
      <c r="R3592" s="14">
        <f t="shared" si="287"/>
        <v>41902.333726851852</v>
      </c>
      <c r="S3592" s="14">
        <f t="shared" si="288"/>
        <v>41932.333726851852</v>
      </c>
      <c r="T3592">
        <f t="shared" ref="T3592:T3631" si="289">YEAR(R3592)</f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85"/>
        <v>68.06</v>
      </c>
      <c r="Q3593">
        <f t="shared" si="286"/>
        <v>175</v>
      </c>
      <c r="R3593" s="14">
        <f t="shared" si="287"/>
        <v>42003.948425925926</v>
      </c>
      <c r="S3593" s="14">
        <f t="shared" si="288"/>
        <v>42028.207638888889</v>
      </c>
      <c r="T3593">
        <f t="shared" si="289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85"/>
        <v>72.709999999999994</v>
      </c>
      <c r="Q3594">
        <f t="shared" si="286"/>
        <v>127</v>
      </c>
      <c r="R3594" s="14">
        <f t="shared" si="287"/>
        <v>41988.829942129625</v>
      </c>
      <c r="S3594" s="14">
        <f t="shared" si="288"/>
        <v>42046.207638888889</v>
      </c>
      <c r="T3594">
        <f t="shared" si="289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85"/>
        <v>77.19</v>
      </c>
      <c r="Q3595">
        <f t="shared" si="286"/>
        <v>111</v>
      </c>
      <c r="R3595" s="14">
        <f t="shared" si="287"/>
        <v>41974.898599537039</v>
      </c>
      <c r="S3595" s="14">
        <f t="shared" si="288"/>
        <v>42009.851388888885</v>
      </c>
      <c r="T3595">
        <f t="shared" si="289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85"/>
        <v>55.97</v>
      </c>
      <c r="Q3596">
        <f t="shared" si="286"/>
        <v>126</v>
      </c>
      <c r="R3596" s="14">
        <f t="shared" si="287"/>
        <v>42592.066921296297</v>
      </c>
      <c r="S3596" s="14">
        <f t="shared" si="288"/>
        <v>42617.066921296297</v>
      </c>
      <c r="T3596">
        <f t="shared" si="289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85"/>
        <v>49.69</v>
      </c>
      <c r="Q3597">
        <f t="shared" si="286"/>
        <v>119</v>
      </c>
      <c r="R3597" s="14">
        <f t="shared" si="287"/>
        <v>42050.008368055554</v>
      </c>
      <c r="S3597" s="14">
        <f t="shared" si="288"/>
        <v>42076.290972222225</v>
      </c>
      <c r="T3597">
        <f t="shared" si="289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85"/>
        <v>79</v>
      </c>
      <c r="Q3598">
        <f t="shared" si="286"/>
        <v>108</v>
      </c>
      <c r="R3598" s="14">
        <f t="shared" si="287"/>
        <v>41856.715069444443</v>
      </c>
      <c r="S3598" s="14">
        <f t="shared" si="288"/>
        <v>41877.715069444443</v>
      </c>
      <c r="T3598">
        <f t="shared" si="289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85"/>
        <v>77.73</v>
      </c>
      <c r="Q3599">
        <f t="shared" si="286"/>
        <v>103</v>
      </c>
      <c r="R3599" s="14">
        <f t="shared" si="287"/>
        <v>42417.585532407407</v>
      </c>
      <c r="S3599" s="14">
        <f t="shared" si="288"/>
        <v>42432.249305555553</v>
      </c>
      <c r="T3599">
        <f t="shared" si="289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85"/>
        <v>40.78</v>
      </c>
      <c r="Q3600">
        <f t="shared" si="286"/>
        <v>110</v>
      </c>
      <c r="R3600" s="14">
        <f t="shared" si="287"/>
        <v>41866.79886574074</v>
      </c>
      <c r="S3600" s="14">
        <f t="shared" si="288"/>
        <v>41885.207638888889</v>
      </c>
      <c r="T3600">
        <f t="shared" si="289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85"/>
        <v>59.41</v>
      </c>
      <c r="Q3601">
        <f t="shared" si="286"/>
        <v>202</v>
      </c>
      <c r="R3601" s="14">
        <f t="shared" si="287"/>
        <v>42220.79487268519</v>
      </c>
      <c r="S3601" s="14">
        <f t="shared" si="288"/>
        <v>42246</v>
      </c>
      <c r="T3601">
        <f t="shared" si="289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85"/>
        <v>3.25</v>
      </c>
      <c r="Q3602">
        <f t="shared" si="286"/>
        <v>130</v>
      </c>
      <c r="R3602" s="14">
        <f t="shared" si="287"/>
        <v>42628.849120370374</v>
      </c>
      <c r="S3602" s="14">
        <f t="shared" si="288"/>
        <v>42656.849120370374</v>
      </c>
      <c r="T3602">
        <f t="shared" si="289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85"/>
        <v>39.380000000000003</v>
      </c>
      <c r="Q3603">
        <f t="shared" si="286"/>
        <v>104</v>
      </c>
      <c r="R3603" s="14">
        <f t="shared" si="287"/>
        <v>41990.99863425926</v>
      </c>
      <c r="S3603" s="14">
        <f t="shared" si="288"/>
        <v>42020.99863425926</v>
      </c>
      <c r="T3603">
        <f t="shared" si="289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85"/>
        <v>81.67</v>
      </c>
      <c r="Q3604">
        <f t="shared" si="286"/>
        <v>100</v>
      </c>
      <c r="R3604" s="14">
        <f t="shared" si="287"/>
        <v>42447.894432870366</v>
      </c>
      <c r="S3604" s="14">
        <f t="shared" si="288"/>
        <v>42507.894432870366</v>
      </c>
      <c r="T3604">
        <f t="shared" si="289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85"/>
        <v>44.91</v>
      </c>
      <c r="Q3605">
        <f t="shared" si="286"/>
        <v>171</v>
      </c>
      <c r="R3605" s="14">
        <f t="shared" si="287"/>
        <v>42283.864351851851</v>
      </c>
      <c r="S3605" s="14">
        <f t="shared" si="288"/>
        <v>42313.906018518523</v>
      </c>
      <c r="T3605">
        <f t="shared" si="289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85"/>
        <v>49.06</v>
      </c>
      <c r="Q3606">
        <f t="shared" si="286"/>
        <v>113</v>
      </c>
      <c r="R3606" s="14">
        <f t="shared" si="287"/>
        <v>42483.015694444446</v>
      </c>
      <c r="S3606" s="14">
        <f t="shared" si="288"/>
        <v>42489.290972222225</v>
      </c>
      <c r="T3606">
        <f t="shared" si="289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85"/>
        <v>30.67</v>
      </c>
      <c r="Q3607">
        <f t="shared" si="286"/>
        <v>184</v>
      </c>
      <c r="R3607" s="14">
        <f t="shared" si="287"/>
        <v>42383.793124999997</v>
      </c>
      <c r="S3607" s="14">
        <f t="shared" si="288"/>
        <v>42413.793124999997</v>
      </c>
      <c r="T3607">
        <f t="shared" si="289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85"/>
        <v>61.06</v>
      </c>
      <c r="Q3608">
        <f t="shared" si="286"/>
        <v>130</v>
      </c>
      <c r="R3608" s="14">
        <f t="shared" si="287"/>
        <v>42566.604826388888</v>
      </c>
      <c r="S3608" s="14">
        <f t="shared" si="288"/>
        <v>42596.604826388888</v>
      </c>
      <c r="T3608">
        <f t="shared" si="289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85"/>
        <v>29</v>
      </c>
      <c r="Q3609">
        <f t="shared" si="286"/>
        <v>105</v>
      </c>
      <c r="R3609" s="14">
        <f t="shared" si="287"/>
        <v>42338.963912037041</v>
      </c>
      <c r="S3609" s="14">
        <f t="shared" si="288"/>
        <v>42353</v>
      </c>
      <c r="T3609">
        <f t="shared" si="289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85"/>
        <v>29.63</v>
      </c>
      <c r="Q3610">
        <f t="shared" si="286"/>
        <v>100</v>
      </c>
      <c r="R3610" s="14">
        <f t="shared" si="287"/>
        <v>42506.709375000006</v>
      </c>
      <c r="S3610" s="14">
        <f t="shared" si="288"/>
        <v>42538.583333333328</v>
      </c>
      <c r="T3610">
        <f t="shared" si="289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85"/>
        <v>143.1</v>
      </c>
      <c r="Q3611">
        <f t="shared" si="286"/>
        <v>153</v>
      </c>
      <c r="R3611" s="14">
        <f t="shared" si="287"/>
        <v>42429.991724537031</v>
      </c>
      <c r="S3611" s="14">
        <f t="shared" si="288"/>
        <v>42459.950057870374</v>
      </c>
      <c r="T3611">
        <f t="shared" si="289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85"/>
        <v>52.35</v>
      </c>
      <c r="Q3612">
        <f t="shared" si="286"/>
        <v>162</v>
      </c>
      <c r="R3612" s="14">
        <f t="shared" si="287"/>
        <v>42203.432129629626</v>
      </c>
      <c r="S3612" s="14">
        <f t="shared" si="288"/>
        <v>42233.432129629626</v>
      </c>
      <c r="T3612">
        <f t="shared" si="289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ref="P3613:P3676" si="290">IFERROR(
ROUND(E3613/L3613,2),"N/A")</f>
        <v>66.67</v>
      </c>
      <c r="Q3613">
        <f t="shared" si="286"/>
        <v>136</v>
      </c>
      <c r="R3613" s="14">
        <f t="shared" si="287"/>
        <v>42072.370381944449</v>
      </c>
      <c r="S3613" s="14">
        <f t="shared" si="288"/>
        <v>42102.370381944449</v>
      </c>
      <c r="T3613">
        <f t="shared" si="289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90"/>
        <v>126.67</v>
      </c>
      <c r="Q3614">
        <f t="shared" si="286"/>
        <v>144</v>
      </c>
      <c r="R3614" s="14">
        <f t="shared" si="287"/>
        <v>41789.726979166669</v>
      </c>
      <c r="S3614" s="14">
        <f t="shared" si="288"/>
        <v>41799.726979166669</v>
      </c>
      <c r="T3614">
        <f t="shared" si="289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90"/>
        <v>62.5</v>
      </c>
      <c r="Q3615">
        <f t="shared" si="286"/>
        <v>100</v>
      </c>
      <c r="R3615" s="14">
        <f t="shared" si="287"/>
        <v>41788.58997685185</v>
      </c>
      <c r="S3615" s="14">
        <f t="shared" si="288"/>
        <v>41818.58997685185</v>
      </c>
      <c r="T3615">
        <f t="shared" si="289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90"/>
        <v>35.49</v>
      </c>
      <c r="Q3616">
        <f t="shared" si="286"/>
        <v>101</v>
      </c>
      <c r="R3616" s="14">
        <f t="shared" si="287"/>
        <v>42144.041851851856</v>
      </c>
      <c r="S3616" s="14">
        <f t="shared" si="288"/>
        <v>42174.041851851856</v>
      </c>
      <c r="T3616">
        <f t="shared" si="289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90"/>
        <v>37.08</v>
      </c>
      <c r="Q3617">
        <f t="shared" si="286"/>
        <v>107</v>
      </c>
      <c r="R3617" s="14">
        <f t="shared" si="287"/>
        <v>42318.593703703707</v>
      </c>
      <c r="S3617" s="14">
        <f t="shared" si="288"/>
        <v>42348.593703703707</v>
      </c>
      <c r="T3617">
        <f t="shared" si="289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90"/>
        <v>69.33</v>
      </c>
      <c r="Q3618">
        <f t="shared" si="286"/>
        <v>125</v>
      </c>
      <c r="R3618" s="14">
        <f t="shared" si="287"/>
        <v>42052.949814814812</v>
      </c>
      <c r="S3618" s="14">
        <f t="shared" si="288"/>
        <v>42082.908148148148</v>
      </c>
      <c r="T3618">
        <f t="shared" si="289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90"/>
        <v>17.25</v>
      </c>
      <c r="Q3619">
        <f t="shared" si="286"/>
        <v>119</v>
      </c>
      <c r="R3619" s="14">
        <f t="shared" si="287"/>
        <v>42779.610289351855</v>
      </c>
      <c r="S3619" s="14">
        <f t="shared" si="288"/>
        <v>42794</v>
      </c>
      <c r="T3619">
        <f t="shared" si="289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90"/>
        <v>36.07</v>
      </c>
      <c r="Q3620">
        <f t="shared" si="286"/>
        <v>101</v>
      </c>
      <c r="R3620" s="14">
        <f t="shared" si="287"/>
        <v>42128.627893518518</v>
      </c>
      <c r="S3620" s="14">
        <f t="shared" si="288"/>
        <v>42158.627893518518</v>
      </c>
      <c r="T3620">
        <f t="shared" si="289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90"/>
        <v>66.47</v>
      </c>
      <c r="Q3621">
        <f t="shared" si="286"/>
        <v>113</v>
      </c>
      <c r="R3621" s="14">
        <f t="shared" si="287"/>
        <v>42661.132245370376</v>
      </c>
      <c r="S3621" s="14">
        <f t="shared" si="288"/>
        <v>42693.916666666672</v>
      </c>
      <c r="T3621">
        <f t="shared" si="289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90"/>
        <v>56.07</v>
      </c>
      <c r="Q3622">
        <f t="shared" si="286"/>
        <v>105</v>
      </c>
      <c r="R3622" s="14">
        <f t="shared" si="287"/>
        <v>42037.938206018516</v>
      </c>
      <c r="S3622" s="14">
        <f t="shared" si="288"/>
        <v>42068.166666666672</v>
      </c>
      <c r="T3622">
        <f t="shared" si="289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90"/>
        <v>47.03</v>
      </c>
      <c r="Q3623">
        <f t="shared" si="286"/>
        <v>110</v>
      </c>
      <c r="R3623" s="14">
        <f t="shared" si="287"/>
        <v>42619.935694444444</v>
      </c>
      <c r="S3623" s="14">
        <f t="shared" si="288"/>
        <v>42643.875</v>
      </c>
      <c r="T3623">
        <f t="shared" si="289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90"/>
        <v>47.67</v>
      </c>
      <c r="Q3624">
        <f t="shared" si="286"/>
        <v>100</v>
      </c>
      <c r="R3624" s="14">
        <f t="shared" si="287"/>
        <v>41877.221886574072</v>
      </c>
      <c r="S3624" s="14">
        <f t="shared" si="288"/>
        <v>41910.140972222223</v>
      </c>
      <c r="T3624">
        <f t="shared" si="289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90"/>
        <v>88.24</v>
      </c>
      <c r="Q3625">
        <f t="shared" si="286"/>
        <v>120</v>
      </c>
      <c r="R3625" s="14">
        <f t="shared" si="287"/>
        <v>41828.736921296295</v>
      </c>
      <c r="S3625" s="14">
        <f t="shared" si="288"/>
        <v>41846.291666666664</v>
      </c>
      <c r="T3625">
        <f t="shared" si="289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90"/>
        <v>80.72</v>
      </c>
      <c r="Q3626">
        <f t="shared" si="286"/>
        <v>105</v>
      </c>
      <c r="R3626" s="14">
        <f t="shared" si="287"/>
        <v>42545.774189814809</v>
      </c>
      <c r="S3626" s="14">
        <f t="shared" si="288"/>
        <v>42605.774189814809</v>
      </c>
      <c r="T3626">
        <f t="shared" si="289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90"/>
        <v>39.49</v>
      </c>
      <c r="Q3627">
        <f t="shared" si="286"/>
        <v>103</v>
      </c>
      <c r="R3627" s="14">
        <f t="shared" si="287"/>
        <v>42157.652511574073</v>
      </c>
      <c r="S3627" s="14">
        <f t="shared" si="288"/>
        <v>42187.652511574073</v>
      </c>
      <c r="T3627">
        <f t="shared" si="289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90"/>
        <v>84.85</v>
      </c>
      <c r="Q3628">
        <f t="shared" si="286"/>
        <v>102</v>
      </c>
      <c r="R3628" s="14">
        <f t="shared" si="287"/>
        <v>41846.667326388888</v>
      </c>
      <c r="S3628" s="14">
        <f t="shared" si="288"/>
        <v>41867.667326388888</v>
      </c>
      <c r="T3628">
        <f t="shared" si="289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90"/>
        <v>68.97</v>
      </c>
      <c r="Q3629">
        <f t="shared" si="286"/>
        <v>100</v>
      </c>
      <c r="R3629" s="14">
        <f t="shared" si="287"/>
        <v>42460.741747685184</v>
      </c>
      <c r="S3629" s="14">
        <f t="shared" si="288"/>
        <v>42511.165972222225</v>
      </c>
      <c r="T3629">
        <f t="shared" si="289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 t="str">
        <f t="shared" si="290"/>
        <v>N/A</v>
      </c>
      <c r="Q3630">
        <f t="shared" si="286"/>
        <v>0</v>
      </c>
      <c r="R3630" s="14">
        <f t="shared" si="287"/>
        <v>42291.833287037036</v>
      </c>
      <c r="S3630" s="14">
        <f t="shared" si="288"/>
        <v>42351.874953703707</v>
      </c>
      <c r="T3630">
        <f t="shared" si="289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90"/>
        <v>1</v>
      </c>
      <c r="Q3631">
        <f t="shared" si="286"/>
        <v>0</v>
      </c>
      <c r="R3631" s="14">
        <f t="shared" si="287"/>
        <v>42437.094490740739</v>
      </c>
      <c r="S3631" s="14">
        <f t="shared" si="288"/>
        <v>42495.708333333328</v>
      </c>
      <c r="T3631">
        <f t="shared" si="289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90"/>
        <v>1</v>
      </c>
      <c r="Q3632">
        <f t="shared" si="286"/>
        <v>0</v>
      </c>
      <c r="R3632" s="14">
        <f t="shared" si="287"/>
        <v>41942.84710648148</v>
      </c>
      <c r="S3632" s="14">
        <f t="shared" si="288"/>
        <v>41972.888773148152</v>
      </c>
      <c r="T3632">
        <f>YEAR(R3632)</f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90"/>
        <v>147.88</v>
      </c>
      <c r="Q3633">
        <f t="shared" si="286"/>
        <v>51</v>
      </c>
      <c r="R3633" s="14">
        <f t="shared" si="287"/>
        <v>41880.753437499996</v>
      </c>
      <c r="S3633" s="14">
        <f t="shared" si="288"/>
        <v>41905.165972222225</v>
      </c>
      <c r="T3633">
        <f>YEAR(R3633)</f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90"/>
        <v>100</v>
      </c>
      <c r="Q3634">
        <f t="shared" si="286"/>
        <v>20</v>
      </c>
      <c r="R3634" s="14">
        <f t="shared" si="287"/>
        <v>41946.936909722222</v>
      </c>
      <c r="S3634" s="14">
        <f t="shared" si="288"/>
        <v>41966.936909722222</v>
      </c>
      <c r="T3634">
        <f>YEAR(R3634)</f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90"/>
        <v>56.84</v>
      </c>
      <c r="Q3635">
        <f t="shared" si="286"/>
        <v>35</v>
      </c>
      <c r="R3635" s="14">
        <f t="shared" si="287"/>
        <v>42649.623460648145</v>
      </c>
      <c r="S3635" s="14">
        <f t="shared" si="288"/>
        <v>42693.041666666672</v>
      </c>
      <c r="T3635">
        <f t="shared" ref="T3635:T3648" si="291">YEAR(R3635)</f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90"/>
        <v>176.94</v>
      </c>
      <c r="Q3636">
        <f t="shared" si="286"/>
        <v>4</v>
      </c>
      <c r="R3636" s="14">
        <f t="shared" si="287"/>
        <v>42701.166365740741</v>
      </c>
      <c r="S3636" s="14">
        <f t="shared" si="288"/>
        <v>42749.165972222225</v>
      </c>
      <c r="T3636">
        <f t="shared" si="291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90"/>
        <v>127.6</v>
      </c>
      <c r="Q3637">
        <f t="shared" si="286"/>
        <v>36</v>
      </c>
      <c r="R3637" s="14">
        <f t="shared" si="287"/>
        <v>42450.88282407407</v>
      </c>
      <c r="S3637" s="14">
        <f t="shared" si="288"/>
        <v>42480.88282407407</v>
      </c>
      <c r="T3637">
        <f t="shared" si="291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 t="str">
        <f t="shared" si="290"/>
        <v>N/A</v>
      </c>
      <c r="Q3638">
        <f t="shared" si="286"/>
        <v>0</v>
      </c>
      <c r="R3638" s="14">
        <f t="shared" si="287"/>
        <v>42226.694780092599</v>
      </c>
      <c r="S3638" s="14">
        <f t="shared" si="288"/>
        <v>42261.694780092599</v>
      </c>
      <c r="T3638">
        <f t="shared" si="291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90"/>
        <v>66.14</v>
      </c>
      <c r="Q3639">
        <f t="shared" si="286"/>
        <v>31</v>
      </c>
      <c r="R3639" s="14">
        <f t="shared" si="287"/>
        <v>41975.700636574074</v>
      </c>
      <c r="S3639" s="14">
        <f t="shared" si="288"/>
        <v>42005.700636574074</v>
      </c>
      <c r="T3639">
        <f t="shared" si="291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90"/>
        <v>108</v>
      </c>
      <c r="Q3640">
        <f t="shared" si="286"/>
        <v>7</v>
      </c>
      <c r="R3640" s="14">
        <f t="shared" si="287"/>
        <v>42053.672824074078</v>
      </c>
      <c r="S3640" s="14">
        <f t="shared" si="288"/>
        <v>42113.631157407406</v>
      </c>
      <c r="T3640">
        <f t="shared" si="291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90"/>
        <v>1</v>
      </c>
      <c r="Q3641">
        <f t="shared" si="286"/>
        <v>0</v>
      </c>
      <c r="R3641" s="14">
        <f t="shared" si="287"/>
        <v>42590.677152777775</v>
      </c>
      <c r="S3641" s="14">
        <f t="shared" si="288"/>
        <v>42650.632638888885</v>
      </c>
      <c r="T3641">
        <f t="shared" si="291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90"/>
        <v>18.329999999999998</v>
      </c>
      <c r="Q3642">
        <f t="shared" si="286"/>
        <v>6</v>
      </c>
      <c r="R3642" s="14">
        <f t="shared" si="287"/>
        <v>42104.781597222223</v>
      </c>
      <c r="S3642" s="14">
        <f t="shared" si="288"/>
        <v>42134.781597222223</v>
      </c>
      <c r="T3642">
        <f t="shared" si="291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 t="str">
        <f t="shared" si="290"/>
        <v>N/A</v>
      </c>
      <c r="Q3643">
        <f t="shared" si="286"/>
        <v>0</v>
      </c>
      <c r="R3643" s="14">
        <f t="shared" si="287"/>
        <v>41899.627071759263</v>
      </c>
      <c r="S3643" s="14">
        <f t="shared" si="288"/>
        <v>41917.208333333336</v>
      </c>
      <c r="T3643">
        <f t="shared" si="291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90"/>
        <v>7.5</v>
      </c>
      <c r="Q3644">
        <f t="shared" si="286"/>
        <v>2</v>
      </c>
      <c r="R3644" s="14">
        <f t="shared" si="287"/>
        <v>42297.816284722227</v>
      </c>
      <c r="S3644" s="14">
        <f t="shared" si="288"/>
        <v>42338.708333333328</v>
      </c>
      <c r="T3644">
        <f t="shared" si="291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 t="str">
        <f t="shared" si="290"/>
        <v>N/A</v>
      </c>
      <c r="Q3645">
        <f t="shared" si="286"/>
        <v>0</v>
      </c>
      <c r="R3645" s="14">
        <f t="shared" si="287"/>
        <v>42285.143969907411</v>
      </c>
      <c r="S3645" s="14">
        <f t="shared" si="288"/>
        <v>42325.185636574075</v>
      </c>
      <c r="T3645">
        <f t="shared" si="291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90"/>
        <v>68.42</v>
      </c>
      <c r="Q3646">
        <f t="shared" si="286"/>
        <v>16</v>
      </c>
      <c r="R3646" s="14">
        <f t="shared" si="287"/>
        <v>42409.241747685184</v>
      </c>
      <c r="S3646" s="14">
        <f t="shared" si="288"/>
        <v>42437.207638888889</v>
      </c>
      <c r="T3646">
        <f t="shared" si="291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90"/>
        <v>1</v>
      </c>
      <c r="Q3647">
        <f t="shared" si="286"/>
        <v>0</v>
      </c>
      <c r="R3647" s="14">
        <f t="shared" si="287"/>
        <v>42665.970347222217</v>
      </c>
      <c r="S3647" s="14">
        <f t="shared" si="288"/>
        <v>42696.012013888889</v>
      </c>
      <c r="T3647">
        <f t="shared" si="291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90"/>
        <v>60.13</v>
      </c>
      <c r="Q3648">
        <f t="shared" si="286"/>
        <v>5</v>
      </c>
      <c r="R3648" s="14">
        <f t="shared" si="287"/>
        <v>42140.421319444446</v>
      </c>
      <c r="S3648" s="14">
        <f t="shared" si="288"/>
        <v>42171.979166666672</v>
      </c>
      <c r="T3648">
        <f t="shared" si="291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90"/>
        <v>15</v>
      </c>
      <c r="Q3649">
        <f t="shared" si="286"/>
        <v>6</v>
      </c>
      <c r="R3649" s="14">
        <f t="shared" si="287"/>
        <v>42598.749155092592</v>
      </c>
      <c r="S3649" s="14">
        <f t="shared" si="288"/>
        <v>42643.749155092592</v>
      </c>
      <c r="T3649">
        <f>YEAR(R3649)</f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90"/>
        <v>550.04</v>
      </c>
      <c r="Q3650">
        <f t="shared" ref="Q3650:Q3713" si="292">ROUND(E3650/D3650*100,0)</f>
        <v>100</v>
      </c>
      <c r="R3650" s="14">
        <f t="shared" si="287"/>
        <v>41887.292187500003</v>
      </c>
      <c r="S3650" s="14">
        <f t="shared" si="288"/>
        <v>41917.292187500003</v>
      </c>
      <c r="T3650">
        <f t="shared" ref="T3650:T3713" si="293">YEAR(R3650)</f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90"/>
        <v>97.5</v>
      </c>
      <c r="Q3651">
        <f t="shared" si="292"/>
        <v>104</v>
      </c>
      <c r="R3651" s="14">
        <f t="shared" ref="R3651:R3714" si="294">(((J3651/60) /60 /24)+DATE(1970,1,1))</f>
        <v>41780.712893518517</v>
      </c>
      <c r="S3651" s="14">
        <f t="shared" ref="S3651:S3714" si="295">(((I3651/60)/60/24)+DATE(1970,1,1))</f>
        <v>41806.712893518517</v>
      </c>
      <c r="T3651">
        <f t="shared" si="293"/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90"/>
        <v>29.41</v>
      </c>
      <c r="Q3652">
        <f t="shared" si="292"/>
        <v>100</v>
      </c>
      <c r="R3652" s="14">
        <f t="shared" si="294"/>
        <v>42381.478981481487</v>
      </c>
      <c r="S3652" s="14">
        <f t="shared" si="295"/>
        <v>42402.478981481487</v>
      </c>
      <c r="T3652">
        <f t="shared" si="293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90"/>
        <v>57.78</v>
      </c>
      <c r="Q3653">
        <f t="shared" si="292"/>
        <v>104</v>
      </c>
      <c r="R3653" s="14">
        <f t="shared" si="294"/>
        <v>41828.646319444444</v>
      </c>
      <c r="S3653" s="14">
        <f t="shared" si="295"/>
        <v>41861.665972222225</v>
      </c>
      <c r="T3653">
        <f t="shared" si="293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90"/>
        <v>44.24</v>
      </c>
      <c r="Q3654">
        <f t="shared" si="292"/>
        <v>251</v>
      </c>
      <c r="R3654" s="14">
        <f t="shared" si="294"/>
        <v>42596.644699074073</v>
      </c>
      <c r="S3654" s="14">
        <f t="shared" si="295"/>
        <v>42607.165972222225</v>
      </c>
      <c r="T3654">
        <f t="shared" si="293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90"/>
        <v>60.91</v>
      </c>
      <c r="Q3655">
        <f t="shared" si="292"/>
        <v>101</v>
      </c>
      <c r="R3655" s="14">
        <f t="shared" si="294"/>
        <v>42191.363506944443</v>
      </c>
      <c r="S3655" s="14">
        <f t="shared" si="295"/>
        <v>42221.363506944443</v>
      </c>
      <c r="T3655">
        <f t="shared" si="293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90"/>
        <v>68.84</v>
      </c>
      <c r="Q3656">
        <f t="shared" si="292"/>
        <v>174</v>
      </c>
      <c r="R3656" s="14">
        <f t="shared" si="294"/>
        <v>42440.416504629626</v>
      </c>
      <c r="S3656" s="14">
        <f t="shared" si="295"/>
        <v>42463.708333333328</v>
      </c>
      <c r="T3656">
        <f t="shared" si="293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90"/>
        <v>73.58</v>
      </c>
      <c r="Q3657">
        <f t="shared" si="292"/>
        <v>116</v>
      </c>
      <c r="R3657" s="14">
        <f t="shared" si="294"/>
        <v>42173.803217592591</v>
      </c>
      <c r="S3657" s="14">
        <f t="shared" si="295"/>
        <v>42203.290972222225</v>
      </c>
      <c r="T3657">
        <f t="shared" si="293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90"/>
        <v>115.02</v>
      </c>
      <c r="Q3658">
        <f t="shared" si="292"/>
        <v>106</v>
      </c>
      <c r="R3658" s="14">
        <f t="shared" si="294"/>
        <v>42737.910138888896</v>
      </c>
      <c r="S3658" s="14">
        <f t="shared" si="295"/>
        <v>42767.957638888889</v>
      </c>
      <c r="T3658">
        <f t="shared" si="293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90"/>
        <v>110.75</v>
      </c>
      <c r="Q3659">
        <f t="shared" si="292"/>
        <v>111</v>
      </c>
      <c r="R3659" s="14">
        <f t="shared" si="294"/>
        <v>42499.629849537043</v>
      </c>
      <c r="S3659" s="14">
        <f t="shared" si="295"/>
        <v>42522.904166666667</v>
      </c>
      <c r="T3659">
        <f t="shared" si="293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90"/>
        <v>75.5</v>
      </c>
      <c r="Q3660">
        <f t="shared" si="292"/>
        <v>101</v>
      </c>
      <c r="R3660" s="14">
        <f t="shared" si="294"/>
        <v>41775.858564814815</v>
      </c>
      <c r="S3660" s="14">
        <f t="shared" si="295"/>
        <v>41822.165972222225</v>
      </c>
      <c r="T3660">
        <f t="shared" si="293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90"/>
        <v>235.46</v>
      </c>
      <c r="Q3661">
        <f t="shared" si="292"/>
        <v>102</v>
      </c>
      <c r="R3661" s="14">
        <f t="shared" si="294"/>
        <v>42055.277199074073</v>
      </c>
      <c r="S3661" s="14">
        <f t="shared" si="295"/>
        <v>42082.610416666663</v>
      </c>
      <c r="T3661">
        <f t="shared" si="293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90"/>
        <v>11.36</v>
      </c>
      <c r="Q3662">
        <f t="shared" si="292"/>
        <v>100</v>
      </c>
      <c r="R3662" s="14">
        <f t="shared" si="294"/>
        <v>41971.881076388891</v>
      </c>
      <c r="S3662" s="14">
        <f t="shared" si="295"/>
        <v>41996.881076388891</v>
      </c>
      <c r="T3662">
        <f t="shared" si="293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90"/>
        <v>92.5</v>
      </c>
      <c r="Q3663">
        <f t="shared" si="292"/>
        <v>111</v>
      </c>
      <c r="R3663" s="14">
        <f t="shared" si="294"/>
        <v>42447.896666666667</v>
      </c>
      <c r="S3663" s="14">
        <f t="shared" si="295"/>
        <v>42470.166666666672</v>
      </c>
      <c r="T3663">
        <f t="shared" si="293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90"/>
        <v>202.85</v>
      </c>
      <c r="Q3664">
        <f t="shared" si="292"/>
        <v>101</v>
      </c>
      <c r="R3664" s="14">
        <f t="shared" si="294"/>
        <v>42064.220069444447</v>
      </c>
      <c r="S3664" s="14">
        <f t="shared" si="295"/>
        <v>42094.178402777776</v>
      </c>
      <c r="T3664">
        <f t="shared" si="293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90"/>
        <v>26</v>
      </c>
      <c r="Q3665">
        <f t="shared" si="292"/>
        <v>104</v>
      </c>
      <c r="R3665" s="14">
        <f t="shared" si="294"/>
        <v>42665.451736111107</v>
      </c>
      <c r="S3665" s="14">
        <f t="shared" si="295"/>
        <v>42725.493402777778</v>
      </c>
      <c r="T3665">
        <f t="shared" si="293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90"/>
        <v>46.05</v>
      </c>
      <c r="Q3666">
        <f t="shared" si="292"/>
        <v>109</v>
      </c>
      <c r="R3666" s="14">
        <f t="shared" si="294"/>
        <v>42523.248715277776</v>
      </c>
      <c r="S3666" s="14">
        <f t="shared" si="295"/>
        <v>42537.248715277776</v>
      </c>
      <c r="T3666">
        <f t="shared" si="293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90"/>
        <v>51</v>
      </c>
      <c r="Q3667">
        <f t="shared" si="292"/>
        <v>115</v>
      </c>
      <c r="R3667" s="14">
        <f t="shared" si="294"/>
        <v>42294.808124999996</v>
      </c>
      <c r="S3667" s="14">
        <f t="shared" si="295"/>
        <v>42305.829166666663</v>
      </c>
      <c r="T3667">
        <f t="shared" si="293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90"/>
        <v>31.58</v>
      </c>
      <c r="Q3668">
        <f t="shared" si="292"/>
        <v>100</v>
      </c>
      <c r="R3668" s="14">
        <f t="shared" si="294"/>
        <v>41822.90488425926</v>
      </c>
      <c r="S3668" s="14">
        <f t="shared" si="295"/>
        <v>41844.291666666664</v>
      </c>
      <c r="T3668">
        <f t="shared" si="293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90"/>
        <v>53.36</v>
      </c>
      <c r="Q3669">
        <f t="shared" si="292"/>
        <v>103</v>
      </c>
      <c r="R3669" s="14">
        <f t="shared" si="294"/>
        <v>42173.970127314817</v>
      </c>
      <c r="S3669" s="14">
        <f t="shared" si="295"/>
        <v>42203.970127314817</v>
      </c>
      <c r="T3669">
        <f t="shared" si="293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90"/>
        <v>36.96</v>
      </c>
      <c r="Q3670">
        <f t="shared" si="292"/>
        <v>104</v>
      </c>
      <c r="R3670" s="14">
        <f t="shared" si="294"/>
        <v>42185.556157407409</v>
      </c>
      <c r="S3670" s="14">
        <f t="shared" si="295"/>
        <v>42208.772916666669</v>
      </c>
      <c r="T3670">
        <f t="shared" si="293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90"/>
        <v>81.290000000000006</v>
      </c>
      <c r="Q3671">
        <f t="shared" si="292"/>
        <v>138</v>
      </c>
      <c r="R3671" s="14">
        <f t="shared" si="294"/>
        <v>42136.675196759257</v>
      </c>
      <c r="S3671" s="14">
        <f t="shared" si="295"/>
        <v>42166.675196759257</v>
      </c>
      <c r="T3671">
        <f t="shared" si="293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90"/>
        <v>20.079999999999998</v>
      </c>
      <c r="Q3672">
        <f t="shared" si="292"/>
        <v>110</v>
      </c>
      <c r="R3672" s="14">
        <f t="shared" si="294"/>
        <v>42142.514016203699</v>
      </c>
      <c r="S3672" s="14">
        <f t="shared" si="295"/>
        <v>42155.958333333328</v>
      </c>
      <c r="T3672">
        <f t="shared" si="293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90"/>
        <v>88.25</v>
      </c>
      <c r="Q3673">
        <f t="shared" si="292"/>
        <v>101</v>
      </c>
      <c r="R3673" s="14">
        <f t="shared" si="294"/>
        <v>41820.62809027778</v>
      </c>
      <c r="S3673" s="14">
        <f t="shared" si="295"/>
        <v>41841.165972222225</v>
      </c>
      <c r="T3673">
        <f t="shared" si="293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90"/>
        <v>53.44</v>
      </c>
      <c r="Q3674">
        <f t="shared" si="292"/>
        <v>102</v>
      </c>
      <c r="R3674" s="14">
        <f t="shared" si="294"/>
        <v>41878.946574074071</v>
      </c>
      <c r="S3674" s="14">
        <f t="shared" si="295"/>
        <v>41908.946574074071</v>
      </c>
      <c r="T3674">
        <f t="shared" si="293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90"/>
        <v>39.869999999999997</v>
      </c>
      <c r="Q3675">
        <f t="shared" si="292"/>
        <v>114</v>
      </c>
      <c r="R3675" s="14">
        <f t="shared" si="294"/>
        <v>41914.295104166667</v>
      </c>
      <c r="S3675" s="14">
        <f t="shared" si="295"/>
        <v>41948.536111111112</v>
      </c>
      <c r="T3675">
        <f t="shared" si="293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90"/>
        <v>145.16</v>
      </c>
      <c r="Q3676">
        <f t="shared" si="292"/>
        <v>100</v>
      </c>
      <c r="R3676" s="14">
        <f t="shared" si="294"/>
        <v>42556.873020833329</v>
      </c>
      <c r="S3676" s="14">
        <f t="shared" si="295"/>
        <v>42616.873020833329</v>
      </c>
      <c r="T3676">
        <f t="shared" si="293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ref="P3677:P3740" si="296">IFERROR(
ROUND(E3677/L3677,2),"N/A")</f>
        <v>23.33</v>
      </c>
      <c r="Q3677">
        <f t="shared" si="292"/>
        <v>140</v>
      </c>
      <c r="R3677" s="14">
        <f t="shared" si="294"/>
        <v>42493.597013888888</v>
      </c>
      <c r="S3677" s="14">
        <f t="shared" si="295"/>
        <v>42505.958333333328</v>
      </c>
      <c r="T3677">
        <f t="shared" si="293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96"/>
        <v>64.38</v>
      </c>
      <c r="Q3678">
        <f t="shared" si="292"/>
        <v>129</v>
      </c>
      <c r="R3678" s="14">
        <f t="shared" si="294"/>
        <v>41876.815787037034</v>
      </c>
      <c r="S3678" s="14">
        <f t="shared" si="295"/>
        <v>41894.815787037034</v>
      </c>
      <c r="T3678">
        <f t="shared" si="293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96"/>
        <v>62.05</v>
      </c>
      <c r="Q3679">
        <f t="shared" si="292"/>
        <v>103</v>
      </c>
      <c r="R3679" s="14">
        <f t="shared" si="294"/>
        <v>41802.574282407404</v>
      </c>
      <c r="S3679" s="14">
        <f t="shared" si="295"/>
        <v>41823.165972222225</v>
      </c>
      <c r="T3679">
        <f t="shared" si="293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96"/>
        <v>66.13</v>
      </c>
      <c r="Q3680">
        <f t="shared" si="292"/>
        <v>103</v>
      </c>
      <c r="R3680" s="14">
        <f t="shared" si="294"/>
        <v>42120.531226851846</v>
      </c>
      <c r="S3680" s="14">
        <f t="shared" si="295"/>
        <v>42155.531226851846</v>
      </c>
      <c r="T3680">
        <f t="shared" si="293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96"/>
        <v>73.400000000000006</v>
      </c>
      <c r="Q3681">
        <f t="shared" si="292"/>
        <v>110</v>
      </c>
      <c r="R3681" s="14">
        <f t="shared" si="294"/>
        <v>41786.761354166665</v>
      </c>
      <c r="S3681" s="14">
        <f t="shared" si="295"/>
        <v>41821.207638888889</v>
      </c>
      <c r="T3681">
        <f t="shared" si="293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96"/>
        <v>99.5</v>
      </c>
      <c r="Q3682">
        <f t="shared" si="292"/>
        <v>113</v>
      </c>
      <c r="R3682" s="14">
        <f t="shared" si="294"/>
        <v>42627.454097222217</v>
      </c>
      <c r="S3682" s="14">
        <f t="shared" si="295"/>
        <v>42648.454097222217</v>
      </c>
      <c r="T3682">
        <f t="shared" si="293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96"/>
        <v>62.17</v>
      </c>
      <c r="Q3683">
        <f t="shared" si="292"/>
        <v>112</v>
      </c>
      <c r="R3683" s="14">
        <f t="shared" si="294"/>
        <v>42374.651504629626</v>
      </c>
      <c r="S3683" s="14">
        <f t="shared" si="295"/>
        <v>42384.651504629626</v>
      </c>
      <c r="T3683">
        <f t="shared" si="293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96"/>
        <v>62.33</v>
      </c>
      <c r="Q3684">
        <f t="shared" si="292"/>
        <v>139</v>
      </c>
      <c r="R3684" s="14">
        <f t="shared" si="294"/>
        <v>41772.685393518521</v>
      </c>
      <c r="S3684" s="14">
        <f t="shared" si="295"/>
        <v>41806.290972222225</v>
      </c>
      <c r="T3684">
        <f t="shared" si="293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96"/>
        <v>58.79</v>
      </c>
      <c r="Q3685">
        <f t="shared" si="292"/>
        <v>111</v>
      </c>
      <c r="R3685" s="14">
        <f t="shared" si="294"/>
        <v>42633.116851851853</v>
      </c>
      <c r="S3685" s="14">
        <f t="shared" si="295"/>
        <v>42663.116851851853</v>
      </c>
      <c r="T3685">
        <f t="shared" si="293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96"/>
        <v>45.35</v>
      </c>
      <c r="Q3686">
        <f t="shared" si="292"/>
        <v>139</v>
      </c>
      <c r="R3686" s="14">
        <f t="shared" si="294"/>
        <v>42219.180393518516</v>
      </c>
      <c r="S3686" s="14">
        <f t="shared" si="295"/>
        <v>42249.180393518516</v>
      </c>
      <c r="T3686">
        <f t="shared" si="293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96"/>
        <v>41.94</v>
      </c>
      <c r="Q3687">
        <f t="shared" si="292"/>
        <v>106</v>
      </c>
      <c r="R3687" s="14">
        <f t="shared" si="294"/>
        <v>41753.593275462961</v>
      </c>
      <c r="S3687" s="14">
        <f t="shared" si="295"/>
        <v>41778.875</v>
      </c>
      <c r="T3687">
        <f t="shared" si="293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96"/>
        <v>59.17</v>
      </c>
      <c r="Q3688">
        <f t="shared" si="292"/>
        <v>101</v>
      </c>
      <c r="R3688" s="14">
        <f t="shared" si="294"/>
        <v>42230.662731481483</v>
      </c>
      <c r="S3688" s="14">
        <f t="shared" si="295"/>
        <v>42245.165972222225</v>
      </c>
      <c r="T3688">
        <f t="shared" si="293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96"/>
        <v>200.49</v>
      </c>
      <c r="Q3689">
        <f t="shared" si="292"/>
        <v>100</v>
      </c>
      <c r="R3689" s="14">
        <f t="shared" si="294"/>
        <v>41787.218229166669</v>
      </c>
      <c r="S3689" s="14">
        <f t="shared" si="295"/>
        <v>41817.218229166669</v>
      </c>
      <c r="T3689">
        <f t="shared" si="293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96"/>
        <v>83.97</v>
      </c>
      <c r="Q3690">
        <f t="shared" si="292"/>
        <v>109</v>
      </c>
      <c r="R3690" s="14">
        <f t="shared" si="294"/>
        <v>41829.787083333329</v>
      </c>
      <c r="S3690" s="14">
        <f t="shared" si="295"/>
        <v>41859.787083333329</v>
      </c>
      <c r="T3690">
        <f t="shared" si="293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96"/>
        <v>57.26</v>
      </c>
      <c r="Q3691">
        <f t="shared" si="292"/>
        <v>118</v>
      </c>
      <c r="R3691" s="14">
        <f t="shared" si="294"/>
        <v>42147.826840277776</v>
      </c>
      <c r="S3691" s="14">
        <f t="shared" si="295"/>
        <v>42176.934027777781</v>
      </c>
      <c r="T3691">
        <f t="shared" si="293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96"/>
        <v>58.06</v>
      </c>
      <c r="Q3692">
        <f t="shared" si="292"/>
        <v>120</v>
      </c>
      <c r="R3692" s="14">
        <f t="shared" si="294"/>
        <v>41940.598182870373</v>
      </c>
      <c r="S3692" s="14">
        <f t="shared" si="295"/>
        <v>41970.639849537038</v>
      </c>
      <c r="T3692">
        <f t="shared" si="293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96"/>
        <v>186.8</v>
      </c>
      <c r="Q3693">
        <f t="shared" si="292"/>
        <v>128</v>
      </c>
      <c r="R3693" s="14">
        <f t="shared" si="294"/>
        <v>42020.700567129628</v>
      </c>
      <c r="S3693" s="14">
        <f t="shared" si="295"/>
        <v>42065.207638888889</v>
      </c>
      <c r="T3693">
        <f t="shared" si="293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96"/>
        <v>74.12</v>
      </c>
      <c r="Q3694">
        <f t="shared" si="292"/>
        <v>126</v>
      </c>
      <c r="R3694" s="14">
        <f t="shared" si="294"/>
        <v>41891.96503472222</v>
      </c>
      <c r="S3694" s="14">
        <f t="shared" si="295"/>
        <v>41901</v>
      </c>
      <c r="T3694">
        <f t="shared" si="293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96"/>
        <v>30.71</v>
      </c>
      <c r="Q3695">
        <f t="shared" si="292"/>
        <v>129</v>
      </c>
      <c r="R3695" s="14">
        <f t="shared" si="294"/>
        <v>42309.191307870366</v>
      </c>
      <c r="S3695" s="14">
        <f t="shared" si="295"/>
        <v>42338.9375</v>
      </c>
      <c r="T3695">
        <f t="shared" si="293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96"/>
        <v>62.67</v>
      </c>
      <c r="Q3696">
        <f t="shared" si="292"/>
        <v>107</v>
      </c>
      <c r="R3696" s="14">
        <f t="shared" si="294"/>
        <v>42490.133877314816</v>
      </c>
      <c r="S3696" s="14">
        <f t="shared" si="295"/>
        <v>42527.083333333328</v>
      </c>
      <c r="T3696">
        <f t="shared" si="293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96"/>
        <v>121.36</v>
      </c>
      <c r="Q3697">
        <f t="shared" si="292"/>
        <v>100</v>
      </c>
      <c r="R3697" s="14">
        <f t="shared" si="294"/>
        <v>41995.870486111111</v>
      </c>
      <c r="S3697" s="14">
        <f t="shared" si="295"/>
        <v>42015.870486111111</v>
      </c>
      <c r="T3697">
        <f t="shared" si="293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96"/>
        <v>39.74</v>
      </c>
      <c r="Q3698">
        <f t="shared" si="292"/>
        <v>155</v>
      </c>
      <c r="R3698" s="14">
        <f t="shared" si="294"/>
        <v>41988.617083333331</v>
      </c>
      <c r="S3698" s="14">
        <f t="shared" si="295"/>
        <v>42048.617083333331</v>
      </c>
      <c r="T3698">
        <f t="shared" si="293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96"/>
        <v>72</v>
      </c>
      <c r="Q3699">
        <f t="shared" si="292"/>
        <v>108</v>
      </c>
      <c r="R3699" s="14">
        <f t="shared" si="294"/>
        <v>42479.465833333335</v>
      </c>
      <c r="S3699" s="14">
        <f t="shared" si="295"/>
        <v>42500.465833333335</v>
      </c>
      <c r="T3699">
        <f t="shared" si="293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96"/>
        <v>40.630000000000003</v>
      </c>
      <c r="Q3700">
        <f t="shared" si="292"/>
        <v>111</v>
      </c>
      <c r="R3700" s="14">
        <f t="shared" si="294"/>
        <v>42401.806562500002</v>
      </c>
      <c r="S3700" s="14">
        <f t="shared" si="295"/>
        <v>42431.806562500002</v>
      </c>
      <c r="T3700">
        <f t="shared" si="293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96"/>
        <v>63</v>
      </c>
      <c r="Q3701">
        <f t="shared" si="292"/>
        <v>101</v>
      </c>
      <c r="R3701" s="14">
        <f t="shared" si="294"/>
        <v>41897.602037037039</v>
      </c>
      <c r="S3701" s="14">
        <f t="shared" si="295"/>
        <v>41927.602037037039</v>
      </c>
      <c r="T3701">
        <f t="shared" si="293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96"/>
        <v>33.67</v>
      </c>
      <c r="Q3702">
        <f t="shared" si="292"/>
        <v>121</v>
      </c>
      <c r="R3702" s="14">
        <f t="shared" si="294"/>
        <v>41882.585648148146</v>
      </c>
      <c r="S3702" s="14">
        <f t="shared" si="295"/>
        <v>41912.666666666664</v>
      </c>
      <c r="T3702">
        <f t="shared" si="293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96"/>
        <v>38.590000000000003</v>
      </c>
      <c r="Q3703">
        <f t="shared" si="292"/>
        <v>100</v>
      </c>
      <c r="R3703" s="14">
        <f t="shared" si="294"/>
        <v>42129.541585648149</v>
      </c>
      <c r="S3703" s="14">
        <f t="shared" si="295"/>
        <v>42159.541585648149</v>
      </c>
      <c r="T3703">
        <f t="shared" si="293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96"/>
        <v>155.94999999999999</v>
      </c>
      <c r="Q3704">
        <f t="shared" si="292"/>
        <v>109</v>
      </c>
      <c r="R3704" s="14">
        <f t="shared" si="294"/>
        <v>42524.53800925926</v>
      </c>
      <c r="S3704" s="14">
        <f t="shared" si="295"/>
        <v>42561.957638888889</v>
      </c>
      <c r="T3704">
        <f t="shared" si="293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96"/>
        <v>43.2</v>
      </c>
      <c r="Q3705">
        <f t="shared" si="292"/>
        <v>123</v>
      </c>
      <c r="R3705" s="14">
        <f t="shared" si="294"/>
        <v>42556.504490740743</v>
      </c>
      <c r="S3705" s="14">
        <f t="shared" si="295"/>
        <v>42595.290972222225</v>
      </c>
      <c r="T3705">
        <f t="shared" si="293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96"/>
        <v>15.15</v>
      </c>
      <c r="Q3706">
        <f t="shared" si="292"/>
        <v>136</v>
      </c>
      <c r="R3706" s="14">
        <f t="shared" si="294"/>
        <v>42461.689745370371</v>
      </c>
      <c r="S3706" s="14">
        <f t="shared" si="295"/>
        <v>42521.689745370371</v>
      </c>
      <c r="T3706">
        <f t="shared" si="293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96"/>
        <v>83.57</v>
      </c>
      <c r="Q3707">
        <f t="shared" si="292"/>
        <v>103</v>
      </c>
      <c r="R3707" s="14">
        <f t="shared" si="294"/>
        <v>41792.542986111112</v>
      </c>
      <c r="S3707" s="14">
        <f t="shared" si="295"/>
        <v>41813.75</v>
      </c>
      <c r="T3707">
        <f t="shared" si="293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96"/>
        <v>140</v>
      </c>
      <c r="Q3708">
        <f t="shared" si="292"/>
        <v>121</v>
      </c>
      <c r="R3708" s="14">
        <f t="shared" si="294"/>
        <v>41879.913761574076</v>
      </c>
      <c r="S3708" s="14">
        <f t="shared" si="295"/>
        <v>41894.913761574076</v>
      </c>
      <c r="T3708">
        <f t="shared" si="293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96"/>
        <v>80.87</v>
      </c>
      <c r="Q3709">
        <f t="shared" si="292"/>
        <v>186</v>
      </c>
      <c r="R3709" s="14">
        <f t="shared" si="294"/>
        <v>42552.048356481479</v>
      </c>
      <c r="S3709" s="14">
        <f t="shared" si="295"/>
        <v>42573.226388888885</v>
      </c>
      <c r="T3709">
        <f t="shared" si="293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96"/>
        <v>53.85</v>
      </c>
      <c r="Q3710">
        <f t="shared" si="292"/>
        <v>300</v>
      </c>
      <c r="R3710" s="14">
        <f t="shared" si="294"/>
        <v>41810.142199074071</v>
      </c>
      <c r="S3710" s="14">
        <f t="shared" si="295"/>
        <v>41824.142199074071</v>
      </c>
      <c r="T3710">
        <f t="shared" si="293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96"/>
        <v>30.93</v>
      </c>
      <c r="Q3711">
        <f t="shared" si="292"/>
        <v>108</v>
      </c>
      <c r="R3711" s="14">
        <f t="shared" si="294"/>
        <v>41785.707708333335</v>
      </c>
      <c r="S3711" s="14">
        <f t="shared" si="295"/>
        <v>41815.707708333335</v>
      </c>
      <c r="T3711">
        <f t="shared" si="293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96"/>
        <v>67.959999999999994</v>
      </c>
      <c r="Q3712">
        <f t="shared" si="292"/>
        <v>141</v>
      </c>
      <c r="R3712" s="14">
        <f t="shared" si="294"/>
        <v>42072.576249999998</v>
      </c>
      <c r="S3712" s="14">
        <f t="shared" si="295"/>
        <v>42097.576249999998</v>
      </c>
      <c r="T3712">
        <f t="shared" si="293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96"/>
        <v>27.14</v>
      </c>
      <c r="Q3713">
        <f t="shared" si="292"/>
        <v>114</v>
      </c>
      <c r="R3713" s="14">
        <f t="shared" si="294"/>
        <v>41779.724224537036</v>
      </c>
      <c r="S3713" s="14">
        <f t="shared" si="295"/>
        <v>41805.666666666664</v>
      </c>
      <c r="T3713">
        <f t="shared" si="293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96"/>
        <v>110.87</v>
      </c>
      <c r="Q3714">
        <f t="shared" ref="Q3714:Q3777" si="297">ROUND(E3714/D3714*100,0)</f>
        <v>154</v>
      </c>
      <c r="R3714" s="14">
        <f t="shared" si="294"/>
        <v>42134.172071759262</v>
      </c>
      <c r="S3714" s="14">
        <f t="shared" si="295"/>
        <v>42155.290972222225</v>
      </c>
      <c r="T3714">
        <f t="shared" ref="T3714:T3753" si="298">YEAR(R3714)</f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96"/>
        <v>106.84</v>
      </c>
      <c r="Q3715">
        <f t="shared" si="297"/>
        <v>102</v>
      </c>
      <c r="R3715" s="14">
        <f t="shared" ref="R3715:R3778" si="299">(((J3715/60) /60 /24)+DATE(1970,1,1))</f>
        <v>42505.738032407404</v>
      </c>
      <c r="S3715" s="14">
        <f t="shared" ref="S3715:S3778" si="300">(((I3715/60)/60/24)+DATE(1970,1,1))</f>
        <v>42525.738032407404</v>
      </c>
      <c r="T3715">
        <f t="shared" si="298"/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96"/>
        <v>105.52</v>
      </c>
      <c r="Q3716">
        <f t="shared" si="297"/>
        <v>102</v>
      </c>
      <c r="R3716" s="14">
        <f t="shared" si="299"/>
        <v>42118.556331018524</v>
      </c>
      <c r="S3716" s="14">
        <f t="shared" si="300"/>
        <v>42150.165972222225</v>
      </c>
      <c r="T3716">
        <f t="shared" si="298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96"/>
        <v>132.96</v>
      </c>
      <c r="Q3717">
        <f t="shared" si="297"/>
        <v>103</v>
      </c>
      <c r="R3717" s="14">
        <f t="shared" si="299"/>
        <v>42036.995590277773</v>
      </c>
      <c r="S3717" s="14">
        <f t="shared" si="300"/>
        <v>42094.536111111112</v>
      </c>
      <c r="T3717">
        <f t="shared" si="298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96"/>
        <v>51.92</v>
      </c>
      <c r="Q3718">
        <f t="shared" si="297"/>
        <v>156</v>
      </c>
      <c r="R3718" s="14">
        <f t="shared" si="299"/>
        <v>42360.887835648144</v>
      </c>
      <c r="S3718" s="14">
        <f t="shared" si="300"/>
        <v>42390.887835648144</v>
      </c>
      <c r="T3718">
        <f t="shared" si="298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96"/>
        <v>310</v>
      </c>
      <c r="Q3719">
        <f t="shared" si="297"/>
        <v>101</v>
      </c>
      <c r="R3719" s="14">
        <f t="shared" si="299"/>
        <v>42102.866307870368</v>
      </c>
      <c r="S3719" s="14">
        <f t="shared" si="300"/>
        <v>42133.866307870368</v>
      </c>
      <c r="T3719">
        <f t="shared" si="298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96"/>
        <v>26.02</v>
      </c>
      <c r="Q3720">
        <f t="shared" si="297"/>
        <v>239</v>
      </c>
      <c r="R3720" s="14">
        <f t="shared" si="299"/>
        <v>42032.716145833328</v>
      </c>
      <c r="S3720" s="14">
        <f t="shared" si="300"/>
        <v>42062.716145833328</v>
      </c>
      <c r="T3720">
        <f t="shared" si="298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96"/>
        <v>105</v>
      </c>
      <c r="Q3721">
        <f t="shared" si="297"/>
        <v>210</v>
      </c>
      <c r="R3721" s="14">
        <f t="shared" si="299"/>
        <v>42147.729930555557</v>
      </c>
      <c r="S3721" s="14">
        <f t="shared" si="300"/>
        <v>42177.729930555557</v>
      </c>
      <c r="T3721">
        <f t="shared" si="298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96"/>
        <v>86.23</v>
      </c>
      <c r="Q3722">
        <f t="shared" si="297"/>
        <v>105</v>
      </c>
      <c r="R3722" s="14">
        <f t="shared" si="299"/>
        <v>42165.993125000001</v>
      </c>
      <c r="S3722" s="14">
        <f t="shared" si="300"/>
        <v>42187.993125000001</v>
      </c>
      <c r="T3722">
        <f t="shared" si="298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96"/>
        <v>114.55</v>
      </c>
      <c r="Q3723">
        <f t="shared" si="297"/>
        <v>101</v>
      </c>
      <c r="R3723" s="14">
        <f t="shared" si="299"/>
        <v>41927.936157407406</v>
      </c>
      <c r="S3723" s="14">
        <f t="shared" si="300"/>
        <v>41948.977824074071</v>
      </c>
      <c r="T3723">
        <f t="shared" si="298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96"/>
        <v>47.66</v>
      </c>
      <c r="Q3724">
        <f t="shared" si="297"/>
        <v>111</v>
      </c>
      <c r="R3724" s="14">
        <f t="shared" si="299"/>
        <v>42381.671840277777</v>
      </c>
      <c r="S3724" s="14">
        <f t="shared" si="300"/>
        <v>42411.957638888889</v>
      </c>
      <c r="T3724">
        <f t="shared" si="298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96"/>
        <v>72.89</v>
      </c>
      <c r="Q3725">
        <f t="shared" si="297"/>
        <v>102</v>
      </c>
      <c r="R3725" s="14">
        <f t="shared" si="299"/>
        <v>41943.753032407411</v>
      </c>
      <c r="S3725" s="14">
        <f t="shared" si="300"/>
        <v>41973.794699074075</v>
      </c>
      <c r="T3725">
        <f t="shared" si="298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96"/>
        <v>49.55</v>
      </c>
      <c r="Q3726">
        <f t="shared" si="297"/>
        <v>103</v>
      </c>
      <c r="R3726" s="14">
        <f t="shared" si="299"/>
        <v>42465.491435185191</v>
      </c>
      <c r="S3726" s="14">
        <f t="shared" si="300"/>
        <v>42494.958333333328</v>
      </c>
      <c r="T3726">
        <f t="shared" si="298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96"/>
        <v>25.4</v>
      </c>
      <c r="Q3727">
        <f t="shared" si="297"/>
        <v>127</v>
      </c>
      <c r="R3727" s="14">
        <f t="shared" si="299"/>
        <v>42401.945219907408</v>
      </c>
      <c r="S3727" s="14">
        <f t="shared" si="300"/>
        <v>42418.895833333328</v>
      </c>
      <c r="T3727">
        <f t="shared" si="298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96"/>
        <v>62.59</v>
      </c>
      <c r="Q3728">
        <f t="shared" si="297"/>
        <v>339</v>
      </c>
      <c r="R3728" s="14">
        <f t="shared" si="299"/>
        <v>42462.140868055561</v>
      </c>
      <c r="S3728" s="14">
        <f t="shared" si="300"/>
        <v>42489.875</v>
      </c>
      <c r="T3728">
        <f t="shared" si="298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96"/>
        <v>61.06</v>
      </c>
      <c r="Q3729">
        <f t="shared" si="297"/>
        <v>101</v>
      </c>
      <c r="R3729" s="14">
        <f t="shared" si="299"/>
        <v>42632.348310185189</v>
      </c>
      <c r="S3729" s="14">
        <f t="shared" si="300"/>
        <v>42663.204861111109</v>
      </c>
      <c r="T3729">
        <f t="shared" si="298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96"/>
        <v>60.06</v>
      </c>
      <c r="Q3730">
        <f t="shared" si="297"/>
        <v>9</v>
      </c>
      <c r="R3730" s="14">
        <f t="shared" si="299"/>
        <v>42205.171018518522</v>
      </c>
      <c r="S3730" s="14">
        <f t="shared" si="300"/>
        <v>42235.171018518522</v>
      </c>
      <c r="T3730">
        <f t="shared" si="298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96"/>
        <v>72.400000000000006</v>
      </c>
      <c r="Q3731">
        <f t="shared" si="297"/>
        <v>7</v>
      </c>
      <c r="R3731" s="14">
        <f t="shared" si="299"/>
        <v>42041.205000000002</v>
      </c>
      <c r="S3731" s="14">
        <f t="shared" si="300"/>
        <v>42086.16333333333</v>
      </c>
      <c r="T3731">
        <f t="shared" si="298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96"/>
        <v>100</v>
      </c>
      <c r="Q3732">
        <f t="shared" si="297"/>
        <v>10</v>
      </c>
      <c r="R3732" s="14">
        <f t="shared" si="299"/>
        <v>42203.677766203706</v>
      </c>
      <c r="S3732" s="14">
        <f t="shared" si="300"/>
        <v>42233.677766203706</v>
      </c>
      <c r="T3732">
        <f t="shared" si="298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96"/>
        <v>51.67</v>
      </c>
      <c r="Q3733">
        <f t="shared" si="297"/>
        <v>11</v>
      </c>
      <c r="R3733" s="14">
        <f t="shared" si="299"/>
        <v>41983.752847222218</v>
      </c>
      <c r="S3733" s="14">
        <f t="shared" si="300"/>
        <v>42014.140972222223</v>
      </c>
      <c r="T3733">
        <f t="shared" si="298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96"/>
        <v>32.75</v>
      </c>
      <c r="Q3734">
        <f t="shared" si="297"/>
        <v>15</v>
      </c>
      <c r="R3734" s="14">
        <f t="shared" si="299"/>
        <v>41968.677465277782</v>
      </c>
      <c r="S3734" s="14">
        <f t="shared" si="300"/>
        <v>42028.5</v>
      </c>
      <c r="T3734">
        <f t="shared" si="298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 t="str">
        <f t="shared" si="296"/>
        <v>N/A</v>
      </c>
      <c r="Q3735">
        <f t="shared" si="297"/>
        <v>0</v>
      </c>
      <c r="R3735" s="14">
        <f t="shared" si="299"/>
        <v>42103.024398148147</v>
      </c>
      <c r="S3735" s="14">
        <f t="shared" si="300"/>
        <v>42112.9375</v>
      </c>
      <c r="T3735">
        <f t="shared" si="298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96"/>
        <v>61</v>
      </c>
      <c r="Q3736">
        <f t="shared" si="297"/>
        <v>28</v>
      </c>
      <c r="R3736" s="14">
        <f t="shared" si="299"/>
        <v>42089.901574074072</v>
      </c>
      <c r="S3736" s="14">
        <f t="shared" si="300"/>
        <v>42149.901574074072</v>
      </c>
      <c r="T3736">
        <f t="shared" si="298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96"/>
        <v>10</v>
      </c>
      <c r="Q3737">
        <f t="shared" si="297"/>
        <v>13</v>
      </c>
      <c r="R3737" s="14">
        <f t="shared" si="299"/>
        <v>42122.693159722221</v>
      </c>
      <c r="S3737" s="14">
        <f t="shared" si="300"/>
        <v>42152.693159722221</v>
      </c>
      <c r="T3737">
        <f t="shared" si="298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96"/>
        <v>10</v>
      </c>
      <c r="Q3738">
        <f t="shared" si="297"/>
        <v>1</v>
      </c>
      <c r="R3738" s="14">
        <f t="shared" si="299"/>
        <v>42048.711724537032</v>
      </c>
      <c r="S3738" s="14">
        <f t="shared" si="300"/>
        <v>42086.75</v>
      </c>
      <c r="T3738">
        <f t="shared" si="298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96"/>
        <v>37.5</v>
      </c>
      <c r="Q3739">
        <f t="shared" si="297"/>
        <v>21</v>
      </c>
      <c r="R3739" s="14">
        <f t="shared" si="299"/>
        <v>42297.691006944442</v>
      </c>
      <c r="S3739" s="14">
        <f t="shared" si="300"/>
        <v>42320.290972222225</v>
      </c>
      <c r="T3739">
        <f t="shared" si="298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96"/>
        <v>45</v>
      </c>
      <c r="Q3740">
        <f t="shared" si="297"/>
        <v>18</v>
      </c>
      <c r="R3740" s="14">
        <f t="shared" si="299"/>
        <v>41813.938715277778</v>
      </c>
      <c r="S3740" s="14">
        <f t="shared" si="300"/>
        <v>41835.916666666664</v>
      </c>
      <c r="T3740">
        <f t="shared" si="298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ref="P3741:P3804" si="301">IFERROR(
ROUND(E3741/L3741,2),"N/A")</f>
        <v>100.63</v>
      </c>
      <c r="Q3741">
        <f t="shared" si="297"/>
        <v>20</v>
      </c>
      <c r="R3741" s="14">
        <f t="shared" si="299"/>
        <v>42548.449861111112</v>
      </c>
      <c r="S3741" s="14">
        <f t="shared" si="300"/>
        <v>42568.449861111112</v>
      </c>
      <c r="T3741">
        <f t="shared" si="298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301"/>
        <v>25.57</v>
      </c>
      <c r="Q3742">
        <f t="shared" si="297"/>
        <v>18</v>
      </c>
      <c r="R3742" s="14">
        <f t="shared" si="299"/>
        <v>41833.089756944442</v>
      </c>
      <c r="S3742" s="14">
        <f t="shared" si="300"/>
        <v>41863.079143518517</v>
      </c>
      <c r="T3742">
        <f t="shared" si="298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 t="str">
        <f t="shared" si="301"/>
        <v>N/A</v>
      </c>
      <c r="Q3743">
        <f t="shared" si="297"/>
        <v>0</v>
      </c>
      <c r="R3743" s="14">
        <f t="shared" si="299"/>
        <v>42325.920717592591</v>
      </c>
      <c r="S3743" s="14">
        <f t="shared" si="300"/>
        <v>42355.920717592591</v>
      </c>
      <c r="T3743">
        <f t="shared" si="298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301"/>
        <v>25</v>
      </c>
      <c r="Q3744">
        <f t="shared" si="297"/>
        <v>2</v>
      </c>
      <c r="R3744" s="14">
        <f t="shared" si="299"/>
        <v>41858.214629629627</v>
      </c>
      <c r="S3744" s="14">
        <f t="shared" si="300"/>
        <v>41888.214629629627</v>
      </c>
      <c r="T3744">
        <f t="shared" si="298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 t="str">
        <f t="shared" si="301"/>
        <v>N/A</v>
      </c>
      <c r="Q3745">
        <f t="shared" si="297"/>
        <v>0</v>
      </c>
      <c r="R3745" s="14">
        <f t="shared" si="299"/>
        <v>41793.710231481484</v>
      </c>
      <c r="S3745" s="14">
        <f t="shared" si="300"/>
        <v>41823.710231481484</v>
      </c>
      <c r="T3745">
        <f t="shared" si="298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 t="str">
        <f t="shared" si="301"/>
        <v>N/A</v>
      </c>
      <c r="Q3746">
        <f t="shared" si="297"/>
        <v>0</v>
      </c>
      <c r="R3746" s="14">
        <f t="shared" si="299"/>
        <v>41793.814259259263</v>
      </c>
      <c r="S3746" s="14">
        <f t="shared" si="300"/>
        <v>41825.165972222225</v>
      </c>
      <c r="T3746">
        <f t="shared" si="298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301"/>
        <v>10</v>
      </c>
      <c r="Q3747">
        <f t="shared" si="297"/>
        <v>10</v>
      </c>
      <c r="R3747" s="14">
        <f t="shared" si="299"/>
        <v>41831.697939814818</v>
      </c>
      <c r="S3747" s="14">
        <f t="shared" si="300"/>
        <v>41861.697939814818</v>
      </c>
      <c r="T3747">
        <f t="shared" si="298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301"/>
        <v>202</v>
      </c>
      <c r="Q3748">
        <f t="shared" si="297"/>
        <v>2</v>
      </c>
      <c r="R3748" s="14">
        <f t="shared" si="299"/>
        <v>42621.389340277776</v>
      </c>
      <c r="S3748" s="14">
        <f t="shared" si="300"/>
        <v>42651.389340277776</v>
      </c>
      <c r="T3748">
        <f t="shared" si="298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301"/>
        <v>25</v>
      </c>
      <c r="Q3749">
        <f t="shared" si="297"/>
        <v>1</v>
      </c>
      <c r="R3749" s="14">
        <f t="shared" si="299"/>
        <v>42164.299722222218</v>
      </c>
      <c r="S3749" s="14">
        <f t="shared" si="300"/>
        <v>42190.957638888889</v>
      </c>
      <c r="T3749">
        <f t="shared" si="298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301"/>
        <v>99.54</v>
      </c>
      <c r="Q3750">
        <f t="shared" si="297"/>
        <v>104</v>
      </c>
      <c r="R3750" s="14">
        <f t="shared" si="299"/>
        <v>42395.706435185188</v>
      </c>
      <c r="S3750" s="14">
        <f t="shared" si="300"/>
        <v>42416.249305555553</v>
      </c>
      <c r="T3750">
        <f t="shared" si="298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301"/>
        <v>75</v>
      </c>
      <c r="Q3751">
        <f t="shared" si="297"/>
        <v>105</v>
      </c>
      <c r="R3751" s="14">
        <f t="shared" si="299"/>
        <v>42458.127175925925</v>
      </c>
      <c r="S3751" s="14">
        <f t="shared" si="300"/>
        <v>42489.165972222225</v>
      </c>
      <c r="T3751">
        <f t="shared" si="298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301"/>
        <v>215.25</v>
      </c>
      <c r="Q3752">
        <f t="shared" si="297"/>
        <v>100</v>
      </c>
      <c r="R3752" s="14">
        <f t="shared" si="299"/>
        <v>42016.981574074074</v>
      </c>
      <c r="S3752" s="14">
        <f t="shared" si="300"/>
        <v>42045.332638888889</v>
      </c>
      <c r="T3752">
        <f t="shared" si="298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301"/>
        <v>120.55</v>
      </c>
      <c r="Q3753">
        <f t="shared" si="297"/>
        <v>133</v>
      </c>
      <c r="R3753" s="14">
        <f t="shared" si="299"/>
        <v>42403.035567129627</v>
      </c>
      <c r="S3753" s="14">
        <f t="shared" si="300"/>
        <v>42462.993900462956</v>
      </c>
      <c r="T3753">
        <f t="shared" si="298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301"/>
        <v>37.67</v>
      </c>
      <c r="Q3754">
        <f t="shared" si="297"/>
        <v>113</v>
      </c>
      <c r="R3754" s="14">
        <f t="shared" si="299"/>
        <v>42619.802488425921</v>
      </c>
      <c r="S3754" s="14">
        <f t="shared" si="300"/>
        <v>42659.875</v>
      </c>
      <c r="T3754">
        <f>YEAR(R3754)</f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301"/>
        <v>172.23</v>
      </c>
      <c r="Q3755">
        <f t="shared" si="297"/>
        <v>103</v>
      </c>
      <c r="R3755" s="14">
        <f t="shared" si="299"/>
        <v>42128.824074074073</v>
      </c>
      <c r="S3755" s="14">
        <f t="shared" si="300"/>
        <v>42158</v>
      </c>
      <c r="T3755">
        <f t="shared" ref="T3755:T3756" si="302">YEAR(R3755)</f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301"/>
        <v>111.11</v>
      </c>
      <c r="Q3756">
        <f t="shared" si="297"/>
        <v>120</v>
      </c>
      <c r="R3756" s="14">
        <f t="shared" si="299"/>
        <v>41808.881215277775</v>
      </c>
      <c r="S3756" s="14">
        <f t="shared" si="300"/>
        <v>41846.207638888889</v>
      </c>
      <c r="T3756">
        <f t="shared" si="302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301"/>
        <v>25.46</v>
      </c>
      <c r="Q3757">
        <f t="shared" si="297"/>
        <v>130</v>
      </c>
      <c r="R3757" s="14">
        <f t="shared" si="299"/>
        <v>42445.866979166662</v>
      </c>
      <c r="S3757" s="14">
        <f t="shared" si="300"/>
        <v>42475.866979166662</v>
      </c>
      <c r="T3757">
        <f>YEAR(R3757)</f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301"/>
        <v>267.64999999999998</v>
      </c>
      <c r="Q3758">
        <f t="shared" si="297"/>
        <v>101</v>
      </c>
      <c r="R3758" s="14">
        <f t="shared" si="299"/>
        <v>41771.814791666664</v>
      </c>
      <c r="S3758" s="14">
        <f t="shared" si="300"/>
        <v>41801.814791666664</v>
      </c>
      <c r="T3758">
        <f t="shared" ref="T3758:T3762" si="303">YEAR(R3758)</f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301"/>
        <v>75.959999999999994</v>
      </c>
      <c r="Q3759">
        <f t="shared" si="297"/>
        <v>109</v>
      </c>
      <c r="R3759" s="14">
        <f t="shared" si="299"/>
        <v>41954.850868055553</v>
      </c>
      <c r="S3759" s="14">
        <f t="shared" si="300"/>
        <v>41974.850868055553</v>
      </c>
      <c r="T3759">
        <f t="shared" si="303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301"/>
        <v>59.04</v>
      </c>
      <c r="Q3760">
        <f t="shared" si="297"/>
        <v>102</v>
      </c>
      <c r="R3760" s="14">
        <f t="shared" si="299"/>
        <v>41747.471504629626</v>
      </c>
      <c r="S3760" s="14">
        <f t="shared" si="300"/>
        <v>41778.208333333336</v>
      </c>
      <c r="T3760">
        <f t="shared" si="303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301"/>
        <v>50.11</v>
      </c>
      <c r="Q3761">
        <f t="shared" si="297"/>
        <v>110</v>
      </c>
      <c r="R3761" s="14">
        <f t="shared" si="299"/>
        <v>42182.108252314814</v>
      </c>
      <c r="S3761" s="14">
        <f t="shared" si="300"/>
        <v>42242.108252314814</v>
      </c>
      <c r="T3761">
        <f t="shared" si="303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301"/>
        <v>55.5</v>
      </c>
      <c r="Q3762">
        <f t="shared" si="297"/>
        <v>101</v>
      </c>
      <c r="R3762" s="14">
        <f t="shared" si="299"/>
        <v>41739.525300925925</v>
      </c>
      <c r="S3762" s="14">
        <f t="shared" si="300"/>
        <v>41764.525300925925</v>
      </c>
      <c r="T3762">
        <f t="shared" si="303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301"/>
        <v>166.67</v>
      </c>
      <c r="Q3763">
        <f t="shared" si="297"/>
        <v>100</v>
      </c>
      <c r="R3763" s="14">
        <f t="shared" si="299"/>
        <v>42173.466863425929</v>
      </c>
      <c r="S3763" s="14">
        <f t="shared" si="300"/>
        <v>42226.958333333328</v>
      </c>
      <c r="T3763">
        <f t="shared" ref="T3763:T3771" si="304">YEAR(R3763)</f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301"/>
        <v>47.43</v>
      </c>
      <c r="Q3764">
        <f t="shared" si="297"/>
        <v>106</v>
      </c>
      <c r="R3764" s="14">
        <f t="shared" si="299"/>
        <v>42193.813530092593</v>
      </c>
      <c r="S3764" s="14">
        <f t="shared" si="300"/>
        <v>42218.813530092593</v>
      </c>
      <c r="T3764">
        <f t="shared" si="304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301"/>
        <v>64.94</v>
      </c>
      <c r="Q3765">
        <f t="shared" si="297"/>
        <v>100</v>
      </c>
      <c r="R3765" s="14">
        <f t="shared" si="299"/>
        <v>42065.750300925924</v>
      </c>
      <c r="S3765" s="14">
        <f t="shared" si="300"/>
        <v>42095.708634259259</v>
      </c>
      <c r="T3765">
        <f t="shared" si="304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301"/>
        <v>55.56</v>
      </c>
      <c r="Q3766">
        <f t="shared" si="297"/>
        <v>100</v>
      </c>
      <c r="R3766" s="14">
        <f t="shared" si="299"/>
        <v>42499.842962962968</v>
      </c>
      <c r="S3766" s="14">
        <f t="shared" si="300"/>
        <v>42519.024999999994</v>
      </c>
      <c r="T3766">
        <f t="shared" si="304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301"/>
        <v>74.22</v>
      </c>
      <c r="Q3767">
        <f t="shared" si="297"/>
        <v>113</v>
      </c>
      <c r="R3767" s="14">
        <f t="shared" si="299"/>
        <v>41820.776412037041</v>
      </c>
      <c r="S3767" s="14">
        <f t="shared" si="300"/>
        <v>41850.776412037041</v>
      </c>
      <c r="T3767">
        <f t="shared" si="304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301"/>
        <v>106.93</v>
      </c>
      <c r="Q3768">
        <f t="shared" si="297"/>
        <v>103</v>
      </c>
      <c r="R3768" s="14">
        <f t="shared" si="299"/>
        <v>41788.167187500003</v>
      </c>
      <c r="S3768" s="14">
        <f t="shared" si="300"/>
        <v>41823.167187500003</v>
      </c>
      <c r="T3768">
        <f t="shared" si="304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301"/>
        <v>41.7</v>
      </c>
      <c r="Q3769">
        <f t="shared" si="297"/>
        <v>117</v>
      </c>
      <c r="R3769" s="14">
        <f t="shared" si="299"/>
        <v>42050.019641203704</v>
      </c>
      <c r="S3769" s="14">
        <f t="shared" si="300"/>
        <v>42064.207638888889</v>
      </c>
      <c r="T3769">
        <f t="shared" si="304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301"/>
        <v>74.239999999999995</v>
      </c>
      <c r="Q3770">
        <f t="shared" si="297"/>
        <v>108</v>
      </c>
      <c r="R3770" s="14">
        <f t="shared" si="299"/>
        <v>41772.727893518517</v>
      </c>
      <c r="S3770" s="14">
        <f t="shared" si="300"/>
        <v>41802.727893518517</v>
      </c>
      <c r="T3770">
        <f t="shared" si="304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301"/>
        <v>73.33</v>
      </c>
      <c r="Q3771">
        <f t="shared" si="297"/>
        <v>100</v>
      </c>
      <c r="R3771" s="14">
        <f t="shared" si="299"/>
        <v>42445.598136574074</v>
      </c>
      <c r="S3771" s="14">
        <f t="shared" si="300"/>
        <v>42475.598136574074</v>
      </c>
      <c r="T3771">
        <f t="shared" si="304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301"/>
        <v>100</v>
      </c>
      <c r="Q3772">
        <f t="shared" si="297"/>
        <v>100</v>
      </c>
      <c r="R3772" s="14">
        <f t="shared" si="299"/>
        <v>42138.930671296301</v>
      </c>
      <c r="S3772" s="14">
        <f t="shared" si="300"/>
        <v>42168.930671296301</v>
      </c>
      <c r="T3772">
        <f>YEAR(R3772)</f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301"/>
        <v>38.42</v>
      </c>
      <c r="Q3773">
        <f t="shared" si="297"/>
        <v>146</v>
      </c>
      <c r="R3773" s="14">
        <f t="shared" si="299"/>
        <v>42493.857083333336</v>
      </c>
      <c r="S3773" s="14">
        <f t="shared" si="300"/>
        <v>42508</v>
      </c>
      <c r="T3773">
        <f t="shared" ref="T3773:T3783" si="305">YEAR(R3773)</f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301"/>
        <v>166.97</v>
      </c>
      <c r="Q3774">
        <f t="shared" si="297"/>
        <v>110</v>
      </c>
      <c r="R3774" s="14">
        <f t="shared" si="299"/>
        <v>42682.616967592592</v>
      </c>
      <c r="S3774" s="14">
        <f t="shared" si="300"/>
        <v>42703.25</v>
      </c>
      <c r="T3774">
        <f t="shared" si="305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301"/>
        <v>94.91</v>
      </c>
      <c r="Q3775">
        <f t="shared" si="297"/>
        <v>108</v>
      </c>
      <c r="R3775" s="14">
        <f t="shared" si="299"/>
        <v>42656.005173611105</v>
      </c>
      <c r="S3775" s="14">
        <f t="shared" si="300"/>
        <v>42689.088888888888</v>
      </c>
      <c r="T3775">
        <f t="shared" si="305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301"/>
        <v>100</v>
      </c>
      <c r="Q3776">
        <f t="shared" si="297"/>
        <v>100</v>
      </c>
      <c r="R3776" s="14">
        <f t="shared" si="299"/>
        <v>42087.792303240742</v>
      </c>
      <c r="S3776" s="14">
        <f t="shared" si="300"/>
        <v>42103.792303240742</v>
      </c>
      <c r="T3776">
        <f t="shared" si="305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301"/>
        <v>143.21</v>
      </c>
      <c r="Q3777">
        <f t="shared" si="297"/>
        <v>100</v>
      </c>
      <c r="R3777" s="14">
        <f t="shared" si="299"/>
        <v>42075.942627314813</v>
      </c>
      <c r="S3777" s="14">
        <f t="shared" si="300"/>
        <v>42103.166666666672</v>
      </c>
      <c r="T3777">
        <f t="shared" si="305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301"/>
        <v>90.82</v>
      </c>
      <c r="Q3778">
        <f t="shared" ref="Q3778:Q3841" si="306">ROUND(E3778/D3778*100,0)</f>
        <v>107</v>
      </c>
      <c r="R3778" s="14">
        <f t="shared" si="299"/>
        <v>41814.367800925924</v>
      </c>
      <c r="S3778" s="14">
        <f t="shared" si="300"/>
        <v>41852.041666666664</v>
      </c>
      <c r="T3778">
        <f t="shared" si="305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301"/>
        <v>48.54</v>
      </c>
      <c r="Q3779">
        <f t="shared" si="306"/>
        <v>143</v>
      </c>
      <c r="R3779" s="14">
        <f t="shared" ref="R3779:R3842" si="307">(((J3779/60) /60 /24)+DATE(1970,1,1))</f>
        <v>41887.111354166671</v>
      </c>
      <c r="S3779" s="14">
        <f t="shared" ref="S3779:S3842" si="308">(((I3779/60)/60/24)+DATE(1970,1,1))</f>
        <v>41909.166666666664</v>
      </c>
      <c r="T3779">
        <f t="shared" si="305"/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301"/>
        <v>70.03</v>
      </c>
      <c r="Q3780">
        <f t="shared" si="306"/>
        <v>105</v>
      </c>
      <c r="R3780" s="14">
        <f t="shared" si="307"/>
        <v>41989.819212962961</v>
      </c>
      <c r="S3780" s="14">
        <f t="shared" si="308"/>
        <v>42049.819212962961</v>
      </c>
      <c r="T3780">
        <f t="shared" si="305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301"/>
        <v>135.63</v>
      </c>
      <c r="Q3781">
        <f t="shared" si="306"/>
        <v>104</v>
      </c>
      <c r="R3781" s="14">
        <f t="shared" si="307"/>
        <v>42425.735416666663</v>
      </c>
      <c r="S3781" s="14">
        <f t="shared" si="308"/>
        <v>42455.693750000006</v>
      </c>
      <c r="T3781">
        <f t="shared" si="305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301"/>
        <v>100</v>
      </c>
      <c r="Q3782">
        <f t="shared" si="306"/>
        <v>120</v>
      </c>
      <c r="R3782" s="14">
        <f t="shared" si="307"/>
        <v>42166.219733796301</v>
      </c>
      <c r="S3782" s="14">
        <f t="shared" si="308"/>
        <v>42198.837499999994</v>
      </c>
      <c r="T3782">
        <f t="shared" si="305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301"/>
        <v>94.9</v>
      </c>
      <c r="Q3783">
        <f t="shared" si="306"/>
        <v>110</v>
      </c>
      <c r="R3783" s="14">
        <f t="shared" si="307"/>
        <v>41865.882928240739</v>
      </c>
      <c r="S3783" s="14">
        <f t="shared" si="308"/>
        <v>41890.882928240739</v>
      </c>
      <c r="T3783">
        <f t="shared" si="305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301"/>
        <v>75.37</v>
      </c>
      <c r="Q3784">
        <f t="shared" si="306"/>
        <v>102</v>
      </c>
      <c r="R3784" s="14">
        <f t="shared" si="307"/>
        <v>42546.862233796302</v>
      </c>
      <c r="S3784" s="14">
        <f t="shared" si="308"/>
        <v>42575.958333333328</v>
      </c>
      <c r="T3784">
        <f>YEAR(R3784)</f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301"/>
        <v>64.459999999999994</v>
      </c>
      <c r="Q3785">
        <f t="shared" si="306"/>
        <v>129</v>
      </c>
      <c r="R3785" s="14">
        <f t="shared" si="307"/>
        <v>42420.140277777777</v>
      </c>
      <c r="S3785" s="14">
        <f t="shared" si="308"/>
        <v>42444.666666666672</v>
      </c>
      <c r="T3785">
        <f t="shared" ref="T3785:T3786" si="309">YEAR(R3785)</f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301"/>
        <v>115</v>
      </c>
      <c r="Q3786">
        <f t="shared" si="306"/>
        <v>115</v>
      </c>
      <c r="R3786" s="14">
        <f t="shared" si="307"/>
        <v>42531.980694444443</v>
      </c>
      <c r="S3786" s="14">
        <f t="shared" si="308"/>
        <v>42561.980694444443</v>
      </c>
      <c r="T3786">
        <f t="shared" si="309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301"/>
        <v>100.5</v>
      </c>
      <c r="Q3787">
        <f t="shared" si="306"/>
        <v>151</v>
      </c>
      <c r="R3787" s="14">
        <f t="shared" si="307"/>
        <v>42548.63853009259</v>
      </c>
      <c r="S3787" s="14">
        <f t="shared" si="308"/>
        <v>42584.418749999997</v>
      </c>
      <c r="T3787">
        <f>YEAR(R3787)</f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301"/>
        <v>93.77</v>
      </c>
      <c r="Q3788">
        <f t="shared" si="306"/>
        <v>111</v>
      </c>
      <c r="R3788" s="14">
        <f t="shared" si="307"/>
        <v>42487.037905092591</v>
      </c>
      <c r="S3788" s="14">
        <f t="shared" si="308"/>
        <v>42517.037905092591</v>
      </c>
      <c r="T3788">
        <f t="shared" ref="T3788:T3790" si="310">YEAR(R3788)</f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301"/>
        <v>35.1</v>
      </c>
      <c r="Q3789">
        <f t="shared" si="306"/>
        <v>100</v>
      </c>
      <c r="R3789" s="14">
        <f t="shared" si="307"/>
        <v>42167.534791666665</v>
      </c>
      <c r="S3789" s="14">
        <f t="shared" si="308"/>
        <v>42196.165972222225</v>
      </c>
      <c r="T3789">
        <f t="shared" si="310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301"/>
        <v>500</v>
      </c>
      <c r="Q3790">
        <f t="shared" si="306"/>
        <v>1</v>
      </c>
      <c r="R3790" s="14">
        <f t="shared" si="307"/>
        <v>42333.695821759262</v>
      </c>
      <c r="S3790" s="14">
        <f t="shared" si="308"/>
        <v>42361.679166666669</v>
      </c>
      <c r="T3790">
        <f t="shared" si="310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301"/>
        <v>29</v>
      </c>
      <c r="Q3791">
        <f t="shared" si="306"/>
        <v>3</v>
      </c>
      <c r="R3791" s="14">
        <f t="shared" si="307"/>
        <v>42138.798819444448</v>
      </c>
      <c r="S3791" s="14">
        <f t="shared" si="308"/>
        <v>42170.798819444448</v>
      </c>
      <c r="T3791">
        <f>YEAR(R3791)</f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 t="str">
        <f t="shared" si="301"/>
        <v>N/A</v>
      </c>
      <c r="Q3792">
        <f t="shared" si="306"/>
        <v>0</v>
      </c>
      <c r="R3792" s="14">
        <f t="shared" si="307"/>
        <v>42666.666932870372</v>
      </c>
      <c r="S3792" s="14">
        <f t="shared" si="308"/>
        <v>42696.708599537036</v>
      </c>
      <c r="T3792">
        <f t="shared" ref="T3792:T3795" si="311">YEAR(R3792)</f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 t="str">
        <f t="shared" si="301"/>
        <v>N/A</v>
      </c>
      <c r="Q3793">
        <f t="shared" si="306"/>
        <v>0</v>
      </c>
      <c r="R3793" s="14">
        <f t="shared" si="307"/>
        <v>41766.692037037035</v>
      </c>
      <c r="S3793" s="14">
        <f t="shared" si="308"/>
        <v>41826.692037037035</v>
      </c>
      <c r="T3793">
        <f t="shared" si="311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301"/>
        <v>17.5</v>
      </c>
      <c r="Q3794">
        <f t="shared" si="306"/>
        <v>0</v>
      </c>
      <c r="R3794" s="14">
        <f t="shared" si="307"/>
        <v>42170.447013888886</v>
      </c>
      <c r="S3794" s="14">
        <f t="shared" si="308"/>
        <v>42200.447013888886</v>
      </c>
      <c r="T3794">
        <f t="shared" si="311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301"/>
        <v>174</v>
      </c>
      <c r="Q3795">
        <f t="shared" si="306"/>
        <v>60</v>
      </c>
      <c r="R3795" s="14">
        <f t="shared" si="307"/>
        <v>41968.938993055555</v>
      </c>
      <c r="S3795" s="14">
        <f t="shared" si="308"/>
        <v>41989.938993055555</v>
      </c>
      <c r="T3795">
        <f t="shared" si="311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301"/>
        <v>50</v>
      </c>
      <c r="Q3796">
        <f t="shared" si="306"/>
        <v>1</v>
      </c>
      <c r="R3796" s="14">
        <f t="shared" si="307"/>
        <v>42132.58048611111</v>
      </c>
      <c r="S3796" s="14">
        <f t="shared" si="308"/>
        <v>42162.58048611111</v>
      </c>
      <c r="T3796">
        <f t="shared" ref="T3796:T3859" si="312">YEAR(R3796)</f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301"/>
        <v>5</v>
      </c>
      <c r="Q3797">
        <f t="shared" si="306"/>
        <v>2</v>
      </c>
      <c r="R3797" s="14">
        <f t="shared" si="307"/>
        <v>42201.436226851853</v>
      </c>
      <c r="S3797" s="14">
        <f t="shared" si="308"/>
        <v>42244.9375</v>
      </c>
      <c r="T3797">
        <f t="shared" si="312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301"/>
        <v>1</v>
      </c>
      <c r="Q3798">
        <f t="shared" si="306"/>
        <v>0</v>
      </c>
      <c r="R3798" s="14">
        <f t="shared" si="307"/>
        <v>42689.029583333337</v>
      </c>
      <c r="S3798" s="14">
        <f t="shared" si="308"/>
        <v>42749.029583333337</v>
      </c>
      <c r="T3798">
        <f t="shared" si="312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301"/>
        <v>145.41</v>
      </c>
      <c r="Q3799">
        <f t="shared" si="306"/>
        <v>90</v>
      </c>
      <c r="R3799" s="14">
        <f t="shared" si="307"/>
        <v>42084.881539351853</v>
      </c>
      <c r="S3799" s="14">
        <f t="shared" si="308"/>
        <v>42114.881539351853</v>
      </c>
      <c r="T3799">
        <f t="shared" si="312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301"/>
        <v>205</v>
      </c>
      <c r="Q3800">
        <f t="shared" si="306"/>
        <v>1</v>
      </c>
      <c r="R3800" s="14">
        <f t="shared" si="307"/>
        <v>41831.722777777781</v>
      </c>
      <c r="S3800" s="14">
        <f t="shared" si="308"/>
        <v>41861.722777777781</v>
      </c>
      <c r="T3800">
        <f t="shared" si="312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301"/>
        <v>100.5</v>
      </c>
      <c r="Q3801">
        <f t="shared" si="306"/>
        <v>4</v>
      </c>
      <c r="R3801" s="14">
        <f t="shared" si="307"/>
        <v>42410.93105324074</v>
      </c>
      <c r="S3801" s="14">
        <f t="shared" si="308"/>
        <v>42440.93105324074</v>
      </c>
      <c r="T3801">
        <f t="shared" si="312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301"/>
        <v>55.06</v>
      </c>
      <c r="Q3802">
        <f t="shared" si="306"/>
        <v>4</v>
      </c>
      <c r="R3802" s="14">
        <f t="shared" si="307"/>
        <v>41982.737071759257</v>
      </c>
      <c r="S3802" s="14">
        <f t="shared" si="308"/>
        <v>42015.207638888889</v>
      </c>
      <c r="T3802">
        <f t="shared" si="312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301"/>
        <v>47.33</v>
      </c>
      <c r="Q3803">
        <f t="shared" si="306"/>
        <v>9</v>
      </c>
      <c r="R3803" s="14">
        <f t="shared" si="307"/>
        <v>41975.676111111112</v>
      </c>
      <c r="S3803" s="14">
        <f t="shared" si="308"/>
        <v>42006.676111111112</v>
      </c>
      <c r="T3803">
        <f t="shared" si="312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 t="str">
        <f t="shared" si="301"/>
        <v>N/A</v>
      </c>
      <c r="Q3804">
        <f t="shared" si="306"/>
        <v>0</v>
      </c>
      <c r="R3804" s="14">
        <f t="shared" si="307"/>
        <v>42269.126226851848</v>
      </c>
      <c r="S3804" s="14">
        <f t="shared" si="308"/>
        <v>42299.126226851848</v>
      </c>
      <c r="T3804">
        <f t="shared" si="312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ref="P3805:P3868" si="313">IFERROR(
ROUND(E3805/L3805,2),"N/A")</f>
        <v>58.95</v>
      </c>
      <c r="Q3805">
        <f t="shared" si="306"/>
        <v>20</v>
      </c>
      <c r="R3805" s="14">
        <f t="shared" si="307"/>
        <v>42403.971851851849</v>
      </c>
      <c r="S3805" s="14">
        <f t="shared" si="308"/>
        <v>42433.971851851849</v>
      </c>
      <c r="T3805">
        <f t="shared" si="312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 t="str">
        <f t="shared" si="313"/>
        <v>N/A</v>
      </c>
      <c r="Q3806">
        <f t="shared" si="306"/>
        <v>0</v>
      </c>
      <c r="R3806" s="14">
        <f t="shared" si="307"/>
        <v>42527.00953703704</v>
      </c>
      <c r="S3806" s="14">
        <f t="shared" si="308"/>
        <v>42582.291666666672</v>
      </c>
      <c r="T3806">
        <f t="shared" si="312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313"/>
        <v>1.5</v>
      </c>
      <c r="Q3807">
        <f t="shared" si="306"/>
        <v>0</v>
      </c>
      <c r="R3807" s="14">
        <f t="shared" si="307"/>
        <v>41849.887037037035</v>
      </c>
      <c r="S3807" s="14">
        <f t="shared" si="308"/>
        <v>41909.887037037035</v>
      </c>
      <c r="T3807">
        <f t="shared" si="312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313"/>
        <v>5</v>
      </c>
      <c r="Q3808">
        <f t="shared" si="306"/>
        <v>0</v>
      </c>
      <c r="R3808" s="14">
        <f t="shared" si="307"/>
        <v>41799.259039351848</v>
      </c>
      <c r="S3808" s="14">
        <f t="shared" si="308"/>
        <v>41819.259039351848</v>
      </c>
      <c r="T3808">
        <f t="shared" si="312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313"/>
        <v>50.56</v>
      </c>
      <c r="Q3809">
        <f t="shared" si="306"/>
        <v>30</v>
      </c>
      <c r="R3809" s="14">
        <f t="shared" si="307"/>
        <v>42090.909016203703</v>
      </c>
      <c r="S3809" s="14">
        <f t="shared" si="308"/>
        <v>42097.909016203703</v>
      </c>
      <c r="T3809">
        <f t="shared" si="312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313"/>
        <v>41.67</v>
      </c>
      <c r="Q3810">
        <f t="shared" si="306"/>
        <v>100</v>
      </c>
      <c r="R3810" s="14">
        <f t="shared" si="307"/>
        <v>42059.453923611116</v>
      </c>
      <c r="S3810" s="14">
        <f t="shared" si="308"/>
        <v>42119.412256944444</v>
      </c>
      <c r="T3810">
        <f t="shared" si="312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313"/>
        <v>53.29</v>
      </c>
      <c r="Q3811">
        <f t="shared" si="306"/>
        <v>101</v>
      </c>
      <c r="R3811" s="14">
        <f t="shared" si="307"/>
        <v>41800.526701388888</v>
      </c>
      <c r="S3811" s="14">
        <f t="shared" si="308"/>
        <v>41850.958333333336</v>
      </c>
      <c r="T3811">
        <f t="shared" si="312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313"/>
        <v>70.23</v>
      </c>
      <c r="Q3812">
        <f t="shared" si="306"/>
        <v>122</v>
      </c>
      <c r="R3812" s="14">
        <f t="shared" si="307"/>
        <v>42054.849050925928</v>
      </c>
      <c r="S3812" s="14">
        <f t="shared" si="308"/>
        <v>42084.807384259257</v>
      </c>
      <c r="T3812">
        <f t="shared" si="312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313"/>
        <v>43.42</v>
      </c>
      <c r="Q3813">
        <f t="shared" si="306"/>
        <v>330</v>
      </c>
      <c r="R3813" s="14">
        <f t="shared" si="307"/>
        <v>42487.62700231481</v>
      </c>
      <c r="S3813" s="14">
        <f t="shared" si="308"/>
        <v>42521.458333333328</v>
      </c>
      <c r="T3813">
        <f t="shared" si="312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313"/>
        <v>199.18</v>
      </c>
      <c r="Q3814">
        <f t="shared" si="306"/>
        <v>110</v>
      </c>
      <c r="R3814" s="14">
        <f t="shared" si="307"/>
        <v>42109.751250000001</v>
      </c>
      <c r="S3814" s="14">
        <f t="shared" si="308"/>
        <v>42156.165972222225</v>
      </c>
      <c r="T3814">
        <f t="shared" si="312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313"/>
        <v>78.52</v>
      </c>
      <c r="Q3815">
        <f t="shared" si="306"/>
        <v>101</v>
      </c>
      <c r="R3815" s="14">
        <f t="shared" si="307"/>
        <v>42497.275706018518</v>
      </c>
      <c r="S3815" s="14">
        <f t="shared" si="308"/>
        <v>42535.904861111107</v>
      </c>
      <c r="T3815">
        <f t="shared" si="312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313"/>
        <v>61.82</v>
      </c>
      <c r="Q3816">
        <f t="shared" si="306"/>
        <v>140</v>
      </c>
      <c r="R3816" s="14">
        <f t="shared" si="307"/>
        <v>42058.904074074075</v>
      </c>
      <c r="S3816" s="14">
        <f t="shared" si="308"/>
        <v>42095.165972222225</v>
      </c>
      <c r="T3816">
        <f t="shared" si="312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313"/>
        <v>50</v>
      </c>
      <c r="Q3817">
        <f t="shared" si="306"/>
        <v>100</v>
      </c>
      <c r="R3817" s="14">
        <f t="shared" si="307"/>
        <v>42207.259918981479</v>
      </c>
      <c r="S3817" s="14">
        <f t="shared" si="308"/>
        <v>42236.958333333328</v>
      </c>
      <c r="T3817">
        <f t="shared" si="312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313"/>
        <v>48.34</v>
      </c>
      <c r="Q3818">
        <f t="shared" si="306"/>
        <v>119</v>
      </c>
      <c r="R3818" s="14">
        <f t="shared" si="307"/>
        <v>41807.690081018518</v>
      </c>
      <c r="S3818" s="14">
        <f t="shared" si="308"/>
        <v>41837.690081018518</v>
      </c>
      <c r="T3818">
        <f t="shared" si="312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313"/>
        <v>107.25</v>
      </c>
      <c r="Q3819">
        <f t="shared" si="306"/>
        <v>107</v>
      </c>
      <c r="R3819" s="14">
        <f t="shared" si="307"/>
        <v>42284.69694444444</v>
      </c>
      <c r="S3819" s="14">
        <f t="shared" si="308"/>
        <v>42301.165972222225</v>
      </c>
      <c r="T3819">
        <f t="shared" si="312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313"/>
        <v>57</v>
      </c>
      <c r="Q3820">
        <f t="shared" si="306"/>
        <v>228</v>
      </c>
      <c r="R3820" s="14">
        <f t="shared" si="307"/>
        <v>42045.84238425926</v>
      </c>
      <c r="S3820" s="14">
        <f t="shared" si="308"/>
        <v>42075.800717592589</v>
      </c>
      <c r="T3820">
        <f t="shared" si="312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313"/>
        <v>40.92</v>
      </c>
      <c r="Q3821">
        <f t="shared" si="306"/>
        <v>106</v>
      </c>
      <c r="R3821" s="14">
        <f t="shared" si="307"/>
        <v>42184.209537037037</v>
      </c>
      <c r="S3821" s="14">
        <f t="shared" si="308"/>
        <v>42202.876388888893</v>
      </c>
      <c r="T3821">
        <f t="shared" si="312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313"/>
        <v>21.5</v>
      </c>
      <c r="Q3822">
        <f t="shared" si="306"/>
        <v>143</v>
      </c>
      <c r="R3822" s="14">
        <f t="shared" si="307"/>
        <v>42160.651817129634</v>
      </c>
      <c r="S3822" s="14">
        <f t="shared" si="308"/>
        <v>42190.651817129634</v>
      </c>
      <c r="T3822">
        <f t="shared" si="312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313"/>
        <v>79.540000000000006</v>
      </c>
      <c r="Q3823">
        <f t="shared" si="306"/>
        <v>105</v>
      </c>
      <c r="R3823" s="14">
        <f t="shared" si="307"/>
        <v>42341.180636574078</v>
      </c>
      <c r="S3823" s="14">
        <f t="shared" si="308"/>
        <v>42373.180636574078</v>
      </c>
      <c r="T3823">
        <f t="shared" si="312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313"/>
        <v>72.38</v>
      </c>
      <c r="Q3824">
        <f t="shared" si="306"/>
        <v>110</v>
      </c>
      <c r="R3824" s="14">
        <f t="shared" si="307"/>
        <v>42329.838159722218</v>
      </c>
      <c r="S3824" s="14">
        <f t="shared" si="308"/>
        <v>42388.957638888889</v>
      </c>
      <c r="T3824">
        <f t="shared" si="312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313"/>
        <v>64.63</v>
      </c>
      <c r="Q3825">
        <f t="shared" si="306"/>
        <v>106</v>
      </c>
      <c r="R3825" s="14">
        <f t="shared" si="307"/>
        <v>42170.910231481481</v>
      </c>
      <c r="S3825" s="14">
        <f t="shared" si="308"/>
        <v>42205.165972222225</v>
      </c>
      <c r="T3825">
        <f t="shared" si="312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313"/>
        <v>38.57</v>
      </c>
      <c r="Q3826">
        <f t="shared" si="306"/>
        <v>108</v>
      </c>
      <c r="R3826" s="14">
        <f t="shared" si="307"/>
        <v>42571.626192129625</v>
      </c>
      <c r="S3826" s="14">
        <f t="shared" si="308"/>
        <v>42583.570138888885</v>
      </c>
      <c r="T3826">
        <f t="shared" si="312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313"/>
        <v>107.57</v>
      </c>
      <c r="Q3827">
        <f t="shared" si="306"/>
        <v>105</v>
      </c>
      <c r="R3827" s="14">
        <f t="shared" si="307"/>
        <v>42151.069606481484</v>
      </c>
      <c r="S3827" s="14">
        <f t="shared" si="308"/>
        <v>42172.069606481484</v>
      </c>
      <c r="T3827">
        <f t="shared" si="312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313"/>
        <v>27.5</v>
      </c>
      <c r="Q3828">
        <f t="shared" si="306"/>
        <v>119</v>
      </c>
      <c r="R3828" s="14">
        <f t="shared" si="307"/>
        <v>42101.423541666663</v>
      </c>
      <c r="S3828" s="14">
        <f t="shared" si="308"/>
        <v>42131.423541666663</v>
      </c>
      <c r="T3828">
        <f t="shared" si="312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313"/>
        <v>70.459999999999994</v>
      </c>
      <c r="Q3829">
        <f t="shared" si="306"/>
        <v>153</v>
      </c>
      <c r="R3829" s="14">
        <f t="shared" si="307"/>
        <v>42034.928252314814</v>
      </c>
      <c r="S3829" s="14">
        <f t="shared" si="308"/>
        <v>42090</v>
      </c>
      <c r="T3829">
        <f t="shared" si="312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313"/>
        <v>178.57</v>
      </c>
      <c r="Q3830">
        <f t="shared" si="306"/>
        <v>100</v>
      </c>
      <c r="R3830" s="14">
        <f t="shared" si="307"/>
        <v>41944.527627314819</v>
      </c>
      <c r="S3830" s="14">
        <f t="shared" si="308"/>
        <v>42004.569293981483</v>
      </c>
      <c r="T3830">
        <f t="shared" si="312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313"/>
        <v>62.63</v>
      </c>
      <c r="Q3831">
        <f t="shared" si="306"/>
        <v>100</v>
      </c>
      <c r="R3831" s="14">
        <f t="shared" si="307"/>
        <v>42593.865405092598</v>
      </c>
      <c r="S3831" s="14">
        <f t="shared" si="308"/>
        <v>42613.865405092598</v>
      </c>
      <c r="T3831">
        <f t="shared" si="312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313"/>
        <v>75</v>
      </c>
      <c r="Q3832">
        <f t="shared" si="306"/>
        <v>225</v>
      </c>
      <c r="R3832" s="14">
        <f t="shared" si="307"/>
        <v>42503.740868055553</v>
      </c>
      <c r="S3832" s="14">
        <f t="shared" si="308"/>
        <v>42517.740868055553</v>
      </c>
      <c r="T3832">
        <f t="shared" si="312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313"/>
        <v>58.9</v>
      </c>
      <c r="Q3833">
        <f t="shared" si="306"/>
        <v>106</v>
      </c>
      <c r="R3833" s="14">
        <f t="shared" si="307"/>
        <v>41927.848900462966</v>
      </c>
      <c r="S3833" s="14">
        <f t="shared" si="308"/>
        <v>41948.890567129631</v>
      </c>
      <c r="T3833">
        <f t="shared" si="312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313"/>
        <v>139.56</v>
      </c>
      <c r="Q3834">
        <f t="shared" si="306"/>
        <v>105</v>
      </c>
      <c r="R3834" s="14">
        <f t="shared" si="307"/>
        <v>42375.114988425921</v>
      </c>
      <c r="S3834" s="14">
        <f t="shared" si="308"/>
        <v>42420.114988425921</v>
      </c>
      <c r="T3834">
        <f t="shared" si="312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313"/>
        <v>70</v>
      </c>
      <c r="Q3835">
        <f t="shared" si="306"/>
        <v>117</v>
      </c>
      <c r="R3835" s="14">
        <f t="shared" si="307"/>
        <v>41963.872361111105</v>
      </c>
      <c r="S3835" s="14">
        <f t="shared" si="308"/>
        <v>41974.797916666663</v>
      </c>
      <c r="T3835">
        <f t="shared" si="312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313"/>
        <v>57.39</v>
      </c>
      <c r="Q3836">
        <f t="shared" si="306"/>
        <v>109</v>
      </c>
      <c r="R3836" s="14">
        <f t="shared" si="307"/>
        <v>42143.445219907408</v>
      </c>
      <c r="S3836" s="14">
        <f t="shared" si="308"/>
        <v>42173.445219907408</v>
      </c>
      <c r="T3836">
        <f t="shared" si="312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313"/>
        <v>40</v>
      </c>
      <c r="Q3837">
        <f t="shared" si="306"/>
        <v>160</v>
      </c>
      <c r="R3837" s="14">
        <f t="shared" si="307"/>
        <v>42460.94222222222</v>
      </c>
      <c r="S3837" s="14">
        <f t="shared" si="308"/>
        <v>42481.94222222222</v>
      </c>
      <c r="T3837">
        <f t="shared" si="312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313"/>
        <v>64.290000000000006</v>
      </c>
      <c r="Q3838">
        <f t="shared" si="306"/>
        <v>113</v>
      </c>
      <c r="R3838" s="14">
        <f t="shared" si="307"/>
        <v>42553.926527777774</v>
      </c>
      <c r="S3838" s="14">
        <f t="shared" si="308"/>
        <v>42585.172916666663</v>
      </c>
      <c r="T3838">
        <f t="shared" si="312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313"/>
        <v>120.12</v>
      </c>
      <c r="Q3839">
        <f t="shared" si="306"/>
        <v>102</v>
      </c>
      <c r="R3839" s="14">
        <f t="shared" si="307"/>
        <v>42152.765717592592</v>
      </c>
      <c r="S3839" s="14">
        <f t="shared" si="308"/>
        <v>42188.765717592592</v>
      </c>
      <c r="T3839">
        <f t="shared" si="312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313"/>
        <v>1008.24</v>
      </c>
      <c r="Q3840">
        <f t="shared" si="306"/>
        <v>101</v>
      </c>
      <c r="R3840" s="14">
        <f t="shared" si="307"/>
        <v>42116.710752314815</v>
      </c>
      <c r="S3840" s="14">
        <f t="shared" si="308"/>
        <v>42146.710752314815</v>
      </c>
      <c r="T3840">
        <f t="shared" si="312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313"/>
        <v>63.28</v>
      </c>
      <c r="Q3841">
        <f t="shared" si="306"/>
        <v>101</v>
      </c>
      <c r="R3841" s="14">
        <f t="shared" si="307"/>
        <v>42155.142638888887</v>
      </c>
      <c r="S3841" s="14">
        <f t="shared" si="308"/>
        <v>42215.142638888887</v>
      </c>
      <c r="T3841">
        <f t="shared" si="312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313"/>
        <v>21.67</v>
      </c>
      <c r="Q3842">
        <f t="shared" ref="Q3842:Q3905" si="314">ROUND(E3842/D3842*100,0)</f>
        <v>6500</v>
      </c>
      <c r="R3842" s="14">
        <f t="shared" si="307"/>
        <v>42432.701724537037</v>
      </c>
      <c r="S3842" s="14">
        <f t="shared" si="308"/>
        <v>42457.660057870366</v>
      </c>
      <c r="T3842">
        <f t="shared" si="312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313"/>
        <v>25.65</v>
      </c>
      <c r="Q3843">
        <f t="shared" si="314"/>
        <v>9</v>
      </c>
      <c r="R3843" s="14">
        <f t="shared" ref="R3843:R3906" si="315">(((J3843/60) /60 /24)+DATE(1970,1,1))</f>
        <v>41780.785729166666</v>
      </c>
      <c r="S3843" s="14">
        <f t="shared" ref="S3843:S3906" si="316">(((I3843/60)/60/24)+DATE(1970,1,1))</f>
        <v>41840.785729166666</v>
      </c>
      <c r="T3843">
        <f t="shared" si="312"/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313"/>
        <v>47.7</v>
      </c>
      <c r="Q3844">
        <f t="shared" si="314"/>
        <v>22</v>
      </c>
      <c r="R3844" s="14">
        <f t="shared" si="315"/>
        <v>41740.493657407409</v>
      </c>
      <c r="S3844" s="14">
        <f t="shared" si="316"/>
        <v>41770.493657407409</v>
      </c>
      <c r="T3844">
        <f t="shared" si="312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313"/>
        <v>56.05</v>
      </c>
      <c r="Q3845">
        <f t="shared" si="314"/>
        <v>21</v>
      </c>
      <c r="R3845" s="14">
        <f t="shared" si="315"/>
        <v>41766.072500000002</v>
      </c>
      <c r="S3845" s="14">
        <f t="shared" si="316"/>
        <v>41791.072500000002</v>
      </c>
      <c r="T3845">
        <f t="shared" si="312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313"/>
        <v>81.319999999999993</v>
      </c>
      <c r="Q3846">
        <f t="shared" si="314"/>
        <v>41</v>
      </c>
      <c r="R3846" s="14">
        <f t="shared" si="315"/>
        <v>41766.617291666669</v>
      </c>
      <c r="S3846" s="14">
        <f t="shared" si="316"/>
        <v>41793.290972222225</v>
      </c>
      <c r="T3846">
        <f t="shared" si="312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313"/>
        <v>70.17</v>
      </c>
      <c r="Q3847">
        <f t="shared" si="314"/>
        <v>2</v>
      </c>
      <c r="R3847" s="14">
        <f t="shared" si="315"/>
        <v>42248.627013888887</v>
      </c>
      <c r="S3847" s="14">
        <f t="shared" si="316"/>
        <v>42278.627013888887</v>
      </c>
      <c r="T3847">
        <f t="shared" si="312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313"/>
        <v>23.63</v>
      </c>
      <c r="Q3848">
        <f t="shared" si="314"/>
        <v>3</v>
      </c>
      <c r="R3848" s="14">
        <f t="shared" si="315"/>
        <v>41885.221550925926</v>
      </c>
      <c r="S3848" s="14">
        <f t="shared" si="316"/>
        <v>41916.290972222225</v>
      </c>
      <c r="T3848">
        <f t="shared" si="312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313"/>
        <v>188.56</v>
      </c>
      <c r="Q3849">
        <f t="shared" si="314"/>
        <v>16</v>
      </c>
      <c r="R3849" s="14">
        <f t="shared" si="315"/>
        <v>42159.224432870367</v>
      </c>
      <c r="S3849" s="14">
        <f t="shared" si="316"/>
        <v>42204.224432870367</v>
      </c>
      <c r="T3849">
        <f t="shared" si="312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313"/>
        <v>49.51</v>
      </c>
      <c r="Q3850">
        <f t="shared" si="314"/>
        <v>16</v>
      </c>
      <c r="R3850" s="14">
        <f t="shared" si="315"/>
        <v>42265.817002314812</v>
      </c>
      <c r="S3850" s="14">
        <f t="shared" si="316"/>
        <v>42295.817002314812</v>
      </c>
      <c r="T3850">
        <f t="shared" si="312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313"/>
        <v>75.459999999999994</v>
      </c>
      <c r="Q3851">
        <f t="shared" si="314"/>
        <v>7</v>
      </c>
      <c r="R3851" s="14">
        <f t="shared" si="315"/>
        <v>42136.767175925925</v>
      </c>
      <c r="S3851" s="14">
        <f t="shared" si="316"/>
        <v>42166.767175925925</v>
      </c>
      <c r="T3851">
        <f t="shared" si="312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313"/>
        <v>9.5</v>
      </c>
      <c r="Q3852">
        <f t="shared" si="314"/>
        <v>4</v>
      </c>
      <c r="R3852" s="14">
        <f t="shared" si="315"/>
        <v>41975.124340277776</v>
      </c>
      <c r="S3852" s="14">
        <f t="shared" si="316"/>
        <v>42005.124340277776</v>
      </c>
      <c r="T3852">
        <f t="shared" si="312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313"/>
        <v>35.5</v>
      </c>
      <c r="Q3853">
        <f t="shared" si="314"/>
        <v>34</v>
      </c>
      <c r="R3853" s="14">
        <f t="shared" si="315"/>
        <v>42172.439571759256</v>
      </c>
      <c r="S3853" s="14">
        <f t="shared" si="316"/>
        <v>42202.439571759256</v>
      </c>
      <c r="T3853">
        <f t="shared" si="312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313"/>
        <v>10</v>
      </c>
      <c r="Q3854">
        <f t="shared" si="314"/>
        <v>0</v>
      </c>
      <c r="R3854" s="14">
        <f t="shared" si="315"/>
        <v>42065.190694444449</v>
      </c>
      <c r="S3854" s="14">
        <f t="shared" si="316"/>
        <v>42090.149027777778</v>
      </c>
      <c r="T3854">
        <f t="shared" si="312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313"/>
        <v>13</v>
      </c>
      <c r="Q3855">
        <f t="shared" si="314"/>
        <v>0</v>
      </c>
      <c r="R3855" s="14">
        <f t="shared" si="315"/>
        <v>41848.84002314815</v>
      </c>
      <c r="S3855" s="14">
        <f t="shared" si="316"/>
        <v>41883.84002314815</v>
      </c>
      <c r="T3855">
        <f t="shared" si="312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313"/>
        <v>89.4</v>
      </c>
      <c r="Q3856">
        <f t="shared" si="314"/>
        <v>16</v>
      </c>
      <c r="R3856" s="14">
        <f t="shared" si="315"/>
        <v>42103.884930555556</v>
      </c>
      <c r="S3856" s="14">
        <f t="shared" si="316"/>
        <v>42133.884930555556</v>
      </c>
      <c r="T3856">
        <f t="shared" si="312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313"/>
        <v>25</v>
      </c>
      <c r="Q3857">
        <f t="shared" si="314"/>
        <v>3</v>
      </c>
      <c r="R3857" s="14">
        <f t="shared" si="315"/>
        <v>42059.970729166671</v>
      </c>
      <c r="S3857" s="14">
        <f t="shared" si="316"/>
        <v>42089.929062499999</v>
      </c>
      <c r="T3857">
        <f t="shared" si="312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313"/>
        <v>1</v>
      </c>
      <c r="Q3858">
        <f t="shared" si="314"/>
        <v>0</v>
      </c>
      <c r="R3858" s="14">
        <f t="shared" si="315"/>
        <v>42041.743090277778</v>
      </c>
      <c r="S3858" s="14">
        <f t="shared" si="316"/>
        <v>42071.701423611114</v>
      </c>
      <c r="T3858">
        <f t="shared" si="312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313"/>
        <v>65</v>
      </c>
      <c r="Q3859">
        <f t="shared" si="314"/>
        <v>5</v>
      </c>
      <c r="R3859" s="14">
        <f t="shared" si="315"/>
        <v>41829.73715277778</v>
      </c>
      <c r="S3859" s="14">
        <f t="shared" si="316"/>
        <v>41852.716666666667</v>
      </c>
      <c r="T3859">
        <f t="shared" si="312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313"/>
        <v>10</v>
      </c>
      <c r="Q3860">
        <f t="shared" si="314"/>
        <v>2</v>
      </c>
      <c r="R3860" s="14">
        <f t="shared" si="315"/>
        <v>42128.431064814817</v>
      </c>
      <c r="S3860" s="14">
        <f t="shared" si="316"/>
        <v>42146.875</v>
      </c>
      <c r="T3860">
        <f t="shared" ref="T3860:T3869" si="317">YEAR(R3860)</f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313"/>
        <v>1</v>
      </c>
      <c r="Q3861">
        <f t="shared" si="314"/>
        <v>0</v>
      </c>
      <c r="R3861" s="14">
        <f t="shared" si="315"/>
        <v>41789.893599537041</v>
      </c>
      <c r="S3861" s="14">
        <f t="shared" si="316"/>
        <v>41815.875</v>
      </c>
      <c r="T3861">
        <f t="shared" si="317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313"/>
        <v>81.540000000000006</v>
      </c>
      <c r="Q3862">
        <f t="shared" si="314"/>
        <v>18</v>
      </c>
      <c r="R3862" s="14">
        <f t="shared" si="315"/>
        <v>41833.660995370366</v>
      </c>
      <c r="S3862" s="14">
        <f t="shared" si="316"/>
        <v>41863.660995370366</v>
      </c>
      <c r="T3862">
        <f t="shared" si="317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313"/>
        <v>100</v>
      </c>
      <c r="Q3863">
        <f t="shared" si="314"/>
        <v>5</v>
      </c>
      <c r="R3863" s="14">
        <f t="shared" si="315"/>
        <v>41914.590011574073</v>
      </c>
      <c r="S3863" s="14">
        <f t="shared" si="316"/>
        <v>41955.907638888893</v>
      </c>
      <c r="T3863">
        <f t="shared" si="317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313"/>
        <v>1</v>
      </c>
      <c r="Q3864">
        <f t="shared" si="314"/>
        <v>0</v>
      </c>
      <c r="R3864" s="14">
        <f t="shared" si="315"/>
        <v>42611.261064814811</v>
      </c>
      <c r="S3864" s="14">
        <f t="shared" si="316"/>
        <v>42625.707638888889</v>
      </c>
      <c r="T3864">
        <f t="shared" si="317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 t="str">
        <f t="shared" si="313"/>
        <v>N/A</v>
      </c>
      <c r="Q3865">
        <f t="shared" si="314"/>
        <v>0</v>
      </c>
      <c r="R3865" s="14">
        <f t="shared" si="315"/>
        <v>42253.633159722223</v>
      </c>
      <c r="S3865" s="14">
        <f t="shared" si="316"/>
        <v>42313.674826388888</v>
      </c>
      <c r="T3865">
        <f t="shared" si="317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313"/>
        <v>20</v>
      </c>
      <c r="Q3866">
        <f t="shared" si="314"/>
        <v>1</v>
      </c>
      <c r="R3866" s="14">
        <f t="shared" si="315"/>
        <v>42295.891828703709</v>
      </c>
      <c r="S3866" s="14">
        <f t="shared" si="316"/>
        <v>42325.933495370366</v>
      </c>
      <c r="T3866">
        <f t="shared" si="317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313"/>
        <v>46.43</v>
      </c>
      <c r="Q3867">
        <f t="shared" si="314"/>
        <v>27</v>
      </c>
      <c r="R3867" s="14">
        <f t="shared" si="315"/>
        <v>41841.651597222226</v>
      </c>
      <c r="S3867" s="14">
        <f t="shared" si="316"/>
        <v>41881.229166666664</v>
      </c>
      <c r="T3867">
        <f t="shared" si="317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313"/>
        <v>5.5</v>
      </c>
      <c r="Q3868">
        <f t="shared" si="314"/>
        <v>1</v>
      </c>
      <c r="R3868" s="14">
        <f t="shared" si="315"/>
        <v>42402.947002314817</v>
      </c>
      <c r="S3868" s="14">
        <f t="shared" si="316"/>
        <v>42452.145138888889</v>
      </c>
      <c r="T3868">
        <f t="shared" si="317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ref="P3869:P3932" si="318">IFERROR(
ROUND(E3869/L3869,2),"N/A")</f>
        <v>50.2</v>
      </c>
      <c r="Q3869">
        <f t="shared" si="314"/>
        <v>13</v>
      </c>
      <c r="R3869" s="14">
        <f t="shared" si="315"/>
        <v>42509.814108796301</v>
      </c>
      <c r="S3869" s="14">
        <f t="shared" si="316"/>
        <v>42539.814108796301</v>
      </c>
      <c r="T3869">
        <f t="shared" si="317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318"/>
        <v>10</v>
      </c>
      <c r="Q3870">
        <f t="shared" si="314"/>
        <v>0</v>
      </c>
      <c r="R3870" s="14">
        <f t="shared" si="315"/>
        <v>41865.659780092588</v>
      </c>
      <c r="S3870" s="14">
        <f t="shared" si="316"/>
        <v>41890.659780092588</v>
      </c>
      <c r="T3870">
        <f>YEAR(R3870)</f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318"/>
        <v>30.13</v>
      </c>
      <c r="Q3871">
        <f t="shared" si="314"/>
        <v>3</v>
      </c>
      <c r="R3871" s="14">
        <f t="shared" si="315"/>
        <v>42047.724444444444</v>
      </c>
      <c r="S3871" s="14">
        <f t="shared" si="316"/>
        <v>42077.132638888885</v>
      </c>
      <c r="T3871">
        <f t="shared" ref="T3871:T3877" si="319">YEAR(R3871)</f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318"/>
        <v>150</v>
      </c>
      <c r="Q3872">
        <f t="shared" si="314"/>
        <v>15</v>
      </c>
      <c r="R3872" s="14">
        <f t="shared" si="315"/>
        <v>41793.17219907407</v>
      </c>
      <c r="S3872" s="14">
        <f t="shared" si="316"/>
        <v>41823.17219907407</v>
      </c>
      <c r="T3872">
        <f t="shared" si="319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318"/>
        <v>13.33</v>
      </c>
      <c r="Q3873">
        <f t="shared" si="314"/>
        <v>3</v>
      </c>
      <c r="R3873" s="14">
        <f t="shared" si="315"/>
        <v>42763.780671296292</v>
      </c>
      <c r="S3873" s="14">
        <f t="shared" si="316"/>
        <v>42823.739004629635</v>
      </c>
      <c r="T3873">
        <f t="shared" si="319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 t="str">
        <f t="shared" si="318"/>
        <v>N/A</v>
      </c>
      <c r="Q3874">
        <f t="shared" si="314"/>
        <v>0</v>
      </c>
      <c r="R3874" s="14">
        <f t="shared" si="315"/>
        <v>42180.145787037036</v>
      </c>
      <c r="S3874" s="14">
        <f t="shared" si="316"/>
        <v>42230.145787037036</v>
      </c>
      <c r="T3874">
        <f t="shared" si="319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 t="str">
        <f t="shared" si="318"/>
        <v>N/A</v>
      </c>
      <c r="Q3875">
        <f t="shared" si="314"/>
        <v>0</v>
      </c>
      <c r="R3875" s="14">
        <f t="shared" si="315"/>
        <v>42255.696006944447</v>
      </c>
      <c r="S3875" s="14">
        <f t="shared" si="316"/>
        <v>42285.696006944447</v>
      </c>
      <c r="T3875">
        <f t="shared" si="319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 t="str">
        <f t="shared" si="318"/>
        <v>N/A</v>
      </c>
      <c r="Q3876">
        <f t="shared" si="314"/>
        <v>0</v>
      </c>
      <c r="R3876" s="14">
        <f t="shared" si="315"/>
        <v>42007.016458333332</v>
      </c>
      <c r="S3876" s="14">
        <f t="shared" si="316"/>
        <v>42028.041666666672</v>
      </c>
      <c r="T3876">
        <f t="shared" si="319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 t="str">
        <f t="shared" si="318"/>
        <v>N/A</v>
      </c>
      <c r="Q3877">
        <f t="shared" si="314"/>
        <v>0</v>
      </c>
      <c r="R3877" s="14">
        <f t="shared" si="315"/>
        <v>42615.346817129626</v>
      </c>
      <c r="S3877" s="14">
        <f t="shared" si="316"/>
        <v>42616.416666666672</v>
      </c>
      <c r="T3877">
        <f t="shared" si="319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318"/>
        <v>44.76</v>
      </c>
      <c r="Q3878">
        <f t="shared" si="314"/>
        <v>53</v>
      </c>
      <c r="R3878" s="14">
        <f t="shared" si="315"/>
        <v>42372.624166666668</v>
      </c>
      <c r="S3878" s="14">
        <f t="shared" si="316"/>
        <v>42402.624166666668</v>
      </c>
      <c r="T3878">
        <f>YEAR(R3878)</f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318"/>
        <v>88.64</v>
      </c>
      <c r="Q3879">
        <f t="shared" si="314"/>
        <v>5</v>
      </c>
      <c r="R3879" s="14">
        <f t="shared" si="315"/>
        <v>42682.67768518519</v>
      </c>
      <c r="S3879" s="14">
        <f t="shared" si="316"/>
        <v>42712.67768518519</v>
      </c>
      <c r="T3879">
        <f t="shared" ref="T3879:T3880" si="320">YEAR(R3879)</f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318"/>
        <v>10</v>
      </c>
      <c r="Q3880">
        <f t="shared" si="314"/>
        <v>0</v>
      </c>
      <c r="R3880" s="14">
        <f t="shared" si="315"/>
        <v>42154.818819444445</v>
      </c>
      <c r="S3880" s="14">
        <f t="shared" si="316"/>
        <v>42185.165972222225</v>
      </c>
      <c r="T3880">
        <f t="shared" si="320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 t="str">
        <f t="shared" si="318"/>
        <v>N/A</v>
      </c>
      <c r="Q3881">
        <f t="shared" si="314"/>
        <v>0</v>
      </c>
      <c r="R3881" s="14">
        <f t="shared" si="315"/>
        <v>41999.861064814817</v>
      </c>
      <c r="S3881" s="14">
        <f t="shared" si="316"/>
        <v>42029.861064814817</v>
      </c>
      <c r="T3881">
        <f t="shared" ref="T3881:T3884" si="321">YEAR(R3881)</f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318"/>
        <v>57.65</v>
      </c>
      <c r="Q3882">
        <f t="shared" si="314"/>
        <v>13</v>
      </c>
      <c r="R3882" s="14">
        <f t="shared" si="315"/>
        <v>41815.815046296295</v>
      </c>
      <c r="S3882" s="14">
        <f t="shared" si="316"/>
        <v>41850.958333333336</v>
      </c>
      <c r="T3882">
        <f t="shared" si="321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318"/>
        <v>25</v>
      </c>
      <c r="Q3883">
        <f t="shared" si="314"/>
        <v>5</v>
      </c>
      <c r="R3883" s="14">
        <f t="shared" si="315"/>
        <v>42756.018506944441</v>
      </c>
      <c r="S3883" s="14">
        <f t="shared" si="316"/>
        <v>42786.018506944441</v>
      </c>
      <c r="T3883">
        <f t="shared" si="321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 t="str">
        <f t="shared" si="318"/>
        <v>N/A</v>
      </c>
      <c r="Q3884">
        <f t="shared" si="314"/>
        <v>0</v>
      </c>
      <c r="R3884" s="14">
        <f t="shared" si="315"/>
        <v>42373.983449074076</v>
      </c>
      <c r="S3884" s="14">
        <f t="shared" si="316"/>
        <v>42400.960416666669</v>
      </c>
      <c r="T3884">
        <f t="shared" si="321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 t="str">
        <f t="shared" si="318"/>
        <v>N/A</v>
      </c>
      <c r="Q3885">
        <f t="shared" si="314"/>
        <v>0</v>
      </c>
      <c r="R3885" s="14">
        <f t="shared" si="315"/>
        <v>41854.602650462963</v>
      </c>
      <c r="S3885" s="14">
        <f t="shared" si="316"/>
        <v>41884.602650462963</v>
      </c>
      <c r="T3885">
        <f>YEAR(R3885)</f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 t="str">
        <f t="shared" si="318"/>
        <v>N/A</v>
      </c>
      <c r="Q3886">
        <f t="shared" si="314"/>
        <v>0</v>
      </c>
      <c r="R3886" s="14">
        <f t="shared" si="315"/>
        <v>42065.791574074072</v>
      </c>
      <c r="S3886" s="14">
        <f t="shared" si="316"/>
        <v>42090.749907407408</v>
      </c>
      <c r="T3886">
        <f t="shared" ref="T3886:T3949" si="322">YEAR(R3886)</f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 t="str">
        <f t="shared" si="318"/>
        <v>N/A</v>
      </c>
      <c r="Q3887">
        <f t="shared" si="314"/>
        <v>0</v>
      </c>
      <c r="R3887" s="14">
        <f t="shared" si="315"/>
        <v>42469.951284722221</v>
      </c>
      <c r="S3887" s="14">
        <f t="shared" si="316"/>
        <v>42499.951284722221</v>
      </c>
      <c r="T3887">
        <f t="shared" si="322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 t="str">
        <f t="shared" si="318"/>
        <v>N/A</v>
      </c>
      <c r="Q3888">
        <f t="shared" si="314"/>
        <v>0</v>
      </c>
      <c r="R3888" s="14">
        <f t="shared" si="315"/>
        <v>41954.228032407409</v>
      </c>
      <c r="S3888" s="14">
        <f t="shared" si="316"/>
        <v>41984.228032407409</v>
      </c>
      <c r="T3888">
        <f t="shared" si="322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318"/>
        <v>17.5</v>
      </c>
      <c r="Q3889">
        <f t="shared" si="314"/>
        <v>2</v>
      </c>
      <c r="R3889" s="14">
        <f t="shared" si="315"/>
        <v>42079.857974537037</v>
      </c>
      <c r="S3889" s="14">
        <f t="shared" si="316"/>
        <v>42125.916666666672</v>
      </c>
      <c r="T3889">
        <f t="shared" si="322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318"/>
        <v>38.71</v>
      </c>
      <c r="Q3890">
        <f t="shared" si="314"/>
        <v>27</v>
      </c>
      <c r="R3890" s="14">
        <f t="shared" si="315"/>
        <v>42762.545810185184</v>
      </c>
      <c r="S3890" s="14">
        <f t="shared" si="316"/>
        <v>42792.545810185184</v>
      </c>
      <c r="T3890">
        <f t="shared" si="322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318"/>
        <v>13.11</v>
      </c>
      <c r="Q3891">
        <f t="shared" si="314"/>
        <v>1</v>
      </c>
      <c r="R3891" s="14">
        <f t="shared" si="315"/>
        <v>41977.004976851851</v>
      </c>
      <c r="S3891" s="14">
        <f t="shared" si="316"/>
        <v>42008.976388888885</v>
      </c>
      <c r="T3891">
        <f t="shared" si="322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318"/>
        <v>315.5</v>
      </c>
      <c r="Q3892">
        <f t="shared" si="314"/>
        <v>17</v>
      </c>
      <c r="R3892" s="14">
        <f t="shared" si="315"/>
        <v>42171.758611111116</v>
      </c>
      <c r="S3892" s="14">
        <f t="shared" si="316"/>
        <v>42231.758611111116</v>
      </c>
      <c r="T3892">
        <f t="shared" si="322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318"/>
        <v>37.14</v>
      </c>
      <c r="Q3893">
        <f t="shared" si="314"/>
        <v>33</v>
      </c>
      <c r="R3893" s="14">
        <f t="shared" si="315"/>
        <v>42056.1324537037</v>
      </c>
      <c r="S3893" s="14">
        <f t="shared" si="316"/>
        <v>42086.207638888889</v>
      </c>
      <c r="T3893">
        <f t="shared" si="322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 t="str">
        <f t="shared" si="318"/>
        <v>N/A</v>
      </c>
      <c r="Q3894">
        <f t="shared" si="314"/>
        <v>0</v>
      </c>
      <c r="R3894" s="14">
        <f t="shared" si="315"/>
        <v>41867.652280092596</v>
      </c>
      <c r="S3894" s="14">
        <f t="shared" si="316"/>
        <v>41875.291666666664</v>
      </c>
      <c r="T3894">
        <f t="shared" si="322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318"/>
        <v>128.27000000000001</v>
      </c>
      <c r="Q3895">
        <f t="shared" si="314"/>
        <v>22</v>
      </c>
      <c r="R3895" s="14">
        <f t="shared" si="315"/>
        <v>41779.657870370371</v>
      </c>
      <c r="S3895" s="14">
        <f t="shared" si="316"/>
        <v>41821.25</v>
      </c>
      <c r="T3895">
        <f t="shared" si="322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318"/>
        <v>47.27</v>
      </c>
      <c r="Q3896">
        <f t="shared" si="314"/>
        <v>3</v>
      </c>
      <c r="R3896" s="14">
        <f t="shared" si="315"/>
        <v>42679.958472222221</v>
      </c>
      <c r="S3896" s="14">
        <f t="shared" si="316"/>
        <v>42710.207638888889</v>
      </c>
      <c r="T3896">
        <f t="shared" si="322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318"/>
        <v>50</v>
      </c>
      <c r="Q3897">
        <f t="shared" si="314"/>
        <v>5</v>
      </c>
      <c r="R3897" s="14">
        <f t="shared" si="315"/>
        <v>42032.250208333338</v>
      </c>
      <c r="S3897" s="14">
        <f t="shared" si="316"/>
        <v>42063.250208333338</v>
      </c>
      <c r="T3897">
        <f t="shared" si="322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318"/>
        <v>42.5</v>
      </c>
      <c r="Q3898">
        <f t="shared" si="314"/>
        <v>11</v>
      </c>
      <c r="R3898" s="14">
        <f t="shared" si="315"/>
        <v>41793.191875000004</v>
      </c>
      <c r="S3898" s="14">
        <f t="shared" si="316"/>
        <v>41807.191875000004</v>
      </c>
      <c r="T3898">
        <f t="shared" si="322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318"/>
        <v>44</v>
      </c>
      <c r="Q3899">
        <f t="shared" si="314"/>
        <v>18</v>
      </c>
      <c r="R3899" s="14">
        <f t="shared" si="315"/>
        <v>41982.87364583333</v>
      </c>
      <c r="S3899" s="14">
        <f t="shared" si="316"/>
        <v>42012.87364583333</v>
      </c>
      <c r="T3899">
        <f t="shared" si="322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318"/>
        <v>50.88</v>
      </c>
      <c r="Q3900">
        <f t="shared" si="314"/>
        <v>33</v>
      </c>
      <c r="R3900" s="14">
        <f t="shared" si="315"/>
        <v>42193.482291666667</v>
      </c>
      <c r="S3900" s="14">
        <f t="shared" si="316"/>
        <v>42233.666666666672</v>
      </c>
      <c r="T3900">
        <f t="shared" si="322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318"/>
        <v>62.5</v>
      </c>
      <c r="Q3901">
        <f t="shared" si="314"/>
        <v>1</v>
      </c>
      <c r="R3901" s="14">
        <f t="shared" si="315"/>
        <v>41843.775011574071</v>
      </c>
      <c r="S3901" s="14">
        <f t="shared" si="316"/>
        <v>41863.775011574071</v>
      </c>
      <c r="T3901">
        <f t="shared" si="322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318"/>
        <v>27</v>
      </c>
      <c r="Q3902">
        <f t="shared" si="314"/>
        <v>5</v>
      </c>
      <c r="R3902" s="14">
        <f t="shared" si="315"/>
        <v>42136.092488425929</v>
      </c>
      <c r="S3902" s="14">
        <f t="shared" si="316"/>
        <v>42166.092488425929</v>
      </c>
      <c r="T3902">
        <f t="shared" si="322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318"/>
        <v>25</v>
      </c>
      <c r="Q3903">
        <f t="shared" si="314"/>
        <v>1</v>
      </c>
      <c r="R3903" s="14">
        <f t="shared" si="315"/>
        <v>42317.826377314821</v>
      </c>
      <c r="S3903" s="14">
        <f t="shared" si="316"/>
        <v>42357.826377314821</v>
      </c>
      <c r="T3903">
        <f t="shared" si="322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318"/>
        <v>47.26</v>
      </c>
      <c r="Q3904">
        <f t="shared" si="314"/>
        <v>49</v>
      </c>
      <c r="R3904" s="14">
        <f t="shared" si="315"/>
        <v>42663.468078703707</v>
      </c>
      <c r="S3904" s="14">
        <f t="shared" si="316"/>
        <v>42688.509745370371</v>
      </c>
      <c r="T3904">
        <f t="shared" si="322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 t="str">
        <f t="shared" si="318"/>
        <v>N/A</v>
      </c>
      <c r="Q3905">
        <f t="shared" si="314"/>
        <v>0</v>
      </c>
      <c r="R3905" s="14">
        <f t="shared" si="315"/>
        <v>42186.01116898148</v>
      </c>
      <c r="S3905" s="14">
        <f t="shared" si="316"/>
        <v>42230.818055555559</v>
      </c>
      <c r="T3905">
        <f t="shared" si="322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318"/>
        <v>1.5</v>
      </c>
      <c r="Q3906">
        <f t="shared" ref="Q3906:Q3969" si="323">ROUND(E3906/D3906*100,0)</f>
        <v>0</v>
      </c>
      <c r="R3906" s="14">
        <f t="shared" si="315"/>
        <v>42095.229166666672</v>
      </c>
      <c r="S3906" s="14">
        <f t="shared" si="316"/>
        <v>42109.211111111115</v>
      </c>
      <c r="T3906">
        <f t="shared" si="322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318"/>
        <v>24.71</v>
      </c>
      <c r="Q3907">
        <f t="shared" si="323"/>
        <v>12</v>
      </c>
      <c r="R3907" s="14">
        <f t="shared" ref="R3907:R3970" si="324">(((J3907/60) /60 /24)+DATE(1970,1,1))</f>
        <v>42124.623877314814</v>
      </c>
      <c r="S3907" s="14">
        <f t="shared" ref="S3907:S3970" si="325">(((I3907/60)/60/24)+DATE(1970,1,1))</f>
        <v>42166.958333333328</v>
      </c>
      <c r="T3907">
        <f t="shared" si="322"/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318"/>
        <v>63.13</v>
      </c>
      <c r="Q3908">
        <f t="shared" si="323"/>
        <v>67</v>
      </c>
      <c r="R3908" s="14">
        <f t="shared" si="324"/>
        <v>42143.917743055557</v>
      </c>
      <c r="S3908" s="14">
        <f t="shared" si="325"/>
        <v>42181.559027777781</v>
      </c>
      <c r="T3908">
        <f t="shared" si="322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318"/>
        <v>38.25</v>
      </c>
      <c r="Q3909">
        <f t="shared" si="323"/>
        <v>15</v>
      </c>
      <c r="R3909" s="14">
        <f t="shared" si="324"/>
        <v>41906.819513888891</v>
      </c>
      <c r="S3909" s="14">
        <f t="shared" si="325"/>
        <v>41938.838888888888</v>
      </c>
      <c r="T3909">
        <f t="shared" si="322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318"/>
        <v>16.25</v>
      </c>
      <c r="Q3910">
        <f t="shared" si="323"/>
        <v>9</v>
      </c>
      <c r="R3910" s="14">
        <f t="shared" si="324"/>
        <v>41834.135370370372</v>
      </c>
      <c r="S3910" s="14">
        <f t="shared" si="325"/>
        <v>41849.135370370372</v>
      </c>
      <c r="T3910">
        <f t="shared" si="322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318"/>
        <v>33.75</v>
      </c>
      <c r="Q3911">
        <f t="shared" si="323"/>
        <v>0</v>
      </c>
      <c r="R3911" s="14">
        <f t="shared" si="324"/>
        <v>41863.359282407408</v>
      </c>
      <c r="S3911" s="14">
        <f t="shared" si="325"/>
        <v>41893.359282407408</v>
      </c>
      <c r="T3911">
        <f t="shared" si="322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318"/>
        <v>61.67</v>
      </c>
      <c r="Q3912">
        <f t="shared" si="323"/>
        <v>3</v>
      </c>
      <c r="R3912" s="14">
        <f t="shared" si="324"/>
        <v>42224.756909722222</v>
      </c>
      <c r="S3912" s="14">
        <f t="shared" si="325"/>
        <v>42254.756909722222</v>
      </c>
      <c r="T3912">
        <f t="shared" si="322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318"/>
        <v>83.14</v>
      </c>
      <c r="Q3913">
        <f t="shared" si="323"/>
        <v>37</v>
      </c>
      <c r="R3913" s="14">
        <f t="shared" si="324"/>
        <v>41939.8122337963</v>
      </c>
      <c r="S3913" s="14">
        <f t="shared" si="325"/>
        <v>41969.853900462964</v>
      </c>
      <c r="T3913">
        <f t="shared" si="322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318"/>
        <v>1</v>
      </c>
      <c r="Q3914">
        <f t="shared" si="323"/>
        <v>0</v>
      </c>
      <c r="R3914" s="14">
        <f t="shared" si="324"/>
        <v>42059.270023148143</v>
      </c>
      <c r="S3914" s="14">
        <f t="shared" si="325"/>
        <v>42119.190972222219</v>
      </c>
      <c r="T3914">
        <f t="shared" si="322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318"/>
        <v>142.86000000000001</v>
      </c>
      <c r="Q3915">
        <f t="shared" si="323"/>
        <v>10</v>
      </c>
      <c r="R3915" s="14">
        <f t="shared" si="324"/>
        <v>42308.211215277777</v>
      </c>
      <c r="S3915" s="14">
        <f t="shared" si="325"/>
        <v>42338.252881944441</v>
      </c>
      <c r="T3915">
        <f t="shared" si="322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318"/>
        <v>33.67</v>
      </c>
      <c r="Q3916">
        <f t="shared" si="323"/>
        <v>36</v>
      </c>
      <c r="R3916" s="14">
        <f t="shared" si="324"/>
        <v>42114.818935185183</v>
      </c>
      <c r="S3916" s="14">
        <f t="shared" si="325"/>
        <v>42134.957638888889</v>
      </c>
      <c r="T3916">
        <f t="shared" si="322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318"/>
        <v>5</v>
      </c>
      <c r="Q3917">
        <f t="shared" si="323"/>
        <v>0</v>
      </c>
      <c r="R3917" s="14">
        <f t="shared" si="324"/>
        <v>42492.98505787037</v>
      </c>
      <c r="S3917" s="14">
        <f t="shared" si="325"/>
        <v>42522.98505787037</v>
      </c>
      <c r="T3917">
        <f t="shared" si="322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 t="str">
        <f t="shared" si="318"/>
        <v>N/A</v>
      </c>
      <c r="Q3918">
        <f t="shared" si="323"/>
        <v>0</v>
      </c>
      <c r="R3918" s="14">
        <f t="shared" si="324"/>
        <v>42494.471666666665</v>
      </c>
      <c r="S3918" s="14">
        <f t="shared" si="325"/>
        <v>42524.471666666665</v>
      </c>
      <c r="T3918">
        <f t="shared" si="322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318"/>
        <v>10</v>
      </c>
      <c r="Q3919">
        <f t="shared" si="323"/>
        <v>0</v>
      </c>
      <c r="R3919" s="14">
        <f t="shared" si="324"/>
        <v>41863.527326388888</v>
      </c>
      <c r="S3919" s="14">
        <f t="shared" si="325"/>
        <v>41893.527326388888</v>
      </c>
      <c r="T3919">
        <f t="shared" si="322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318"/>
        <v>40</v>
      </c>
      <c r="Q3920">
        <f t="shared" si="323"/>
        <v>0</v>
      </c>
      <c r="R3920" s="14">
        <f t="shared" si="324"/>
        <v>41843.664618055554</v>
      </c>
      <c r="S3920" s="14">
        <f t="shared" si="325"/>
        <v>41855.666666666664</v>
      </c>
      <c r="T3920">
        <f t="shared" si="322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318"/>
        <v>30</v>
      </c>
      <c r="Q3921">
        <f t="shared" si="323"/>
        <v>2</v>
      </c>
      <c r="R3921" s="14">
        <f t="shared" si="324"/>
        <v>42358.684872685189</v>
      </c>
      <c r="S3921" s="14">
        <f t="shared" si="325"/>
        <v>42387</v>
      </c>
      <c r="T3921">
        <f t="shared" si="322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318"/>
        <v>45</v>
      </c>
      <c r="Q3922">
        <f t="shared" si="323"/>
        <v>5</v>
      </c>
      <c r="R3922" s="14">
        <f t="shared" si="324"/>
        <v>42657.38726851852</v>
      </c>
      <c r="S3922" s="14">
        <f t="shared" si="325"/>
        <v>42687.428935185191</v>
      </c>
      <c r="T3922">
        <f t="shared" si="322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 t="str">
        <f t="shared" si="318"/>
        <v>N/A</v>
      </c>
      <c r="Q3923">
        <f t="shared" si="323"/>
        <v>0</v>
      </c>
      <c r="R3923" s="14">
        <f t="shared" si="324"/>
        <v>41926.542303240742</v>
      </c>
      <c r="S3923" s="14">
        <f t="shared" si="325"/>
        <v>41938.75</v>
      </c>
      <c r="T3923">
        <f t="shared" si="322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318"/>
        <v>10.17</v>
      </c>
      <c r="Q3924">
        <f t="shared" si="323"/>
        <v>8</v>
      </c>
      <c r="R3924" s="14">
        <f t="shared" si="324"/>
        <v>42020.768634259264</v>
      </c>
      <c r="S3924" s="14">
        <f t="shared" si="325"/>
        <v>42065.958333333328</v>
      </c>
      <c r="T3924">
        <f t="shared" si="322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318"/>
        <v>81.41</v>
      </c>
      <c r="Q3925">
        <f t="shared" si="323"/>
        <v>12</v>
      </c>
      <c r="R3925" s="14">
        <f t="shared" si="324"/>
        <v>42075.979988425926</v>
      </c>
      <c r="S3925" s="14">
        <f t="shared" si="325"/>
        <v>42103.979988425926</v>
      </c>
      <c r="T3925">
        <f t="shared" si="322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318"/>
        <v>57.25</v>
      </c>
      <c r="Q3926">
        <f t="shared" si="323"/>
        <v>15</v>
      </c>
      <c r="R3926" s="14">
        <f t="shared" si="324"/>
        <v>41786.959745370368</v>
      </c>
      <c r="S3926" s="14">
        <f t="shared" si="325"/>
        <v>41816.959745370368</v>
      </c>
      <c r="T3926">
        <f t="shared" si="322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318"/>
        <v>5</v>
      </c>
      <c r="Q3927">
        <f t="shared" si="323"/>
        <v>10</v>
      </c>
      <c r="R3927" s="14">
        <f t="shared" si="324"/>
        <v>41820.870821759258</v>
      </c>
      <c r="S3927" s="14">
        <f t="shared" si="325"/>
        <v>41850.870821759258</v>
      </c>
      <c r="T3927">
        <f t="shared" si="322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318"/>
        <v>15</v>
      </c>
      <c r="Q3928">
        <f t="shared" si="323"/>
        <v>0</v>
      </c>
      <c r="R3928" s="14">
        <f t="shared" si="324"/>
        <v>41970.085046296299</v>
      </c>
      <c r="S3928" s="14">
        <f t="shared" si="325"/>
        <v>42000.085046296299</v>
      </c>
      <c r="T3928">
        <f t="shared" si="322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318"/>
        <v>12.5</v>
      </c>
      <c r="Q3929">
        <f t="shared" si="323"/>
        <v>1</v>
      </c>
      <c r="R3929" s="14">
        <f t="shared" si="324"/>
        <v>41830.267407407409</v>
      </c>
      <c r="S3929" s="14">
        <f t="shared" si="325"/>
        <v>41860.267407407409</v>
      </c>
      <c r="T3929">
        <f t="shared" si="322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318"/>
        <v>93</v>
      </c>
      <c r="Q3930">
        <f t="shared" si="323"/>
        <v>13</v>
      </c>
      <c r="R3930" s="14">
        <f t="shared" si="324"/>
        <v>42265.683182870373</v>
      </c>
      <c r="S3930" s="14">
        <f t="shared" si="325"/>
        <v>42293.207638888889</v>
      </c>
      <c r="T3930">
        <f t="shared" si="322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318"/>
        <v>32.36</v>
      </c>
      <c r="Q3931">
        <f t="shared" si="323"/>
        <v>2</v>
      </c>
      <c r="R3931" s="14">
        <f t="shared" si="324"/>
        <v>42601.827141203699</v>
      </c>
      <c r="S3931" s="14">
        <f t="shared" si="325"/>
        <v>42631.827141203699</v>
      </c>
      <c r="T3931">
        <f t="shared" si="322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 t="str">
        <f t="shared" si="318"/>
        <v>N/A</v>
      </c>
      <c r="Q3932">
        <f t="shared" si="323"/>
        <v>0</v>
      </c>
      <c r="R3932" s="14">
        <f t="shared" si="324"/>
        <v>42433.338749999995</v>
      </c>
      <c r="S3932" s="14">
        <f t="shared" si="325"/>
        <v>42461.25</v>
      </c>
      <c r="T3932">
        <f t="shared" si="322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 t="str">
        <f t="shared" ref="P3933:P3996" si="326">IFERROR(
ROUND(E3933/L3933,2),"N/A")</f>
        <v>N/A</v>
      </c>
      <c r="Q3933">
        <f t="shared" si="323"/>
        <v>0</v>
      </c>
      <c r="R3933" s="14">
        <f t="shared" si="324"/>
        <v>42228.151701388888</v>
      </c>
      <c r="S3933" s="14">
        <f t="shared" si="325"/>
        <v>42253.151701388888</v>
      </c>
      <c r="T3933">
        <f t="shared" si="322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326"/>
        <v>1</v>
      </c>
      <c r="Q3934">
        <f t="shared" si="323"/>
        <v>0</v>
      </c>
      <c r="R3934" s="14">
        <f t="shared" si="324"/>
        <v>42415.168564814812</v>
      </c>
      <c r="S3934" s="14">
        <f t="shared" si="325"/>
        <v>42445.126898148148</v>
      </c>
      <c r="T3934">
        <f t="shared" si="322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326"/>
        <v>91.83</v>
      </c>
      <c r="Q3935">
        <f t="shared" si="323"/>
        <v>16</v>
      </c>
      <c r="R3935" s="14">
        <f t="shared" si="324"/>
        <v>42538.968310185184</v>
      </c>
      <c r="S3935" s="14">
        <f t="shared" si="325"/>
        <v>42568.029861111107</v>
      </c>
      <c r="T3935">
        <f t="shared" si="322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326"/>
        <v>45.83</v>
      </c>
      <c r="Q3936">
        <f t="shared" si="323"/>
        <v>11</v>
      </c>
      <c r="R3936" s="14">
        <f t="shared" si="324"/>
        <v>42233.671747685185</v>
      </c>
      <c r="S3936" s="14">
        <f t="shared" si="325"/>
        <v>42278.541666666672</v>
      </c>
      <c r="T3936">
        <f t="shared" si="322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326"/>
        <v>57.17</v>
      </c>
      <c r="Q3937">
        <f t="shared" si="323"/>
        <v>44</v>
      </c>
      <c r="R3937" s="14">
        <f t="shared" si="324"/>
        <v>42221.656782407401</v>
      </c>
      <c r="S3937" s="14">
        <f t="shared" si="325"/>
        <v>42281.656782407401</v>
      </c>
      <c r="T3937">
        <f t="shared" si="322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 t="str">
        <f t="shared" si="326"/>
        <v>N/A</v>
      </c>
      <c r="Q3938">
        <f t="shared" si="323"/>
        <v>0</v>
      </c>
      <c r="R3938" s="14">
        <f t="shared" si="324"/>
        <v>42675.262962962966</v>
      </c>
      <c r="S3938" s="14">
        <f t="shared" si="325"/>
        <v>42705.304629629631</v>
      </c>
      <c r="T3938">
        <f t="shared" si="322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326"/>
        <v>248.5</v>
      </c>
      <c r="Q3939">
        <f t="shared" si="323"/>
        <v>86</v>
      </c>
      <c r="R3939" s="14">
        <f t="shared" si="324"/>
        <v>42534.631481481483</v>
      </c>
      <c r="S3939" s="14">
        <f t="shared" si="325"/>
        <v>42562.631481481483</v>
      </c>
      <c r="T3939">
        <f t="shared" si="322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326"/>
        <v>79.400000000000006</v>
      </c>
      <c r="Q3940">
        <f t="shared" si="323"/>
        <v>12</v>
      </c>
      <c r="R3940" s="14">
        <f t="shared" si="324"/>
        <v>42151.905717592599</v>
      </c>
      <c r="S3940" s="14">
        <f t="shared" si="325"/>
        <v>42182.905717592599</v>
      </c>
      <c r="T3940">
        <f t="shared" si="322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326"/>
        <v>5</v>
      </c>
      <c r="Q3941">
        <f t="shared" si="323"/>
        <v>0</v>
      </c>
      <c r="R3941" s="14">
        <f t="shared" si="324"/>
        <v>41915.400219907409</v>
      </c>
      <c r="S3941" s="14">
        <f t="shared" si="325"/>
        <v>41919.1875</v>
      </c>
      <c r="T3941">
        <f t="shared" si="322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326"/>
        <v>5.5</v>
      </c>
      <c r="Q3942">
        <f t="shared" si="323"/>
        <v>0</v>
      </c>
      <c r="R3942" s="14">
        <f t="shared" si="324"/>
        <v>41961.492488425924</v>
      </c>
      <c r="S3942" s="14">
        <f t="shared" si="325"/>
        <v>42006.492488425924</v>
      </c>
      <c r="T3942">
        <f t="shared" si="322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326"/>
        <v>25</v>
      </c>
      <c r="Q3943">
        <f t="shared" si="323"/>
        <v>1</v>
      </c>
      <c r="R3943" s="14">
        <f t="shared" si="324"/>
        <v>41940.587233796294</v>
      </c>
      <c r="S3943" s="14">
        <f t="shared" si="325"/>
        <v>41968.041666666672</v>
      </c>
      <c r="T3943">
        <f t="shared" si="322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 t="str">
        <f t="shared" si="326"/>
        <v>N/A</v>
      </c>
      <c r="Q3944">
        <f t="shared" si="323"/>
        <v>0</v>
      </c>
      <c r="R3944" s="14">
        <f t="shared" si="324"/>
        <v>42111.904097222221</v>
      </c>
      <c r="S3944" s="14">
        <f t="shared" si="325"/>
        <v>42171.904097222221</v>
      </c>
      <c r="T3944">
        <f t="shared" si="322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326"/>
        <v>137.08000000000001</v>
      </c>
      <c r="Q3945">
        <f t="shared" si="323"/>
        <v>36</v>
      </c>
      <c r="R3945" s="14">
        <f t="shared" si="324"/>
        <v>42279.778564814813</v>
      </c>
      <c r="S3945" s="14">
        <f t="shared" si="325"/>
        <v>42310.701388888891</v>
      </c>
      <c r="T3945">
        <f t="shared" si="322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 t="str">
        <f t="shared" si="326"/>
        <v>N/A</v>
      </c>
      <c r="Q3946">
        <f t="shared" si="323"/>
        <v>0</v>
      </c>
      <c r="R3946" s="14">
        <f t="shared" si="324"/>
        <v>42213.662905092591</v>
      </c>
      <c r="S3946" s="14">
        <f t="shared" si="325"/>
        <v>42243.662905092591</v>
      </c>
      <c r="T3946">
        <f t="shared" si="322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326"/>
        <v>5</v>
      </c>
      <c r="Q3947">
        <f t="shared" si="323"/>
        <v>0</v>
      </c>
      <c r="R3947" s="14">
        <f t="shared" si="324"/>
        <v>42109.801712962959</v>
      </c>
      <c r="S3947" s="14">
        <f t="shared" si="325"/>
        <v>42139.801712962959</v>
      </c>
      <c r="T3947">
        <f t="shared" si="322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326"/>
        <v>39</v>
      </c>
      <c r="Q3948">
        <f t="shared" si="323"/>
        <v>3</v>
      </c>
      <c r="R3948" s="14">
        <f t="shared" si="324"/>
        <v>42031.833587962959</v>
      </c>
      <c r="S3948" s="14">
        <f t="shared" si="325"/>
        <v>42063.333333333328</v>
      </c>
      <c r="T3948">
        <f t="shared" si="322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326"/>
        <v>50.5</v>
      </c>
      <c r="Q3949">
        <f t="shared" si="323"/>
        <v>3</v>
      </c>
      <c r="R3949" s="14">
        <f t="shared" si="324"/>
        <v>42615.142870370371</v>
      </c>
      <c r="S3949" s="14">
        <f t="shared" si="325"/>
        <v>42645.142870370371</v>
      </c>
      <c r="T3949">
        <f t="shared" si="322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 t="str">
        <f t="shared" si="326"/>
        <v>N/A</v>
      </c>
      <c r="Q3950">
        <f t="shared" si="323"/>
        <v>0</v>
      </c>
      <c r="R3950" s="14">
        <f t="shared" si="324"/>
        <v>41829.325497685182</v>
      </c>
      <c r="S3950" s="14">
        <f t="shared" si="325"/>
        <v>41889.325497685182</v>
      </c>
      <c r="T3950">
        <f t="shared" ref="T3950:T4013" si="327">YEAR(R3950)</f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326"/>
        <v>49.28</v>
      </c>
      <c r="Q3951">
        <f t="shared" si="323"/>
        <v>16</v>
      </c>
      <c r="R3951" s="14">
        <f t="shared" si="324"/>
        <v>42016.120613425926</v>
      </c>
      <c r="S3951" s="14">
        <f t="shared" si="325"/>
        <v>42046.120613425926</v>
      </c>
      <c r="T3951">
        <f t="shared" si="327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326"/>
        <v>25</v>
      </c>
      <c r="Q3952">
        <f t="shared" si="323"/>
        <v>1</v>
      </c>
      <c r="R3952" s="14">
        <f t="shared" si="324"/>
        <v>42439.702314814815</v>
      </c>
      <c r="S3952" s="14">
        <f t="shared" si="325"/>
        <v>42468.774305555555</v>
      </c>
      <c r="T3952">
        <f t="shared" si="327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326"/>
        <v>1</v>
      </c>
      <c r="Q3953">
        <f t="shared" si="323"/>
        <v>0</v>
      </c>
      <c r="R3953" s="14">
        <f t="shared" si="324"/>
        <v>42433.825717592597</v>
      </c>
      <c r="S3953" s="14">
        <f t="shared" si="325"/>
        <v>42493.784050925926</v>
      </c>
      <c r="T3953">
        <f t="shared" si="327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326"/>
        <v>25</v>
      </c>
      <c r="Q3954">
        <f t="shared" si="323"/>
        <v>0</v>
      </c>
      <c r="R3954" s="14">
        <f t="shared" si="324"/>
        <v>42243.790393518517</v>
      </c>
      <c r="S3954" s="14">
        <f t="shared" si="325"/>
        <v>42303.790393518517</v>
      </c>
      <c r="T3954">
        <f t="shared" si="327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 t="str">
        <f t="shared" si="326"/>
        <v>N/A</v>
      </c>
      <c r="Q3955">
        <f t="shared" si="323"/>
        <v>0</v>
      </c>
      <c r="R3955" s="14">
        <f t="shared" si="324"/>
        <v>42550.048449074078</v>
      </c>
      <c r="S3955" s="14">
        <f t="shared" si="325"/>
        <v>42580.978472222225</v>
      </c>
      <c r="T3955">
        <f t="shared" si="327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 t="str">
        <f t="shared" si="326"/>
        <v>N/A</v>
      </c>
      <c r="Q3956">
        <f t="shared" si="323"/>
        <v>0</v>
      </c>
      <c r="R3956" s="14">
        <f t="shared" si="324"/>
        <v>41774.651203703703</v>
      </c>
      <c r="S3956" s="14">
        <f t="shared" si="325"/>
        <v>41834.651203703703</v>
      </c>
      <c r="T3956">
        <f t="shared" si="327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326"/>
        <v>53.13</v>
      </c>
      <c r="Q3957">
        <f t="shared" si="323"/>
        <v>24</v>
      </c>
      <c r="R3957" s="14">
        <f t="shared" si="324"/>
        <v>42306.848854166667</v>
      </c>
      <c r="S3957" s="14">
        <f t="shared" si="325"/>
        <v>42336.890520833331</v>
      </c>
      <c r="T3957">
        <f t="shared" si="327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 t="str">
        <f t="shared" si="326"/>
        <v>N/A</v>
      </c>
      <c r="Q3958">
        <f t="shared" si="323"/>
        <v>0</v>
      </c>
      <c r="R3958" s="14">
        <f t="shared" si="324"/>
        <v>42457.932025462964</v>
      </c>
      <c r="S3958" s="14">
        <f t="shared" si="325"/>
        <v>42485.013888888891</v>
      </c>
      <c r="T3958">
        <f t="shared" si="327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326"/>
        <v>7</v>
      </c>
      <c r="Q3959">
        <f t="shared" si="323"/>
        <v>0</v>
      </c>
      <c r="R3959" s="14">
        <f t="shared" si="324"/>
        <v>42513.976319444439</v>
      </c>
      <c r="S3959" s="14">
        <f t="shared" si="325"/>
        <v>42559.976319444439</v>
      </c>
      <c r="T3959">
        <f t="shared" si="327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326"/>
        <v>40.06</v>
      </c>
      <c r="Q3960">
        <f t="shared" si="323"/>
        <v>32</v>
      </c>
      <c r="R3960" s="14">
        <f t="shared" si="324"/>
        <v>41816.950370370374</v>
      </c>
      <c r="S3960" s="14">
        <f t="shared" si="325"/>
        <v>41853.583333333336</v>
      </c>
      <c r="T3960">
        <f t="shared" si="327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326"/>
        <v>24.33</v>
      </c>
      <c r="Q3961">
        <f t="shared" si="323"/>
        <v>24</v>
      </c>
      <c r="R3961" s="14">
        <f t="shared" si="324"/>
        <v>41880.788842592592</v>
      </c>
      <c r="S3961" s="14">
        <f t="shared" si="325"/>
        <v>41910.788842592592</v>
      </c>
      <c r="T3961">
        <f t="shared" si="327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326"/>
        <v>11.25</v>
      </c>
      <c r="Q3962">
        <f t="shared" si="323"/>
        <v>2</v>
      </c>
      <c r="R3962" s="14">
        <f t="shared" si="324"/>
        <v>42342.845555555556</v>
      </c>
      <c r="S3962" s="14">
        <f t="shared" si="325"/>
        <v>42372.845555555556</v>
      </c>
      <c r="T3962">
        <f t="shared" si="327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326"/>
        <v>10.5</v>
      </c>
      <c r="Q3963">
        <f t="shared" si="323"/>
        <v>0</v>
      </c>
      <c r="R3963" s="14">
        <f t="shared" si="324"/>
        <v>41745.891319444447</v>
      </c>
      <c r="S3963" s="14">
        <f t="shared" si="325"/>
        <v>41767.891319444447</v>
      </c>
      <c r="T3963">
        <f t="shared" si="327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326"/>
        <v>15</v>
      </c>
      <c r="Q3964">
        <f t="shared" si="323"/>
        <v>3</v>
      </c>
      <c r="R3964" s="14">
        <f t="shared" si="324"/>
        <v>42311.621458333335</v>
      </c>
      <c r="S3964" s="14">
        <f t="shared" si="325"/>
        <v>42336.621458333335</v>
      </c>
      <c r="T3964">
        <f t="shared" si="327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 t="str">
        <f t="shared" si="326"/>
        <v>N/A</v>
      </c>
      <c r="Q3965">
        <f t="shared" si="323"/>
        <v>0</v>
      </c>
      <c r="R3965" s="14">
        <f t="shared" si="324"/>
        <v>42296.154131944444</v>
      </c>
      <c r="S3965" s="14">
        <f t="shared" si="325"/>
        <v>42326.195798611108</v>
      </c>
      <c r="T3965">
        <f t="shared" si="327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326"/>
        <v>42</v>
      </c>
      <c r="Q3966">
        <f t="shared" si="323"/>
        <v>6</v>
      </c>
      <c r="R3966" s="14">
        <f t="shared" si="324"/>
        <v>42053.722060185188</v>
      </c>
      <c r="S3966" s="14">
        <f t="shared" si="325"/>
        <v>42113.680393518516</v>
      </c>
      <c r="T3966">
        <f t="shared" si="327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326"/>
        <v>71.25</v>
      </c>
      <c r="Q3967">
        <f t="shared" si="323"/>
        <v>14</v>
      </c>
      <c r="R3967" s="14">
        <f t="shared" si="324"/>
        <v>42414.235879629632</v>
      </c>
      <c r="S3967" s="14">
        <f t="shared" si="325"/>
        <v>42474.194212962961</v>
      </c>
      <c r="T3967">
        <f t="shared" si="327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326"/>
        <v>22.5</v>
      </c>
      <c r="Q3968">
        <f t="shared" si="323"/>
        <v>1</v>
      </c>
      <c r="R3968" s="14">
        <f t="shared" si="324"/>
        <v>41801.711550925924</v>
      </c>
      <c r="S3968" s="14">
        <f t="shared" si="325"/>
        <v>41844.124305555553</v>
      </c>
      <c r="T3968">
        <f t="shared" si="327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326"/>
        <v>41</v>
      </c>
      <c r="Q3969">
        <f t="shared" si="323"/>
        <v>24</v>
      </c>
      <c r="R3969" s="14">
        <f t="shared" si="324"/>
        <v>42770.290590277778</v>
      </c>
      <c r="S3969" s="14">
        <f t="shared" si="325"/>
        <v>42800.290590277778</v>
      </c>
      <c r="T3969">
        <f t="shared" si="327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326"/>
        <v>47.91</v>
      </c>
      <c r="Q3970">
        <f t="shared" ref="Q3970:Q4033" si="328">ROUND(E3970/D3970*100,0)</f>
        <v>11</v>
      </c>
      <c r="R3970" s="14">
        <f t="shared" si="324"/>
        <v>42452.815659722226</v>
      </c>
      <c r="S3970" s="14">
        <f t="shared" si="325"/>
        <v>42512.815659722226</v>
      </c>
      <c r="T3970">
        <f t="shared" si="327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326"/>
        <v>35.17</v>
      </c>
      <c r="Q3971">
        <f t="shared" si="328"/>
        <v>7</v>
      </c>
      <c r="R3971" s="14">
        <f t="shared" ref="R3971:R4034" si="329">(((J3971/60) /60 /24)+DATE(1970,1,1))</f>
        <v>42601.854699074072</v>
      </c>
      <c r="S3971" s="14">
        <f t="shared" ref="S3971:S4034" si="330">(((I3971/60)/60/24)+DATE(1970,1,1))</f>
        <v>42611.163194444445</v>
      </c>
      <c r="T3971">
        <f t="shared" si="327"/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326"/>
        <v>5.5</v>
      </c>
      <c r="Q3972">
        <f t="shared" si="328"/>
        <v>0</v>
      </c>
      <c r="R3972" s="14">
        <f t="shared" si="329"/>
        <v>42447.863553240735</v>
      </c>
      <c r="S3972" s="14">
        <f t="shared" si="330"/>
        <v>42477.863553240735</v>
      </c>
      <c r="T3972">
        <f t="shared" si="327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326"/>
        <v>22.67</v>
      </c>
      <c r="Q3973">
        <f t="shared" si="328"/>
        <v>1</v>
      </c>
      <c r="R3973" s="14">
        <f t="shared" si="329"/>
        <v>41811.536180555559</v>
      </c>
      <c r="S3973" s="14">
        <f t="shared" si="330"/>
        <v>41841.536180555559</v>
      </c>
      <c r="T3973">
        <f t="shared" si="327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326"/>
        <v>26.38</v>
      </c>
      <c r="Q3974">
        <f t="shared" si="328"/>
        <v>21</v>
      </c>
      <c r="R3974" s="14">
        <f t="shared" si="329"/>
        <v>41981.067523148144</v>
      </c>
      <c r="S3974" s="14">
        <f t="shared" si="330"/>
        <v>42041.067523148144</v>
      </c>
      <c r="T3974">
        <f t="shared" si="327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326"/>
        <v>105.54</v>
      </c>
      <c r="Q3975">
        <f t="shared" si="328"/>
        <v>78</v>
      </c>
      <c r="R3975" s="14">
        <f t="shared" si="329"/>
        <v>42469.68414351852</v>
      </c>
      <c r="S3975" s="14">
        <f t="shared" si="330"/>
        <v>42499.166666666672</v>
      </c>
      <c r="T3975">
        <f t="shared" si="327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326"/>
        <v>29.09</v>
      </c>
      <c r="Q3976">
        <f t="shared" si="328"/>
        <v>32</v>
      </c>
      <c r="R3976" s="14">
        <f t="shared" si="329"/>
        <v>42493.546851851846</v>
      </c>
      <c r="S3976" s="14">
        <f t="shared" si="330"/>
        <v>42523.546851851846</v>
      </c>
      <c r="T3976">
        <f t="shared" si="327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 t="str">
        <f t="shared" si="326"/>
        <v>N/A</v>
      </c>
      <c r="Q3977">
        <f t="shared" si="328"/>
        <v>0</v>
      </c>
      <c r="R3977" s="14">
        <f t="shared" si="329"/>
        <v>42534.866875</v>
      </c>
      <c r="S3977" s="14">
        <f t="shared" si="330"/>
        <v>42564.866875</v>
      </c>
      <c r="T3977">
        <f t="shared" si="327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326"/>
        <v>62</v>
      </c>
      <c r="Q3978">
        <f t="shared" si="328"/>
        <v>48</v>
      </c>
      <c r="R3978" s="14">
        <f t="shared" si="329"/>
        <v>41830.858344907407</v>
      </c>
      <c r="S3978" s="14">
        <f t="shared" si="330"/>
        <v>41852.291666666664</v>
      </c>
      <c r="T3978">
        <f t="shared" si="327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326"/>
        <v>217.5</v>
      </c>
      <c r="Q3979">
        <f t="shared" si="328"/>
        <v>1</v>
      </c>
      <c r="R3979" s="14">
        <f t="shared" si="329"/>
        <v>42543.788564814815</v>
      </c>
      <c r="S3979" s="14">
        <f t="shared" si="330"/>
        <v>42573.788564814815</v>
      </c>
      <c r="T3979">
        <f t="shared" si="327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326"/>
        <v>26.75</v>
      </c>
      <c r="Q3980">
        <f t="shared" si="328"/>
        <v>11</v>
      </c>
      <c r="R3980" s="14">
        <f t="shared" si="329"/>
        <v>41975.642974537041</v>
      </c>
      <c r="S3980" s="14">
        <f t="shared" si="330"/>
        <v>42035.642974537041</v>
      </c>
      <c r="T3980">
        <f t="shared" si="327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326"/>
        <v>18.329999999999998</v>
      </c>
      <c r="Q3981">
        <f t="shared" si="328"/>
        <v>2</v>
      </c>
      <c r="R3981" s="14">
        <f t="shared" si="329"/>
        <v>42069.903437500005</v>
      </c>
      <c r="S3981" s="14">
        <f t="shared" si="330"/>
        <v>42092.833333333328</v>
      </c>
      <c r="T3981">
        <f t="shared" si="327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326"/>
        <v>64.290000000000006</v>
      </c>
      <c r="Q3982">
        <f t="shared" si="328"/>
        <v>18</v>
      </c>
      <c r="R3982" s="14">
        <f t="shared" si="329"/>
        <v>41795.598923611113</v>
      </c>
      <c r="S3982" s="14">
        <f t="shared" si="330"/>
        <v>41825.598923611113</v>
      </c>
      <c r="T3982">
        <f t="shared" si="327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326"/>
        <v>175</v>
      </c>
      <c r="Q3983">
        <f t="shared" si="328"/>
        <v>4</v>
      </c>
      <c r="R3983" s="14">
        <f t="shared" si="329"/>
        <v>42508.179965277777</v>
      </c>
      <c r="S3983" s="14">
        <f t="shared" si="330"/>
        <v>42568.179965277777</v>
      </c>
      <c r="T3983">
        <f t="shared" si="327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326"/>
        <v>34</v>
      </c>
      <c r="Q3984">
        <f t="shared" si="328"/>
        <v>20</v>
      </c>
      <c r="R3984" s="14">
        <f t="shared" si="329"/>
        <v>42132.809953703705</v>
      </c>
      <c r="S3984" s="14">
        <f t="shared" si="330"/>
        <v>42192.809953703705</v>
      </c>
      <c r="T3984">
        <f t="shared" si="327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326"/>
        <v>84.28</v>
      </c>
      <c r="Q3985">
        <f t="shared" si="328"/>
        <v>35</v>
      </c>
      <c r="R3985" s="14">
        <f t="shared" si="329"/>
        <v>41747.86986111111</v>
      </c>
      <c r="S3985" s="14">
        <f t="shared" si="330"/>
        <v>41779.290972222225</v>
      </c>
      <c r="T3985">
        <f t="shared" si="327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326"/>
        <v>9.5</v>
      </c>
      <c r="Q3986">
        <f t="shared" si="328"/>
        <v>6</v>
      </c>
      <c r="R3986" s="14">
        <f t="shared" si="329"/>
        <v>41920.963472222218</v>
      </c>
      <c r="S3986" s="14">
        <f t="shared" si="330"/>
        <v>41951</v>
      </c>
      <c r="T3986">
        <f t="shared" si="327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326"/>
        <v>33.74</v>
      </c>
      <c r="Q3987">
        <f t="shared" si="328"/>
        <v>32</v>
      </c>
      <c r="R3987" s="14">
        <f t="shared" si="329"/>
        <v>42399.707407407404</v>
      </c>
      <c r="S3987" s="14">
        <f t="shared" si="330"/>
        <v>42420.878472222219</v>
      </c>
      <c r="T3987">
        <f t="shared" si="327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326"/>
        <v>37.54</v>
      </c>
      <c r="Q3988">
        <f t="shared" si="328"/>
        <v>10</v>
      </c>
      <c r="R3988" s="14">
        <f t="shared" si="329"/>
        <v>42467.548541666663</v>
      </c>
      <c r="S3988" s="14">
        <f t="shared" si="330"/>
        <v>42496.544444444444</v>
      </c>
      <c r="T3988">
        <f t="shared" si="327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326"/>
        <v>11.62</v>
      </c>
      <c r="Q3989">
        <f t="shared" si="328"/>
        <v>38</v>
      </c>
      <c r="R3989" s="14">
        <f t="shared" si="329"/>
        <v>41765.92465277778</v>
      </c>
      <c r="S3989" s="14">
        <f t="shared" si="330"/>
        <v>41775.92465277778</v>
      </c>
      <c r="T3989">
        <f t="shared" si="327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326"/>
        <v>8</v>
      </c>
      <c r="Q3990">
        <f t="shared" si="328"/>
        <v>2</v>
      </c>
      <c r="R3990" s="14">
        <f t="shared" si="329"/>
        <v>42230.08116898148</v>
      </c>
      <c r="S3990" s="14">
        <f t="shared" si="330"/>
        <v>42245.08116898148</v>
      </c>
      <c r="T3990">
        <f t="shared" si="327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 t="str">
        <f t="shared" si="326"/>
        <v>N/A</v>
      </c>
      <c r="Q3991">
        <f t="shared" si="328"/>
        <v>0</v>
      </c>
      <c r="R3991" s="14">
        <f t="shared" si="329"/>
        <v>42286.749780092592</v>
      </c>
      <c r="S3991" s="14">
        <f t="shared" si="330"/>
        <v>42316.791446759264</v>
      </c>
      <c r="T3991">
        <f t="shared" si="327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326"/>
        <v>23</v>
      </c>
      <c r="Q3992">
        <f t="shared" si="328"/>
        <v>4</v>
      </c>
      <c r="R3992" s="14">
        <f t="shared" si="329"/>
        <v>42401.672372685185</v>
      </c>
      <c r="S3992" s="14">
        <f t="shared" si="330"/>
        <v>42431.672372685185</v>
      </c>
      <c r="T3992">
        <f t="shared" si="327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326"/>
        <v>100</v>
      </c>
      <c r="Q3993">
        <f t="shared" si="328"/>
        <v>20</v>
      </c>
      <c r="R3993" s="14">
        <f t="shared" si="329"/>
        <v>42125.644467592589</v>
      </c>
      <c r="S3993" s="14">
        <f t="shared" si="330"/>
        <v>42155.644467592589</v>
      </c>
      <c r="T3993">
        <f t="shared" si="327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326"/>
        <v>60.11</v>
      </c>
      <c r="Q3994">
        <f t="shared" si="328"/>
        <v>5</v>
      </c>
      <c r="R3994" s="14">
        <f t="shared" si="329"/>
        <v>42289.94049768518</v>
      </c>
      <c r="S3994" s="14">
        <f t="shared" si="330"/>
        <v>42349.982164351852</v>
      </c>
      <c r="T3994">
        <f t="shared" si="327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326"/>
        <v>3</v>
      </c>
      <c r="Q3995">
        <f t="shared" si="328"/>
        <v>0</v>
      </c>
      <c r="R3995" s="14">
        <f t="shared" si="329"/>
        <v>42107.864722222221</v>
      </c>
      <c r="S3995" s="14">
        <f t="shared" si="330"/>
        <v>42137.864722222221</v>
      </c>
      <c r="T3995">
        <f t="shared" si="327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326"/>
        <v>5</v>
      </c>
      <c r="Q3996">
        <f t="shared" si="328"/>
        <v>0</v>
      </c>
      <c r="R3996" s="14">
        <f t="shared" si="329"/>
        <v>41809.389930555553</v>
      </c>
      <c r="S3996" s="14">
        <f t="shared" si="330"/>
        <v>41839.389930555553</v>
      </c>
      <c r="T3996">
        <f t="shared" si="327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ref="P3997:P4060" si="331">IFERROR(
ROUND(E3997/L3997,2),"N/A")</f>
        <v>17.5</v>
      </c>
      <c r="Q3997">
        <f t="shared" si="328"/>
        <v>35</v>
      </c>
      <c r="R3997" s="14">
        <f t="shared" si="329"/>
        <v>42019.683761574073</v>
      </c>
      <c r="S3997" s="14">
        <f t="shared" si="330"/>
        <v>42049.477083333331</v>
      </c>
      <c r="T3997">
        <f t="shared" si="327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331"/>
        <v>29.24</v>
      </c>
      <c r="Q3998">
        <f t="shared" si="328"/>
        <v>17</v>
      </c>
      <c r="R3998" s="14">
        <f t="shared" si="329"/>
        <v>41950.26694444444</v>
      </c>
      <c r="S3998" s="14">
        <f t="shared" si="330"/>
        <v>41963.669444444444</v>
      </c>
      <c r="T3998">
        <f t="shared" si="327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 t="str">
        <f t="shared" si="331"/>
        <v>N/A</v>
      </c>
      <c r="Q3999">
        <f t="shared" si="328"/>
        <v>0</v>
      </c>
      <c r="R3999" s="14">
        <f t="shared" si="329"/>
        <v>42069.391446759255</v>
      </c>
      <c r="S3999" s="14">
        <f t="shared" si="330"/>
        <v>42099.349780092598</v>
      </c>
      <c r="T3999">
        <f t="shared" si="327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331"/>
        <v>59.58</v>
      </c>
      <c r="Q4000">
        <f t="shared" si="328"/>
        <v>57</v>
      </c>
      <c r="R4000" s="14">
        <f t="shared" si="329"/>
        <v>42061.963263888887</v>
      </c>
      <c r="S4000" s="14">
        <f t="shared" si="330"/>
        <v>42091.921597222223</v>
      </c>
      <c r="T4000">
        <f t="shared" si="327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331"/>
        <v>82.57</v>
      </c>
      <c r="Q4001">
        <f t="shared" si="328"/>
        <v>17</v>
      </c>
      <c r="R4001" s="14">
        <f t="shared" si="329"/>
        <v>41842.828680555554</v>
      </c>
      <c r="S4001" s="14">
        <f t="shared" si="330"/>
        <v>41882.827650462961</v>
      </c>
      <c r="T4001">
        <f t="shared" si="327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331"/>
        <v>10</v>
      </c>
      <c r="Q4002">
        <f t="shared" si="328"/>
        <v>0</v>
      </c>
      <c r="R4002" s="14">
        <f t="shared" si="329"/>
        <v>42437.64534722222</v>
      </c>
      <c r="S4002" s="14">
        <f t="shared" si="330"/>
        <v>42497.603680555556</v>
      </c>
      <c r="T4002">
        <f t="shared" si="327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331"/>
        <v>32.36</v>
      </c>
      <c r="Q4003">
        <f t="shared" si="328"/>
        <v>38</v>
      </c>
      <c r="R4003" s="14">
        <f t="shared" si="329"/>
        <v>42775.964212962965</v>
      </c>
      <c r="S4003" s="14">
        <f t="shared" si="330"/>
        <v>42795.791666666672</v>
      </c>
      <c r="T4003">
        <f t="shared" si="327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331"/>
        <v>5.75</v>
      </c>
      <c r="Q4004">
        <f t="shared" si="328"/>
        <v>2</v>
      </c>
      <c r="R4004" s="14">
        <f t="shared" si="329"/>
        <v>41879.043530092589</v>
      </c>
      <c r="S4004" s="14">
        <f t="shared" si="330"/>
        <v>41909.043530092589</v>
      </c>
      <c r="T4004">
        <f t="shared" si="327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331"/>
        <v>100.5</v>
      </c>
      <c r="Q4005">
        <f t="shared" si="328"/>
        <v>10</v>
      </c>
      <c r="R4005" s="14">
        <f t="shared" si="329"/>
        <v>42020.587349537032</v>
      </c>
      <c r="S4005" s="14">
        <f t="shared" si="330"/>
        <v>42050.587349537032</v>
      </c>
      <c r="T4005">
        <f t="shared" si="327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331"/>
        <v>1</v>
      </c>
      <c r="Q4006">
        <f t="shared" si="328"/>
        <v>0</v>
      </c>
      <c r="R4006" s="14">
        <f t="shared" si="329"/>
        <v>41890.16269675926</v>
      </c>
      <c r="S4006" s="14">
        <f t="shared" si="330"/>
        <v>41920.16269675926</v>
      </c>
      <c r="T4006">
        <f t="shared" si="327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331"/>
        <v>20</v>
      </c>
      <c r="Q4007">
        <f t="shared" si="328"/>
        <v>1</v>
      </c>
      <c r="R4007" s="14">
        <f t="shared" si="329"/>
        <v>41872.807696759257</v>
      </c>
      <c r="S4007" s="14">
        <f t="shared" si="330"/>
        <v>41932.807696759257</v>
      </c>
      <c r="T4007">
        <f t="shared" si="327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331"/>
        <v>2</v>
      </c>
      <c r="Q4008">
        <f t="shared" si="328"/>
        <v>0</v>
      </c>
      <c r="R4008" s="14">
        <f t="shared" si="329"/>
        <v>42391.772997685184</v>
      </c>
      <c r="S4008" s="14">
        <f t="shared" si="330"/>
        <v>42416.772997685184</v>
      </c>
      <c r="T4008">
        <f t="shared" si="327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331"/>
        <v>5</v>
      </c>
      <c r="Q4009">
        <f t="shared" si="328"/>
        <v>0</v>
      </c>
      <c r="R4009" s="14">
        <f t="shared" si="329"/>
        <v>41848.772928240738</v>
      </c>
      <c r="S4009" s="14">
        <f t="shared" si="330"/>
        <v>41877.686111111114</v>
      </c>
      <c r="T4009">
        <f t="shared" si="327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331"/>
        <v>15</v>
      </c>
      <c r="Q4010">
        <f t="shared" si="328"/>
        <v>6</v>
      </c>
      <c r="R4010" s="14">
        <f t="shared" si="329"/>
        <v>42177.964201388888</v>
      </c>
      <c r="S4010" s="14">
        <f t="shared" si="330"/>
        <v>42207.964201388888</v>
      </c>
      <c r="T4010">
        <f t="shared" si="327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331"/>
        <v>25</v>
      </c>
      <c r="Q4011">
        <f t="shared" si="328"/>
        <v>4</v>
      </c>
      <c r="R4011" s="14">
        <f t="shared" si="329"/>
        <v>41851.700925925928</v>
      </c>
      <c r="S4011" s="14">
        <f t="shared" si="330"/>
        <v>41891.700925925928</v>
      </c>
      <c r="T4011">
        <f t="shared" si="327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331"/>
        <v>45.84</v>
      </c>
      <c r="Q4012">
        <f t="shared" si="328"/>
        <v>24</v>
      </c>
      <c r="R4012" s="14">
        <f t="shared" si="329"/>
        <v>41921.770439814813</v>
      </c>
      <c r="S4012" s="14">
        <f t="shared" si="330"/>
        <v>41938.770439814813</v>
      </c>
      <c r="T4012">
        <f t="shared" si="327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331"/>
        <v>4.75</v>
      </c>
      <c r="Q4013">
        <f t="shared" si="328"/>
        <v>8</v>
      </c>
      <c r="R4013" s="14">
        <f t="shared" si="329"/>
        <v>42002.54488425926</v>
      </c>
      <c r="S4013" s="14">
        <f t="shared" si="330"/>
        <v>42032.54488425926</v>
      </c>
      <c r="T4013">
        <f t="shared" si="327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 t="str">
        <f t="shared" si="331"/>
        <v>N/A</v>
      </c>
      <c r="Q4014">
        <f t="shared" si="328"/>
        <v>0</v>
      </c>
      <c r="R4014" s="14">
        <f t="shared" si="329"/>
        <v>42096.544548611113</v>
      </c>
      <c r="S4014" s="14">
        <f t="shared" si="330"/>
        <v>42126.544548611113</v>
      </c>
      <c r="T4014">
        <f t="shared" ref="T4014:T4077" si="332">YEAR(R4014)</f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331"/>
        <v>13</v>
      </c>
      <c r="Q4015">
        <f t="shared" si="328"/>
        <v>1</v>
      </c>
      <c r="R4015" s="14">
        <f t="shared" si="329"/>
        <v>42021.301192129627</v>
      </c>
      <c r="S4015" s="14">
        <f t="shared" si="330"/>
        <v>42051.301192129627</v>
      </c>
      <c r="T4015">
        <f t="shared" si="332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 t="str">
        <f t="shared" si="331"/>
        <v>N/A</v>
      </c>
      <c r="Q4016">
        <f t="shared" si="328"/>
        <v>0</v>
      </c>
      <c r="R4016" s="14">
        <f t="shared" si="329"/>
        <v>42419.246168981481</v>
      </c>
      <c r="S4016" s="14">
        <f t="shared" si="330"/>
        <v>42434.246168981481</v>
      </c>
      <c r="T4016">
        <f t="shared" si="332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331"/>
        <v>1</v>
      </c>
      <c r="Q4017">
        <f t="shared" si="328"/>
        <v>0</v>
      </c>
      <c r="R4017" s="14">
        <f t="shared" si="329"/>
        <v>42174.780821759254</v>
      </c>
      <c r="S4017" s="14">
        <f t="shared" si="330"/>
        <v>42204.780821759254</v>
      </c>
      <c r="T4017">
        <f t="shared" si="332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331"/>
        <v>10</v>
      </c>
      <c r="Q4018">
        <f t="shared" si="328"/>
        <v>14</v>
      </c>
      <c r="R4018" s="14">
        <f t="shared" si="329"/>
        <v>41869.872685185182</v>
      </c>
      <c r="S4018" s="14">
        <f t="shared" si="330"/>
        <v>41899.872685185182</v>
      </c>
      <c r="T4018">
        <f t="shared" si="332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331"/>
        <v>52.5</v>
      </c>
      <c r="Q4019">
        <f t="shared" si="328"/>
        <v>1</v>
      </c>
      <c r="R4019" s="14">
        <f t="shared" si="329"/>
        <v>41856.672152777777</v>
      </c>
      <c r="S4019" s="14">
        <f t="shared" si="330"/>
        <v>41886.672152777777</v>
      </c>
      <c r="T4019">
        <f t="shared" si="332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331"/>
        <v>32.5</v>
      </c>
      <c r="Q4020">
        <f t="shared" si="328"/>
        <v>9</v>
      </c>
      <c r="R4020" s="14">
        <f t="shared" si="329"/>
        <v>42620.91097222222</v>
      </c>
      <c r="S4020" s="14">
        <f t="shared" si="330"/>
        <v>42650.91097222222</v>
      </c>
      <c r="T4020">
        <f t="shared" si="332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331"/>
        <v>7.25</v>
      </c>
      <c r="Q4021">
        <f t="shared" si="328"/>
        <v>1</v>
      </c>
      <c r="R4021" s="14">
        <f t="shared" si="329"/>
        <v>42417.675879629634</v>
      </c>
      <c r="S4021" s="14">
        <f t="shared" si="330"/>
        <v>42475.686111111107</v>
      </c>
      <c r="T4021">
        <f t="shared" si="332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331"/>
        <v>33.33</v>
      </c>
      <c r="Q4022">
        <f t="shared" si="328"/>
        <v>17</v>
      </c>
      <c r="R4022" s="14">
        <f t="shared" si="329"/>
        <v>42057.190960648149</v>
      </c>
      <c r="S4022" s="14">
        <f t="shared" si="330"/>
        <v>42087.149293981478</v>
      </c>
      <c r="T4022">
        <f t="shared" si="332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331"/>
        <v>62.5</v>
      </c>
      <c r="Q4023">
        <f t="shared" si="328"/>
        <v>1</v>
      </c>
      <c r="R4023" s="14">
        <f t="shared" si="329"/>
        <v>41878.911550925928</v>
      </c>
      <c r="S4023" s="14">
        <f t="shared" si="330"/>
        <v>41938.911550925928</v>
      </c>
      <c r="T4023">
        <f t="shared" si="332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331"/>
        <v>63.56</v>
      </c>
      <c r="Q4024">
        <f t="shared" si="328"/>
        <v>70</v>
      </c>
      <c r="R4024" s="14">
        <f t="shared" si="329"/>
        <v>41990.584108796291</v>
      </c>
      <c r="S4024" s="14">
        <f t="shared" si="330"/>
        <v>42036.120833333334</v>
      </c>
      <c r="T4024">
        <f t="shared" si="332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 t="str">
        <f t="shared" si="331"/>
        <v>N/A</v>
      </c>
      <c r="Q4025">
        <f t="shared" si="328"/>
        <v>0</v>
      </c>
      <c r="R4025" s="14">
        <f t="shared" si="329"/>
        <v>42408.999571759254</v>
      </c>
      <c r="S4025" s="14">
        <f t="shared" si="330"/>
        <v>42453.957905092597</v>
      </c>
      <c r="T4025">
        <f t="shared" si="332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331"/>
        <v>10</v>
      </c>
      <c r="Q4026">
        <f t="shared" si="328"/>
        <v>1</v>
      </c>
      <c r="R4026" s="14">
        <f t="shared" si="329"/>
        <v>42217.670104166667</v>
      </c>
      <c r="S4026" s="14">
        <f t="shared" si="330"/>
        <v>42247.670104166667</v>
      </c>
      <c r="T4026">
        <f t="shared" si="332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331"/>
        <v>62.5</v>
      </c>
      <c r="Q4027">
        <f t="shared" si="328"/>
        <v>5</v>
      </c>
      <c r="R4027" s="14">
        <f t="shared" si="329"/>
        <v>42151.237685185188</v>
      </c>
      <c r="S4027" s="14">
        <f t="shared" si="330"/>
        <v>42211.237685185188</v>
      </c>
      <c r="T4027">
        <f t="shared" si="332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 t="str">
        <f t="shared" si="331"/>
        <v>N/A</v>
      </c>
      <c r="Q4028">
        <f t="shared" si="328"/>
        <v>0</v>
      </c>
      <c r="R4028" s="14">
        <f t="shared" si="329"/>
        <v>42282.655543981484</v>
      </c>
      <c r="S4028" s="14">
        <f t="shared" si="330"/>
        <v>42342.697210648148</v>
      </c>
      <c r="T4028">
        <f t="shared" si="332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331"/>
        <v>30.71</v>
      </c>
      <c r="Q4029">
        <f t="shared" si="328"/>
        <v>7</v>
      </c>
      <c r="R4029" s="14">
        <f t="shared" si="329"/>
        <v>42768.97084490741</v>
      </c>
      <c r="S4029" s="14">
        <f t="shared" si="330"/>
        <v>42789.041666666672</v>
      </c>
      <c r="T4029">
        <f t="shared" si="332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331"/>
        <v>51</v>
      </c>
      <c r="Q4030">
        <f t="shared" si="328"/>
        <v>28</v>
      </c>
      <c r="R4030" s="14">
        <f t="shared" si="329"/>
        <v>41765.938657407409</v>
      </c>
      <c r="S4030" s="14">
        <f t="shared" si="330"/>
        <v>41795.938657407409</v>
      </c>
      <c r="T4030">
        <f t="shared" si="332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 t="str">
        <f t="shared" si="331"/>
        <v>N/A</v>
      </c>
      <c r="Q4031">
        <f t="shared" si="328"/>
        <v>0</v>
      </c>
      <c r="R4031" s="14">
        <f t="shared" si="329"/>
        <v>42322.025115740747</v>
      </c>
      <c r="S4031" s="14">
        <f t="shared" si="330"/>
        <v>42352.025115740747</v>
      </c>
      <c r="T4031">
        <f t="shared" si="332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331"/>
        <v>66.67</v>
      </c>
      <c r="Q4032">
        <f t="shared" si="328"/>
        <v>16</v>
      </c>
      <c r="R4032" s="14">
        <f t="shared" si="329"/>
        <v>42374.655081018514</v>
      </c>
      <c r="S4032" s="14">
        <f t="shared" si="330"/>
        <v>42403.784027777772</v>
      </c>
      <c r="T4032">
        <f t="shared" si="332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 t="str">
        <f t="shared" si="331"/>
        <v>N/A</v>
      </c>
      <c r="Q4033">
        <f t="shared" si="328"/>
        <v>0</v>
      </c>
      <c r="R4033" s="14">
        <f t="shared" si="329"/>
        <v>41941.585231481484</v>
      </c>
      <c r="S4033" s="14">
        <f t="shared" si="330"/>
        <v>41991.626898148148</v>
      </c>
      <c r="T4033">
        <f t="shared" si="332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331"/>
        <v>59</v>
      </c>
      <c r="Q4034">
        <f t="shared" ref="Q4034:Q4097" si="333">ROUND(E4034/D4034*100,0)</f>
        <v>7</v>
      </c>
      <c r="R4034" s="14">
        <f t="shared" si="329"/>
        <v>42293.809212962966</v>
      </c>
      <c r="S4034" s="14">
        <f t="shared" si="330"/>
        <v>42353.85087962963</v>
      </c>
      <c r="T4034">
        <f t="shared" si="332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331"/>
        <v>65.34</v>
      </c>
      <c r="Q4035">
        <f t="shared" si="333"/>
        <v>26</v>
      </c>
      <c r="R4035" s="14">
        <f t="shared" ref="R4035:R4098" si="334">(((J4035/60) /60 /24)+DATE(1970,1,1))</f>
        <v>42614.268796296295</v>
      </c>
      <c r="S4035" s="14">
        <f t="shared" ref="S4035:S4098" si="335">(((I4035/60)/60/24)+DATE(1970,1,1))</f>
        <v>42645.375</v>
      </c>
      <c r="T4035">
        <f t="shared" si="332"/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331"/>
        <v>100</v>
      </c>
      <c r="Q4036">
        <f t="shared" si="333"/>
        <v>1</v>
      </c>
      <c r="R4036" s="14">
        <f t="shared" si="334"/>
        <v>42067.947337962964</v>
      </c>
      <c r="S4036" s="14">
        <f t="shared" si="335"/>
        <v>42097.905671296292</v>
      </c>
      <c r="T4036">
        <f t="shared" si="332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331"/>
        <v>147.4</v>
      </c>
      <c r="Q4037">
        <f t="shared" si="333"/>
        <v>37</v>
      </c>
      <c r="R4037" s="14">
        <f t="shared" si="334"/>
        <v>41903.882951388885</v>
      </c>
      <c r="S4037" s="14">
        <f t="shared" si="335"/>
        <v>41933.882951388885</v>
      </c>
      <c r="T4037">
        <f t="shared" si="332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331"/>
        <v>166.06</v>
      </c>
      <c r="Q4038">
        <f t="shared" si="333"/>
        <v>47</v>
      </c>
      <c r="R4038" s="14">
        <f t="shared" si="334"/>
        <v>41804.937083333331</v>
      </c>
      <c r="S4038" s="14">
        <f t="shared" si="335"/>
        <v>41821.9375</v>
      </c>
      <c r="T4038">
        <f t="shared" si="332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331"/>
        <v>40</v>
      </c>
      <c r="Q4039">
        <f t="shared" si="333"/>
        <v>11</v>
      </c>
      <c r="R4039" s="14">
        <f t="shared" si="334"/>
        <v>42497.070775462969</v>
      </c>
      <c r="S4039" s="14">
        <f t="shared" si="335"/>
        <v>42514.600694444445</v>
      </c>
      <c r="T4039">
        <f t="shared" si="332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331"/>
        <v>75.25</v>
      </c>
      <c r="Q4040">
        <f t="shared" si="333"/>
        <v>12</v>
      </c>
      <c r="R4040" s="14">
        <f t="shared" si="334"/>
        <v>41869.798726851855</v>
      </c>
      <c r="S4040" s="14">
        <f t="shared" si="335"/>
        <v>41929.798726851855</v>
      </c>
      <c r="T4040">
        <f t="shared" si="332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331"/>
        <v>60</v>
      </c>
      <c r="Q4041">
        <f t="shared" si="333"/>
        <v>60</v>
      </c>
      <c r="R4041" s="14">
        <f t="shared" si="334"/>
        <v>42305.670914351853</v>
      </c>
      <c r="S4041" s="14">
        <f t="shared" si="335"/>
        <v>42339.249305555553</v>
      </c>
      <c r="T4041">
        <f t="shared" si="332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331"/>
        <v>1250</v>
      </c>
      <c r="Q4042">
        <f t="shared" si="333"/>
        <v>31</v>
      </c>
      <c r="R4042" s="14">
        <f t="shared" si="334"/>
        <v>42144.231527777782</v>
      </c>
      <c r="S4042" s="14">
        <f t="shared" si="335"/>
        <v>42203.125</v>
      </c>
      <c r="T4042">
        <f t="shared" si="332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331"/>
        <v>10.5</v>
      </c>
      <c r="Q4043">
        <f t="shared" si="333"/>
        <v>0</v>
      </c>
      <c r="R4043" s="14">
        <f t="shared" si="334"/>
        <v>42559.474004629628</v>
      </c>
      <c r="S4043" s="14">
        <f t="shared" si="335"/>
        <v>42619.474004629628</v>
      </c>
      <c r="T4043">
        <f t="shared" si="332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331"/>
        <v>7</v>
      </c>
      <c r="Q4044">
        <f t="shared" si="333"/>
        <v>0</v>
      </c>
      <c r="R4044" s="14">
        <f t="shared" si="334"/>
        <v>41995.084074074075</v>
      </c>
      <c r="S4044" s="14">
        <f t="shared" si="335"/>
        <v>42024.802777777775</v>
      </c>
      <c r="T4044">
        <f t="shared" si="332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 t="str">
        <f t="shared" si="331"/>
        <v>N/A</v>
      </c>
      <c r="Q4045">
        <f t="shared" si="333"/>
        <v>0</v>
      </c>
      <c r="R4045" s="14">
        <f t="shared" si="334"/>
        <v>41948.957465277781</v>
      </c>
      <c r="S4045" s="14">
        <f t="shared" si="335"/>
        <v>41963.957465277781</v>
      </c>
      <c r="T4045">
        <f t="shared" si="332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331"/>
        <v>56.25</v>
      </c>
      <c r="Q4046">
        <f t="shared" si="333"/>
        <v>38</v>
      </c>
      <c r="R4046" s="14">
        <f t="shared" si="334"/>
        <v>42074.219699074078</v>
      </c>
      <c r="S4046" s="14">
        <f t="shared" si="335"/>
        <v>42104.208333333328</v>
      </c>
      <c r="T4046">
        <f t="shared" si="332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331"/>
        <v>1</v>
      </c>
      <c r="Q4047">
        <f t="shared" si="333"/>
        <v>0</v>
      </c>
      <c r="R4047" s="14">
        <f t="shared" si="334"/>
        <v>41842.201261574075</v>
      </c>
      <c r="S4047" s="14">
        <f t="shared" si="335"/>
        <v>41872.201261574075</v>
      </c>
      <c r="T4047">
        <f t="shared" si="332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331"/>
        <v>38.33</v>
      </c>
      <c r="Q4048">
        <f t="shared" si="333"/>
        <v>8</v>
      </c>
      <c r="R4048" s="14">
        <f t="shared" si="334"/>
        <v>41904.650578703702</v>
      </c>
      <c r="S4048" s="14">
        <f t="shared" si="335"/>
        <v>41934.650578703702</v>
      </c>
      <c r="T4048">
        <f t="shared" si="332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331"/>
        <v>27.5</v>
      </c>
      <c r="Q4049">
        <f t="shared" si="333"/>
        <v>2</v>
      </c>
      <c r="R4049" s="14">
        <f t="shared" si="334"/>
        <v>41991.022488425922</v>
      </c>
      <c r="S4049" s="14">
        <f t="shared" si="335"/>
        <v>42015.041666666672</v>
      </c>
      <c r="T4049">
        <f t="shared" si="332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331"/>
        <v>32.979999999999997</v>
      </c>
      <c r="Q4050">
        <f t="shared" si="333"/>
        <v>18</v>
      </c>
      <c r="R4050" s="14">
        <f t="shared" si="334"/>
        <v>42436.509108796294</v>
      </c>
      <c r="S4050" s="14">
        <f t="shared" si="335"/>
        <v>42471.467442129629</v>
      </c>
      <c r="T4050">
        <f t="shared" si="332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331"/>
        <v>16</v>
      </c>
      <c r="Q4051">
        <f t="shared" si="333"/>
        <v>0</v>
      </c>
      <c r="R4051" s="14">
        <f t="shared" si="334"/>
        <v>42169.958506944444</v>
      </c>
      <c r="S4051" s="14">
        <f t="shared" si="335"/>
        <v>42199.958506944444</v>
      </c>
      <c r="T4051">
        <f t="shared" si="332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331"/>
        <v>1</v>
      </c>
      <c r="Q4052">
        <f t="shared" si="333"/>
        <v>0</v>
      </c>
      <c r="R4052" s="14">
        <f t="shared" si="334"/>
        <v>41905.636469907404</v>
      </c>
      <c r="S4052" s="14">
        <f t="shared" si="335"/>
        <v>41935.636469907404</v>
      </c>
      <c r="T4052">
        <f t="shared" si="332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 t="str">
        <f t="shared" si="331"/>
        <v>N/A</v>
      </c>
      <c r="Q4053">
        <f t="shared" si="333"/>
        <v>0</v>
      </c>
      <c r="R4053" s="14">
        <f t="shared" si="334"/>
        <v>41761.810150462967</v>
      </c>
      <c r="S4053" s="14">
        <f t="shared" si="335"/>
        <v>41768.286805555559</v>
      </c>
      <c r="T4053">
        <f t="shared" si="332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331"/>
        <v>86.62</v>
      </c>
      <c r="Q4054">
        <f t="shared" si="333"/>
        <v>38</v>
      </c>
      <c r="R4054" s="14">
        <f t="shared" si="334"/>
        <v>41865.878657407404</v>
      </c>
      <c r="S4054" s="14">
        <f t="shared" si="335"/>
        <v>41925.878657407404</v>
      </c>
      <c r="T4054">
        <f t="shared" si="332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331"/>
        <v>55</v>
      </c>
      <c r="Q4055">
        <f t="shared" si="333"/>
        <v>22</v>
      </c>
      <c r="R4055" s="14">
        <f t="shared" si="334"/>
        <v>41928.690138888887</v>
      </c>
      <c r="S4055" s="14">
        <f t="shared" si="335"/>
        <v>41958.833333333328</v>
      </c>
      <c r="T4055">
        <f t="shared" si="332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 t="str">
        <f t="shared" si="331"/>
        <v>N/A</v>
      </c>
      <c r="Q4056">
        <f t="shared" si="333"/>
        <v>0</v>
      </c>
      <c r="R4056" s="14">
        <f t="shared" si="334"/>
        <v>42613.841261574074</v>
      </c>
      <c r="S4056" s="14">
        <f t="shared" si="335"/>
        <v>42644.166666666672</v>
      </c>
      <c r="T4056">
        <f t="shared" si="332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331"/>
        <v>41.95</v>
      </c>
      <c r="Q4057">
        <f t="shared" si="333"/>
        <v>18</v>
      </c>
      <c r="R4057" s="14">
        <f t="shared" si="334"/>
        <v>41779.648506944446</v>
      </c>
      <c r="S4057" s="14">
        <f t="shared" si="335"/>
        <v>41809.648506944446</v>
      </c>
      <c r="T4057">
        <f t="shared" si="332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331"/>
        <v>88.33</v>
      </c>
      <c r="Q4058">
        <f t="shared" si="333"/>
        <v>53</v>
      </c>
      <c r="R4058" s="14">
        <f t="shared" si="334"/>
        <v>42534.933321759265</v>
      </c>
      <c r="S4058" s="14">
        <f t="shared" si="335"/>
        <v>42554.832638888889</v>
      </c>
      <c r="T4058">
        <f t="shared" si="332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331"/>
        <v>129.16999999999999</v>
      </c>
      <c r="Q4059">
        <f t="shared" si="333"/>
        <v>22</v>
      </c>
      <c r="R4059" s="14">
        <f t="shared" si="334"/>
        <v>42310.968518518523</v>
      </c>
      <c r="S4059" s="14">
        <f t="shared" si="335"/>
        <v>42333.958333333328</v>
      </c>
      <c r="T4059">
        <f t="shared" si="332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331"/>
        <v>23.75</v>
      </c>
      <c r="Q4060">
        <f t="shared" si="333"/>
        <v>3</v>
      </c>
      <c r="R4060" s="14">
        <f t="shared" si="334"/>
        <v>42446.060694444444</v>
      </c>
      <c r="S4060" s="14">
        <f t="shared" si="335"/>
        <v>42461.165972222225</v>
      </c>
      <c r="T4060">
        <f t="shared" si="332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ref="P4061:P4115" si="336">IFERROR(
ROUND(E4061/L4061,2),"N/A")</f>
        <v>35.71</v>
      </c>
      <c r="Q4061">
        <f t="shared" si="333"/>
        <v>3</v>
      </c>
      <c r="R4061" s="14">
        <f t="shared" si="334"/>
        <v>41866.640648148146</v>
      </c>
      <c r="S4061" s="14">
        <f t="shared" si="335"/>
        <v>41898.125</v>
      </c>
      <c r="T4061">
        <f t="shared" si="332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336"/>
        <v>57</v>
      </c>
      <c r="Q4062">
        <f t="shared" si="333"/>
        <v>3</v>
      </c>
      <c r="R4062" s="14">
        <f t="shared" si="334"/>
        <v>41779.695092592592</v>
      </c>
      <c r="S4062" s="14">
        <f t="shared" si="335"/>
        <v>41813.666666666664</v>
      </c>
      <c r="T4062">
        <f t="shared" si="332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 t="str">
        <f t="shared" si="336"/>
        <v>N/A</v>
      </c>
      <c r="Q4063">
        <f t="shared" si="333"/>
        <v>0</v>
      </c>
      <c r="R4063" s="14">
        <f t="shared" si="334"/>
        <v>42421.141469907408</v>
      </c>
      <c r="S4063" s="14">
        <f t="shared" si="335"/>
        <v>42481.099803240737</v>
      </c>
      <c r="T4063">
        <f t="shared" si="332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336"/>
        <v>163.33000000000001</v>
      </c>
      <c r="Q4064">
        <f t="shared" si="333"/>
        <v>2</v>
      </c>
      <c r="R4064" s="14">
        <f t="shared" si="334"/>
        <v>42523.739212962959</v>
      </c>
      <c r="S4064" s="14">
        <f t="shared" si="335"/>
        <v>42553.739212962959</v>
      </c>
      <c r="T4064">
        <f t="shared" si="332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336"/>
        <v>15</v>
      </c>
      <c r="Q4065">
        <f t="shared" si="333"/>
        <v>1</v>
      </c>
      <c r="R4065" s="14">
        <f t="shared" si="334"/>
        <v>41787.681527777779</v>
      </c>
      <c r="S4065" s="14">
        <f t="shared" si="335"/>
        <v>41817.681527777779</v>
      </c>
      <c r="T4065">
        <f t="shared" si="332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336"/>
        <v>64.17</v>
      </c>
      <c r="Q4066">
        <f t="shared" si="333"/>
        <v>19</v>
      </c>
      <c r="R4066" s="14">
        <f t="shared" si="334"/>
        <v>42093.588263888887</v>
      </c>
      <c r="S4066" s="14">
        <f t="shared" si="335"/>
        <v>42123.588263888887</v>
      </c>
      <c r="T4066">
        <f t="shared" si="332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336"/>
        <v>6.75</v>
      </c>
      <c r="Q4067">
        <f t="shared" si="333"/>
        <v>1</v>
      </c>
      <c r="R4067" s="14">
        <f t="shared" si="334"/>
        <v>41833.951516203706</v>
      </c>
      <c r="S4067" s="14">
        <f t="shared" si="335"/>
        <v>41863.951516203706</v>
      </c>
      <c r="T4067">
        <f t="shared" si="332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336"/>
        <v>25</v>
      </c>
      <c r="Q4068">
        <f t="shared" si="333"/>
        <v>0</v>
      </c>
      <c r="R4068" s="14">
        <f t="shared" si="334"/>
        <v>42479.039212962962</v>
      </c>
      <c r="S4068" s="14">
        <f t="shared" si="335"/>
        <v>42509.039212962962</v>
      </c>
      <c r="T4068">
        <f t="shared" si="332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336"/>
        <v>179.12</v>
      </c>
      <c r="Q4069">
        <f t="shared" si="333"/>
        <v>61</v>
      </c>
      <c r="R4069" s="14">
        <f t="shared" si="334"/>
        <v>42235.117476851854</v>
      </c>
      <c r="S4069" s="14">
        <f t="shared" si="335"/>
        <v>42275.117476851854</v>
      </c>
      <c r="T4069">
        <f t="shared" si="332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336"/>
        <v>34.950000000000003</v>
      </c>
      <c r="Q4070">
        <f t="shared" si="333"/>
        <v>1</v>
      </c>
      <c r="R4070" s="14">
        <f t="shared" si="334"/>
        <v>42718.963599537034</v>
      </c>
      <c r="S4070" s="14">
        <f t="shared" si="335"/>
        <v>42748.961805555555</v>
      </c>
      <c r="T4070">
        <f t="shared" si="332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336"/>
        <v>33.08</v>
      </c>
      <c r="Q4071">
        <f t="shared" si="333"/>
        <v>34</v>
      </c>
      <c r="R4071" s="14">
        <f t="shared" si="334"/>
        <v>42022.661527777775</v>
      </c>
      <c r="S4071" s="14">
        <f t="shared" si="335"/>
        <v>42063.5</v>
      </c>
      <c r="T4071">
        <f t="shared" si="332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336"/>
        <v>27.5</v>
      </c>
      <c r="Q4072">
        <f t="shared" si="333"/>
        <v>17</v>
      </c>
      <c r="R4072" s="14">
        <f t="shared" si="334"/>
        <v>42031.666898148149</v>
      </c>
      <c r="S4072" s="14">
        <f t="shared" si="335"/>
        <v>42064.125</v>
      </c>
      <c r="T4072">
        <f t="shared" si="332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 t="str">
        <f t="shared" si="336"/>
        <v>N/A</v>
      </c>
      <c r="Q4073">
        <f t="shared" si="333"/>
        <v>0</v>
      </c>
      <c r="R4073" s="14">
        <f t="shared" si="334"/>
        <v>42700.804756944446</v>
      </c>
      <c r="S4073" s="14">
        <f t="shared" si="335"/>
        <v>42730.804756944446</v>
      </c>
      <c r="T4073">
        <f t="shared" si="332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336"/>
        <v>2</v>
      </c>
      <c r="Q4074">
        <f t="shared" si="333"/>
        <v>0</v>
      </c>
      <c r="R4074" s="14">
        <f t="shared" si="334"/>
        <v>41812.77443287037</v>
      </c>
      <c r="S4074" s="14">
        <f t="shared" si="335"/>
        <v>41872.77443287037</v>
      </c>
      <c r="T4074">
        <f t="shared" si="332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336"/>
        <v>18.5</v>
      </c>
      <c r="Q4075">
        <f t="shared" si="333"/>
        <v>1</v>
      </c>
      <c r="R4075" s="14">
        <f t="shared" si="334"/>
        <v>42078.34520833334</v>
      </c>
      <c r="S4075" s="14">
        <f t="shared" si="335"/>
        <v>42133.166666666672</v>
      </c>
      <c r="T4075">
        <f t="shared" si="332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336"/>
        <v>35</v>
      </c>
      <c r="Q4076">
        <f t="shared" si="333"/>
        <v>27</v>
      </c>
      <c r="R4076" s="14">
        <f t="shared" si="334"/>
        <v>42283.552951388891</v>
      </c>
      <c r="S4076" s="14">
        <f t="shared" si="335"/>
        <v>42313.594618055555</v>
      </c>
      <c r="T4076">
        <f t="shared" si="332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336"/>
        <v>44.31</v>
      </c>
      <c r="Q4077">
        <f t="shared" si="333"/>
        <v>29</v>
      </c>
      <c r="R4077" s="14">
        <f t="shared" si="334"/>
        <v>41779.045937499999</v>
      </c>
      <c r="S4077" s="14">
        <f t="shared" si="335"/>
        <v>41820.727777777778</v>
      </c>
      <c r="T4077">
        <f t="shared" si="332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 t="str">
        <f t="shared" si="336"/>
        <v>N/A</v>
      </c>
      <c r="Q4078">
        <f t="shared" si="333"/>
        <v>0</v>
      </c>
      <c r="R4078" s="14">
        <f t="shared" si="334"/>
        <v>41905.795706018522</v>
      </c>
      <c r="S4078" s="14">
        <f t="shared" si="335"/>
        <v>41933.82708333333</v>
      </c>
      <c r="T4078">
        <f t="shared" ref="T4078:T4115" si="337">YEAR(R4078)</f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336"/>
        <v>222.5</v>
      </c>
      <c r="Q4079">
        <f t="shared" si="333"/>
        <v>9</v>
      </c>
      <c r="R4079" s="14">
        <f t="shared" si="334"/>
        <v>42695.7105787037</v>
      </c>
      <c r="S4079" s="14">
        <f t="shared" si="335"/>
        <v>42725.7105787037</v>
      </c>
      <c r="T4079">
        <f t="shared" si="337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 t="str">
        <f t="shared" si="336"/>
        <v>N/A</v>
      </c>
      <c r="Q4080">
        <f t="shared" si="333"/>
        <v>0</v>
      </c>
      <c r="R4080" s="14">
        <f t="shared" si="334"/>
        <v>42732.787523148145</v>
      </c>
      <c r="S4080" s="14">
        <f t="shared" si="335"/>
        <v>42762.787523148145</v>
      </c>
      <c r="T4080">
        <f t="shared" si="337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336"/>
        <v>5</v>
      </c>
      <c r="Q4081">
        <f t="shared" si="333"/>
        <v>0</v>
      </c>
      <c r="R4081" s="14">
        <f t="shared" si="334"/>
        <v>42510.938900462963</v>
      </c>
      <c r="S4081" s="14">
        <f t="shared" si="335"/>
        <v>42540.938900462963</v>
      </c>
      <c r="T4081">
        <f t="shared" si="337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 t="str">
        <f t="shared" si="336"/>
        <v>N/A</v>
      </c>
      <c r="Q4082">
        <f t="shared" si="333"/>
        <v>0</v>
      </c>
      <c r="R4082" s="14">
        <f t="shared" si="334"/>
        <v>42511.698101851856</v>
      </c>
      <c r="S4082" s="14">
        <f t="shared" si="335"/>
        <v>42535.787500000006</v>
      </c>
      <c r="T4082">
        <f t="shared" si="337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336"/>
        <v>29.17</v>
      </c>
      <c r="Q4083">
        <f t="shared" si="333"/>
        <v>16</v>
      </c>
      <c r="R4083" s="14">
        <f t="shared" si="334"/>
        <v>42041.581307870365</v>
      </c>
      <c r="S4083" s="14">
        <f t="shared" si="335"/>
        <v>42071.539641203708</v>
      </c>
      <c r="T4083">
        <f t="shared" si="337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336"/>
        <v>1.5</v>
      </c>
      <c r="Q4084">
        <f t="shared" si="333"/>
        <v>2</v>
      </c>
      <c r="R4084" s="14">
        <f t="shared" si="334"/>
        <v>42307.189270833333</v>
      </c>
      <c r="S4084" s="14">
        <f t="shared" si="335"/>
        <v>42322.958333333328</v>
      </c>
      <c r="T4084">
        <f t="shared" si="337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336"/>
        <v>126.5</v>
      </c>
      <c r="Q4085">
        <f t="shared" si="333"/>
        <v>22</v>
      </c>
      <c r="R4085" s="14">
        <f t="shared" si="334"/>
        <v>42353.761759259258</v>
      </c>
      <c r="S4085" s="14">
        <f t="shared" si="335"/>
        <v>42383.761759259258</v>
      </c>
      <c r="T4085">
        <f t="shared" si="337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336"/>
        <v>10</v>
      </c>
      <c r="Q4086">
        <f t="shared" si="333"/>
        <v>0</v>
      </c>
      <c r="R4086" s="14">
        <f t="shared" si="334"/>
        <v>42622.436412037037</v>
      </c>
      <c r="S4086" s="14">
        <f t="shared" si="335"/>
        <v>42652.436412037037</v>
      </c>
      <c r="T4086">
        <f t="shared" si="337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336"/>
        <v>10</v>
      </c>
      <c r="Q4087">
        <f t="shared" si="333"/>
        <v>0</v>
      </c>
      <c r="R4087" s="14">
        <f t="shared" si="334"/>
        <v>42058.603877314818</v>
      </c>
      <c r="S4087" s="14">
        <f t="shared" si="335"/>
        <v>42087.165972222225</v>
      </c>
      <c r="T4087">
        <f t="shared" si="337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336"/>
        <v>9.4</v>
      </c>
      <c r="Q4088">
        <f t="shared" si="333"/>
        <v>5</v>
      </c>
      <c r="R4088" s="14">
        <f t="shared" si="334"/>
        <v>42304.940960648149</v>
      </c>
      <c r="S4088" s="14">
        <f t="shared" si="335"/>
        <v>42329.166666666672</v>
      </c>
      <c r="T4088">
        <f t="shared" si="337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 t="str">
        <f t="shared" si="336"/>
        <v>N/A</v>
      </c>
      <c r="Q4089">
        <f t="shared" si="333"/>
        <v>0</v>
      </c>
      <c r="R4089" s="14">
        <f t="shared" si="334"/>
        <v>42538.742893518516</v>
      </c>
      <c r="S4089" s="14">
        <f t="shared" si="335"/>
        <v>42568.742893518516</v>
      </c>
      <c r="T4089">
        <f t="shared" si="337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336"/>
        <v>72</v>
      </c>
      <c r="Q4090">
        <f t="shared" si="333"/>
        <v>11</v>
      </c>
      <c r="R4090" s="14">
        <f t="shared" si="334"/>
        <v>41990.612546296295</v>
      </c>
      <c r="S4090" s="14">
        <f t="shared" si="335"/>
        <v>42020.434722222228</v>
      </c>
      <c r="T4090">
        <f t="shared" si="337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336"/>
        <v>30</v>
      </c>
      <c r="Q4091">
        <f t="shared" si="333"/>
        <v>5</v>
      </c>
      <c r="R4091" s="14">
        <f t="shared" si="334"/>
        <v>42122.732499999998</v>
      </c>
      <c r="S4091" s="14">
        <f t="shared" si="335"/>
        <v>42155.732638888891</v>
      </c>
      <c r="T4091">
        <f t="shared" si="337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336"/>
        <v>10.67</v>
      </c>
      <c r="Q4092">
        <f t="shared" si="333"/>
        <v>3</v>
      </c>
      <c r="R4092" s="14">
        <f t="shared" si="334"/>
        <v>42209.67288194444</v>
      </c>
      <c r="S4092" s="14">
        <f t="shared" si="335"/>
        <v>42223.625</v>
      </c>
      <c r="T4092">
        <f t="shared" si="337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336"/>
        <v>25.5</v>
      </c>
      <c r="Q4093">
        <f t="shared" si="333"/>
        <v>13</v>
      </c>
      <c r="R4093" s="14">
        <f t="shared" si="334"/>
        <v>41990.506377314814</v>
      </c>
      <c r="S4093" s="14">
        <f t="shared" si="335"/>
        <v>42020.506377314814</v>
      </c>
      <c r="T4093">
        <f t="shared" si="337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336"/>
        <v>20</v>
      </c>
      <c r="Q4094">
        <f t="shared" si="333"/>
        <v>0</v>
      </c>
      <c r="R4094" s="14">
        <f t="shared" si="334"/>
        <v>42039.194988425923</v>
      </c>
      <c r="S4094" s="14">
        <f t="shared" si="335"/>
        <v>42099.153321759266</v>
      </c>
      <c r="T4094">
        <f t="shared" si="337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336"/>
        <v>15</v>
      </c>
      <c r="Q4095">
        <f t="shared" si="333"/>
        <v>2</v>
      </c>
      <c r="R4095" s="14">
        <f t="shared" si="334"/>
        <v>42178.815891203703</v>
      </c>
      <c r="S4095" s="14">
        <f t="shared" si="335"/>
        <v>42238.815891203703</v>
      </c>
      <c r="T4095">
        <f t="shared" si="337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336"/>
        <v>91.25</v>
      </c>
      <c r="Q4096">
        <f t="shared" si="333"/>
        <v>37</v>
      </c>
      <c r="R4096" s="14">
        <f t="shared" si="334"/>
        <v>41890.086805555555</v>
      </c>
      <c r="S4096" s="14">
        <f t="shared" si="335"/>
        <v>41934.207638888889</v>
      </c>
      <c r="T4096">
        <f t="shared" si="337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336"/>
        <v>800</v>
      </c>
      <c r="Q4097">
        <f t="shared" si="333"/>
        <v>3</v>
      </c>
      <c r="R4097" s="14">
        <f t="shared" si="334"/>
        <v>42693.031828703708</v>
      </c>
      <c r="S4097" s="14">
        <f t="shared" si="335"/>
        <v>42723.031828703708</v>
      </c>
      <c r="T4097">
        <f t="shared" si="337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336"/>
        <v>80</v>
      </c>
      <c r="Q4098">
        <f t="shared" ref="Q4098:Q4115" si="338">ROUND(E4098/D4098*100,0)</f>
        <v>11</v>
      </c>
      <c r="R4098" s="14">
        <f t="shared" si="334"/>
        <v>42750.530312499999</v>
      </c>
      <c r="S4098" s="14">
        <f t="shared" si="335"/>
        <v>42794.368749999994</v>
      </c>
      <c r="T4098">
        <f t="shared" si="337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 t="str">
        <f t="shared" si="336"/>
        <v>N/A</v>
      </c>
      <c r="Q4099">
        <f t="shared" si="338"/>
        <v>0</v>
      </c>
      <c r="R4099" s="14">
        <f t="shared" ref="R4099:R4115" si="339">(((J4099/60) /60 /24)+DATE(1970,1,1))</f>
        <v>42344.824502314819</v>
      </c>
      <c r="S4099" s="14">
        <f t="shared" ref="S4099:S4115" si="340">(((I4099/60)/60/24)+DATE(1970,1,1))</f>
        <v>42400.996527777781</v>
      </c>
      <c r="T4099">
        <f t="shared" si="337"/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 t="str">
        <f t="shared" si="336"/>
        <v>N/A</v>
      </c>
      <c r="Q4100">
        <f t="shared" si="338"/>
        <v>0</v>
      </c>
      <c r="R4100" s="14">
        <f t="shared" si="339"/>
        <v>42495.722187499996</v>
      </c>
      <c r="S4100" s="14">
        <f t="shared" si="340"/>
        <v>42525.722187499996</v>
      </c>
      <c r="T4100">
        <f t="shared" si="337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336"/>
        <v>50</v>
      </c>
      <c r="Q4101">
        <f t="shared" si="338"/>
        <v>1</v>
      </c>
      <c r="R4101" s="14">
        <f t="shared" si="339"/>
        <v>42570.850381944445</v>
      </c>
      <c r="S4101" s="14">
        <f t="shared" si="340"/>
        <v>42615.850381944445</v>
      </c>
      <c r="T4101">
        <f t="shared" si="337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 t="str">
        <f t="shared" si="336"/>
        <v>N/A</v>
      </c>
      <c r="Q4102">
        <f t="shared" si="338"/>
        <v>0</v>
      </c>
      <c r="R4102" s="14">
        <f t="shared" si="339"/>
        <v>41927.124884259261</v>
      </c>
      <c r="S4102" s="14">
        <f t="shared" si="340"/>
        <v>41937.124884259261</v>
      </c>
      <c r="T4102">
        <f t="shared" si="337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 t="str">
        <f t="shared" si="336"/>
        <v>N/A</v>
      </c>
      <c r="Q4103">
        <f t="shared" si="338"/>
        <v>0</v>
      </c>
      <c r="R4103" s="14">
        <f t="shared" si="339"/>
        <v>42730.903726851851</v>
      </c>
      <c r="S4103" s="14">
        <f t="shared" si="340"/>
        <v>42760.903726851851</v>
      </c>
      <c r="T4103">
        <f t="shared" si="337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336"/>
        <v>22.83</v>
      </c>
      <c r="Q4104">
        <f t="shared" si="338"/>
        <v>27</v>
      </c>
      <c r="R4104" s="14">
        <f t="shared" si="339"/>
        <v>42475.848067129627</v>
      </c>
      <c r="S4104" s="14">
        <f t="shared" si="340"/>
        <v>42505.848067129627</v>
      </c>
      <c r="T4104">
        <f t="shared" si="337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336"/>
        <v>16.670000000000002</v>
      </c>
      <c r="Q4105">
        <f t="shared" si="338"/>
        <v>10</v>
      </c>
      <c r="R4105" s="14">
        <f t="shared" si="339"/>
        <v>42188.83293981482</v>
      </c>
      <c r="S4105" s="14">
        <f t="shared" si="340"/>
        <v>42242.772222222222</v>
      </c>
      <c r="T4105">
        <f t="shared" si="337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336"/>
        <v>45.79</v>
      </c>
      <c r="Q4106">
        <f t="shared" si="338"/>
        <v>21</v>
      </c>
      <c r="R4106" s="14">
        <f t="shared" si="339"/>
        <v>42640.278171296297</v>
      </c>
      <c r="S4106" s="14">
        <f t="shared" si="340"/>
        <v>42670.278171296297</v>
      </c>
      <c r="T4106">
        <f t="shared" si="337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336"/>
        <v>383.33</v>
      </c>
      <c r="Q4107">
        <f t="shared" si="338"/>
        <v>7</v>
      </c>
      <c r="R4107" s="14">
        <f t="shared" si="339"/>
        <v>42697.010520833333</v>
      </c>
      <c r="S4107" s="14">
        <f t="shared" si="340"/>
        <v>42730.010520833333</v>
      </c>
      <c r="T4107">
        <f t="shared" si="337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336"/>
        <v>106.97</v>
      </c>
      <c r="Q4108">
        <f t="shared" si="338"/>
        <v>71</v>
      </c>
      <c r="R4108" s="14">
        <f t="shared" si="339"/>
        <v>42053.049375000002</v>
      </c>
      <c r="S4108" s="14">
        <f t="shared" si="340"/>
        <v>42096.041666666672</v>
      </c>
      <c r="T4108">
        <f t="shared" si="337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336"/>
        <v>10.25</v>
      </c>
      <c r="Q4109">
        <f t="shared" si="338"/>
        <v>2</v>
      </c>
      <c r="R4109" s="14">
        <f t="shared" si="339"/>
        <v>41883.916678240741</v>
      </c>
      <c r="S4109" s="14">
        <f t="shared" si="340"/>
        <v>41906.916678240741</v>
      </c>
      <c r="T4109">
        <f t="shared" si="337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336"/>
        <v>59</v>
      </c>
      <c r="Q4110">
        <f t="shared" si="338"/>
        <v>2</v>
      </c>
      <c r="R4110" s="14">
        <f t="shared" si="339"/>
        <v>42767.031678240746</v>
      </c>
      <c r="S4110" s="14">
        <f t="shared" si="340"/>
        <v>42797.208333333328</v>
      </c>
      <c r="T4110">
        <f t="shared" si="337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 t="str">
        <f t="shared" si="336"/>
        <v>N/A</v>
      </c>
      <c r="Q4111">
        <f t="shared" si="338"/>
        <v>0</v>
      </c>
      <c r="R4111" s="14">
        <f t="shared" si="339"/>
        <v>42307.539398148147</v>
      </c>
      <c r="S4111" s="14">
        <f t="shared" si="340"/>
        <v>42337.581064814818</v>
      </c>
      <c r="T4111">
        <f t="shared" si="337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336"/>
        <v>14.33</v>
      </c>
      <c r="Q4112">
        <f t="shared" si="338"/>
        <v>29</v>
      </c>
      <c r="R4112" s="14">
        <f t="shared" si="339"/>
        <v>42512.626747685179</v>
      </c>
      <c r="S4112" s="14">
        <f t="shared" si="340"/>
        <v>42572.626747685179</v>
      </c>
      <c r="T4112">
        <f t="shared" si="337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336"/>
        <v>15.67</v>
      </c>
      <c r="Q4113">
        <f t="shared" si="338"/>
        <v>3</v>
      </c>
      <c r="R4113" s="14">
        <f t="shared" si="339"/>
        <v>42029.135879629626</v>
      </c>
      <c r="S4113" s="14">
        <f t="shared" si="340"/>
        <v>42059.135879629626</v>
      </c>
      <c r="T4113">
        <f t="shared" si="337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336"/>
        <v>1</v>
      </c>
      <c r="Q4114">
        <f t="shared" si="338"/>
        <v>0</v>
      </c>
      <c r="R4114" s="14">
        <f t="shared" si="339"/>
        <v>42400.946597222224</v>
      </c>
      <c r="S4114" s="14">
        <f t="shared" si="340"/>
        <v>42428</v>
      </c>
      <c r="T4114">
        <f t="shared" si="337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336"/>
        <v>1</v>
      </c>
      <c r="Q4115">
        <f t="shared" si="338"/>
        <v>0</v>
      </c>
      <c r="R4115" s="14">
        <f t="shared" si="339"/>
        <v>42358.573182870372</v>
      </c>
      <c r="S4115" s="14">
        <f t="shared" si="340"/>
        <v>42377.273611111115</v>
      </c>
      <c r="T4115">
        <f t="shared" si="337"/>
        <v>2015</v>
      </c>
    </row>
  </sheetData>
  <autoFilter ref="A1:T4115" xr:uid="{00000000-0001-0000-0000-000000000000}"/>
  <sortState xmlns:xlrd2="http://schemas.microsoft.com/office/spreadsheetml/2017/richdata2" ref="A2:N4116">
    <sortCondition ref="A1:A4116"/>
  </sortState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Q1:Q1048576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A395-2F70-604D-9C28-105B7B4AA1CF}">
  <sheetPr codeName="Sheet4"/>
  <dimension ref="A1:F6"/>
  <sheetViews>
    <sheetView workbookViewId="0">
      <selection activeCell="A23" sqref="A23"/>
    </sheetView>
  </sheetViews>
  <sheetFormatPr defaultColWidth="11.44140625" defaultRowHeight="14.4" x14ac:dyDescent="0.3"/>
  <cols>
    <col min="1" max="1" width="17.33203125" bestFit="1" customWidth="1"/>
    <col min="2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8322</v>
      </c>
    </row>
    <row r="3" spans="1:6" x14ac:dyDescent="0.3">
      <c r="A3" s="11" t="s">
        <v>8321</v>
      </c>
      <c r="B3" s="11" t="s">
        <v>8318</v>
      </c>
    </row>
    <row r="4" spans="1:6" x14ac:dyDescent="0.3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2" t="s">
        <v>8273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8319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6AFF-A2DE-004F-9F29-3BA5B577560D}">
  <sheetPr codeName="Sheet5"/>
  <dimension ref="A1:E7"/>
  <sheetViews>
    <sheetView workbookViewId="0">
      <selection activeCell="A6" sqref="A6"/>
    </sheetView>
  </sheetViews>
  <sheetFormatPr defaultColWidth="11.44140625" defaultRowHeight="14.4" x14ac:dyDescent="0.3"/>
  <cols>
    <col min="1" max="1" width="17.33203125" bestFit="1" customWidth="1"/>
    <col min="2" max="2" width="15.44140625" bestFit="1" customWidth="1"/>
    <col min="3" max="3" width="3.77734375" bestFit="1" customWidth="1"/>
    <col min="4" max="4" width="9.44140625" bestFit="1" customWidth="1"/>
    <col min="5" max="5" width="10.77734375" bestFit="1" customWidth="1"/>
    <col min="6" max="6" width="10" bestFit="1" customWidth="1"/>
    <col min="7" max="7" width="11.44140625" bestFit="1" customWidth="1"/>
    <col min="8" max="8" width="6" bestFit="1" customWidth="1"/>
    <col min="9" max="9" width="14" bestFit="1" customWidth="1"/>
    <col min="10" max="10" width="4.6640625" bestFit="1" customWidth="1"/>
    <col min="11" max="11" width="6.109375" bestFit="1" customWidth="1"/>
    <col min="12" max="12" width="9.6640625" bestFit="1" customWidth="1"/>
    <col min="13" max="13" width="7" bestFit="1" customWidth="1"/>
    <col min="14" max="14" width="8.44140625" bestFit="1" customWidth="1"/>
    <col min="15" max="15" width="8.77734375" bestFit="1" customWidth="1"/>
    <col min="16" max="16" width="3.77734375" bestFit="1" customWidth="1"/>
    <col min="17" max="17" width="11" bestFit="1" customWidth="1"/>
    <col min="18" max="18" width="5.6640625" bestFit="1" customWidth="1"/>
    <col min="19" max="19" width="11.77734375" bestFit="1" customWidth="1"/>
    <col min="20" max="20" width="7" bestFit="1" customWidth="1"/>
    <col min="21" max="21" width="6.33203125" bestFit="1" customWidth="1"/>
    <col min="22" max="22" width="9.10937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09375" bestFit="1" customWidth="1"/>
    <col min="27" max="27" width="4.109375" bestFit="1" customWidth="1"/>
    <col min="28" max="28" width="13.77734375" bestFit="1" customWidth="1"/>
    <col min="29" max="29" width="9.77734375" bestFit="1" customWidth="1"/>
    <col min="30" max="30" width="4.44140625" bestFit="1" customWidth="1"/>
    <col min="31" max="31" width="12.33203125" bestFit="1" customWidth="1"/>
    <col min="32" max="32" width="5.77734375" bestFit="1" customWidth="1"/>
    <col min="33" max="33" width="9.77734375" bestFit="1" customWidth="1"/>
    <col min="34" max="34" width="14.77734375" bestFit="1" customWidth="1"/>
    <col min="35" max="35" width="6.109375" bestFit="1" customWidth="1"/>
    <col min="36" max="36" width="13" bestFit="1" customWidth="1"/>
    <col min="37" max="37" width="8.77734375" bestFit="1" customWidth="1"/>
    <col min="38" max="38" width="10.109375" bestFit="1" customWidth="1"/>
    <col min="39" max="39" width="10.6640625" bestFit="1" customWidth="1"/>
    <col min="40" max="40" width="9" bestFit="1" customWidth="1"/>
    <col min="41" max="41" width="4.44140625" bestFit="1" customWidth="1"/>
    <col min="42" max="42" width="10.44140625" bestFit="1" customWidth="1"/>
    <col min="43" max="43" width="10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8316</v>
      </c>
      <c r="B2" t="s">
        <v>8322</v>
      </c>
    </row>
    <row r="4" spans="1:5" x14ac:dyDescent="0.3">
      <c r="A4" s="11" t="s">
        <v>8321</v>
      </c>
      <c r="B4" s="11" t="s">
        <v>8318</v>
      </c>
    </row>
    <row r="5" spans="1:5" x14ac:dyDescent="0.3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2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C642E-0976-4D4B-B4A5-89D7776B9600}">
  <sheetPr codeName="Sheet6"/>
  <dimension ref="A1:F18"/>
  <sheetViews>
    <sheetView workbookViewId="0">
      <selection activeCell="E26" sqref="E26"/>
    </sheetView>
  </sheetViews>
  <sheetFormatPr defaultColWidth="11.44140625" defaultRowHeight="14.4" x14ac:dyDescent="0.3"/>
  <cols>
    <col min="1" max="1" width="17.33203125" bestFit="1" customWidth="1"/>
    <col min="2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  <col min="7" max="10" width="6.77734375" bestFit="1" customWidth="1"/>
    <col min="11" max="11" width="10" bestFit="1" customWidth="1"/>
    <col min="12" max="13" width="6.77734375" bestFit="1" customWidth="1"/>
    <col min="14" max="14" width="9" bestFit="1" customWidth="1"/>
    <col min="15" max="17" width="6.44140625" bestFit="1" customWidth="1"/>
    <col min="18" max="18" width="9" bestFit="1" customWidth="1"/>
    <col min="19" max="21" width="6.44140625" bestFit="1" customWidth="1"/>
    <col min="22" max="22" width="9" bestFit="1" customWidth="1"/>
    <col min="23" max="25" width="6.44140625" bestFit="1" customWidth="1"/>
    <col min="26" max="26" width="9" bestFit="1" customWidth="1"/>
    <col min="27" max="27" width="9.33203125" bestFit="1" customWidth="1"/>
    <col min="28" max="30" width="6.77734375" bestFit="1" customWidth="1"/>
    <col min="31" max="31" width="9" bestFit="1" customWidth="1"/>
    <col min="32" max="34" width="6.44140625" bestFit="1" customWidth="1"/>
    <col min="35" max="35" width="9" bestFit="1" customWidth="1"/>
    <col min="36" max="38" width="6.44140625" bestFit="1" customWidth="1"/>
    <col min="39" max="39" width="9" bestFit="1" customWidth="1"/>
    <col min="40" max="42" width="6.44140625" bestFit="1" customWidth="1"/>
    <col min="43" max="43" width="9" bestFit="1" customWidth="1"/>
    <col min="44" max="44" width="9.33203125" bestFit="1" customWidth="1"/>
    <col min="45" max="47" width="6.77734375" bestFit="1" customWidth="1"/>
    <col min="48" max="48" width="9" bestFit="1" customWidth="1"/>
    <col min="49" max="51" width="6.44140625" bestFit="1" customWidth="1"/>
    <col min="52" max="52" width="9" bestFit="1" customWidth="1"/>
    <col min="53" max="55" width="6.44140625" bestFit="1" customWidth="1"/>
    <col min="56" max="56" width="9" bestFit="1" customWidth="1"/>
    <col min="57" max="59" width="6.44140625" bestFit="1" customWidth="1"/>
    <col min="60" max="60" width="9" bestFit="1" customWidth="1"/>
    <col min="61" max="61" width="9.33203125" bestFit="1" customWidth="1"/>
    <col min="62" max="64" width="6.77734375" bestFit="1" customWidth="1"/>
    <col min="65" max="65" width="9" bestFit="1" customWidth="1"/>
    <col min="66" max="68" width="6.44140625" bestFit="1" customWidth="1"/>
    <col min="69" max="69" width="9" bestFit="1" customWidth="1"/>
    <col min="70" max="72" width="6.44140625" bestFit="1" customWidth="1"/>
    <col min="73" max="73" width="9" bestFit="1" customWidth="1"/>
    <col min="74" max="76" width="6.44140625" bestFit="1" customWidth="1"/>
    <col min="77" max="77" width="9" bestFit="1" customWidth="1"/>
    <col min="78" max="78" width="9.33203125" bestFit="1" customWidth="1"/>
    <col min="79" max="81" width="6.77734375" bestFit="1" customWidth="1"/>
    <col min="82" max="82" width="9" bestFit="1" customWidth="1"/>
    <col min="83" max="85" width="6.44140625" bestFit="1" customWidth="1"/>
    <col min="86" max="86" width="9" bestFit="1" customWidth="1"/>
    <col min="87" max="89" width="6.44140625" bestFit="1" customWidth="1"/>
    <col min="90" max="90" width="9" bestFit="1" customWidth="1"/>
    <col min="91" max="93" width="6.44140625" bestFit="1" customWidth="1"/>
    <col min="94" max="94" width="9" bestFit="1" customWidth="1"/>
    <col min="95" max="95" width="9.33203125" bestFit="1" customWidth="1"/>
    <col min="96" max="98" width="6.77734375" bestFit="1" customWidth="1"/>
    <col min="99" max="99" width="9" bestFit="1" customWidth="1"/>
    <col min="100" max="102" width="6.44140625" bestFit="1" customWidth="1"/>
    <col min="103" max="103" width="9" bestFit="1" customWidth="1"/>
    <col min="104" max="106" width="6.44140625" bestFit="1" customWidth="1"/>
    <col min="107" max="107" width="9" bestFit="1" customWidth="1"/>
    <col min="108" max="110" width="6.44140625" bestFit="1" customWidth="1"/>
    <col min="111" max="111" width="9" bestFit="1" customWidth="1"/>
    <col min="112" max="112" width="9.33203125" bestFit="1" customWidth="1"/>
    <col min="113" max="115" width="6.77734375" bestFit="1" customWidth="1"/>
    <col min="116" max="116" width="9" bestFit="1" customWidth="1"/>
    <col min="117" max="119" width="6.44140625" bestFit="1" customWidth="1"/>
    <col min="120" max="120" width="9" bestFit="1" customWidth="1"/>
    <col min="121" max="123" width="6.44140625" bestFit="1" customWidth="1"/>
    <col min="124" max="124" width="9" bestFit="1" customWidth="1"/>
    <col min="125" max="127" width="6.44140625" bestFit="1" customWidth="1"/>
    <col min="128" max="128" width="9" bestFit="1" customWidth="1"/>
    <col min="129" max="129" width="9.33203125" bestFit="1" customWidth="1"/>
    <col min="130" max="132" width="6.7773437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77734375" bestFit="1" customWidth="1"/>
    <col min="4115" max="4115" width="10" bestFit="1" customWidth="1"/>
  </cols>
  <sheetData>
    <row r="1" spans="1:6" x14ac:dyDescent="0.3">
      <c r="A1" s="11" t="s">
        <v>8316</v>
      </c>
      <c r="B1" t="s">
        <v>8273</v>
      </c>
    </row>
    <row r="2" spans="1:6" x14ac:dyDescent="0.3">
      <c r="A2" s="11" t="s">
        <v>8337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6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1FA4-E714-4E22-A078-134F037C76CC}">
  <sheetPr codeName="Sheet7"/>
  <dimension ref="A1:S413"/>
  <sheetViews>
    <sheetView zoomScale="60" zoomScaleNormal="60" workbookViewId="0">
      <selection activeCell="E2" sqref="E2"/>
    </sheetView>
  </sheetViews>
  <sheetFormatPr defaultColWidth="8.77734375"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4414062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109375" bestFit="1" customWidth="1"/>
    <col min="12" max="12" width="13.44140625" bestFit="1" customWidth="1"/>
    <col min="13" max="13" width="8.33203125" bestFit="1" customWidth="1"/>
    <col min="14" max="14" width="14.6640625" bestFit="1" customWidth="1"/>
    <col min="15" max="15" width="11.44140625" bestFit="1" customWidth="1"/>
    <col min="16" max="16" width="16.109375" bestFit="1" customWidth="1"/>
    <col min="17" max="17" width="17.44140625" bestFit="1" customWidth="1"/>
    <col min="18" max="19" width="27.77734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8265</v>
      </c>
      <c r="Q1" s="1" t="s">
        <v>8264</v>
      </c>
      <c r="R1" s="15" t="s">
        <v>8323</v>
      </c>
      <c r="S1" s="1" t="s">
        <v>8324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v>93.43</v>
      </c>
      <c r="Q2">
        <v>105</v>
      </c>
      <c r="R2" s="14">
        <v>42646.092812499999</v>
      </c>
      <c r="S2" s="14">
        <v>42675.207638888889</v>
      </c>
    </row>
    <row r="3" spans="1:19" ht="201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v>110.97</v>
      </c>
      <c r="Q3">
        <v>115</v>
      </c>
      <c r="R3" s="14">
        <v>42430.040798611109</v>
      </c>
      <c r="S3" s="14">
        <v>42449.999131944445</v>
      </c>
    </row>
    <row r="4" spans="1:19" ht="273.6000000000000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v>71.790000000000006</v>
      </c>
      <c r="Q4">
        <v>121</v>
      </c>
      <c r="R4" s="14">
        <v>42238.13282407407</v>
      </c>
      <c r="S4" s="14">
        <v>42268.13282407407</v>
      </c>
    </row>
    <row r="5" spans="1:19" ht="230.4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v>1000</v>
      </c>
      <c r="Q5">
        <v>100</v>
      </c>
      <c r="R5" s="14">
        <v>41850.400937500002</v>
      </c>
      <c r="S5" s="14">
        <v>41895.400937500002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v>63.83</v>
      </c>
      <c r="Q6">
        <v>101</v>
      </c>
      <c r="R6" s="14">
        <v>42753.205625000002</v>
      </c>
      <c r="S6" s="14">
        <v>42783.670138888891</v>
      </c>
    </row>
    <row r="7" spans="1:19" ht="100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v>44.33</v>
      </c>
      <c r="Q7">
        <v>116</v>
      </c>
      <c r="R7" s="14">
        <v>42155.920219907406</v>
      </c>
      <c r="S7" s="14">
        <v>42176.888888888891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v>126.55</v>
      </c>
      <c r="Q8">
        <v>108</v>
      </c>
      <c r="R8" s="14">
        <v>42157.591064814813</v>
      </c>
      <c r="S8" s="14">
        <v>42179.083333333328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v>129.03</v>
      </c>
      <c r="Q9">
        <v>100</v>
      </c>
      <c r="R9" s="14">
        <v>42676.065150462964</v>
      </c>
      <c r="S9" s="14">
        <v>42721.290972222225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v>71.239999999999995</v>
      </c>
      <c r="Q10">
        <v>123</v>
      </c>
      <c r="R10" s="14">
        <v>42473.007037037038</v>
      </c>
      <c r="S10" s="14">
        <v>42503.007037037038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v>40.85</v>
      </c>
      <c r="Q11">
        <v>121</v>
      </c>
      <c r="R11" s="14">
        <v>42282.768414351856</v>
      </c>
      <c r="S11" s="14">
        <v>42312.810081018513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v>252.02</v>
      </c>
      <c r="Q12">
        <v>302</v>
      </c>
      <c r="R12" s="14">
        <v>42473.794710648144</v>
      </c>
      <c r="S12" s="14">
        <v>42503.794710648144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v>65.16</v>
      </c>
      <c r="Q13">
        <v>101</v>
      </c>
      <c r="R13" s="14">
        <v>42712.23474537037</v>
      </c>
      <c r="S13" s="14">
        <v>42735.707638888889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v>65.87</v>
      </c>
      <c r="Q14">
        <v>100</v>
      </c>
      <c r="R14" s="14">
        <v>42561.154664351852</v>
      </c>
      <c r="S14" s="14">
        <v>42592.166666666672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v>36.08</v>
      </c>
      <c r="Q15">
        <v>125</v>
      </c>
      <c r="R15" s="14">
        <v>42709.134780092587</v>
      </c>
      <c r="S15" s="14">
        <v>42739.134780092587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v>44.19</v>
      </c>
      <c r="Q16">
        <v>109</v>
      </c>
      <c r="R16" s="14">
        <v>42086.614942129629</v>
      </c>
      <c r="S16" s="14">
        <v>42117.290972222225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v>104.07</v>
      </c>
      <c r="Q17">
        <v>146</v>
      </c>
      <c r="R17" s="14">
        <v>42064.652673611112</v>
      </c>
      <c r="S17" s="14">
        <v>42101.291666666672</v>
      </c>
    </row>
    <row r="18" spans="1:19" ht="273.6000000000000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v>127.79</v>
      </c>
      <c r="Q18">
        <v>102</v>
      </c>
      <c r="R18" s="14">
        <v>42292.701053240744</v>
      </c>
      <c r="S18" s="14">
        <v>42322.742719907401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v>92.04</v>
      </c>
      <c r="Q19">
        <v>110</v>
      </c>
      <c r="R19" s="14">
        <v>42461.747199074074</v>
      </c>
      <c r="S19" s="14">
        <v>42491.747199074074</v>
      </c>
    </row>
    <row r="20" spans="1:19" ht="230.4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v>135.63</v>
      </c>
      <c r="Q20">
        <v>124</v>
      </c>
      <c r="R20" s="14">
        <v>42169.814340277779</v>
      </c>
      <c r="S20" s="14">
        <v>42199.814340277779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v>168.75</v>
      </c>
      <c r="Q21">
        <v>135</v>
      </c>
      <c r="R21" s="14">
        <v>42483.675208333334</v>
      </c>
      <c r="S21" s="14">
        <v>42522.789583333331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v>70.86</v>
      </c>
      <c r="Q22">
        <v>103</v>
      </c>
      <c r="R22" s="14">
        <v>42195.749745370369</v>
      </c>
      <c r="S22" s="14">
        <v>42206.125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v>50</v>
      </c>
      <c r="Q23">
        <v>100</v>
      </c>
      <c r="R23" s="14">
        <v>42675.057997685188</v>
      </c>
      <c r="S23" s="14">
        <v>42705.099664351852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v>47</v>
      </c>
      <c r="Q24">
        <v>105</v>
      </c>
      <c r="R24" s="14">
        <v>42018.94159722222</v>
      </c>
      <c r="S24" s="14">
        <v>42047.291666666672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v>66.67</v>
      </c>
      <c r="Q25">
        <v>120</v>
      </c>
      <c r="R25" s="14">
        <v>42026.924976851849</v>
      </c>
      <c r="S25" s="14">
        <v>42052.207638888889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v>66.11</v>
      </c>
      <c r="Q26">
        <v>119</v>
      </c>
      <c r="R26" s="14">
        <v>41920.787534722222</v>
      </c>
      <c r="S26" s="14">
        <v>41941.787534722222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v>36.86</v>
      </c>
      <c r="Q27">
        <v>105</v>
      </c>
      <c r="R27" s="14">
        <v>42558.189432870371</v>
      </c>
      <c r="S27" s="14">
        <v>42587.875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v>31.5</v>
      </c>
      <c r="Q28">
        <v>120</v>
      </c>
      <c r="R28" s="14">
        <v>41808.198518518519</v>
      </c>
      <c r="S28" s="14">
        <v>41838.198518518519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v>102.5</v>
      </c>
      <c r="Q29">
        <v>103</v>
      </c>
      <c r="R29" s="14">
        <v>42550.701886574068</v>
      </c>
      <c r="S29" s="14">
        <v>42580.701886574068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126.46</v>
      </c>
      <c r="Q30">
        <v>101</v>
      </c>
      <c r="R30" s="14">
        <v>42056.013124999998</v>
      </c>
      <c r="S30" s="14">
        <v>42075.166666666672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v>47.88</v>
      </c>
      <c r="Q31">
        <v>105</v>
      </c>
      <c r="R31" s="14">
        <v>42016.938692129625</v>
      </c>
      <c r="S31" s="14">
        <v>42046.938692129625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v>73.209999999999994</v>
      </c>
      <c r="Q32">
        <v>103</v>
      </c>
      <c r="R32" s="14">
        <v>42591.899988425925</v>
      </c>
      <c r="S32" s="14">
        <v>42622.166666666672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v>89.67</v>
      </c>
      <c r="Q33">
        <v>108</v>
      </c>
      <c r="R33" s="14">
        <v>42183.231006944443</v>
      </c>
      <c r="S33" s="14">
        <v>42228.231006944443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v>36.5</v>
      </c>
      <c r="Q34">
        <v>104</v>
      </c>
      <c r="R34" s="14">
        <v>41780.525937500002</v>
      </c>
      <c r="S34" s="14">
        <v>41796.958333333336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v>90.74</v>
      </c>
      <c r="Q35">
        <v>128</v>
      </c>
      <c r="R35" s="14">
        <v>42158.065694444449</v>
      </c>
      <c r="S35" s="14">
        <v>42201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v>67.739999999999995</v>
      </c>
      <c r="Q36">
        <v>126</v>
      </c>
      <c r="R36" s="14">
        <v>42154.873124999998</v>
      </c>
      <c r="S36" s="14">
        <v>42184.873124999998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v>65.38</v>
      </c>
      <c r="Q37">
        <v>100</v>
      </c>
      <c r="R37" s="14">
        <v>42208.84646990741</v>
      </c>
      <c r="S37" s="14">
        <v>42238.84646990741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v>121.9</v>
      </c>
      <c r="Q38">
        <v>102</v>
      </c>
      <c r="R38" s="14">
        <v>42451.496817129635</v>
      </c>
      <c r="S38" s="14">
        <v>42459.610416666663</v>
      </c>
    </row>
    <row r="39" spans="1:19" ht="244.8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v>47.46</v>
      </c>
      <c r="Q39">
        <v>108</v>
      </c>
      <c r="R39" s="14">
        <v>41759.13962962963</v>
      </c>
      <c r="S39" s="14">
        <v>41791.165972222225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v>37.21</v>
      </c>
      <c r="Q40">
        <v>128</v>
      </c>
      <c r="R40" s="14">
        <v>42693.742604166662</v>
      </c>
      <c r="S40" s="14">
        <v>42718.742604166662</v>
      </c>
    </row>
    <row r="41" spans="1:19" ht="230.4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v>103.95</v>
      </c>
      <c r="Q41">
        <v>106</v>
      </c>
      <c r="R41" s="14">
        <v>42250.598217592589</v>
      </c>
      <c r="S41" s="14">
        <v>42270.598217592589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v>63.83</v>
      </c>
      <c r="Q42">
        <v>100</v>
      </c>
      <c r="R42" s="14">
        <v>42060.683935185181</v>
      </c>
      <c r="S42" s="14">
        <v>42090.642268518524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v>50.67</v>
      </c>
      <c r="Q43">
        <v>117</v>
      </c>
      <c r="R43" s="14">
        <v>42136.270787037036</v>
      </c>
      <c r="S43" s="14">
        <v>42168.071527777778</v>
      </c>
    </row>
    <row r="44" spans="1:19" ht="244.8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v>113.42</v>
      </c>
      <c r="Q44">
        <v>108</v>
      </c>
      <c r="R44" s="14">
        <v>42171.034861111111</v>
      </c>
      <c r="S44" s="14">
        <v>42195.291666666672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v>104.57</v>
      </c>
      <c r="Q45">
        <v>120</v>
      </c>
      <c r="R45" s="14">
        <v>42494.683634259258</v>
      </c>
      <c r="S45" s="14">
        <v>42524.6875</v>
      </c>
    </row>
    <row r="46" spans="1:19" ht="158.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v>272.73</v>
      </c>
      <c r="Q46">
        <v>100</v>
      </c>
      <c r="R46" s="14">
        <v>41758.839675925927</v>
      </c>
      <c r="S46" s="14">
        <v>41771.165972222225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v>63.85</v>
      </c>
      <c r="Q47">
        <v>111</v>
      </c>
      <c r="R47" s="14">
        <v>42171.824884259258</v>
      </c>
      <c r="S47" s="14">
        <v>42201.824884259258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v>83.51</v>
      </c>
      <c r="Q48">
        <v>108</v>
      </c>
      <c r="R48" s="14">
        <v>42268.127696759257</v>
      </c>
      <c r="S48" s="14">
        <v>42288.083333333328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v>44.09</v>
      </c>
      <c r="Q49">
        <v>108</v>
      </c>
      <c r="R49" s="14">
        <v>42746.261782407411</v>
      </c>
      <c r="S49" s="14">
        <v>42784.207638888889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v>44.54</v>
      </c>
      <c r="Q50">
        <v>120</v>
      </c>
      <c r="R50" s="14">
        <v>41842.607592592591</v>
      </c>
      <c r="S50" s="14">
        <v>41864.916666666664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v>125.81</v>
      </c>
      <c r="Q51">
        <v>111</v>
      </c>
      <c r="R51" s="14">
        <v>41853.240208333329</v>
      </c>
      <c r="S51" s="14">
        <v>41876.207638888889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v>50.75</v>
      </c>
      <c r="Q52">
        <v>110</v>
      </c>
      <c r="R52" s="14">
        <v>42061.212488425925</v>
      </c>
      <c r="S52" s="14">
        <v>42089.166666666672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v>60.9</v>
      </c>
      <c r="Q53">
        <v>122</v>
      </c>
      <c r="R53" s="14">
        <v>42036.24428240741</v>
      </c>
      <c r="S53" s="14">
        <v>42064.290972222225</v>
      </c>
    </row>
    <row r="54" spans="1:19" ht="273.6000000000000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v>109.03</v>
      </c>
      <c r="Q54">
        <v>107</v>
      </c>
      <c r="R54" s="14">
        <v>42157.470185185186</v>
      </c>
      <c r="S54" s="14">
        <v>42187.470185185186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v>25.69</v>
      </c>
      <c r="Q55">
        <v>101</v>
      </c>
      <c r="R55" s="14">
        <v>41827.909942129627</v>
      </c>
      <c r="S55" s="14">
        <v>41857.897222222222</v>
      </c>
    </row>
    <row r="56" spans="1:19" ht="273.6000000000000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v>41.92</v>
      </c>
      <c r="Q56">
        <v>109</v>
      </c>
      <c r="R56" s="14">
        <v>42162.729548611111</v>
      </c>
      <c r="S56" s="14">
        <v>42192.729548611111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v>88.77</v>
      </c>
      <c r="Q57">
        <v>114</v>
      </c>
      <c r="R57" s="14">
        <v>42233.738564814819</v>
      </c>
      <c r="S57" s="14">
        <v>42263.738564814819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v>80.23</v>
      </c>
      <c r="Q58">
        <v>114</v>
      </c>
      <c r="R58" s="14">
        <v>42042.197824074072</v>
      </c>
      <c r="S58" s="14">
        <v>42072.156157407408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v>78.94</v>
      </c>
      <c r="Q59">
        <v>106</v>
      </c>
      <c r="R59" s="14">
        <v>42585.523842592593</v>
      </c>
      <c r="S59" s="14">
        <v>42599.165972222225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v>69.89</v>
      </c>
      <c r="Q60">
        <v>106</v>
      </c>
      <c r="R60" s="14">
        <v>41808.669571759259</v>
      </c>
      <c r="S60" s="14">
        <v>41838.669571759259</v>
      </c>
    </row>
    <row r="61" spans="1:19" ht="259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v>74.53</v>
      </c>
      <c r="Q61">
        <v>100</v>
      </c>
      <c r="R61" s="14">
        <v>41852.658310185187</v>
      </c>
      <c r="S61" s="14">
        <v>41882.658310185187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v>123.94</v>
      </c>
      <c r="Q62">
        <v>105</v>
      </c>
      <c r="R62" s="14">
        <v>42694.110185185185</v>
      </c>
      <c r="S62" s="14">
        <v>42709.041666666672</v>
      </c>
    </row>
    <row r="63" spans="1:19" ht="288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v>264.85000000000002</v>
      </c>
      <c r="Q63">
        <v>175</v>
      </c>
      <c r="R63" s="14">
        <v>42341.818379629629</v>
      </c>
      <c r="S63" s="14">
        <v>42370.166666666672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v>58.62</v>
      </c>
      <c r="Q64">
        <v>102</v>
      </c>
      <c r="R64" s="14">
        <v>41880.061006944445</v>
      </c>
      <c r="S64" s="14">
        <v>41908.065972222219</v>
      </c>
    </row>
    <row r="65" spans="1:19" ht="259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v>70.88</v>
      </c>
      <c r="Q65">
        <v>100</v>
      </c>
      <c r="R65" s="14">
        <v>41941.683865740742</v>
      </c>
      <c r="S65" s="14">
        <v>41970.125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v>113.57</v>
      </c>
      <c r="Q66">
        <v>114</v>
      </c>
      <c r="R66" s="14">
        <v>42026.88118055556</v>
      </c>
      <c r="S66" s="14">
        <v>42086.093055555553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v>60.69</v>
      </c>
      <c r="Q67">
        <v>129</v>
      </c>
      <c r="R67" s="14">
        <v>41922.640590277777</v>
      </c>
      <c r="S67" s="14">
        <v>41932.249305555553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v>110.22</v>
      </c>
      <c r="Q68">
        <v>101</v>
      </c>
      <c r="R68" s="14">
        <v>41993.824340277773</v>
      </c>
      <c r="S68" s="14">
        <v>42010.25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v>136.46</v>
      </c>
      <c r="Q69">
        <v>109</v>
      </c>
      <c r="R69" s="14">
        <v>42219.915856481486</v>
      </c>
      <c r="S69" s="14">
        <v>42240.083333333328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v>110.35</v>
      </c>
      <c r="Q70">
        <v>118</v>
      </c>
      <c r="R70" s="14">
        <v>41909.969386574077</v>
      </c>
      <c r="S70" s="14">
        <v>41950.011053240742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v>41.42</v>
      </c>
      <c r="Q71">
        <v>131</v>
      </c>
      <c r="R71" s="14">
        <v>41891.665324074071</v>
      </c>
      <c r="S71" s="14">
        <v>41913.166666666664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v>52</v>
      </c>
      <c r="Q72">
        <v>104</v>
      </c>
      <c r="R72" s="14">
        <v>41226.017361111109</v>
      </c>
      <c r="S72" s="14">
        <v>41250.083333333336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v>33.99</v>
      </c>
      <c r="Q73">
        <v>101</v>
      </c>
      <c r="R73" s="14">
        <v>40478.263923611114</v>
      </c>
      <c r="S73" s="14">
        <v>40568.166666666664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v>103.35</v>
      </c>
      <c r="Q74">
        <v>100</v>
      </c>
      <c r="R74" s="14">
        <v>41862.83997685185</v>
      </c>
      <c r="S74" s="14">
        <v>41892.83997685185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v>41.77</v>
      </c>
      <c r="Q75">
        <v>336</v>
      </c>
      <c r="R75" s="14">
        <v>40633.154363425929</v>
      </c>
      <c r="S75" s="14">
        <v>40664.207638888889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v>64.27</v>
      </c>
      <c r="Q76">
        <v>113</v>
      </c>
      <c r="R76" s="14">
        <v>40970.875671296293</v>
      </c>
      <c r="S76" s="14">
        <v>41000.834004629629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v>62.92</v>
      </c>
      <c r="Q77">
        <v>102</v>
      </c>
      <c r="R77" s="14">
        <v>41026.953055555554</v>
      </c>
      <c r="S77" s="14">
        <v>41061.953055555554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v>98.54</v>
      </c>
      <c r="Q78">
        <v>101</v>
      </c>
      <c r="R78" s="14">
        <v>41829.788252314815</v>
      </c>
      <c r="S78" s="14">
        <v>41839.208333333336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v>82.61</v>
      </c>
      <c r="Q79">
        <v>114</v>
      </c>
      <c r="R79" s="14">
        <v>41447.839722222219</v>
      </c>
      <c r="S79" s="14">
        <v>41477.839722222219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v>38.5</v>
      </c>
      <c r="Q80">
        <v>133</v>
      </c>
      <c r="R80" s="14">
        <v>40884.066678240742</v>
      </c>
      <c r="S80" s="14">
        <v>40926.958333333336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v>80.16</v>
      </c>
      <c r="Q81">
        <v>102</v>
      </c>
      <c r="R81" s="14">
        <v>41841.26489583333</v>
      </c>
      <c r="S81" s="14">
        <v>41864.207638888889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v>80.73</v>
      </c>
      <c r="Q82">
        <v>127</v>
      </c>
      <c r="R82" s="14">
        <v>41799.685902777775</v>
      </c>
      <c r="S82" s="14">
        <v>41827.083333333336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v>200.69</v>
      </c>
      <c r="Q83">
        <v>111</v>
      </c>
      <c r="R83" s="14">
        <v>41775.753761574073</v>
      </c>
      <c r="S83" s="14">
        <v>41805.753761574073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v>37.590000000000003</v>
      </c>
      <c r="Q84">
        <v>107</v>
      </c>
      <c r="R84" s="14">
        <v>41766.80572916667</v>
      </c>
      <c r="S84" s="14">
        <v>41799.80572916667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v>58.1</v>
      </c>
      <c r="Q85">
        <v>163</v>
      </c>
      <c r="R85" s="14">
        <v>40644.159259259257</v>
      </c>
      <c r="S85" s="14">
        <v>40666.165972222225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v>60.3</v>
      </c>
      <c r="Q86">
        <v>160</v>
      </c>
      <c r="R86" s="14">
        <v>41940.69158564815</v>
      </c>
      <c r="S86" s="14">
        <v>41969.332638888889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v>63.36</v>
      </c>
      <c r="Q87">
        <v>116</v>
      </c>
      <c r="R87" s="14">
        <v>41839.175706018519</v>
      </c>
      <c r="S87" s="14">
        <v>41853.175706018519</v>
      </c>
    </row>
    <row r="88" spans="1:19" ht="244.8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50.9</v>
      </c>
      <c r="Q88">
        <v>124</v>
      </c>
      <c r="R88" s="14">
        <v>41772.105937500004</v>
      </c>
      <c r="S88" s="14">
        <v>41803.916666666664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v>100.5</v>
      </c>
      <c r="Q89">
        <v>103</v>
      </c>
      <c r="R89" s="14">
        <v>41591.737974537034</v>
      </c>
      <c r="S89" s="14">
        <v>41621.207638888889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v>31.62</v>
      </c>
      <c r="Q90">
        <v>112</v>
      </c>
      <c r="R90" s="14">
        <v>41789.080370370371</v>
      </c>
      <c r="S90" s="14">
        <v>41822.166666666664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v>79.31</v>
      </c>
      <c r="Q91">
        <v>115</v>
      </c>
      <c r="R91" s="14">
        <v>40923.729953703703</v>
      </c>
      <c r="S91" s="14">
        <v>40953.729953703703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v>139.19</v>
      </c>
      <c r="Q92">
        <v>103</v>
      </c>
      <c r="R92" s="14">
        <v>41878.878379629627</v>
      </c>
      <c r="S92" s="14">
        <v>41908.878379629627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v>131.91</v>
      </c>
      <c r="Q93">
        <v>101</v>
      </c>
      <c r="R93" s="14">
        <v>41862.864675925928</v>
      </c>
      <c r="S93" s="14">
        <v>41876.864675925928</v>
      </c>
    </row>
    <row r="94" spans="1:19" ht="273.6000000000000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v>91.3</v>
      </c>
      <c r="Q94">
        <v>110</v>
      </c>
      <c r="R94" s="14">
        <v>40531.886886574073</v>
      </c>
      <c r="S94" s="14">
        <v>40591.886886574073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v>39.67</v>
      </c>
      <c r="Q95">
        <v>115</v>
      </c>
      <c r="R95" s="14">
        <v>41477.930914351848</v>
      </c>
      <c r="S95" s="14">
        <v>41504.625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v>57.55</v>
      </c>
      <c r="Q96">
        <v>117</v>
      </c>
      <c r="R96" s="14">
        <v>41781.666770833333</v>
      </c>
      <c r="S96" s="14">
        <v>41811.666770833333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v>77.34</v>
      </c>
      <c r="Q97">
        <v>114</v>
      </c>
      <c r="R97" s="14">
        <v>41375.702210648145</v>
      </c>
      <c r="S97" s="14">
        <v>41400.702210648145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v>46.77</v>
      </c>
      <c r="Q98">
        <v>101</v>
      </c>
      <c r="R98" s="14">
        <v>40883.949317129627</v>
      </c>
      <c r="S98" s="14">
        <v>40939.708333333336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v>40.07</v>
      </c>
      <c r="Q99">
        <v>109</v>
      </c>
      <c r="R99" s="14">
        <v>41491.79478009259</v>
      </c>
      <c r="S99" s="14">
        <v>41509.79478009259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v>100.22</v>
      </c>
      <c r="Q100">
        <v>107</v>
      </c>
      <c r="R100" s="14">
        <v>41791.993414351848</v>
      </c>
      <c r="S100" s="14">
        <v>41821.993414351848</v>
      </c>
    </row>
    <row r="101" spans="1:19" ht="288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v>71.489999999999995</v>
      </c>
      <c r="Q101">
        <v>116</v>
      </c>
      <c r="R101" s="14">
        <v>41835.666354166664</v>
      </c>
      <c r="S101" s="14">
        <v>41855.666354166664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v>63.11</v>
      </c>
      <c r="Q102">
        <v>104</v>
      </c>
      <c r="R102" s="14">
        <v>41827.605057870373</v>
      </c>
      <c r="S102" s="14">
        <v>41848.605057870373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v>50.16</v>
      </c>
      <c r="Q103">
        <v>119</v>
      </c>
      <c r="R103" s="14">
        <v>41778.637245370373</v>
      </c>
      <c r="S103" s="14">
        <v>41810.958333333336</v>
      </c>
    </row>
    <row r="104" spans="1:19" ht="244.8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v>62.88</v>
      </c>
      <c r="Q104">
        <v>126</v>
      </c>
      <c r="R104" s="14">
        <v>41013.936562499999</v>
      </c>
      <c r="S104" s="14">
        <v>41061.165972222225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v>85.53</v>
      </c>
      <c r="Q105">
        <v>120</v>
      </c>
      <c r="R105" s="14">
        <v>41834.586574074077</v>
      </c>
      <c r="S105" s="14">
        <v>41866.083333333336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v>53.72</v>
      </c>
      <c r="Q106">
        <v>126</v>
      </c>
      <c r="R106" s="14">
        <v>41829.795729166668</v>
      </c>
      <c r="S106" s="14">
        <v>41859.795729166668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v>262.11</v>
      </c>
      <c r="Q107">
        <v>100</v>
      </c>
      <c r="R107" s="14">
        <v>42219.665173611109</v>
      </c>
      <c r="S107" s="14">
        <v>42257.165972222225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v>50.2</v>
      </c>
      <c r="Q108">
        <v>116</v>
      </c>
      <c r="R108" s="14">
        <v>42648.546111111107</v>
      </c>
      <c r="S108" s="14">
        <v>42678.546111111107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v>168.25</v>
      </c>
      <c r="Q109">
        <v>100</v>
      </c>
      <c r="R109" s="14">
        <v>42050.983182870375</v>
      </c>
      <c r="S109" s="14">
        <v>42085.941516203704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v>256.37</v>
      </c>
      <c r="Q110">
        <v>101</v>
      </c>
      <c r="R110" s="14">
        <v>42772.833379629628</v>
      </c>
      <c r="S110" s="14">
        <v>42806.875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v>37.14</v>
      </c>
      <c r="Q111">
        <v>125</v>
      </c>
      <c r="R111" s="14">
        <v>42270.582141203704</v>
      </c>
      <c r="S111" s="14">
        <v>42301.895138888889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v>45.88</v>
      </c>
      <c r="Q112">
        <v>110</v>
      </c>
      <c r="R112" s="14">
        <v>42206.835370370376</v>
      </c>
      <c r="S112" s="14">
        <v>42236.835370370376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v>141.71</v>
      </c>
      <c r="Q113">
        <v>102</v>
      </c>
      <c r="R113" s="14">
        <v>42697.850844907407</v>
      </c>
      <c r="S113" s="14">
        <v>42745.208333333328</v>
      </c>
    </row>
    <row r="114" spans="1:19" ht="244.8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v>52.49</v>
      </c>
      <c r="Q114">
        <v>102</v>
      </c>
      <c r="R114" s="14">
        <v>42503.559467592597</v>
      </c>
      <c r="S114" s="14">
        <v>42524.875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v>193.62</v>
      </c>
      <c r="Q115">
        <v>102</v>
      </c>
      <c r="R115" s="14">
        <v>42323.70930555556</v>
      </c>
      <c r="S115" s="14">
        <v>42355.207638888889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v>106.8</v>
      </c>
      <c r="Q116">
        <v>108</v>
      </c>
      <c r="R116" s="14">
        <v>41933.291643518518</v>
      </c>
      <c r="S116" s="14">
        <v>41963.333310185189</v>
      </c>
    </row>
    <row r="117" spans="1:19" ht="273.6000000000000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v>77.22</v>
      </c>
      <c r="Q117">
        <v>110</v>
      </c>
      <c r="R117" s="14">
        <v>41898.168125000004</v>
      </c>
      <c r="S117" s="14">
        <v>41913.165972222225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v>57.5</v>
      </c>
      <c r="Q118">
        <v>161</v>
      </c>
      <c r="R118" s="14">
        <v>42446.943831018521</v>
      </c>
      <c r="S118" s="14">
        <v>42476.943831018521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v>50.46</v>
      </c>
      <c r="Q119">
        <v>131</v>
      </c>
      <c r="R119" s="14">
        <v>42463.81385416667</v>
      </c>
      <c r="S119" s="14">
        <v>42494.165972222225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v>97.38</v>
      </c>
      <c r="Q120">
        <v>119</v>
      </c>
      <c r="R120" s="14">
        <v>42766.805034722223</v>
      </c>
      <c r="S120" s="14">
        <v>42796.805034722223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v>85.53</v>
      </c>
      <c r="Q121">
        <v>103</v>
      </c>
      <c r="R121" s="14">
        <v>42522.347812499997</v>
      </c>
      <c r="S121" s="14">
        <v>42552.347812499997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v>182.91</v>
      </c>
      <c r="Q122">
        <v>101</v>
      </c>
      <c r="R122" s="14">
        <v>42702.917048611111</v>
      </c>
      <c r="S122" s="14">
        <v>42732.917048611111</v>
      </c>
    </row>
    <row r="123" spans="1:19" ht="144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v>131.13999999999999</v>
      </c>
      <c r="Q123">
        <v>101</v>
      </c>
      <c r="R123" s="14">
        <v>42252.474351851852</v>
      </c>
      <c r="S123" s="14">
        <v>42276.165972222225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v>58.69</v>
      </c>
      <c r="Q124">
        <v>115</v>
      </c>
      <c r="R124" s="14">
        <v>41893.324884259258</v>
      </c>
      <c r="S124" s="14">
        <v>41926.290972222225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v>69.569999999999993</v>
      </c>
      <c r="Q125">
        <v>127</v>
      </c>
      <c r="R125" s="14">
        <v>41871.755694444444</v>
      </c>
      <c r="S125" s="14">
        <v>41901.755694444444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v>115.87</v>
      </c>
      <c r="Q126">
        <v>103</v>
      </c>
      <c r="R126" s="14">
        <v>42262.096782407403</v>
      </c>
      <c r="S126" s="14">
        <v>42286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v>81.13</v>
      </c>
      <c r="Q127">
        <v>104</v>
      </c>
      <c r="R127" s="14">
        <v>42135.60020833333</v>
      </c>
      <c r="S127" s="14">
        <v>42167.083333333328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v>57.63</v>
      </c>
      <c r="Q128">
        <v>111</v>
      </c>
      <c r="R128" s="14">
        <v>42230.472222222219</v>
      </c>
      <c r="S128" s="14">
        <v>42259.165972222225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v>60.48</v>
      </c>
      <c r="Q129">
        <v>101</v>
      </c>
      <c r="R129" s="14">
        <v>42068.888391203705</v>
      </c>
      <c r="S129" s="14">
        <v>42098.846724537041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v>65.58</v>
      </c>
      <c r="Q130">
        <v>105</v>
      </c>
      <c r="R130" s="14">
        <v>42145.746689814812</v>
      </c>
      <c r="S130" s="14">
        <v>42175.746689814812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v>119.19</v>
      </c>
      <c r="Q131">
        <v>102</v>
      </c>
      <c r="R131" s="14">
        <v>41918.742175925923</v>
      </c>
      <c r="S131" s="14">
        <v>41948.783842592595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v>83.05</v>
      </c>
      <c r="Q132">
        <v>111</v>
      </c>
      <c r="R132" s="14">
        <v>42146.731087962966</v>
      </c>
      <c r="S132" s="14">
        <v>42176.731087962966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v>177.09</v>
      </c>
      <c r="Q133">
        <v>102</v>
      </c>
      <c r="R133" s="14">
        <v>42602.576712962968</v>
      </c>
      <c r="S133" s="14">
        <v>42621.15625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v>72.760000000000005</v>
      </c>
      <c r="Q134">
        <v>128</v>
      </c>
      <c r="R134" s="14">
        <v>42144.573807870373</v>
      </c>
      <c r="S134" s="14">
        <v>42166.165972222225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v>98.2</v>
      </c>
      <c r="Q135">
        <v>105</v>
      </c>
      <c r="R135" s="14">
        <v>41982.887280092589</v>
      </c>
      <c r="S135" s="14">
        <v>42012.887280092589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v>251.74</v>
      </c>
      <c r="Q136">
        <v>106</v>
      </c>
      <c r="R136" s="14">
        <v>42614.760937500003</v>
      </c>
      <c r="S136" s="14">
        <v>42644.165972222225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v>74.819999999999993</v>
      </c>
      <c r="Q137">
        <v>109</v>
      </c>
      <c r="R137" s="14">
        <v>42303.672662037032</v>
      </c>
      <c r="S137" s="14">
        <v>42338.714328703703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v>67.650000000000006</v>
      </c>
      <c r="Q138">
        <v>100</v>
      </c>
      <c r="R138" s="14">
        <v>42171.725416666668</v>
      </c>
      <c r="S138" s="14">
        <v>42201.725416666668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v>93.81</v>
      </c>
      <c r="Q139">
        <v>103</v>
      </c>
      <c r="R139" s="14">
        <v>41964.315532407403</v>
      </c>
      <c r="S139" s="14">
        <v>41995.166666666672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v>41.24</v>
      </c>
      <c r="Q140">
        <v>112</v>
      </c>
      <c r="R140" s="14">
        <v>42284.516064814816</v>
      </c>
      <c r="S140" s="14">
        <v>42307.875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v>52.55</v>
      </c>
      <c r="Q141">
        <v>103</v>
      </c>
      <c r="R141" s="14">
        <v>42016.800208333334</v>
      </c>
      <c r="S141" s="14">
        <v>42032.916666666672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v>48.33</v>
      </c>
      <c r="Q142">
        <v>131</v>
      </c>
      <c r="R142" s="14">
        <v>42136.536134259266</v>
      </c>
      <c r="S142" s="14">
        <v>42167.875</v>
      </c>
    </row>
    <row r="143" spans="1:19" ht="244.8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v>53.18</v>
      </c>
      <c r="Q143">
        <v>102</v>
      </c>
      <c r="R143" s="14">
        <v>42172.757638888885</v>
      </c>
      <c r="S143" s="14">
        <v>42202.757638888885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v>60.95</v>
      </c>
      <c r="Q144">
        <v>128</v>
      </c>
      <c r="R144" s="14">
        <v>42590.90425925926</v>
      </c>
      <c r="S144" s="14">
        <v>42606.90425925926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v>106.5</v>
      </c>
      <c r="Q145">
        <v>154</v>
      </c>
      <c r="R145" s="14">
        <v>42284.500104166669</v>
      </c>
      <c r="S145" s="14">
        <v>42314.541770833333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v>204.57</v>
      </c>
      <c r="Q146">
        <v>107</v>
      </c>
      <c r="R146" s="14">
        <v>42611.801412037035</v>
      </c>
      <c r="S146" s="14">
        <v>42627.791666666672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v>54.91</v>
      </c>
      <c r="Q147">
        <v>101</v>
      </c>
      <c r="R147" s="14">
        <v>42400.704537037032</v>
      </c>
      <c r="S147" s="14">
        <v>42444.875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v>150.41999999999999</v>
      </c>
      <c r="Q148">
        <v>100</v>
      </c>
      <c r="R148" s="14">
        <v>42017.88045138889</v>
      </c>
      <c r="S148" s="14">
        <v>42044.1875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v>105.21</v>
      </c>
      <c r="Q149">
        <v>114</v>
      </c>
      <c r="R149" s="14">
        <v>42431.102534722217</v>
      </c>
      <c r="S149" s="14">
        <v>42461.06086805556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v>68.67</v>
      </c>
      <c r="Q150">
        <v>103</v>
      </c>
      <c r="R150" s="14">
        <v>42121.756921296299</v>
      </c>
      <c r="S150" s="14">
        <v>42156.208333333328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v>129.36000000000001</v>
      </c>
      <c r="Q151">
        <v>122</v>
      </c>
      <c r="R151" s="14">
        <v>42219.019733796296</v>
      </c>
      <c r="S151" s="14">
        <v>42249.019733796296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v>134.26</v>
      </c>
      <c r="Q152">
        <v>103</v>
      </c>
      <c r="R152" s="14">
        <v>42445.19430555556</v>
      </c>
      <c r="S152" s="14">
        <v>42489.19430555556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v>203.2</v>
      </c>
      <c r="Q153">
        <v>102</v>
      </c>
      <c r="R153" s="14">
        <v>42380.884872685187</v>
      </c>
      <c r="S153" s="14">
        <v>42398.249305555553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v>69.19</v>
      </c>
      <c r="Q154">
        <v>112</v>
      </c>
      <c r="R154" s="14">
        <v>42762.942430555559</v>
      </c>
      <c r="S154" s="14">
        <v>42794.208333333328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v>125.12</v>
      </c>
      <c r="Q155">
        <v>102</v>
      </c>
      <c r="R155" s="14">
        <v>42567.840069444443</v>
      </c>
      <c r="S155" s="14">
        <v>42597.840069444443</v>
      </c>
    </row>
    <row r="156" spans="1:19" ht="273.6000000000000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v>40.71</v>
      </c>
      <c r="Q156">
        <v>114</v>
      </c>
      <c r="R156" s="14">
        <v>42232.702546296292</v>
      </c>
      <c r="S156" s="14">
        <v>42264.165972222225</v>
      </c>
    </row>
    <row r="157" spans="1:19" ht="273.6000000000000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v>141.29</v>
      </c>
      <c r="Q157">
        <v>102</v>
      </c>
      <c r="R157" s="14">
        <v>42239.957962962959</v>
      </c>
      <c r="S157" s="14">
        <v>42260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v>55.33</v>
      </c>
      <c r="Q158">
        <v>116</v>
      </c>
      <c r="R158" s="14">
        <v>42261.917395833334</v>
      </c>
      <c r="S158" s="14">
        <v>42291.917395833334</v>
      </c>
    </row>
    <row r="159" spans="1:19" ht="230.4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v>46.42</v>
      </c>
      <c r="Q159">
        <v>136</v>
      </c>
      <c r="R159" s="14">
        <v>42102.743773148148</v>
      </c>
      <c r="S159" s="14">
        <v>42123.743773148148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v>57.2</v>
      </c>
      <c r="Q160">
        <v>133</v>
      </c>
      <c r="R160" s="14">
        <v>42538.73583333334</v>
      </c>
      <c r="S160" s="14">
        <v>42583.290972222225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v>59.6</v>
      </c>
      <c r="Q161">
        <v>116</v>
      </c>
      <c r="R161" s="14">
        <v>42056.65143518518</v>
      </c>
      <c r="S161" s="14">
        <v>42091.609768518523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v>89.59</v>
      </c>
      <c r="Q162">
        <v>105</v>
      </c>
      <c r="R162" s="14">
        <v>42696.624444444446</v>
      </c>
      <c r="S162" s="14">
        <v>42726.624444444446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v>204.05</v>
      </c>
      <c r="Q163">
        <v>102</v>
      </c>
      <c r="R163" s="14">
        <v>42186.855879629627</v>
      </c>
      <c r="S163" s="14">
        <v>42216.855879629627</v>
      </c>
    </row>
    <row r="164" spans="1:19" ht="259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v>48.7</v>
      </c>
      <c r="Q164">
        <v>175</v>
      </c>
      <c r="R164" s="14">
        <v>42493.219236111108</v>
      </c>
      <c r="S164" s="14">
        <v>42531.125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v>53.34</v>
      </c>
      <c r="Q165">
        <v>107</v>
      </c>
      <c r="R165" s="14">
        <v>42475.057164351849</v>
      </c>
      <c r="S165" s="14">
        <v>42505.057164351849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v>75.09</v>
      </c>
      <c r="Q166">
        <v>122</v>
      </c>
      <c r="R166" s="14">
        <v>42452.876909722225</v>
      </c>
      <c r="S166" s="14">
        <v>42473.876909722225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v>209.84</v>
      </c>
      <c r="Q167">
        <v>100</v>
      </c>
      <c r="R167" s="14">
        <v>42253.928530092591</v>
      </c>
      <c r="S167" s="14">
        <v>42283.928530092591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v>61.02</v>
      </c>
      <c r="Q168">
        <v>110</v>
      </c>
      <c r="R168" s="14">
        <v>42264.29178240741</v>
      </c>
      <c r="S168" s="14">
        <v>42294.29178240741</v>
      </c>
    </row>
    <row r="169" spans="1:19" ht="259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v>61</v>
      </c>
      <c r="Q169">
        <v>100</v>
      </c>
      <c r="R169" s="14">
        <v>42664.809560185182</v>
      </c>
      <c r="S169" s="14">
        <v>42685.916666666672</v>
      </c>
    </row>
    <row r="170" spans="1:19" ht="230.4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v>80.03</v>
      </c>
      <c r="Q170">
        <v>116</v>
      </c>
      <c r="R170" s="14">
        <v>42382.244409722218</v>
      </c>
      <c r="S170" s="14">
        <v>42396.041666666672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v>93.98</v>
      </c>
      <c r="Q171">
        <v>100</v>
      </c>
      <c r="R171" s="14">
        <v>41826.871238425927</v>
      </c>
      <c r="S171" s="14">
        <v>41859.57916666667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v>61.94</v>
      </c>
      <c r="Q172">
        <v>106</v>
      </c>
      <c r="R172" s="14">
        <v>42499.039629629624</v>
      </c>
      <c r="S172" s="14">
        <v>42529.039629629624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v>66.45</v>
      </c>
      <c r="Q173">
        <v>101</v>
      </c>
      <c r="R173" s="14">
        <v>42513.045798611114</v>
      </c>
      <c r="S173" s="14">
        <v>42543.045798611114</v>
      </c>
    </row>
    <row r="174" spans="1:19" ht="259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v>35.799999999999997</v>
      </c>
      <c r="Q174">
        <v>107</v>
      </c>
      <c r="R174" s="14">
        <v>41914.100289351853</v>
      </c>
      <c r="S174" s="14">
        <v>41928.165972222225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v>145.65</v>
      </c>
      <c r="Q175">
        <v>102</v>
      </c>
      <c r="R175" s="14">
        <v>42521.010370370372</v>
      </c>
      <c r="S175" s="14">
        <v>42543.163194444445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v>142.28</v>
      </c>
      <c r="Q176">
        <v>101</v>
      </c>
      <c r="R176" s="14">
        <v>42041.714178240742</v>
      </c>
      <c r="S176" s="14">
        <v>42071.67251157407</v>
      </c>
    </row>
    <row r="177" spans="1:19" ht="273.6000000000000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v>292.77999999999997</v>
      </c>
      <c r="Q177">
        <v>146</v>
      </c>
      <c r="R177" s="14">
        <v>41822.57503472222</v>
      </c>
      <c r="S177" s="14">
        <v>41825.041666666664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v>80.400000000000006</v>
      </c>
      <c r="Q178">
        <v>105</v>
      </c>
      <c r="R178" s="14">
        <v>42248.697754629626</v>
      </c>
      <c r="S178" s="14">
        <v>42283.697754629626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v>72.290000000000006</v>
      </c>
      <c r="Q179">
        <v>100</v>
      </c>
      <c r="R179" s="14">
        <v>41809.860300925924</v>
      </c>
      <c r="S179" s="14">
        <v>41839.860300925924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v>32.97</v>
      </c>
      <c r="Q180">
        <v>105</v>
      </c>
      <c r="R180" s="14">
        <v>42148.676851851851</v>
      </c>
      <c r="S180" s="14">
        <v>42170.676851851851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v>116.65</v>
      </c>
      <c r="Q181">
        <v>139</v>
      </c>
      <c r="R181" s="14">
        <v>42185.521087962959</v>
      </c>
      <c r="S181" s="14">
        <v>42215.521087962959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v>136.85</v>
      </c>
      <c r="Q182">
        <v>102</v>
      </c>
      <c r="R182" s="14">
        <v>42769.574999999997</v>
      </c>
      <c r="S182" s="14">
        <v>42790.574999999997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v>177.62</v>
      </c>
      <c r="Q183">
        <v>104</v>
      </c>
      <c r="R183" s="14">
        <v>42549.665717592594</v>
      </c>
      <c r="S183" s="14">
        <v>42579.665717592594</v>
      </c>
    </row>
    <row r="184" spans="1:19" ht="273.6000000000000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v>109.08</v>
      </c>
      <c r="Q184">
        <v>138</v>
      </c>
      <c r="R184" s="14">
        <v>42685.974004629628</v>
      </c>
      <c r="S184" s="14">
        <v>42710.974004629628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v>78.209999999999994</v>
      </c>
      <c r="Q185">
        <v>102</v>
      </c>
      <c r="R185" s="14">
        <v>42062.296412037031</v>
      </c>
      <c r="S185" s="14">
        <v>42095.207638888889</v>
      </c>
    </row>
    <row r="186" spans="1:19" ht="259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v>114.13</v>
      </c>
      <c r="Q186">
        <v>101</v>
      </c>
      <c r="R186" s="14">
        <v>41851.200150462959</v>
      </c>
      <c r="S186" s="14">
        <v>41881.200150462959</v>
      </c>
    </row>
    <row r="187" spans="1:19" ht="259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v>50</v>
      </c>
      <c r="Q187">
        <v>130</v>
      </c>
      <c r="R187" s="14">
        <v>42053.106111111112</v>
      </c>
      <c r="S187" s="14">
        <v>42112.025694444441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v>91.67</v>
      </c>
      <c r="Q188">
        <v>110</v>
      </c>
      <c r="R188" s="14">
        <v>42054.024421296301</v>
      </c>
      <c r="S188" s="14">
        <v>42061.024421296301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v>69.819999999999993</v>
      </c>
      <c r="Q189">
        <v>100</v>
      </c>
      <c r="R189" s="14">
        <v>42466.558796296296</v>
      </c>
      <c r="S189" s="14">
        <v>42490.165972222225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v>109.57</v>
      </c>
      <c r="Q190">
        <v>153</v>
      </c>
      <c r="R190" s="14">
        <v>42513.110787037032</v>
      </c>
      <c r="S190" s="14">
        <v>42534.708333333328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v>55.6</v>
      </c>
      <c r="Q191">
        <v>102</v>
      </c>
      <c r="R191" s="14">
        <v>42270.7269212963</v>
      </c>
      <c r="S191" s="14">
        <v>42306.167361111111</v>
      </c>
    </row>
    <row r="192" spans="1:19" ht="244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v>63.57</v>
      </c>
      <c r="Q192">
        <v>103</v>
      </c>
      <c r="R192" s="14">
        <v>41932.311099537037</v>
      </c>
      <c r="S192" s="14">
        <v>41962.352766203709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v>184.78</v>
      </c>
      <c r="Q193">
        <v>106</v>
      </c>
      <c r="R193" s="14">
        <v>42746.057106481487</v>
      </c>
      <c r="S193" s="14">
        <v>42791.057106481487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v>83.43</v>
      </c>
      <c r="Q194">
        <v>113</v>
      </c>
      <c r="R194" s="14">
        <v>41866.025347222225</v>
      </c>
      <c r="S194" s="14">
        <v>41883.665972222225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v>54.5</v>
      </c>
      <c r="Q195">
        <v>218</v>
      </c>
      <c r="R195" s="14">
        <v>42056.091631944444</v>
      </c>
      <c r="S195" s="14">
        <v>42070.204861111109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v>302.31</v>
      </c>
      <c r="Q196">
        <v>101</v>
      </c>
      <c r="R196" s="14">
        <v>41851.771354166667</v>
      </c>
      <c r="S196" s="14">
        <v>41870.666666666664</v>
      </c>
    </row>
    <row r="197" spans="1:19" ht="259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v>866.67</v>
      </c>
      <c r="Q197">
        <v>104</v>
      </c>
      <c r="R197" s="14">
        <v>42321.101759259262</v>
      </c>
      <c r="S197" s="14">
        <v>42351.101759259262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v>61.39</v>
      </c>
      <c r="Q198">
        <v>221</v>
      </c>
      <c r="R198" s="14">
        <v>42107.067557870367</v>
      </c>
      <c r="S198" s="14">
        <v>42137.067557870367</v>
      </c>
    </row>
    <row r="199" spans="1:19" ht="21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v>45.48</v>
      </c>
      <c r="Q199">
        <v>105</v>
      </c>
      <c r="R199" s="14">
        <v>41969.199756944443</v>
      </c>
      <c r="S199" s="14">
        <v>42005.208333333328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v>67.92</v>
      </c>
      <c r="Q200">
        <v>118</v>
      </c>
      <c r="R200" s="14">
        <v>42690.334317129629</v>
      </c>
      <c r="S200" s="14">
        <v>42721.333333333328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v>30.78</v>
      </c>
      <c r="Q201">
        <v>139</v>
      </c>
      <c r="R201" s="14">
        <v>42312.874594907407</v>
      </c>
      <c r="S201" s="14">
        <v>42340.874594907407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v>38.33</v>
      </c>
      <c r="Q202">
        <v>104</v>
      </c>
      <c r="R202" s="14">
        <v>41855.548101851848</v>
      </c>
      <c r="S202" s="14">
        <v>41876.207638888889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v>421.11</v>
      </c>
      <c r="Q203">
        <v>100</v>
      </c>
      <c r="R203" s="14">
        <v>42059.701319444444</v>
      </c>
      <c r="S203" s="14">
        <v>42119.659652777773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v>111.89</v>
      </c>
      <c r="Q204">
        <v>104</v>
      </c>
      <c r="R204" s="14">
        <v>41937.95344907407</v>
      </c>
      <c r="S204" s="14">
        <v>41972.995115740734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v>85.21</v>
      </c>
      <c r="Q205">
        <v>102</v>
      </c>
      <c r="R205" s="14">
        <v>42044.184988425928</v>
      </c>
      <c r="S205" s="14">
        <v>42074.143321759257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v>65.17</v>
      </c>
      <c r="Q206">
        <v>112</v>
      </c>
      <c r="R206" s="14">
        <v>42524.782638888893</v>
      </c>
      <c r="S206" s="14">
        <v>42544.782638888893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v>93.76</v>
      </c>
      <c r="Q207">
        <v>100</v>
      </c>
      <c r="R207" s="14">
        <v>42292.087592592594</v>
      </c>
      <c r="S207" s="14">
        <v>42329.125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v>133.33000000000001</v>
      </c>
      <c r="Q208">
        <v>100</v>
      </c>
      <c r="R208" s="14">
        <v>41953.8675</v>
      </c>
      <c r="S208" s="14">
        <v>41983.8675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v>51.22</v>
      </c>
      <c r="Q209">
        <v>105</v>
      </c>
      <c r="R209" s="14">
        <v>41946.644745370373</v>
      </c>
      <c r="S209" s="14">
        <v>41976.644745370373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v>100.17</v>
      </c>
      <c r="Q210">
        <v>117</v>
      </c>
      <c r="R210" s="14">
        <v>41947.762592592589</v>
      </c>
      <c r="S210" s="14">
        <v>41987.762592592597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v>184.68</v>
      </c>
      <c r="Q211">
        <v>115</v>
      </c>
      <c r="R211" s="14">
        <v>42494.563449074078</v>
      </c>
      <c r="S211" s="14">
        <v>42524.563449074078</v>
      </c>
    </row>
    <row r="212" spans="1:19" ht="288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v>69.819999999999993</v>
      </c>
      <c r="Q212">
        <v>102</v>
      </c>
      <c r="R212" s="14">
        <v>41815.774826388886</v>
      </c>
      <c r="S212" s="14">
        <v>41830.774826388886</v>
      </c>
    </row>
    <row r="213" spans="1:19" ht="259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v>61.94</v>
      </c>
      <c r="Q213">
        <v>223</v>
      </c>
      <c r="R213" s="14">
        <v>41830.545694444445</v>
      </c>
      <c r="S213" s="14">
        <v>41859.936111111114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v>36.07</v>
      </c>
      <c r="Q214">
        <v>106</v>
      </c>
      <c r="R214" s="14">
        <v>41923.921643518523</v>
      </c>
      <c r="S214" s="14">
        <v>41949.031944444447</v>
      </c>
    </row>
    <row r="215" spans="1:19" ht="201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v>55.89</v>
      </c>
      <c r="Q215">
        <v>104</v>
      </c>
      <c r="R215" s="14">
        <v>41764.44663194444</v>
      </c>
      <c r="S215" s="14">
        <v>41791.165972222225</v>
      </c>
    </row>
    <row r="216" spans="1:19" ht="273.6000000000000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v>68.349999999999994</v>
      </c>
      <c r="Q216">
        <v>111</v>
      </c>
      <c r="R216" s="14">
        <v>41941.75203703704</v>
      </c>
      <c r="S216" s="14">
        <v>41964.708333333328</v>
      </c>
    </row>
    <row r="217" spans="1:19" ht="273.6000000000000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v>118.13</v>
      </c>
      <c r="Q217">
        <v>100</v>
      </c>
      <c r="R217" s="14">
        <v>41834.953865740739</v>
      </c>
      <c r="S217" s="14">
        <v>41879.953865740739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v>99.79</v>
      </c>
      <c r="Q218">
        <v>110</v>
      </c>
      <c r="R218" s="14">
        <v>42290.61855324074</v>
      </c>
      <c r="S218" s="14">
        <v>42320.104861111111</v>
      </c>
    </row>
    <row r="219" spans="1:19" ht="302.39999999999998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v>203.33</v>
      </c>
      <c r="Q219">
        <v>122</v>
      </c>
      <c r="R219" s="14">
        <v>42152.503495370373</v>
      </c>
      <c r="S219" s="14">
        <v>42172.503495370373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v>110.23</v>
      </c>
      <c r="Q220">
        <v>100</v>
      </c>
      <c r="R220" s="14">
        <v>41791.492777777778</v>
      </c>
      <c r="S220" s="14">
        <v>41836.492777777778</v>
      </c>
    </row>
    <row r="221" spans="1:19" ht="259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v>58.61</v>
      </c>
      <c r="Q221">
        <v>211</v>
      </c>
      <c r="R221" s="14">
        <v>41808.991944444446</v>
      </c>
      <c r="S221" s="14">
        <v>41838.991944444446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v>81.38</v>
      </c>
      <c r="Q222">
        <v>109</v>
      </c>
      <c r="R222" s="14">
        <v>42500.041550925926</v>
      </c>
      <c r="S222" s="14">
        <v>42527.291666666672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v>199.17</v>
      </c>
      <c r="Q223">
        <v>104</v>
      </c>
      <c r="R223" s="14">
        <v>42265.022824074069</v>
      </c>
      <c r="S223" s="14">
        <v>42285.022824074069</v>
      </c>
    </row>
    <row r="224" spans="1:19" ht="288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v>46.43</v>
      </c>
      <c r="Q224">
        <v>130</v>
      </c>
      <c r="R224" s="14">
        <v>42053.733078703706</v>
      </c>
      <c r="S224" s="14">
        <v>42063.207638888889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v>70.569999999999993</v>
      </c>
      <c r="Q225">
        <v>104</v>
      </c>
      <c r="R225" s="14">
        <v>42675.832465277781</v>
      </c>
      <c r="S225" s="14">
        <v>42705.332638888889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v>22.22</v>
      </c>
      <c r="Q226">
        <v>100</v>
      </c>
      <c r="R226" s="14">
        <v>42467.144166666665</v>
      </c>
      <c r="S226" s="14">
        <v>42477.979166666672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v>37.78</v>
      </c>
      <c r="Q227">
        <v>100</v>
      </c>
      <c r="R227" s="14">
        <v>41894.91375</v>
      </c>
      <c r="S227" s="14">
        <v>41938.029861111114</v>
      </c>
    </row>
    <row r="228" spans="1:19" ht="273.6000000000000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v>72.05</v>
      </c>
      <c r="Q228">
        <v>101</v>
      </c>
      <c r="R228" s="14">
        <v>41752.83457175926</v>
      </c>
      <c r="S228" s="14">
        <v>41782.83457175926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v>103.21</v>
      </c>
      <c r="Q229">
        <v>101</v>
      </c>
      <c r="R229" s="14">
        <v>42037.791238425925</v>
      </c>
      <c r="S229" s="14">
        <v>42067.791238425925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v>35</v>
      </c>
      <c r="Q230">
        <v>140</v>
      </c>
      <c r="R230" s="14">
        <v>42088.911354166667</v>
      </c>
      <c r="S230" s="14">
        <v>42118.911354166667</v>
      </c>
    </row>
    <row r="231" spans="1:19" ht="244.8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v>81.78</v>
      </c>
      <c r="Q231">
        <v>104</v>
      </c>
      <c r="R231" s="14">
        <v>42018.676898148144</v>
      </c>
      <c r="S231" s="14">
        <v>42040.290972222225</v>
      </c>
    </row>
    <row r="232" spans="1:19" ht="273.6000000000000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v>297.02999999999997</v>
      </c>
      <c r="Q232">
        <v>103</v>
      </c>
      <c r="R232" s="14">
        <v>41884.617314814815</v>
      </c>
      <c r="S232" s="14">
        <v>41916.617314814815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v>46.61</v>
      </c>
      <c r="Q233">
        <v>108</v>
      </c>
      <c r="R233" s="14">
        <v>41884.056747685187</v>
      </c>
      <c r="S233" s="14">
        <v>41903.083333333336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v>95.24</v>
      </c>
      <c r="Q234">
        <v>100</v>
      </c>
      <c r="R234" s="14">
        <v>41839.730937500004</v>
      </c>
      <c r="S234" s="14">
        <v>41869.730937500004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v>52.21</v>
      </c>
      <c r="Q235">
        <v>110</v>
      </c>
      <c r="R235" s="14">
        <v>42380.581180555557</v>
      </c>
      <c r="S235" s="14">
        <v>42405.916666666672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v>134.15</v>
      </c>
      <c r="Q236">
        <v>100</v>
      </c>
      <c r="R236" s="14">
        <v>41776.063136574077</v>
      </c>
      <c r="S236" s="14">
        <v>41807.125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v>62.83</v>
      </c>
      <c r="Q237">
        <v>106</v>
      </c>
      <c r="R237" s="14">
        <v>41800.380428240744</v>
      </c>
      <c r="S237" s="14">
        <v>41830.380428240744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v>58.95</v>
      </c>
      <c r="Q238">
        <v>112</v>
      </c>
      <c r="R238" s="14">
        <v>42572.61681712963</v>
      </c>
      <c r="S238" s="14">
        <v>42589.125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v>143.11000000000001</v>
      </c>
      <c r="Q239">
        <v>106</v>
      </c>
      <c r="R239" s="14">
        <v>41851.541585648149</v>
      </c>
      <c r="S239" s="14">
        <v>41872.686111111114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v>84.17</v>
      </c>
      <c r="Q240">
        <v>101</v>
      </c>
      <c r="R240" s="14">
        <v>42205.710879629631</v>
      </c>
      <c r="S240" s="14">
        <v>42235.710879629631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v>89.79</v>
      </c>
      <c r="Q241">
        <v>135</v>
      </c>
      <c r="R241" s="14">
        <v>42374.911226851851</v>
      </c>
      <c r="S241" s="14">
        <v>42388.207638888889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v>64.16</v>
      </c>
      <c r="Q242">
        <v>105</v>
      </c>
      <c r="R242" s="14">
        <v>41809.12300925926</v>
      </c>
      <c r="S242" s="14">
        <v>41831.677083333336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v>59.65</v>
      </c>
      <c r="Q243">
        <v>103</v>
      </c>
      <c r="R243" s="14">
        <v>42294.429641203707</v>
      </c>
      <c r="S243" s="14">
        <v>42321.845138888893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v>31.25</v>
      </c>
      <c r="Q244">
        <v>100</v>
      </c>
      <c r="R244" s="14">
        <v>42124.841111111105</v>
      </c>
      <c r="S244" s="14">
        <v>42154.841111111105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v>41.22</v>
      </c>
      <c r="Q245">
        <v>186</v>
      </c>
      <c r="R245" s="14">
        <v>41861.524837962963</v>
      </c>
      <c r="S245" s="14">
        <v>41891.524837962963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v>77</v>
      </c>
      <c r="Q246">
        <v>108</v>
      </c>
      <c r="R246" s="14">
        <v>42402.889027777783</v>
      </c>
      <c r="S246" s="14">
        <v>42447.847361111111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v>51.22</v>
      </c>
      <c r="Q247">
        <v>110</v>
      </c>
      <c r="R247" s="14">
        <v>41960.119085648148</v>
      </c>
      <c r="S247" s="14">
        <v>41990.119085648148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v>68.25</v>
      </c>
      <c r="Q248">
        <v>171</v>
      </c>
      <c r="R248" s="14">
        <v>42532.052523148144</v>
      </c>
      <c r="S248" s="14">
        <v>42560.166666666672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v>41.13</v>
      </c>
      <c r="Q249">
        <v>101</v>
      </c>
      <c r="R249" s="14">
        <v>42088.723692129628</v>
      </c>
      <c r="S249" s="14">
        <v>42115.723692129628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v>41.41</v>
      </c>
      <c r="Q250">
        <v>153</v>
      </c>
      <c r="R250" s="14">
        <v>41820.639189814814</v>
      </c>
      <c r="S250" s="14">
        <v>41843.165972222225</v>
      </c>
    </row>
    <row r="251" spans="1:19" ht="302.3999999999999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v>145.87</v>
      </c>
      <c r="Q251">
        <v>101</v>
      </c>
      <c r="R251" s="14">
        <v>42626.7503125</v>
      </c>
      <c r="S251" s="14">
        <v>42656.7503125</v>
      </c>
    </row>
    <row r="252" spans="1:19" ht="259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v>358.69</v>
      </c>
      <c r="Q252">
        <v>191</v>
      </c>
      <c r="R252" s="14">
        <v>41821.205636574072</v>
      </c>
      <c r="S252" s="14">
        <v>41852.290972222225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v>50.98</v>
      </c>
      <c r="Q253">
        <v>140</v>
      </c>
      <c r="R253" s="14">
        <v>42016.706678240742</v>
      </c>
      <c r="S253" s="14">
        <v>42047.249305555553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v>45.04</v>
      </c>
      <c r="Q254">
        <v>124</v>
      </c>
      <c r="R254" s="14">
        <v>42011.202581018515</v>
      </c>
      <c r="S254" s="14">
        <v>42038.185416666667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v>57.92</v>
      </c>
      <c r="Q255">
        <v>139</v>
      </c>
      <c r="R255" s="14">
        <v>42643.632858796293</v>
      </c>
      <c r="S255" s="14">
        <v>42672.125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v>29.71</v>
      </c>
      <c r="Q256">
        <v>202</v>
      </c>
      <c r="R256" s="14">
        <v>42179.898472222223</v>
      </c>
      <c r="S256" s="14">
        <v>42195.75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v>55.01</v>
      </c>
      <c r="Q257">
        <v>102</v>
      </c>
      <c r="R257" s="14">
        <v>42575.130057870367</v>
      </c>
      <c r="S257" s="14">
        <v>42605.130057870367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v>72.95</v>
      </c>
      <c r="Q258">
        <v>127</v>
      </c>
      <c r="R258" s="14">
        <v>42420.019097222219</v>
      </c>
      <c r="S258" s="14">
        <v>42479.977430555555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v>64.47</v>
      </c>
      <c r="Q259">
        <v>101</v>
      </c>
      <c r="R259" s="14">
        <v>42053.671666666662</v>
      </c>
      <c r="S259" s="14">
        <v>42083.630000000005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v>716.35</v>
      </c>
      <c r="Q260">
        <v>122</v>
      </c>
      <c r="R260" s="14">
        <v>42605.765381944439</v>
      </c>
      <c r="S260" s="14">
        <v>42634.125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v>50.4</v>
      </c>
      <c r="Q261">
        <v>113</v>
      </c>
      <c r="R261" s="14">
        <v>42458.641724537039</v>
      </c>
      <c r="S261" s="14">
        <v>42488.641724537039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v>41.67</v>
      </c>
      <c r="Q262">
        <v>150</v>
      </c>
      <c r="R262" s="14">
        <v>42529.022013888884</v>
      </c>
      <c r="S262" s="14">
        <v>42566.901388888888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v>88.74</v>
      </c>
      <c r="Q263">
        <v>102</v>
      </c>
      <c r="R263" s="14">
        <v>41928.170497685183</v>
      </c>
      <c r="S263" s="14">
        <v>41949.249305555553</v>
      </c>
    </row>
    <row r="264" spans="1:19" ht="288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v>148.47999999999999</v>
      </c>
      <c r="Q264">
        <v>100</v>
      </c>
      <c r="R264" s="14">
        <v>42062.834444444445</v>
      </c>
      <c r="S264" s="14">
        <v>42083.852083333331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v>52</v>
      </c>
      <c r="Q265">
        <v>104</v>
      </c>
      <c r="R265" s="14">
        <v>41921.279976851853</v>
      </c>
      <c r="S265" s="14">
        <v>41939.125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v>53.23</v>
      </c>
      <c r="Q266">
        <v>115</v>
      </c>
      <c r="R266" s="14">
        <v>42128.736608796295</v>
      </c>
      <c r="S266" s="14">
        <v>42141.125</v>
      </c>
    </row>
    <row r="267" spans="1:19" ht="259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v>39.6</v>
      </c>
      <c r="Q267">
        <v>113</v>
      </c>
      <c r="R267" s="14">
        <v>42053.916921296302</v>
      </c>
      <c r="S267" s="14">
        <v>42079.875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v>164.62</v>
      </c>
      <c r="Q268">
        <v>143</v>
      </c>
      <c r="R268" s="14">
        <v>42171.317442129628</v>
      </c>
      <c r="S268" s="14">
        <v>42195.875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v>40.29</v>
      </c>
      <c r="Q269">
        <v>160</v>
      </c>
      <c r="R269" s="14">
        <v>41793.668761574074</v>
      </c>
      <c r="S269" s="14">
        <v>41823.668761574074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v>64.91</v>
      </c>
      <c r="Q270">
        <v>114</v>
      </c>
      <c r="R270" s="14">
        <v>42506.760405092587</v>
      </c>
      <c r="S270" s="14">
        <v>42536.760405092587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v>55.33</v>
      </c>
      <c r="Q271">
        <v>101</v>
      </c>
      <c r="R271" s="14">
        <v>42372.693055555559</v>
      </c>
      <c r="S271" s="14">
        <v>42402.693055555559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v>83.14</v>
      </c>
      <c r="Q272">
        <v>155</v>
      </c>
      <c r="R272" s="14">
        <v>42126.87501157407</v>
      </c>
      <c r="S272" s="14">
        <v>42158.290972222225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v>125.38</v>
      </c>
      <c r="Q273">
        <v>121</v>
      </c>
      <c r="R273" s="14">
        <v>42087.768055555556</v>
      </c>
      <c r="S273" s="14">
        <v>42111.666666666672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v>47.22</v>
      </c>
      <c r="Q274">
        <v>128</v>
      </c>
      <c r="R274" s="14">
        <v>42443.802361111113</v>
      </c>
      <c r="S274" s="14">
        <v>42473.802361111113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v>79.099999999999994</v>
      </c>
      <c r="Q275">
        <v>158</v>
      </c>
      <c r="R275" s="14">
        <v>42121.249814814815</v>
      </c>
      <c r="S275" s="14">
        <v>42142.249814814815</v>
      </c>
    </row>
    <row r="276" spans="1:19" ht="259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v>114.29</v>
      </c>
      <c r="Q276">
        <v>105</v>
      </c>
      <c r="R276" s="14">
        <v>42268.009224537032</v>
      </c>
      <c r="S276" s="14">
        <v>42303.009224537032</v>
      </c>
    </row>
    <row r="277" spans="1:19" ht="244.8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v>51.72</v>
      </c>
      <c r="Q277">
        <v>100</v>
      </c>
      <c r="R277" s="14">
        <v>41848.866157407407</v>
      </c>
      <c r="S277" s="14">
        <v>41868.21597222222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v>30.77</v>
      </c>
      <c r="Q278">
        <v>100</v>
      </c>
      <c r="R278" s="14">
        <v>42689.214988425927</v>
      </c>
      <c r="S278" s="14">
        <v>42700.25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v>47.85</v>
      </c>
      <c r="Q279">
        <v>124</v>
      </c>
      <c r="R279" s="14">
        <v>42584.846828703703</v>
      </c>
      <c r="S279" s="14">
        <v>42624.846828703703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v>34.409999999999997</v>
      </c>
      <c r="Q280">
        <v>109</v>
      </c>
      <c r="R280" s="14">
        <v>42511.741944444439</v>
      </c>
      <c r="S280" s="14">
        <v>42523.916666666672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v>60.29</v>
      </c>
      <c r="Q281">
        <v>106</v>
      </c>
      <c r="R281" s="14">
        <v>42132.036168981482</v>
      </c>
      <c r="S281" s="14">
        <v>42186.290972222225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v>25.31</v>
      </c>
      <c r="Q282">
        <v>106</v>
      </c>
      <c r="R282" s="14">
        <v>42419.91942129629</v>
      </c>
      <c r="S282" s="14">
        <v>42436.207638888889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v>136</v>
      </c>
      <c r="Q283">
        <v>105</v>
      </c>
      <c r="R283" s="14">
        <v>42430.839398148149</v>
      </c>
      <c r="S283" s="14">
        <v>42445.165972222225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v>125</v>
      </c>
      <c r="Q284">
        <v>100</v>
      </c>
      <c r="R284" s="14">
        <v>42297.748738425929</v>
      </c>
      <c r="S284" s="14">
        <v>42327.790405092594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v>66.510000000000005</v>
      </c>
      <c r="Q285">
        <v>104</v>
      </c>
      <c r="R285" s="14">
        <v>41760.935706018521</v>
      </c>
      <c r="S285" s="14">
        <v>41772.166666666664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v>105</v>
      </c>
      <c r="Q286">
        <v>102</v>
      </c>
      <c r="R286" s="14">
        <v>41829.734259259261</v>
      </c>
      <c r="S286" s="14">
        <v>41874.734259259261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v>145</v>
      </c>
      <c r="Q287">
        <v>104</v>
      </c>
      <c r="R287" s="14">
        <v>42491.92288194444</v>
      </c>
      <c r="S287" s="14">
        <v>42521.92288194444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v>96.67</v>
      </c>
      <c r="Q288">
        <v>106</v>
      </c>
      <c r="R288" s="14">
        <v>41950.859560185185</v>
      </c>
      <c r="S288" s="14">
        <v>41964.204861111109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v>60.33</v>
      </c>
      <c r="Q289">
        <v>101</v>
      </c>
      <c r="R289" s="14">
        <v>41802.62090277778</v>
      </c>
      <c r="S289" s="14">
        <v>41822.62090277778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v>75.34</v>
      </c>
      <c r="Q290">
        <v>118</v>
      </c>
      <c r="R290" s="14">
        <v>41781.096203703702</v>
      </c>
      <c r="S290" s="14">
        <v>41794.207638888889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v>55</v>
      </c>
      <c r="Q291">
        <v>110</v>
      </c>
      <c r="R291" s="14">
        <v>42020.846666666665</v>
      </c>
      <c r="S291" s="14">
        <v>42037.207638888889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v>66.959999999999994</v>
      </c>
      <c r="Q292">
        <v>103</v>
      </c>
      <c r="R292" s="14">
        <v>42125.772812499999</v>
      </c>
      <c r="S292" s="14">
        <v>42155.772812499999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v>227.27</v>
      </c>
      <c r="Q293">
        <v>100</v>
      </c>
      <c r="R293" s="14">
        <v>41856.010069444441</v>
      </c>
      <c r="S293" s="14">
        <v>41890.125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v>50.02</v>
      </c>
      <c r="Q294">
        <v>110</v>
      </c>
      <c r="R294" s="14">
        <v>41893.783553240741</v>
      </c>
      <c r="S294" s="14">
        <v>41914.597916666666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v>45.62</v>
      </c>
      <c r="Q295">
        <v>169</v>
      </c>
      <c r="R295" s="14">
        <v>41881.361342592594</v>
      </c>
      <c r="S295" s="14">
        <v>41911.361342592594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v>137.24</v>
      </c>
      <c r="Q296">
        <v>102</v>
      </c>
      <c r="R296" s="14">
        <v>41880.76357638889</v>
      </c>
      <c r="S296" s="14">
        <v>41895.166666666664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v>75.709999999999994</v>
      </c>
      <c r="Q297">
        <v>106</v>
      </c>
      <c r="R297" s="14">
        <v>42214.6956712963</v>
      </c>
      <c r="S297" s="14">
        <v>42225.666666666672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v>99</v>
      </c>
      <c r="Q298">
        <v>102</v>
      </c>
      <c r="R298" s="14">
        <v>42460.335312499999</v>
      </c>
      <c r="S298" s="14">
        <v>42488.249305555553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v>81.569999999999993</v>
      </c>
      <c r="Q299">
        <v>117</v>
      </c>
      <c r="R299" s="14">
        <v>42167.023206018523</v>
      </c>
      <c r="S299" s="14">
        <v>42196.165972222225</v>
      </c>
    </row>
    <row r="300" spans="1:19" ht="288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v>36.67</v>
      </c>
      <c r="Q300">
        <v>132</v>
      </c>
      <c r="R300" s="14">
        <v>42177.761782407411</v>
      </c>
      <c r="S300" s="14">
        <v>42198.041666666672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v>49.23</v>
      </c>
      <c r="Q301">
        <v>128</v>
      </c>
      <c r="R301" s="14">
        <v>42521.654328703706</v>
      </c>
      <c r="S301" s="14">
        <v>42551.654328703706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v>42.3</v>
      </c>
      <c r="Q302">
        <v>119</v>
      </c>
      <c r="R302" s="14">
        <v>41884.599849537037</v>
      </c>
      <c r="S302" s="14">
        <v>41900.165972222225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v>78.88</v>
      </c>
      <c r="Q303">
        <v>126</v>
      </c>
      <c r="R303" s="14">
        <v>42289.761192129634</v>
      </c>
      <c r="S303" s="14">
        <v>42319.802858796291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v>38.28</v>
      </c>
      <c r="Q304">
        <v>156</v>
      </c>
      <c r="R304" s="14">
        <v>42243.6252662037</v>
      </c>
      <c r="S304" s="14">
        <v>42278.6252662037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v>55.23</v>
      </c>
      <c r="Q305">
        <v>120</v>
      </c>
      <c r="R305" s="14">
        <v>42600.756041666667</v>
      </c>
      <c r="S305" s="14">
        <v>42621.756041666667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v>66.150000000000006</v>
      </c>
      <c r="Q306">
        <v>102</v>
      </c>
      <c r="R306" s="14">
        <v>41829.599791666667</v>
      </c>
      <c r="S306" s="14">
        <v>41889.599791666667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v>104.17</v>
      </c>
      <c r="Q307">
        <v>100</v>
      </c>
      <c r="R307" s="14">
        <v>42040.831678240742</v>
      </c>
      <c r="S307" s="14">
        <v>42070.831678240742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v>31.38</v>
      </c>
      <c r="Q308">
        <v>100</v>
      </c>
      <c r="R308" s="14">
        <v>42075.807395833333</v>
      </c>
      <c r="S308" s="14">
        <v>42105.807395833333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v>59.21</v>
      </c>
      <c r="Q309">
        <v>102</v>
      </c>
      <c r="R309" s="14">
        <v>42073.660694444443</v>
      </c>
      <c r="S309" s="14">
        <v>42095.165972222225</v>
      </c>
    </row>
    <row r="310" spans="1:19" ht="230.4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v>119.18</v>
      </c>
      <c r="Q310">
        <v>114</v>
      </c>
      <c r="R310" s="14">
        <v>42480.078715277778</v>
      </c>
      <c r="S310" s="14">
        <v>42504.165972222225</v>
      </c>
    </row>
    <row r="311" spans="1:19" ht="230.4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v>164.62</v>
      </c>
      <c r="Q311">
        <v>102</v>
      </c>
      <c r="R311" s="14">
        <v>42411.942291666666</v>
      </c>
      <c r="S311" s="14">
        <v>42434.041666666672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v>61.1</v>
      </c>
      <c r="Q312">
        <v>102</v>
      </c>
      <c r="R312" s="14">
        <v>41753.515856481477</v>
      </c>
      <c r="S312" s="14">
        <v>41781.921527777777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v>56.2</v>
      </c>
      <c r="Q313">
        <v>106</v>
      </c>
      <c r="R313" s="14">
        <v>42196.028703703705</v>
      </c>
      <c r="S313" s="14">
        <v>42228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v>107</v>
      </c>
      <c r="Q314">
        <v>113</v>
      </c>
      <c r="R314" s="14">
        <v>42016.050451388888</v>
      </c>
      <c r="S314" s="14">
        <v>42046.708333333328</v>
      </c>
    </row>
    <row r="315" spans="1:19" ht="288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v>179.28</v>
      </c>
      <c r="Q315">
        <v>100</v>
      </c>
      <c r="R315" s="14">
        <v>41730.276747685188</v>
      </c>
      <c r="S315" s="14">
        <v>41764.276747685188</v>
      </c>
    </row>
    <row r="316" spans="1:19" ht="273.6000000000000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v>47.41</v>
      </c>
      <c r="Q316">
        <v>102</v>
      </c>
      <c r="R316" s="14">
        <v>42203.680300925931</v>
      </c>
      <c r="S316" s="14">
        <v>42221.774999999994</v>
      </c>
    </row>
    <row r="317" spans="1:19" ht="259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v>97.92</v>
      </c>
      <c r="Q317">
        <v>131</v>
      </c>
      <c r="R317" s="14">
        <v>41974.743148148147</v>
      </c>
      <c r="S317" s="14">
        <v>42004.743148148147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v>58.42</v>
      </c>
      <c r="Q318">
        <v>111</v>
      </c>
      <c r="R318" s="14">
        <v>41869.740671296298</v>
      </c>
      <c r="S318" s="14">
        <v>41899.740671296298</v>
      </c>
    </row>
    <row r="319" spans="1:19" ht="259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v>122.54</v>
      </c>
      <c r="Q319">
        <v>100</v>
      </c>
      <c r="R319" s="14">
        <v>41982.688611111109</v>
      </c>
      <c r="S319" s="14">
        <v>42012.688611111109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v>87.96</v>
      </c>
      <c r="Q320">
        <v>114</v>
      </c>
      <c r="R320" s="14">
        <v>41976.331979166673</v>
      </c>
      <c r="S320" s="14">
        <v>42004.291666666672</v>
      </c>
    </row>
    <row r="321" spans="1:19" ht="244.8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v>136.78</v>
      </c>
      <c r="Q321">
        <v>106</v>
      </c>
      <c r="R321" s="14">
        <v>41926.942685185182</v>
      </c>
      <c r="S321" s="14">
        <v>41956.984351851846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v>99.34</v>
      </c>
      <c r="Q322">
        <v>101</v>
      </c>
      <c r="R322" s="14">
        <v>42561.783877314811</v>
      </c>
      <c r="S322" s="14">
        <v>42593.165972222225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v>20</v>
      </c>
      <c r="Q323">
        <v>100</v>
      </c>
      <c r="R323" s="14">
        <v>42649.54923611111</v>
      </c>
      <c r="S323" s="14">
        <v>42709.590902777782</v>
      </c>
    </row>
    <row r="324" spans="1:19" ht="230.4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v>28.89</v>
      </c>
      <c r="Q324">
        <v>130</v>
      </c>
      <c r="R324" s="14">
        <v>42093.786840277782</v>
      </c>
      <c r="S324" s="14">
        <v>42120.26944444445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v>37.96</v>
      </c>
      <c r="Q325">
        <v>114</v>
      </c>
      <c r="R325" s="14">
        <v>42026.176180555558</v>
      </c>
      <c r="S325" s="14">
        <v>42064.207638888889</v>
      </c>
    </row>
    <row r="326" spans="1:19" ht="230.4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v>58.57</v>
      </c>
      <c r="Q326">
        <v>287</v>
      </c>
      <c r="R326" s="14">
        <v>42451.095856481479</v>
      </c>
      <c r="S326" s="14">
        <v>42465.095856481479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v>135.63</v>
      </c>
      <c r="Q327">
        <v>109</v>
      </c>
      <c r="R327" s="14">
        <v>42418.425983796296</v>
      </c>
      <c r="S327" s="14">
        <v>42478.384317129632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v>176.09</v>
      </c>
      <c r="Q328">
        <v>119</v>
      </c>
      <c r="R328" s="14">
        <v>41964.716319444444</v>
      </c>
      <c r="S328" s="14">
        <v>41994.716319444444</v>
      </c>
    </row>
    <row r="329" spans="1:19" ht="86.4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v>151.97999999999999</v>
      </c>
      <c r="Q329">
        <v>109</v>
      </c>
      <c r="R329" s="14">
        <v>42576.697569444441</v>
      </c>
      <c r="S329" s="14">
        <v>42636.697569444441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v>82.26</v>
      </c>
      <c r="Q330">
        <v>128</v>
      </c>
      <c r="R330" s="14">
        <v>42125.647534722222</v>
      </c>
      <c r="S330" s="14">
        <v>42150.647534722222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v>68.06</v>
      </c>
      <c r="Q331">
        <v>175</v>
      </c>
      <c r="R331" s="14">
        <v>42003.948425925926</v>
      </c>
      <c r="S331" s="14">
        <v>42028.207638888889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v>72.709999999999994</v>
      </c>
      <c r="Q332">
        <v>127</v>
      </c>
      <c r="R332" s="14">
        <v>41988.829942129625</v>
      </c>
      <c r="S332" s="14">
        <v>42046.207638888889</v>
      </c>
    </row>
    <row r="333" spans="1:19" ht="230.4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v>77.19</v>
      </c>
      <c r="Q333">
        <v>111</v>
      </c>
      <c r="R333" s="14">
        <v>41974.898599537039</v>
      </c>
      <c r="S333" s="14">
        <v>42009.851388888885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v>55.97</v>
      </c>
      <c r="Q334">
        <v>126</v>
      </c>
      <c r="R334" s="14">
        <v>42592.066921296297</v>
      </c>
      <c r="S334" s="14">
        <v>42617.066921296297</v>
      </c>
    </row>
    <row r="335" spans="1:19" ht="129.6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v>49.69</v>
      </c>
      <c r="Q335">
        <v>119</v>
      </c>
      <c r="R335" s="14">
        <v>42050.008368055554</v>
      </c>
      <c r="S335" s="14">
        <v>42076.290972222225</v>
      </c>
    </row>
    <row r="336" spans="1:19" ht="158.4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v>77.73</v>
      </c>
      <c r="Q336">
        <v>103</v>
      </c>
      <c r="R336" s="14">
        <v>42417.585532407407</v>
      </c>
      <c r="S336" s="14">
        <v>42432.249305555553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v>40.78</v>
      </c>
      <c r="Q337">
        <v>110</v>
      </c>
      <c r="R337" s="14">
        <v>41866.79886574074</v>
      </c>
      <c r="S337" s="14">
        <v>41885.207638888889</v>
      </c>
    </row>
    <row r="338" spans="1:19" ht="244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v>59.41</v>
      </c>
      <c r="Q338">
        <v>202</v>
      </c>
      <c r="R338" s="14">
        <v>42220.79487268519</v>
      </c>
      <c r="S338" s="14">
        <v>42246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v>3.25</v>
      </c>
      <c r="Q339">
        <v>130</v>
      </c>
      <c r="R339" s="14">
        <v>42628.849120370374</v>
      </c>
      <c r="S339" s="14">
        <v>42656.849120370374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v>81.67</v>
      </c>
      <c r="Q340">
        <v>100</v>
      </c>
      <c r="R340" s="14">
        <v>42447.894432870366</v>
      </c>
      <c r="S340" s="14">
        <v>42507.894432870366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v>44.91</v>
      </c>
      <c r="Q341">
        <v>171</v>
      </c>
      <c r="R341" s="14">
        <v>42283.864351851851</v>
      </c>
      <c r="S341" s="14">
        <v>42313.906018518523</v>
      </c>
    </row>
    <row r="342" spans="1:19" ht="259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v>49.06</v>
      </c>
      <c r="Q342">
        <v>113</v>
      </c>
      <c r="R342" s="14">
        <v>42483.015694444446</v>
      </c>
      <c r="S342" s="14">
        <v>42489.290972222225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v>62.5</v>
      </c>
      <c r="Q343">
        <v>100</v>
      </c>
      <c r="R343" s="14">
        <v>41788.58997685185</v>
      </c>
      <c r="S343" s="14">
        <v>41818.58997685185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v>35.49</v>
      </c>
      <c r="Q344">
        <v>101</v>
      </c>
      <c r="R344" s="14">
        <v>42144.041851851856</v>
      </c>
      <c r="S344" s="14">
        <v>42174.041851851856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v>66.47</v>
      </c>
      <c r="Q345">
        <v>113</v>
      </c>
      <c r="R345" s="14">
        <v>42661.132245370376</v>
      </c>
      <c r="S345" s="14">
        <v>42693.916666666672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v>56.07</v>
      </c>
      <c r="Q346">
        <v>105</v>
      </c>
      <c r="R346" s="14">
        <v>42037.938206018516</v>
      </c>
      <c r="S346" s="14">
        <v>42068.166666666672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v>47.03</v>
      </c>
      <c r="Q347">
        <v>110</v>
      </c>
      <c r="R347" s="14">
        <v>42619.935694444444</v>
      </c>
      <c r="S347" s="14">
        <v>42643.875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v>47.67</v>
      </c>
      <c r="Q348">
        <v>100</v>
      </c>
      <c r="R348" s="14">
        <v>41877.221886574072</v>
      </c>
      <c r="S348" s="14">
        <v>41910.140972222223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v>88.24</v>
      </c>
      <c r="Q349">
        <v>120</v>
      </c>
      <c r="R349" s="14">
        <v>41828.736921296295</v>
      </c>
      <c r="S349" s="14">
        <v>41846.291666666664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v>80.72</v>
      </c>
      <c r="Q350">
        <v>105</v>
      </c>
      <c r="R350" s="14">
        <v>42545.774189814809</v>
      </c>
      <c r="S350" s="14">
        <v>42605.774189814809</v>
      </c>
    </row>
    <row r="351" spans="1:19" ht="244.8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v>68.97</v>
      </c>
      <c r="Q351">
        <v>100</v>
      </c>
      <c r="R351" s="14">
        <v>42460.741747685184</v>
      </c>
      <c r="S351" s="14">
        <v>42511.165972222225</v>
      </c>
    </row>
    <row r="352" spans="1:19" ht="187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v>550.04</v>
      </c>
      <c r="Q352">
        <v>100</v>
      </c>
      <c r="R352" s="14">
        <v>41887.292187500003</v>
      </c>
      <c r="S352" s="14">
        <v>41917.292187500003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v>57.78</v>
      </c>
      <c r="Q353">
        <v>104</v>
      </c>
      <c r="R353" s="14">
        <v>41828.646319444444</v>
      </c>
      <c r="S353" s="14">
        <v>41861.665972222225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v>73.58</v>
      </c>
      <c r="Q354">
        <v>116</v>
      </c>
      <c r="R354" s="14">
        <v>42173.803217592591</v>
      </c>
      <c r="S354" s="14">
        <v>42203.290972222225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v>75.5</v>
      </c>
      <c r="Q355">
        <v>101</v>
      </c>
      <c r="R355" s="14">
        <v>41775.858564814815</v>
      </c>
      <c r="S355" s="14">
        <v>41822.165972222225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v>235.46</v>
      </c>
      <c r="Q356">
        <v>102</v>
      </c>
      <c r="R356" s="14">
        <v>42055.277199074073</v>
      </c>
      <c r="S356" s="14">
        <v>42082.610416666663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v>92.5</v>
      </c>
      <c r="Q357">
        <v>111</v>
      </c>
      <c r="R357" s="14">
        <v>42447.896666666667</v>
      </c>
      <c r="S357" s="14">
        <v>42470.166666666672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v>46.05</v>
      </c>
      <c r="Q358">
        <v>109</v>
      </c>
      <c r="R358" s="14">
        <v>42523.248715277776</v>
      </c>
      <c r="S358" s="14">
        <v>42537.248715277776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v>31.58</v>
      </c>
      <c r="Q359">
        <v>100</v>
      </c>
      <c r="R359" s="14">
        <v>41822.90488425926</v>
      </c>
      <c r="S359" s="14">
        <v>41844.291666666664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v>36.96</v>
      </c>
      <c r="Q360">
        <v>104</v>
      </c>
      <c r="R360" s="14">
        <v>42185.556157407409</v>
      </c>
      <c r="S360" s="14">
        <v>42208.772916666669</v>
      </c>
    </row>
    <row r="361" spans="1:19" ht="288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v>88.25</v>
      </c>
      <c r="Q361">
        <v>101</v>
      </c>
      <c r="R361" s="14">
        <v>41820.62809027778</v>
      </c>
      <c r="S361" s="14">
        <v>41841.165972222225</v>
      </c>
    </row>
    <row r="362" spans="1:19" ht="273.6000000000000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v>64.38</v>
      </c>
      <c r="Q362">
        <v>129</v>
      </c>
      <c r="R362" s="14">
        <v>41876.815787037034</v>
      </c>
      <c r="S362" s="14">
        <v>41894.815787037034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v>62.05</v>
      </c>
      <c r="Q363">
        <v>103</v>
      </c>
      <c r="R363" s="14">
        <v>41802.574282407404</v>
      </c>
      <c r="S363" s="14">
        <v>41823.165972222225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v>73.400000000000006</v>
      </c>
      <c r="Q364">
        <v>110</v>
      </c>
      <c r="R364" s="14">
        <v>41786.761354166665</v>
      </c>
      <c r="S364" s="14">
        <v>41821.207638888889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v>99.5</v>
      </c>
      <c r="Q365">
        <v>113</v>
      </c>
      <c r="R365" s="14">
        <v>42627.454097222217</v>
      </c>
      <c r="S365" s="14">
        <v>42648.454097222217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v>62.17</v>
      </c>
      <c r="Q366">
        <v>112</v>
      </c>
      <c r="R366" s="14">
        <v>42374.651504629626</v>
      </c>
      <c r="S366" s="14">
        <v>42384.651504629626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v>62.33</v>
      </c>
      <c r="Q367">
        <v>139</v>
      </c>
      <c r="R367" s="14">
        <v>41772.685393518521</v>
      </c>
      <c r="S367" s="14">
        <v>41806.290972222225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v>58.79</v>
      </c>
      <c r="Q368">
        <v>111</v>
      </c>
      <c r="R368" s="14">
        <v>42633.116851851853</v>
      </c>
      <c r="S368" s="14">
        <v>42663.116851851853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v>45.35</v>
      </c>
      <c r="Q369">
        <v>139</v>
      </c>
      <c r="R369" s="14">
        <v>42219.180393518516</v>
      </c>
      <c r="S369" s="14">
        <v>42249.180393518516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v>41.94</v>
      </c>
      <c r="Q370">
        <v>106</v>
      </c>
      <c r="R370" s="14">
        <v>41753.593275462961</v>
      </c>
      <c r="S370" s="14">
        <v>41778.875</v>
      </c>
    </row>
    <row r="371" spans="1:19" ht="230.4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v>59.17</v>
      </c>
      <c r="Q371">
        <v>101</v>
      </c>
      <c r="R371" s="14">
        <v>42230.662731481483</v>
      </c>
      <c r="S371" s="14">
        <v>42245.165972222225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v>200.49</v>
      </c>
      <c r="Q372">
        <v>100</v>
      </c>
      <c r="R372" s="14">
        <v>41787.218229166669</v>
      </c>
      <c r="S372" s="14">
        <v>41817.218229166669</v>
      </c>
    </row>
    <row r="373" spans="1:19" ht="273.6000000000000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v>57.26</v>
      </c>
      <c r="Q373">
        <v>118</v>
      </c>
      <c r="R373" s="14">
        <v>42147.826840277776</v>
      </c>
      <c r="S373" s="14">
        <v>42176.934027777781</v>
      </c>
    </row>
    <row r="374" spans="1:19" ht="259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v>58.06</v>
      </c>
      <c r="Q374">
        <v>120</v>
      </c>
      <c r="R374" s="14">
        <v>41940.598182870373</v>
      </c>
      <c r="S374" s="14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v>186.8</v>
      </c>
      <c r="Q375">
        <v>128</v>
      </c>
      <c r="R375" s="14">
        <v>42020.700567129628</v>
      </c>
      <c r="S375" s="14">
        <v>42065.207638888889</v>
      </c>
    </row>
    <row r="376" spans="1:19" ht="158.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v>74.12</v>
      </c>
      <c r="Q376">
        <v>126</v>
      </c>
      <c r="R376" s="14">
        <v>41891.96503472222</v>
      </c>
      <c r="S376" s="14">
        <v>41901</v>
      </c>
    </row>
    <row r="377" spans="1:19" ht="21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v>62.67</v>
      </c>
      <c r="Q377">
        <v>107</v>
      </c>
      <c r="R377" s="14">
        <v>42490.133877314816</v>
      </c>
      <c r="S377" s="14">
        <v>42527.083333333328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v>121.36</v>
      </c>
      <c r="Q378">
        <v>100</v>
      </c>
      <c r="R378" s="14">
        <v>41995.870486111111</v>
      </c>
      <c r="S378" s="14">
        <v>42015.870486111111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v>40.630000000000003</v>
      </c>
      <c r="Q379">
        <v>111</v>
      </c>
      <c r="R379" s="14">
        <v>42401.806562500002</v>
      </c>
      <c r="S379" s="14">
        <v>42431.806562500002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v>63</v>
      </c>
      <c r="Q380">
        <v>101</v>
      </c>
      <c r="R380" s="14">
        <v>41897.602037037039</v>
      </c>
      <c r="S380" s="14">
        <v>41927.602037037039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v>33.67</v>
      </c>
      <c r="Q381">
        <v>121</v>
      </c>
      <c r="R381" s="14">
        <v>41882.585648148146</v>
      </c>
      <c r="S381" s="14">
        <v>41912.666666666664</v>
      </c>
    </row>
    <row r="382" spans="1:19" ht="244.8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v>43.2</v>
      </c>
      <c r="Q382">
        <v>123</v>
      </c>
      <c r="R382" s="14">
        <v>42556.504490740743</v>
      </c>
      <c r="S382" s="14">
        <v>42595.290972222225</v>
      </c>
    </row>
    <row r="383" spans="1:19" ht="244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v>83.57</v>
      </c>
      <c r="Q383">
        <v>103</v>
      </c>
      <c r="R383" s="14">
        <v>41792.542986111112</v>
      </c>
      <c r="S383" s="14">
        <v>41813.75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v>140</v>
      </c>
      <c r="Q384">
        <v>121</v>
      </c>
      <c r="R384" s="14">
        <v>41879.913761574076</v>
      </c>
      <c r="S384" s="14">
        <v>41894.913761574076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v>80.87</v>
      </c>
      <c r="Q385">
        <v>186</v>
      </c>
      <c r="R385" s="14">
        <v>42552.048356481479</v>
      </c>
      <c r="S385" s="14">
        <v>42573.226388888885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v>53.85</v>
      </c>
      <c r="Q386">
        <v>300</v>
      </c>
      <c r="R386" s="14">
        <v>41810.142199074071</v>
      </c>
      <c r="S386" s="14">
        <v>41824.142199074071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v>67.959999999999994</v>
      </c>
      <c r="Q387">
        <v>141</v>
      </c>
      <c r="R387" s="14">
        <v>42072.576249999998</v>
      </c>
      <c r="S387" s="14">
        <v>42097.576249999998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v>27.14</v>
      </c>
      <c r="Q388">
        <v>114</v>
      </c>
      <c r="R388" s="14">
        <v>41779.724224537036</v>
      </c>
      <c r="S388" s="14">
        <v>41805.666666666664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v>110.87</v>
      </c>
      <c r="Q389">
        <v>154</v>
      </c>
      <c r="R389" s="14">
        <v>42134.172071759262</v>
      </c>
      <c r="S389" s="14">
        <v>42155.290972222225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v>106.84</v>
      </c>
      <c r="Q390">
        <v>102</v>
      </c>
      <c r="R390" s="14">
        <v>42505.738032407404</v>
      </c>
      <c r="S390" s="14">
        <v>42525.738032407404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v>105.52</v>
      </c>
      <c r="Q391">
        <v>102</v>
      </c>
      <c r="R391" s="14">
        <v>42118.556331018524</v>
      </c>
      <c r="S391" s="14">
        <v>42150.165972222225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v>51.92</v>
      </c>
      <c r="Q392">
        <v>156</v>
      </c>
      <c r="R392" s="14">
        <v>42360.887835648144</v>
      </c>
      <c r="S392" s="14">
        <v>42390.887835648144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v>86.23</v>
      </c>
      <c r="Q393">
        <v>105</v>
      </c>
      <c r="R393" s="14">
        <v>42165.993125000001</v>
      </c>
      <c r="S393" s="14">
        <v>42187.993125000001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v>114.55</v>
      </c>
      <c r="Q394">
        <v>101</v>
      </c>
      <c r="R394" s="14">
        <v>41927.936157407406</v>
      </c>
      <c r="S394" s="14">
        <v>41948.977824074071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v>62.59</v>
      </c>
      <c r="Q395">
        <v>339</v>
      </c>
      <c r="R395" s="14">
        <v>42462.140868055561</v>
      </c>
      <c r="S395" s="14">
        <v>42489.875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v>61.06</v>
      </c>
      <c r="Q396">
        <v>101</v>
      </c>
      <c r="R396" s="14">
        <v>42632.348310185189</v>
      </c>
      <c r="S396" s="14">
        <v>42663.204861111109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v>70.23</v>
      </c>
      <c r="Q397">
        <v>122</v>
      </c>
      <c r="R397" s="14">
        <v>42054.849050925928</v>
      </c>
      <c r="S397" s="14">
        <v>42084.807384259257</v>
      </c>
    </row>
    <row r="398" spans="1:19" ht="288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v>78.52</v>
      </c>
      <c r="Q398">
        <v>101</v>
      </c>
      <c r="R398" s="14">
        <v>42497.275706018518</v>
      </c>
      <c r="S398" s="14">
        <v>42535.904861111107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v>61.82</v>
      </c>
      <c r="Q399">
        <v>140</v>
      </c>
      <c r="R399" s="14">
        <v>42058.904074074075</v>
      </c>
      <c r="S399" s="14">
        <v>42095.165972222225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v>48.34</v>
      </c>
      <c r="Q400">
        <v>119</v>
      </c>
      <c r="R400" s="14">
        <v>41807.690081018518</v>
      </c>
      <c r="S400" s="14">
        <v>41837.690081018518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v>107.25</v>
      </c>
      <c r="Q401">
        <v>107</v>
      </c>
      <c r="R401" s="14">
        <v>42284.69694444444</v>
      </c>
      <c r="S401" s="14">
        <v>42301.165972222225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v>57</v>
      </c>
      <c r="Q402">
        <v>228</v>
      </c>
      <c r="R402" s="14">
        <v>42045.84238425926</v>
      </c>
      <c r="S402" s="14">
        <v>42075.800717592589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v>40.92</v>
      </c>
      <c r="Q403">
        <v>106</v>
      </c>
      <c r="R403" s="14">
        <v>42184.209537037037</v>
      </c>
      <c r="S403" s="14">
        <v>42202.876388888893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v>79.540000000000006</v>
      </c>
      <c r="Q404">
        <v>105</v>
      </c>
      <c r="R404" s="14">
        <v>42341.180636574078</v>
      </c>
      <c r="S404" s="14">
        <v>42373.180636574078</v>
      </c>
    </row>
    <row r="405" spans="1:19" ht="244.8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v>64.63</v>
      </c>
      <c r="Q405">
        <v>106</v>
      </c>
      <c r="R405" s="14">
        <v>42170.910231481481</v>
      </c>
      <c r="S405" s="14">
        <v>42205.165972222225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v>107.57</v>
      </c>
      <c r="Q406">
        <v>105</v>
      </c>
      <c r="R406" s="14">
        <v>42151.069606481484</v>
      </c>
      <c r="S406" s="14">
        <v>42172.069606481484</v>
      </c>
    </row>
    <row r="407" spans="1:19" ht="259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v>178.57</v>
      </c>
      <c r="Q407">
        <v>100</v>
      </c>
      <c r="R407" s="14">
        <v>41944.527627314819</v>
      </c>
      <c r="S407" s="14">
        <v>42004.569293981483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62.63</v>
      </c>
      <c r="Q408">
        <v>100</v>
      </c>
      <c r="R408" s="14">
        <v>42593.865405092598</v>
      </c>
      <c r="S408" s="14">
        <v>42613.865405092598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v>75</v>
      </c>
      <c r="Q409">
        <v>225</v>
      </c>
      <c r="R409" s="14">
        <v>42503.740868055553</v>
      </c>
      <c r="S409" s="14">
        <v>42517.740868055553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v>58.9</v>
      </c>
      <c r="Q410">
        <v>106</v>
      </c>
      <c r="R410" s="14">
        <v>41927.848900462966</v>
      </c>
      <c r="S410" s="14">
        <v>41948.890567129631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v>139.56</v>
      </c>
      <c r="Q411">
        <v>105</v>
      </c>
      <c r="R411" s="14">
        <v>42375.114988425921</v>
      </c>
      <c r="S411" s="14">
        <v>42420.114988425921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v>64.290000000000006</v>
      </c>
      <c r="Q412">
        <v>113</v>
      </c>
      <c r="R412" s="14">
        <v>42553.926527777774</v>
      </c>
      <c r="S412" s="14">
        <v>42585.172916666663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v>63.28</v>
      </c>
      <c r="Q413">
        <v>101</v>
      </c>
      <c r="R413" s="14">
        <v>42155.142638888887</v>
      </c>
      <c r="S413" s="1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Q2:Q413 Q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E81C-E5D0-41D4-9A07-5DBDF1F8945B}">
  <sheetPr codeName="Sheet8"/>
  <dimension ref="A1:S251"/>
  <sheetViews>
    <sheetView zoomScale="70" zoomScaleNormal="70" workbookViewId="0">
      <selection sqref="A1:S251"/>
    </sheetView>
  </sheetViews>
  <sheetFormatPr defaultColWidth="8.77734375" defaultRowHeight="14.4" x14ac:dyDescent="0.3"/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8265</v>
      </c>
      <c r="Q1" s="1" t="s">
        <v>8264</v>
      </c>
      <c r="R1" s="15" t="s">
        <v>8323</v>
      </c>
      <c r="S1" s="1" t="s">
        <v>8324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 t="s">
        <v>7235</v>
      </c>
      <c r="Q2">
        <v>0</v>
      </c>
      <c r="R2" s="14">
        <v>42492.737847222219</v>
      </c>
      <c r="S2" s="14">
        <v>42534.166666666672</v>
      </c>
    </row>
    <row r="3" spans="1:19" ht="21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v>60.67</v>
      </c>
      <c r="Q3">
        <v>32</v>
      </c>
      <c r="R3" s="14">
        <v>42103.016585648147</v>
      </c>
      <c r="S3" s="14">
        <v>42163.016585648147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 t="s">
        <v>7235</v>
      </c>
      <c r="Q4">
        <v>0</v>
      </c>
      <c r="R4" s="14">
        <v>42108.692060185189</v>
      </c>
      <c r="S4" s="14">
        <v>42153.692060185189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 t="s">
        <v>7235</v>
      </c>
      <c r="Q5">
        <v>0</v>
      </c>
      <c r="R5" s="14">
        <v>42453.806307870371</v>
      </c>
      <c r="S5" s="14">
        <v>42513.806307870371</v>
      </c>
    </row>
    <row r="6" spans="1:19" ht="244.8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v>23.33</v>
      </c>
      <c r="Q6">
        <v>0</v>
      </c>
      <c r="R6" s="14">
        <v>42123.648831018523</v>
      </c>
      <c r="S6" s="14">
        <v>42153.648831018523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v>23.92</v>
      </c>
      <c r="Q7">
        <v>4</v>
      </c>
      <c r="R7" s="14">
        <v>41858.007071759261</v>
      </c>
      <c r="S7" s="14">
        <v>41888.007071759261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v>15.83</v>
      </c>
      <c r="Q8">
        <v>2</v>
      </c>
      <c r="R8" s="14">
        <v>41781.045173611114</v>
      </c>
      <c r="S8" s="14">
        <v>41811.045173611114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v>60</v>
      </c>
      <c r="Q9">
        <v>50</v>
      </c>
      <c r="R9" s="14">
        <v>42370.007766203707</v>
      </c>
      <c r="S9" s="14">
        <v>42398.981944444444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v>24.33</v>
      </c>
      <c r="Q10">
        <v>5</v>
      </c>
      <c r="R10" s="14">
        <v>42165.037581018521</v>
      </c>
      <c r="S10" s="14">
        <v>42224.898611111115</v>
      </c>
    </row>
    <row r="11" spans="1:19" ht="273.6000000000000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v>29.56</v>
      </c>
      <c r="Q11">
        <v>7</v>
      </c>
      <c r="R11" s="14">
        <v>42480.800648148142</v>
      </c>
      <c r="S11" s="14">
        <v>42540.800648148142</v>
      </c>
    </row>
    <row r="12" spans="1:19" ht="230.4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v>18.329999999999998</v>
      </c>
      <c r="Q12">
        <v>0</v>
      </c>
      <c r="R12" s="14">
        <v>41784.789687500001</v>
      </c>
      <c r="S12" s="14">
        <v>41814.789687500001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v>20</v>
      </c>
      <c r="Q13">
        <v>0</v>
      </c>
      <c r="R13" s="14">
        <v>41831.675034722226</v>
      </c>
      <c r="S13" s="14">
        <v>41891.675034722226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 t="s">
        <v>7235</v>
      </c>
      <c r="Q14">
        <v>0</v>
      </c>
      <c r="R14" s="14">
        <v>41950.114108796297</v>
      </c>
      <c r="S14" s="14">
        <v>42010.114108796297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v>22.5</v>
      </c>
      <c r="Q15">
        <v>1</v>
      </c>
      <c r="R15" s="14">
        <v>42627.955104166671</v>
      </c>
      <c r="S15" s="14">
        <v>42657.916666666672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v>50.4</v>
      </c>
      <c r="Q16">
        <v>20</v>
      </c>
      <c r="R16" s="14">
        <v>42531.195277777777</v>
      </c>
      <c r="S16" s="14">
        <v>42555.166666666672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v>105.03</v>
      </c>
      <c r="Q17">
        <v>42</v>
      </c>
      <c r="R17" s="14">
        <v>42618.827013888891</v>
      </c>
      <c r="S17" s="14">
        <v>42648.827013888891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v>35.4</v>
      </c>
      <c r="Q18">
        <v>1</v>
      </c>
      <c r="R18" s="14">
        <v>42540.593530092592</v>
      </c>
      <c r="S18" s="14">
        <v>42570.593530092592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v>83.33</v>
      </c>
      <c r="Q19">
        <v>15</v>
      </c>
      <c r="R19" s="14">
        <v>41746.189409722225</v>
      </c>
      <c r="S19" s="14">
        <v>41776.189409722225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v>35.92</v>
      </c>
      <c r="Q20">
        <v>5</v>
      </c>
      <c r="R20" s="14">
        <v>41974.738576388889</v>
      </c>
      <c r="S20" s="14">
        <v>41994.738576388889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 t="s">
        <v>7235</v>
      </c>
      <c r="Q21">
        <v>0</v>
      </c>
      <c r="R21" s="14">
        <v>42115.11618055556</v>
      </c>
      <c r="S21" s="14">
        <v>42175.11618055556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v>119.13</v>
      </c>
      <c r="Q22">
        <v>38</v>
      </c>
      <c r="R22" s="14">
        <v>42002.817488425921</v>
      </c>
      <c r="S22" s="14">
        <v>42032.817488425921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v>90.33</v>
      </c>
      <c r="Q23">
        <v>5</v>
      </c>
      <c r="R23" s="14">
        <v>42722.84474537037</v>
      </c>
      <c r="S23" s="14">
        <v>42752.84474537037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v>2.33</v>
      </c>
      <c r="Q24">
        <v>0</v>
      </c>
      <c r="R24" s="14">
        <v>42465.128391203703</v>
      </c>
      <c r="S24" s="14">
        <v>42495.128391203703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 t="s">
        <v>7235</v>
      </c>
      <c r="Q25">
        <v>0</v>
      </c>
      <c r="R25" s="14">
        <v>42171.743969907402</v>
      </c>
      <c r="S25" s="14">
        <v>42201.743969907402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v>108.33</v>
      </c>
      <c r="Q26">
        <v>11</v>
      </c>
      <c r="R26" s="14">
        <v>42672.955138888887</v>
      </c>
      <c r="S26" s="14">
        <v>42704.708333333328</v>
      </c>
    </row>
    <row r="27" spans="1:19" ht="21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v>29</v>
      </c>
      <c r="Q27">
        <v>0</v>
      </c>
      <c r="R27" s="14">
        <v>42359.725243055553</v>
      </c>
      <c r="S27" s="14">
        <v>42389.725243055553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v>96.55</v>
      </c>
      <c r="Q28">
        <v>23</v>
      </c>
      <c r="R28" s="14">
        <v>42192.905694444446</v>
      </c>
      <c r="S28" s="14">
        <v>42236.711805555555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 t="s">
        <v>7235</v>
      </c>
      <c r="Q29">
        <v>0</v>
      </c>
      <c r="R29" s="14">
        <v>41916.597638888888</v>
      </c>
      <c r="S29" s="14">
        <v>41976.639305555553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v>63</v>
      </c>
      <c r="Q30">
        <v>34</v>
      </c>
      <c r="R30" s="14">
        <v>42461.596273148149</v>
      </c>
      <c r="S30" s="14">
        <v>42491.596273148149</v>
      </c>
    </row>
    <row r="31" spans="1:19" ht="273.6000000000000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v>381.6</v>
      </c>
      <c r="Q31">
        <v>19</v>
      </c>
      <c r="R31" s="14">
        <v>42370.90320601852</v>
      </c>
      <c r="S31" s="14">
        <v>42406.207638888889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v>46.25</v>
      </c>
      <c r="Q32">
        <v>0</v>
      </c>
      <c r="R32" s="14">
        <v>41948.727256944447</v>
      </c>
      <c r="S32" s="14">
        <v>41978.727256944447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v>26</v>
      </c>
      <c r="Q33">
        <v>33</v>
      </c>
      <c r="R33" s="14">
        <v>42047.07640046296</v>
      </c>
      <c r="S33" s="14">
        <v>42077.034733796296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v>10</v>
      </c>
      <c r="Q34">
        <v>5</v>
      </c>
      <c r="R34" s="14">
        <v>42261.632916666669</v>
      </c>
      <c r="S34" s="14">
        <v>42266.165972222225</v>
      </c>
    </row>
    <row r="35" spans="1:19" ht="244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v>5</v>
      </c>
      <c r="Q35">
        <v>0</v>
      </c>
      <c r="R35" s="14">
        <v>41985.427361111113</v>
      </c>
      <c r="S35" s="14">
        <v>42015.427361111113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 t="s">
        <v>7235</v>
      </c>
      <c r="Q36">
        <v>0</v>
      </c>
      <c r="R36" s="14">
        <v>41922.535185185188</v>
      </c>
      <c r="S36" s="14">
        <v>41930.207638888889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v>81.569999999999993</v>
      </c>
      <c r="Q37">
        <v>38</v>
      </c>
      <c r="R37" s="14">
        <v>41850.863252314812</v>
      </c>
      <c r="S37" s="14">
        <v>41880.863252314812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v>7</v>
      </c>
      <c r="Q38">
        <v>1</v>
      </c>
      <c r="R38" s="14">
        <v>41831.742962962962</v>
      </c>
      <c r="S38" s="14">
        <v>41860.125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v>27.3</v>
      </c>
      <c r="Q39">
        <v>3</v>
      </c>
      <c r="R39" s="14">
        <v>42415.883425925931</v>
      </c>
      <c r="S39" s="14">
        <v>42475.84175925926</v>
      </c>
    </row>
    <row r="40" spans="1:19" ht="244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v>29.41</v>
      </c>
      <c r="Q40">
        <v>9</v>
      </c>
      <c r="R40" s="14">
        <v>41869.714166666665</v>
      </c>
      <c r="S40" s="14">
        <v>41876.875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v>12.5</v>
      </c>
      <c r="Q41">
        <v>1</v>
      </c>
      <c r="R41" s="14">
        <v>41953.773090277777</v>
      </c>
      <c r="S41" s="14">
        <v>42013.083333333328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 t="s">
        <v>7235</v>
      </c>
      <c r="Q42">
        <v>0</v>
      </c>
      <c r="R42" s="14">
        <v>42037.986284722225</v>
      </c>
      <c r="S42" s="14">
        <v>42097.944618055553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v>5.75</v>
      </c>
      <c r="Q43">
        <v>5</v>
      </c>
      <c r="R43" s="14">
        <v>41811.555462962962</v>
      </c>
      <c r="S43" s="14">
        <v>41812.875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v>52.08</v>
      </c>
      <c r="Q44">
        <v>21</v>
      </c>
      <c r="R44" s="14">
        <v>42701.908807870372</v>
      </c>
      <c r="S44" s="14">
        <v>42716.25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v>183.33</v>
      </c>
      <c r="Q45">
        <v>5</v>
      </c>
      <c r="R45" s="14">
        <v>42258.646504629629</v>
      </c>
      <c r="S45" s="14">
        <v>42288.645196759258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v>26.33</v>
      </c>
      <c r="Q46">
        <v>4</v>
      </c>
      <c r="R46" s="14">
        <v>42278.664965277778</v>
      </c>
      <c r="S46" s="14">
        <v>42308.664965277778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 t="s">
        <v>7235</v>
      </c>
      <c r="Q47">
        <v>0</v>
      </c>
      <c r="R47" s="14">
        <v>42515.078217592592</v>
      </c>
      <c r="S47" s="14">
        <v>42575.078217592592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v>486.43</v>
      </c>
      <c r="Q48">
        <v>62</v>
      </c>
      <c r="R48" s="14">
        <v>41830.234166666669</v>
      </c>
      <c r="S48" s="14">
        <v>41860.234166666669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v>3</v>
      </c>
      <c r="Q49">
        <v>1</v>
      </c>
      <c r="R49" s="14">
        <v>41982.904386574075</v>
      </c>
      <c r="S49" s="14">
        <v>42042.904386574075</v>
      </c>
    </row>
    <row r="50" spans="1:19" ht="187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v>25</v>
      </c>
      <c r="Q50">
        <v>0</v>
      </c>
      <c r="R50" s="14">
        <v>42210.439768518518</v>
      </c>
      <c r="S50" s="14">
        <v>42240.439768518518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v>9.75</v>
      </c>
      <c r="Q51">
        <v>1</v>
      </c>
      <c r="R51" s="14">
        <v>42196.166874999995</v>
      </c>
      <c r="S51" s="14">
        <v>42256.166874999995</v>
      </c>
    </row>
    <row r="52" spans="1:19" ht="201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v>36.590000000000003</v>
      </c>
      <c r="Q52">
        <v>18</v>
      </c>
      <c r="R52" s="14">
        <v>42606.056863425925</v>
      </c>
      <c r="S52" s="14">
        <v>42620.056863425925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v>80.709999999999994</v>
      </c>
      <c r="Q53">
        <v>9</v>
      </c>
      <c r="R53" s="14">
        <v>42199.648912037039</v>
      </c>
      <c r="S53" s="14">
        <v>42217.041666666672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v>1</v>
      </c>
      <c r="Q54">
        <v>0</v>
      </c>
      <c r="R54" s="14">
        <v>42444.877743055549</v>
      </c>
      <c r="S54" s="14">
        <v>42504.877743055549</v>
      </c>
    </row>
    <row r="55" spans="1:19" ht="273.6000000000000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v>52.8</v>
      </c>
      <c r="Q55">
        <v>3</v>
      </c>
      <c r="R55" s="14">
        <v>42499.731701388882</v>
      </c>
      <c r="S55" s="14">
        <v>42529.731701388882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v>20</v>
      </c>
      <c r="Q56">
        <v>0</v>
      </c>
      <c r="R56" s="14">
        <v>41929.266215277778</v>
      </c>
      <c r="S56" s="14">
        <v>41968.823611111111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v>46.93</v>
      </c>
      <c r="Q57">
        <v>37</v>
      </c>
      <c r="R57" s="14">
        <v>42142.768819444449</v>
      </c>
      <c r="S57" s="14">
        <v>42182.768819444449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v>78.08</v>
      </c>
      <c r="Q58">
        <v>14</v>
      </c>
      <c r="R58" s="14">
        <v>42354.131643518514</v>
      </c>
      <c r="S58" s="14">
        <v>42384.131643518514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v>1</v>
      </c>
      <c r="Q59">
        <v>0</v>
      </c>
      <c r="R59" s="14">
        <v>41828.922905092593</v>
      </c>
      <c r="S59" s="14">
        <v>41888.922905092593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v>48.56</v>
      </c>
      <c r="Q60">
        <v>22</v>
      </c>
      <c r="R60" s="14">
        <v>42245.234340277777</v>
      </c>
      <c r="S60" s="14">
        <v>42263.234340277777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v>68.099999999999994</v>
      </c>
      <c r="Q61">
        <v>27</v>
      </c>
      <c r="R61" s="14">
        <v>42278.629710648151</v>
      </c>
      <c r="S61" s="14">
        <v>42306.629710648151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v>8.5</v>
      </c>
      <c r="Q62">
        <v>9</v>
      </c>
      <c r="R62" s="14">
        <v>41826.61954861111</v>
      </c>
      <c r="S62" s="14">
        <v>41856.61954861111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v>60.06</v>
      </c>
      <c r="Q63">
        <v>9</v>
      </c>
      <c r="R63" s="14">
        <v>42205.171018518522</v>
      </c>
      <c r="S63" s="14">
        <v>42235.171018518522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v>72.400000000000006</v>
      </c>
      <c r="Q64">
        <v>7</v>
      </c>
      <c r="R64" s="14">
        <v>42041.205000000002</v>
      </c>
      <c r="S64" s="14">
        <v>42086.16333333333</v>
      </c>
    </row>
    <row r="65" spans="1:19" ht="244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v>100</v>
      </c>
      <c r="Q65">
        <v>10</v>
      </c>
      <c r="R65" s="14">
        <v>42203.677766203706</v>
      </c>
      <c r="S65" s="14">
        <v>42233.677766203706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v>51.67</v>
      </c>
      <c r="Q66">
        <v>11</v>
      </c>
      <c r="R66" s="14">
        <v>41983.752847222218</v>
      </c>
      <c r="S66" s="14">
        <v>42014.140972222223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 t="s">
        <v>7235</v>
      </c>
      <c r="Q67">
        <v>0</v>
      </c>
      <c r="R67" s="14">
        <v>42103.024398148147</v>
      </c>
      <c r="S67" s="14">
        <v>42112.9375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v>61</v>
      </c>
      <c r="Q68">
        <v>28</v>
      </c>
      <c r="R68" s="14">
        <v>42089.901574074072</v>
      </c>
      <c r="S68" s="14">
        <v>42149.901574074072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v>37.5</v>
      </c>
      <c r="Q69">
        <v>21</v>
      </c>
      <c r="R69" s="14">
        <v>42297.691006944442</v>
      </c>
      <c r="S69" s="14">
        <v>42320.290972222225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v>25.57</v>
      </c>
      <c r="Q70">
        <v>18</v>
      </c>
      <c r="R70" s="14">
        <v>41833.089756944442</v>
      </c>
      <c r="S70" s="14">
        <v>41863.079143518517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 t="s">
        <v>7235</v>
      </c>
      <c r="Q71">
        <v>0</v>
      </c>
      <c r="R71" s="14">
        <v>42325.920717592591</v>
      </c>
      <c r="S71" s="14">
        <v>42355.920717592591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v>25</v>
      </c>
      <c r="Q72">
        <v>2</v>
      </c>
      <c r="R72" s="14">
        <v>41858.214629629627</v>
      </c>
      <c r="S72" s="14">
        <v>41888.214629629627</v>
      </c>
    </row>
    <row r="73" spans="1:19" ht="172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 t="s">
        <v>7235</v>
      </c>
      <c r="Q73">
        <v>0</v>
      </c>
      <c r="R73" s="14">
        <v>41793.710231481484</v>
      </c>
      <c r="S73" s="14">
        <v>41823.710231481484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 t="s">
        <v>7235</v>
      </c>
      <c r="Q74">
        <v>0</v>
      </c>
      <c r="R74" s="14">
        <v>41793.814259259263</v>
      </c>
      <c r="S74" s="14">
        <v>41825.165972222225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v>10</v>
      </c>
      <c r="Q75">
        <v>10</v>
      </c>
      <c r="R75" s="14">
        <v>41831.697939814818</v>
      </c>
      <c r="S75" s="14">
        <v>41861.697939814818</v>
      </c>
    </row>
    <row r="76" spans="1:19" ht="100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v>202</v>
      </c>
      <c r="Q76">
        <v>2</v>
      </c>
      <c r="R76" s="14">
        <v>42621.389340277776</v>
      </c>
      <c r="S76" s="14">
        <v>42651.389340277776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v>25.65</v>
      </c>
      <c r="Q77">
        <v>9</v>
      </c>
      <c r="R77" s="14">
        <v>41780.785729166666</v>
      </c>
      <c r="S77" s="14">
        <v>41840.785729166666</v>
      </c>
    </row>
    <row r="78" spans="1:19" ht="259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v>56.05</v>
      </c>
      <c r="Q78">
        <v>21</v>
      </c>
      <c r="R78" s="14">
        <v>41766.072500000002</v>
      </c>
      <c r="S78" s="14">
        <v>41791.072500000002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v>81.319999999999993</v>
      </c>
      <c r="Q79">
        <v>41</v>
      </c>
      <c r="R79" s="14">
        <v>41766.617291666669</v>
      </c>
      <c r="S79" s="14">
        <v>41793.290972222225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v>70.17</v>
      </c>
      <c r="Q80">
        <v>2</v>
      </c>
      <c r="R80" s="14">
        <v>42248.627013888887</v>
      </c>
      <c r="S80" s="14">
        <v>42278.627013888887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v>23.63</v>
      </c>
      <c r="Q81">
        <v>3</v>
      </c>
      <c r="R81" s="14">
        <v>41885.221550925926</v>
      </c>
      <c r="S81" s="14">
        <v>41916.290972222225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v>188.56</v>
      </c>
      <c r="Q82">
        <v>16</v>
      </c>
      <c r="R82" s="14">
        <v>42159.224432870367</v>
      </c>
      <c r="S82" s="14">
        <v>42204.224432870367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v>49.51</v>
      </c>
      <c r="Q83">
        <v>16</v>
      </c>
      <c r="R83" s="14">
        <v>42265.817002314812</v>
      </c>
      <c r="S83" s="14">
        <v>42295.817002314812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v>9.5</v>
      </c>
      <c r="Q84">
        <v>4</v>
      </c>
      <c r="R84" s="14">
        <v>41975.124340277776</v>
      </c>
      <c r="S84" s="14">
        <v>42005.124340277776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v>10</v>
      </c>
      <c r="Q85">
        <v>0</v>
      </c>
      <c r="R85" s="14">
        <v>42065.190694444449</v>
      </c>
      <c r="S85" s="14">
        <v>42090.149027777778</v>
      </c>
    </row>
    <row r="86" spans="1:19" ht="187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v>13</v>
      </c>
      <c r="Q86">
        <v>0</v>
      </c>
      <c r="R86" s="14">
        <v>41848.84002314815</v>
      </c>
      <c r="S86" s="14">
        <v>41883.84002314815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v>89.4</v>
      </c>
      <c r="Q87">
        <v>16</v>
      </c>
      <c r="R87" s="14">
        <v>42103.884930555556</v>
      </c>
      <c r="S87" s="14">
        <v>42133.884930555556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v>25</v>
      </c>
      <c r="Q88">
        <v>3</v>
      </c>
      <c r="R88" s="14">
        <v>42059.970729166671</v>
      </c>
      <c r="S88" s="14">
        <v>42089.929062499999</v>
      </c>
    </row>
    <row r="89" spans="1:19" ht="273.6000000000000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v>1</v>
      </c>
      <c r="Q89">
        <v>0</v>
      </c>
      <c r="R89" s="14">
        <v>42041.743090277778</v>
      </c>
      <c r="S89" s="14">
        <v>42071.701423611114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v>65</v>
      </c>
      <c r="Q90">
        <v>5</v>
      </c>
      <c r="R90" s="14">
        <v>41829.73715277778</v>
      </c>
      <c r="S90" s="14">
        <v>41852.716666666667</v>
      </c>
    </row>
    <row r="91" spans="1:19" ht="21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v>1</v>
      </c>
      <c r="Q91">
        <v>0</v>
      </c>
      <c r="R91" s="14">
        <v>41789.893599537041</v>
      </c>
      <c r="S91" s="14">
        <v>41815.875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v>81.540000000000006</v>
      </c>
      <c r="Q92">
        <v>18</v>
      </c>
      <c r="R92" s="14">
        <v>41833.660995370366</v>
      </c>
      <c r="S92" s="14">
        <v>41863.660995370366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v>100</v>
      </c>
      <c r="Q93">
        <v>5</v>
      </c>
      <c r="R93" s="14">
        <v>41914.590011574073</v>
      </c>
      <c r="S93" s="14">
        <v>41955.907638888893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v>1</v>
      </c>
      <c r="Q94">
        <v>0</v>
      </c>
      <c r="R94" s="14">
        <v>42611.261064814811</v>
      </c>
      <c r="S94" s="14">
        <v>42625.707638888889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 t="s">
        <v>7235</v>
      </c>
      <c r="Q95">
        <v>0</v>
      </c>
      <c r="R95" s="14">
        <v>42253.633159722223</v>
      </c>
      <c r="S95" s="14">
        <v>42313.674826388888</v>
      </c>
    </row>
    <row r="96" spans="1:19" ht="244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v>20</v>
      </c>
      <c r="Q96">
        <v>1</v>
      </c>
      <c r="R96" s="14">
        <v>42295.891828703709</v>
      </c>
      <c r="S96" s="14">
        <v>42325.933495370366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v>5.5</v>
      </c>
      <c r="Q97">
        <v>1</v>
      </c>
      <c r="R97" s="14">
        <v>42402.947002314817</v>
      </c>
      <c r="S97" s="14">
        <v>42452.145138888889</v>
      </c>
    </row>
    <row r="98" spans="1:19" ht="244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v>50.2</v>
      </c>
      <c r="Q98">
        <v>13</v>
      </c>
      <c r="R98" s="14">
        <v>42509.814108796301</v>
      </c>
      <c r="S98" s="14">
        <v>42539.814108796301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v>13.11</v>
      </c>
      <c r="Q99">
        <v>1</v>
      </c>
      <c r="R99" s="14">
        <v>41977.004976851851</v>
      </c>
      <c r="S99" s="14">
        <v>42008.976388888885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v>315.5</v>
      </c>
      <c r="Q100">
        <v>17</v>
      </c>
      <c r="R100" s="14">
        <v>42171.758611111116</v>
      </c>
      <c r="S100" s="14">
        <v>42231.758611111116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v>37.14</v>
      </c>
      <c r="Q101">
        <v>33</v>
      </c>
      <c r="R101" s="14">
        <v>42056.1324537037</v>
      </c>
      <c r="S101" s="14">
        <v>42086.207638888889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 t="s">
        <v>7235</v>
      </c>
      <c r="Q102">
        <v>0</v>
      </c>
      <c r="R102" s="14">
        <v>41867.652280092596</v>
      </c>
      <c r="S102" s="14">
        <v>41875.291666666664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v>128.27000000000001</v>
      </c>
      <c r="Q103">
        <v>22</v>
      </c>
      <c r="R103" s="14">
        <v>41779.657870370371</v>
      </c>
      <c r="S103" s="14">
        <v>41821.25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v>47.27</v>
      </c>
      <c r="Q104">
        <v>3</v>
      </c>
      <c r="R104" s="14">
        <v>42679.958472222221</v>
      </c>
      <c r="S104" s="14">
        <v>42710.207638888889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v>50</v>
      </c>
      <c r="Q105">
        <v>5</v>
      </c>
      <c r="R105" s="14">
        <v>42032.250208333338</v>
      </c>
      <c r="S105" s="14">
        <v>42063.250208333338</v>
      </c>
    </row>
    <row r="106" spans="1:19" ht="230.4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v>42.5</v>
      </c>
      <c r="Q106">
        <v>11</v>
      </c>
      <c r="R106" s="14">
        <v>41793.191875000004</v>
      </c>
      <c r="S106" s="14">
        <v>41807.191875000004</v>
      </c>
    </row>
    <row r="107" spans="1:19" ht="21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v>62.5</v>
      </c>
      <c r="Q107">
        <v>1</v>
      </c>
      <c r="R107" s="14">
        <v>41843.775011574071</v>
      </c>
      <c r="S107" s="14">
        <v>41863.775011574071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v>27</v>
      </c>
      <c r="Q108">
        <v>5</v>
      </c>
      <c r="R108" s="14">
        <v>42136.092488425929</v>
      </c>
      <c r="S108" s="14">
        <v>42166.092488425929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v>25</v>
      </c>
      <c r="Q109">
        <v>1</v>
      </c>
      <c r="R109" s="14">
        <v>42317.826377314821</v>
      </c>
      <c r="S109" s="14">
        <v>42357.826377314821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 t="s">
        <v>7235</v>
      </c>
      <c r="Q110">
        <v>0</v>
      </c>
      <c r="R110" s="14">
        <v>42186.01116898148</v>
      </c>
      <c r="S110" s="14">
        <v>42230.818055555559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v>1.5</v>
      </c>
      <c r="Q111">
        <v>0</v>
      </c>
      <c r="R111" s="14">
        <v>42095.229166666672</v>
      </c>
      <c r="S111" s="14">
        <v>42109.211111111115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v>38.25</v>
      </c>
      <c r="Q112">
        <v>15</v>
      </c>
      <c r="R112" s="14">
        <v>41906.819513888891</v>
      </c>
      <c r="S112" s="14">
        <v>41938.838888888888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v>16.25</v>
      </c>
      <c r="Q113">
        <v>9</v>
      </c>
      <c r="R113" s="14">
        <v>41834.135370370372</v>
      </c>
      <c r="S113" s="14">
        <v>41849.135370370372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v>33.75</v>
      </c>
      <c r="Q114">
        <v>0</v>
      </c>
      <c r="R114" s="14">
        <v>41863.359282407408</v>
      </c>
      <c r="S114" s="14">
        <v>41893.359282407408</v>
      </c>
    </row>
    <row r="115" spans="1:19" ht="244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v>61.67</v>
      </c>
      <c r="Q115">
        <v>3</v>
      </c>
      <c r="R115" s="14">
        <v>42224.756909722222</v>
      </c>
      <c r="S115" s="14">
        <v>42254.756909722222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v>83.14</v>
      </c>
      <c r="Q116">
        <v>37</v>
      </c>
      <c r="R116" s="14">
        <v>41939.8122337963</v>
      </c>
      <c r="S116" s="14">
        <v>41969.853900462964</v>
      </c>
    </row>
    <row r="117" spans="1:19" ht="230.4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v>1</v>
      </c>
      <c r="Q117">
        <v>0</v>
      </c>
      <c r="R117" s="14">
        <v>42059.270023148143</v>
      </c>
      <c r="S117" s="14">
        <v>42119.190972222219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v>142.86000000000001</v>
      </c>
      <c r="Q118">
        <v>10</v>
      </c>
      <c r="R118" s="14">
        <v>42308.211215277777</v>
      </c>
      <c r="S118" s="14">
        <v>42338.252881944441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v>10.17</v>
      </c>
      <c r="Q119">
        <v>8</v>
      </c>
      <c r="R119" s="14">
        <v>42020.768634259264</v>
      </c>
      <c r="S119" s="14">
        <v>42065.958333333328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v>57.25</v>
      </c>
      <c r="Q120">
        <v>15</v>
      </c>
      <c r="R120" s="14">
        <v>41786.959745370368</v>
      </c>
      <c r="S120" s="14">
        <v>41816.959745370368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v>5</v>
      </c>
      <c r="Q121">
        <v>10</v>
      </c>
      <c r="R121" s="14">
        <v>41820.870821759258</v>
      </c>
      <c r="S121" s="14">
        <v>41850.870821759258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v>93</v>
      </c>
      <c r="Q122">
        <v>13</v>
      </c>
      <c r="R122" s="14">
        <v>42265.683182870373</v>
      </c>
      <c r="S122" s="14">
        <v>42293.207638888889</v>
      </c>
    </row>
    <row r="123" spans="1:19" ht="244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v>32.36</v>
      </c>
      <c r="Q123">
        <v>2</v>
      </c>
      <c r="R123" s="14">
        <v>42601.827141203699</v>
      </c>
      <c r="S123" s="14">
        <v>42631.827141203699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 t="s">
        <v>7235</v>
      </c>
      <c r="Q124">
        <v>0</v>
      </c>
      <c r="R124" s="14">
        <v>42228.151701388888</v>
      </c>
      <c r="S124" s="14">
        <v>42253.151701388888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v>1</v>
      </c>
      <c r="Q125">
        <v>0</v>
      </c>
      <c r="R125" s="14">
        <v>42415.168564814812</v>
      </c>
      <c r="S125" s="14">
        <v>42445.126898148148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v>91.83</v>
      </c>
      <c r="Q126">
        <v>16</v>
      </c>
      <c r="R126" s="14">
        <v>42538.968310185184</v>
      </c>
      <c r="S126" s="14">
        <v>42568.029861111107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v>45.83</v>
      </c>
      <c r="Q127">
        <v>11</v>
      </c>
      <c r="R127" s="14">
        <v>42233.671747685185</v>
      </c>
      <c r="S127" s="14">
        <v>42278.541666666672</v>
      </c>
    </row>
    <row r="128" spans="1:19" ht="259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 t="s">
        <v>7235</v>
      </c>
      <c r="Q128">
        <v>0</v>
      </c>
      <c r="R128" s="14">
        <v>42675.262962962966</v>
      </c>
      <c r="S128" s="14">
        <v>42705.304629629631</v>
      </c>
    </row>
    <row r="129" spans="1:19" ht="259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v>248.5</v>
      </c>
      <c r="Q129">
        <v>86</v>
      </c>
      <c r="R129" s="14">
        <v>42534.631481481483</v>
      </c>
      <c r="S129" s="14">
        <v>42562.631481481483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v>79.400000000000006</v>
      </c>
      <c r="Q130">
        <v>12</v>
      </c>
      <c r="R130" s="14">
        <v>42151.905717592599</v>
      </c>
      <c r="S130" s="14">
        <v>42182.905717592599</v>
      </c>
    </row>
    <row r="131" spans="1:19" ht="244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v>5.5</v>
      </c>
      <c r="Q131">
        <v>0</v>
      </c>
      <c r="R131" s="14">
        <v>41961.492488425924</v>
      </c>
      <c r="S131" s="14">
        <v>42006.492488425924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v>25</v>
      </c>
      <c r="Q132">
        <v>1</v>
      </c>
      <c r="R132" s="14">
        <v>41940.587233796294</v>
      </c>
      <c r="S132" s="14">
        <v>41968.041666666672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 t="s">
        <v>7235</v>
      </c>
      <c r="Q133">
        <v>0</v>
      </c>
      <c r="R133" s="14">
        <v>42111.904097222221</v>
      </c>
      <c r="S133" s="14">
        <v>42171.904097222221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v>137.08000000000001</v>
      </c>
      <c r="Q134">
        <v>36</v>
      </c>
      <c r="R134" s="14">
        <v>42279.778564814813</v>
      </c>
      <c r="S134" s="14">
        <v>42310.701388888891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 t="s">
        <v>7235</v>
      </c>
      <c r="Q135">
        <v>0</v>
      </c>
      <c r="R135" s="14">
        <v>42213.662905092591</v>
      </c>
      <c r="S135" s="14">
        <v>42243.662905092591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v>5</v>
      </c>
      <c r="Q136">
        <v>0</v>
      </c>
      <c r="R136" s="14">
        <v>42109.801712962959</v>
      </c>
      <c r="S136" s="14">
        <v>42139.801712962959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v>39</v>
      </c>
      <c r="Q137">
        <v>3</v>
      </c>
      <c r="R137" s="14">
        <v>42031.833587962959</v>
      </c>
      <c r="S137" s="14">
        <v>42063.333333333328</v>
      </c>
    </row>
    <row r="138" spans="1:19" ht="244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v>50.5</v>
      </c>
      <c r="Q138">
        <v>3</v>
      </c>
      <c r="R138" s="14">
        <v>42615.142870370371</v>
      </c>
      <c r="S138" s="14">
        <v>42645.142870370371</v>
      </c>
    </row>
    <row r="139" spans="1:19" ht="259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v>25</v>
      </c>
      <c r="Q139">
        <v>1</v>
      </c>
      <c r="R139" s="14">
        <v>42439.702314814815</v>
      </c>
      <c r="S139" s="14">
        <v>42468.774305555555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v>25</v>
      </c>
      <c r="Q140">
        <v>0</v>
      </c>
      <c r="R140" s="14">
        <v>42243.790393518517</v>
      </c>
      <c r="S140" s="14">
        <v>42303.790393518517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 t="s">
        <v>7235</v>
      </c>
      <c r="Q141">
        <v>0</v>
      </c>
      <c r="R141" s="14">
        <v>42550.048449074078</v>
      </c>
      <c r="S141" s="14">
        <v>42580.978472222225</v>
      </c>
    </row>
    <row r="142" spans="1:19" ht="259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v>53.13</v>
      </c>
      <c r="Q142">
        <v>24</v>
      </c>
      <c r="R142" s="14">
        <v>42306.848854166667</v>
      </c>
      <c r="S142" s="14">
        <v>42336.890520833331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 t="s">
        <v>7235</v>
      </c>
      <c r="Q143">
        <v>0</v>
      </c>
      <c r="R143" s="14">
        <v>42457.932025462964</v>
      </c>
      <c r="S143" s="14">
        <v>42485.013888888891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v>7</v>
      </c>
      <c r="Q144">
        <v>0</v>
      </c>
      <c r="R144" s="14">
        <v>42513.976319444439</v>
      </c>
      <c r="S144" s="14">
        <v>42559.976319444439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v>40.06</v>
      </c>
      <c r="Q145">
        <v>32</v>
      </c>
      <c r="R145" s="14">
        <v>41816.950370370374</v>
      </c>
      <c r="S145" s="14">
        <v>41853.583333333336</v>
      </c>
    </row>
    <row r="146" spans="1:19" ht="273.6000000000000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v>24.33</v>
      </c>
      <c r="Q146">
        <v>24</v>
      </c>
      <c r="R146" s="14">
        <v>41880.788842592592</v>
      </c>
      <c r="S146" s="14">
        <v>41910.788842592592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v>11.25</v>
      </c>
      <c r="Q147">
        <v>2</v>
      </c>
      <c r="R147" s="14">
        <v>42342.845555555556</v>
      </c>
      <c r="S147" s="14">
        <v>42372.845555555556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v>42</v>
      </c>
      <c r="Q148">
        <v>6</v>
      </c>
      <c r="R148" s="14">
        <v>42053.722060185188</v>
      </c>
      <c r="S148" s="14">
        <v>42113.680393518516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v>71.25</v>
      </c>
      <c r="Q149">
        <v>14</v>
      </c>
      <c r="R149" s="14">
        <v>42414.235879629632</v>
      </c>
      <c r="S149" s="14">
        <v>42474.194212962961</v>
      </c>
    </row>
    <row r="150" spans="1:19" ht="273.6000000000000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v>22.5</v>
      </c>
      <c r="Q150">
        <v>1</v>
      </c>
      <c r="R150" s="14">
        <v>41801.711550925924</v>
      </c>
      <c r="S150" s="14">
        <v>41844.124305555553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v>41</v>
      </c>
      <c r="Q151">
        <v>24</v>
      </c>
      <c r="R151" s="14">
        <v>42770.290590277778</v>
      </c>
      <c r="S151" s="14">
        <v>42800.290590277778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v>47.91</v>
      </c>
      <c r="Q152">
        <v>11</v>
      </c>
      <c r="R152" s="14">
        <v>42452.815659722226</v>
      </c>
      <c r="S152" s="14">
        <v>42512.815659722226</v>
      </c>
    </row>
    <row r="153" spans="1:19" ht="244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v>35.17</v>
      </c>
      <c r="Q153">
        <v>7</v>
      </c>
      <c r="R153" s="14">
        <v>42601.854699074072</v>
      </c>
      <c r="S153" s="14">
        <v>42611.163194444445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v>5.5</v>
      </c>
      <c r="Q154">
        <v>0</v>
      </c>
      <c r="R154" s="14">
        <v>42447.863553240735</v>
      </c>
      <c r="S154" s="14">
        <v>42477.863553240735</v>
      </c>
    </row>
    <row r="155" spans="1:19" ht="273.6000000000000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v>22.67</v>
      </c>
      <c r="Q155">
        <v>1</v>
      </c>
      <c r="R155" s="14">
        <v>41811.536180555559</v>
      </c>
      <c r="S155" s="14">
        <v>41841.536180555559</v>
      </c>
    </row>
    <row r="156" spans="1:19" ht="187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v>26.38</v>
      </c>
      <c r="Q156">
        <v>21</v>
      </c>
      <c r="R156" s="14">
        <v>41981.067523148144</v>
      </c>
      <c r="S156" s="14">
        <v>42041.067523148144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v>105.54</v>
      </c>
      <c r="Q157">
        <v>78</v>
      </c>
      <c r="R157" s="14">
        <v>42469.68414351852</v>
      </c>
      <c r="S157" s="14">
        <v>42499.166666666672</v>
      </c>
    </row>
    <row r="158" spans="1:19" ht="273.6000000000000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 t="s">
        <v>7235</v>
      </c>
      <c r="Q158">
        <v>0</v>
      </c>
      <c r="R158" s="14">
        <v>42534.866875</v>
      </c>
      <c r="S158" s="14">
        <v>42564.866875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v>62</v>
      </c>
      <c r="Q159">
        <v>48</v>
      </c>
      <c r="R159" s="14">
        <v>41830.858344907407</v>
      </c>
      <c r="S159" s="14">
        <v>41852.291666666664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v>217.5</v>
      </c>
      <c r="Q160">
        <v>1</v>
      </c>
      <c r="R160" s="14">
        <v>42543.788564814815</v>
      </c>
      <c r="S160" s="14">
        <v>42573.788564814815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v>26.75</v>
      </c>
      <c r="Q161">
        <v>11</v>
      </c>
      <c r="R161" s="14">
        <v>41975.642974537041</v>
      </c>
      <c r="S161" s="14">
        <v>42035.642974537041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v>64.290000000000006</v>
      </c>
      <c r="Q162">
        <v>18</v>
      </c>
      <c r="R162" s="14">
        <v>41795.598923611113</v>
      </c>
      <c r="S162" s="14">
        <v>41825.598923611113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v>175</v>
      </c>
      <c r="Q163">
        <v>4</v>
      </c>
      <c r="R163" s="14">
        <v>42508.179965277777</v>
      </c>
      <c r="S163" s="14">
        <v>42568.179965277777</v>
      </c>
    </row>
    <row r="164" spans="1:19" ht="273.6000000000000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v>84.28</v>
      </c>
      <c r="Q164">
        <v>35</v>
      </c>
      <c r="R164" s="14">
        <v>41747.86986111111</v>
      </c>
      <c r="S164" s="14">
        <v>41779.290972222225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v>33.74</v>
      </c>
      <c r="Q165">
        <v>32</v>
      </c>
      <c r="R165" s="14">
        <v>42399.707407407404</v>
      </c>
      <c r="S165" s="14">
        <v>42420.878472222219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v>8</v>
      </c>
      <c r="Q166">
        <v>2</v>
      </c>
      <c r="R166" s="14">
        <v>42230.08116898148</v>
      </c>
      <c r="S166" s="14">
        <v>42245.08116898148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 t="s">
        <v>7235</v>
      </c>
      <c r="Q167">
        <v>0</v>
      </c>
      <c r="R167" s="14">
        <v>42286.749780092592</v>
      </c>
      <c r="S167" s="14">
        <v>42316.791446759264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v>100</v>
      </c>
      <c r="Q168">
        <v>20</v>
      </c>
      <c r="R168" s="14">
        <v>42125.644467592589</v>
      </c>
      <c r="S168" s="14">
        <v>42155.644467592589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v>60.11</v>
      </c>
      <c r="Q169">
        <v>5</v>
      </c>
      <c r="R169" s="14">
        <v>42289.94049768518</v>
      </c>
      <c r="S169" s="14">
        <v>42349.982164351852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v>3</v>
      </c>
      <c r="Q170">
        <v>0</v>
      </c>
      <c r="R170" s="14">
        <v>42107.864722222221</v>
      </c>
      <c r="S170" s="14">
        <v>42137.864722222221</v>
      </c>
    </row>
    <row r="171" spans="1:19" ht="187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5</v>
      </c>
      <c r="Q171">
        <v>0</v>
      </c>
      <c r="R171" s="14">
        <v>41809.389930555553</v>
      </c>
      <c r="S171" s="14">
        <v>41839.389930555553</v>
      </c>
    </row>
    <row r="172" spans="1:19" ht="259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v>29.24</v>
      </c>
      <c r="Q172">
        <v>17</v>
      </c>
      <c r="R172" s="14">
        <v>41950.26694444444</v>
      </c>
      <c r="S172" s="14">
        <v>41963.669444444444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v>59.58</v>
      </c>
      <c r="Q173">
        <v>57</v>
      </c>
      <c r="R173" s="14">
        <v>42061.963263888887</v>
      </c>
      <c r="S173" s="14">
        <v>42091.921597222223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v>82.57</v>
      </c>
      <c r="Q174">
        <v>17</v>
      </c>
      <c r="R174" s="14">
        <v>41842.828680555554</v>
      </c>
      <c r="S174" s="14">
        <v>41882.827650462961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v>10</v>
      </c>
      <c r="Q175">
        <v>0</v>
      </c>
      <c r="R175" s="14">
        <v>42437.64534722222</v>
      </c>
      <c r="S175" s="14">
        <v>42497.603680555556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v>5.75</v>
      </c>
      <c r="Q176">
        <v>2</v>
      </c>
      <c r="R176" s="14">
        <v>41879.043530092589</v>
      </c>
      <c r="S176" s="14">
        <v>41909.043530092589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v>100.5</v>
      </c>
      <c r="Q177">
        <v>10</v>
      </c>
      <c r="R177" s="14">
        <v>42020.587349537032</v>
      </c>
      <c r="S177" s="14">
        <v>42050.587349537032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v>1</v>
      </c>
      <c r="Q178">
        <v>0</v>
      </c>
      <c r="R178" s="14">
        <v>41890.16269675926</v>
      </c>
      <c r="S178" s="14">
        <v>41920.16269675926</v>
      </c>
    </row>
    <row r="179" spans="1:19" ht="230.4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v>20</v>
      </c>
      <c r="Q179">
        <v>1</v>
      </c>
      <c r="R179" s="14">
        <v>41872.807696759257</v>
      </c>
      <c r="S179" s="14">
        <v>41932.807696759257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v>2</v>
      </c>
      <c r="Q180">
        <v>0</v>
      </c>
      <c r="R180" s="14">
        <v>42391.772997685184</v>
      </c>
      <c r="S180" s="14">
        <v>42416.772997685184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5</v>
      </c>
      <c r="Q181">
        <v>0</v>
      </c>
      <c r="R181" s="14">
        <v>41848.772928240738</v>
      </c>
      <c r="S181" s="14">
        <v>41877.686111111114</v>
      </c>
    </row>
    <row r="182" spans="1:19" ht="21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v>45.84</v>
      </c>
      <c r="Q182">
        <v>24</v>
      </c>
      <c r="R182" s="14">
        <v>41921.770439814813</v>
      </c>
      <c r="S182" s="14">
        <v>41938.770439814813</v>
      </c>
    </row>
    <row r="183" spans="1:19" ht="273.6000000000000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v>13</v>
      </c>
      <c r="Q183">
        <v>1</v>
      </c>
      <c r="R183" s="14">
        <v>42021.301192129627</v>
      </c>
      <c r="S183" s="14">
        <v>42051.301192129627</v>
      </c>
    </row>
    <row r="184" spans="1:19" ht="259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 t="s">
        <v>7235</v>
      </c>
      <c r="Q184">
        <v>0</v>
      </c>
      <c r="R184" s="14">
        <v>42419.246168981481</v>
      </c>
      <c r="S184" s="14">
        <v>42434.246168981481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v>1</v>
      </c>
      <c r="Q185">
        <v>0</v>
      </c>
      <c r="R185" s="14">
        <v>42174.780821759254</v>
      </c>
      <c r="S185" s="14">
        <v>42204.780821759254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52.5</v>
      </c>
      <c r="Q186">
        <v>1</v>
      </c>
      <c r="R186" s="14">
        <v>41856.672152777777</v>
      </c>
      <c r="S186" s="14">
        <v>41886.672152777777</v>
      </c>
    </row>
    <row r="187" spans="1:19" ht="259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v>7.25</v>
      </c>
      <c r="Q187">
        <v>1</v>
      </c>
      <c r="R187" s="14">
        <v>42417.675879629634</v>
      </c>
      <c r="S187" s="14">
        <v>42475.686111111107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v>33.33</v>
      </c>
      <c r="Q188">
        <v>17</v>
      </c>
      <c r="R188" s="14">
        <v>42057.190960648149</v>
      </c>
      <c r="S188" s="14">
        <v>42087.149293981478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62.5</v>
      </c>
      <c r="Q189">
        <v>1</v>
      </c>
      <c r="R189" s="14">
        <v>41878.911550925928</v>
      </c>
      <c r="S189" s="14">
        <v>41938.911550925928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v>63.56</v>
      </c>
      <c r="Q190">
        <v>70</v>
      </c>
      <c r="R190" s="14">
        <v>41990.584108796291</v>
      </c>
      <c r="S190" s="14">
        <v>42036.120833333334</v>
      </c>
    </row>
    <row r="191" spans="1:19" ht="21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 t="s">
        <v>7235</v>
      </c>
      <c r="Q191">
        <v>0</v>
      </c>
      <c r="R191" s="14">
        <v>42408.999571759254</v>
      </c>
      <c r="S191" s="14">
        <v>42453.957905092597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v>10</v>
      </c>
      <c r="Q192">
        <v>1</v>
      </c>
      <c r="R192" s="14">
        <v>42217.670104166667</v>
      </c>
      <c r="S192" s="14">
        <v>42247.670104166667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 t="s">
        <v>7235</v>
      </c>
      <c r="Q193">
        <v>0</v>
      </c>
      <c r="R193" s="14">
        <v>42282.655543981484</v>
      </c>
      <c r="S193" s="14">
        <v>42342.697210648148</v>
      </c>
    </row>
    <row r="194" spans="1:19" ht="259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v>30.71</v>
      </c>
      <c r="Q194">
        <v>7</v>
      </c>
      <c r="R194" s="14">
        <v>42768.97084490741</v>
      </c>
      <c r="S194" s="14">
        <v>42789.041666666672</v>
      </c>
    </row>
    <row r="195" spans="1:19" ht="21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v>51</v>
      </c>
      <c r="Q195">
        <v>28</v>
      </c>
      <c r="R195" s="14">
        <v>41765.938657407409</v>
      </c>
      <c r="S195" s="14">
        <v>41795.938657407409</v>
      </c>
    </row>
    <row r="196" spans="1:19" ht="244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 t="s">
        <v>7235</v>
      </c>
      <c r="Q196">
        <v>0</v>
      </c>
      <c r="R196" s="14">
        <v>42322.025115740747</v>
      </c>
      <c r="S196" s="14">
        <v>42352.025115740747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v>66.67</v>
      </c>
      <c r="Q197">
        <v>16</v>
      </c>
      <c r="R197" s="14">
        <v>42374.655081018514</v>
      </c>
      <c r="S197" s="14">
        <v>42403.784027777772</v>
      </c>
    </row>
    <row r="198" spans="1:19" ht="273.6000000000000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 t="s">
        <v>7235</v>
      </c>
      <c r="Q198">
        <v>0</v>
      </c>
      <c r="R198" s="14">
        <v>41941.585231481484</v>
      </c>
      <c r="S198" s="14">
        <v>41991.626898148148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v>59</v>
      </c>
      <c r="Q199">
        <v>7</v>
      </c>
      <c r="R199" s="14">
        <v>42293.809212962966</v>
      </c>
      <c r="S199" s="14">
        <v>42353.85087962963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v>100</v>
      </c>
      <c r="Q200">
        <v>1</v>
      </c>
      <c r="R200" s="14">
        <v>42067.947337962964</v>
      </c>
      <c r="S200" s="14">
        <v>42097.905671296292</v>
      </c>
    </row>
    <row r="201" spans="1:19" ht="158.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v>147.4</v>
      </c>
      <c r="Q201">
        <v>37</v>
      </c>
      <c r="R201" s="14">
        <v>41903.882951388885</v>
      </c>
      <c r="S201" s="14">
        <v>41933.882951388885</v>
      </c>
    </row>
    <row r="202" spans="1:19" ht="273.6000000000000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v>166.06</v>
      </c>
      <c r="Q202">
        <v>47</v>
      </c>
      <c r="R202" s="14">
        <v>41804.937083333331</v>
      </c>
      <c r="S202" s="14">
        <v>41821.9375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40</v>
      </c>
      <c r="Q203">
        <v>11</v>
      </c>
      <c r="R203" s="14">
        <v>42497.070775462969</v>
      </c>
      <c r="S203" s="14">
        <v>42514.600694444445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v>75.25</v>
      </c>
      <c r="Q204">
        <v>12</v>
      </c>
      <c r="R204" s="14">
        <v>41869.798726851855</v>
      </c>
      <c r="S204" s="14">
        <v>41929.798726851855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v>60</v>
      </c>
      <c r="Q205">
        <v>60</v>
      </c>
      <c r="R205" s="14">
        <v>42305.670914351853</v>
      </c>
      <c r="S205" s="14">
        <v>42339.249305555553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v>1250</v>
      </c>
      <c r="Q206">
        <v>31</v>
      </c>
      <c r="R206" s="14">
        <v>42144.231527777782</v>
      </c>
      <c r="S206" s="14">
        <v>42203.125</v>
      </c>
    </row>
    <row r="207" spans="1:19" ht="259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v>7</v>
      </c>
      <c r="Q207">
        <v>0</v>
      </c>
      <c r="R207" s="14">
        <v>41995.084074074075</v>
      </c>
      <c r="S207" s="14">
        <v>42024.802777777775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v>56.25</v>
      </c>
      <c r="Q208">
        <v>38</v>
      </c>
      <c r="R208" s="14">
        <v>42074.219699074078</v>
      </c>
      <c r="S208" s="14">
        <v>42104.208333333328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v>38.33</v>
      </c>
      <c r="Q209">
        <v>8</v>
      </c>
      <c r="R209" s="14">
        <v>41904.650578703702</v>
      </c>
      <c r="S209" s="14">
        <v>41934.650578703702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v>27.5</v>
      </c>
      <c r="Q210">
        <v>2</v>
      </c>
      <c r="R210" s="14">
        <v>41991.022488425922</v>
      </c>
      <c r="S210" s="14">
        <v>42015.041666666672</v>
      </c>
    </row>
    <row r="211" spans="1:19" ht="28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v>16</v>
      </c>
      <c r="Q211">
        <v>0</v>
      </c>
      <c r="R211" s="14">
        <v>42169.958506944444</v>
      </c>
      <c r="S211" s="14">
        <v>42199.958506944444</v>
      </c>
    </row>
    <row r="212" spans="1:19" ht="273.6000000000000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v>1</v>
      </c>
      <c r="Q212">
        <v>0</v>
      </c>
      <c r="R212" s="14">
        <v>41905.636469907404</v>
      </c>
      <c r="S212" s="14">
        <v>41935.636469907404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 t="s">
        <v>7235</v>
      </c>
      <c r="Q213">
        <v>0</v>
      </c>
      <c r="R213" s="14">
        <v>41761.810150462967</v>
      </c>
      <c r="S213" s="14">
        <v>41768.286805555559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v>86.62</v>
      </c>
      <c r="Q214">
        <v>38</v>
      </c>
      <c r="R214" s="14">
        <v>41865.878657407404</v>
      </c>
      <c r="S214" s="14">
        <v>41925.878657407404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 t="s">
        <v>7235</v>
      </c>
      <c r="Q215">
        <v>0</v>
      </c>
      <c r="R215" s="14">
        <v>42613.841261574074</v>
      </c>
      <c r="S215" s="14">
        <v>42644.166666666672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v>88.33</v>
      </c>
      <c r="Q216">
        <v>53</v>
      </c>
      <c r="R216" s="14">
        <v>42534.933321759265</v>
      </c>
      <c r="S216" s="14">
        <v>42554.832638888889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v>23.75</v>
      </c>
      <c r="Q217">
        <v>3</v>
      </c>
      <c r="R217" s="14">
        <v>42446.060694444444</v>
      </c>
      <c r="S217" s="14">
        <v>42461.165972222225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 t="s">
        <v>7235</v>
      </c>
      <c r="Q218">
        <v>0</v>
      </c>
      <c r="R218" s="14">
        <v>42421.141469907408</v>
      </c>
      <c r="S218" s="14">
        <v>42481.099803240737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v>163.33000000000001</v>
      </c>
      <c r="Q219">
        <v>2</v>
      </c>
      <c r="R219" s="14">
        <v>42523.739212962959</v>
      </c>
      <c r="S219" s="14">
        <v>42553.739212962959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v>6.75</v>
      </c>
      <c r="Q220">
        <v>1</v>
      </c>
      <c r="R220" s="14">
        <v>41833.951516203706</v>
      </c>
      <c r="S220" s="14">
        <v>41863.951516203706</v>
      </c>
    </row>
    <row r="221" spans="1:19" ht="273.6000000000000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v>25</v>
      </c>
      <c r="Q221">
        <v>0</v>
      </c>
      <c r="R221" s="14">
        <v>42479.039212962962</v>
      </c>
      <c r="S221" s="14">
        <v>42509.039212962962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v>179.12</v>
      </c>
      <c r="Q222">
        <v>61</v>
      </c>
      <c r="R222" s="14">
        <v>42235.117476851854</v>
      </c>
      <c r="S222" s="14">
        <v>42275.117476851854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v>34.950000000000003</v>
      </c>
      <c r="Q223">
        <v>1</v>
      </c>
      <c r="R223" s="14">
        <v>42718.963599537034</v>
      </c>
      <c r="S223" s="14">
        <v>42748.961805555555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v>27.5</v>
      </c>
      <c r="Q224">
        <v>17</v>
      </c>
      <c r="R224" s="14">
        <v>42031.666898148149</v>
      </c>
      <c r="S224" s="14">
        <v>42064.125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v>18.5</v>
      </c>
      <c r="Q225">
        <v>1</v>
      </c>
      <c r="R225" s="14">
        <v>42078.34520833334</v>
      </c>
      <c r="S225" s="14">
        <v>42133.166666666672</v>
      </c>
    </row>
    <row r="226" spans="1:19" ht="201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 t="s">
        <v>7235</v>
      </c>
      <c r="Q226">
        <v>0</v>
      </c>
      <c r="R226" s="14">
        <v>41905.795706018522</v>
      </c>
      <c r="S226" s="14">
        <v>41933.82708333333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v>222.5</v>
      </c>
      <c r="Q227">
        <v>9</v>
      </c>
      <c r="R227" s="14">
        <v>42695.7105787037</v>
      </c>
      <c r="S227" s="14">
        <v>42725.7105787037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v>5</v>
      </c>
      <c r="Q228">
        <v>0</v>
      </c>
      <c r="R228" s="14">
        <v>42510.938900462963</v>
      </c>
      <c r="S228" s="14">
        <v>42540.938900462963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 t="s">
        <v>7235</v>
      </c>
      <c r="Q229">
        <v>0</v>
      </c>
      <c r="R229" s="14">
        <v>42511.698101851856</v>
      </c>
      <c r="S229" s="14">
        <v>42535.787500000006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v>29.17</v>
      </c>
      <c r="Q230">
        <v>16</v>
      </c>
      <c r="R230" s="14">
        <v>42041.581307870365</v>
      </c>
      <c r="S230" s="14">
        <v>42071.539641203708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v>1.5</v>
      </c>
      <c r="Q231">
        <v>2</v>
      </c>
      <c r="R231" s="14">
        <v>42307.189270833333</v>
      </c>
      <c r="S231" s="14">
        <v>42322.958333333328</v>
      </c>
    </row>
    <row r="232" spans="1:19" ht="244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v>126.5</v>
      </c>
      <c r="Q232">
        <v>22</v>
      </c>
      <c r="R232" s="14">
        <v>42353.761759259258</v>
      </c>
      <c r="S232" s="14">
        <v>42383.761759259258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v>10</v>
      </c>
      <c r="Q233">
        <v>0</v>
      </c>
      <c r="R233" s="14">
        <v>42058.603877314818</v>
      </c>
      <c r="S233" s="14">
        <v>42087.165972222225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v>9.4</v>
      </c>
      <c r="Q234">
        <v>5</v>
      </c>
      <c r="R234" s="14">
        <v>42304.940960648149</v>
      </c>
      <c r="S234" s="14">
        <v>42329.166666666672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 t="s">
        <v>7235</v>
      </c>
      <c r="Q235">
        <v>0</v>
      </c>
      <c r="R235" s="14">
        <v>42538.742893518516</v>
      </c>
      <c r="S235" s="14">
        <v>42568.742893518516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v>30</v>
      </c>
      <c r="Q236">
        <v>5</v>
      </c>
      <c r="R236" s="14">
        <v>42122.732499999998</v>
      </c>
      <c r="S236" s="14">
        <v>42155.732638888891</v>
      </c>
    </row>
    <row r="237" spans="1:19" ht="21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v>10.67</v>
      </c>
      <c r="Q237">
        <v>3</v>
      </c>
      <c r="R237" s="14">
        <v>42209.67288194444</v>
      </c>
      <c r="S237" s="14">
        <v>42223.625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v>25.5</v>
      </c>
      <c r="Q238">
        <v>13</v>
      </c>
      <c r="R238" s="14">
        <v>41990.506377314814</v>
      </c>
      <c r="S238" s="14">
        <v>42020.506377314814</v>
      </c>
    </row>
    <row r="239" spans="1:19" ht="244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v>20</v>
      </c>
      <c r="Q239">
        <v>0</v>
      </c>
      <c r="R239" s="14">
        <v>42039.194988425923</v>
      </c>
      <c r="S239" s="14">
        <v>42099.153321759266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v>91.25</v>
      </c>
      <c r="Q240">
        <v>37</v>
      </c>
      <c r="R240" s="14">
        <v>41890.086805555555</v>
      </c>
      <c r="S240" s="14">
        <v>41934.207638888889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 t="s">
        <v>7235</v>
      </c>
      <c r="Q241">
        <v>0</v>
      </c>
      <c r="R241" s="14">
        <v>42495.722187499996</v>
      </c>
      <c r="S241" s="14">
        <v>42525.722187499996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v>50</v>
      </c>
      <c r="Q242">
        <v>1</v>
      </c>
      <c r="R242" s="14">
        <v>42570.850381944445</v>
      </c>
      <c r="S242" s="14">
        <v>42615.850381944445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 t="s">
        <v>7235</v>
      </c>
      <c r="Q243">
        <v>0</v>
      </c>
      <c r="R243" s="14">
        <v>41927.124884259261</v>
      </c>
      <c r="S243" s="14">
        <v>41937.124884259261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 t="s">
        <v>7235</v>
      </c>
      <c r="Q244">
        <v>0</v>
      </c>
      <c r="R244" s="14">
        <v>42730.903726851851</v>
      </c>
      <c r="S244" s="14">
        <v>42760.903726851851</v>
      </c>
    </row>
    <row r="245" spans="1:19" ht="230.4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v>22.83</v>
      </c>
      <c r="Q245">
        <v>27</v>
      </c>
      <c r="R245" s="14">
        <v>42475.848067129627</v>
      </c>
      <c r="S245" s="14">
        <v>42505.848067129627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v>16.670000000000002</v>
      </c>
      <c r="Q246">
        <v>10</v>
      </c>
      <c r="R246" s="14">
        <v>42188.83293981482</v>
      </c>
      <c r="S246" s="14">
        <v>42242.772222222222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v>106.97</v>
      </c>
      <c r="Q247">
        <v>71</v>
      </c>
      <c r="R247" s="14">
        <v>42053.049375000002</v>
      </c>
      <c r="S247" s="14">
        <v>42096.041666666672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v>10.25</v>
      </c>
      <c r="Q248">
        <v>2</v>
      </c>
      <c r="R248" s="14">
        <v>41883.916678240741</v>
      </c>
      <c r="S248" s="14">
        <v>41906.916678240741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v>59</v>
      </c>
      <c r="Q249">
        <v>2</v>
      </c>
      <c r="R249" s="14">
        <v>42767.031678240746</v>
      </c>
      <c r="S249" s="14">
        <v>42797.208333333328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v>15.67</v>
      </c>
      <c r="Q250">
        <v>3</v>
      </c>
      <c r="R250" s="14">
        <v>42029.135879629626</v>
      </c>
      <c r="S250" s="14">
        <v>42059.135879629626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v>1</v>
      </c>
      <c r="Q251">
        <v>0</v>
      </c>
      <c r="R251" s="14">
        <v>42358.573182870372</v>
      </c>
      <c r="S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S1 Q2:Q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43BA-628F-476F-B1A4-9C02A1081DB0}">
  <sheetPr codeName="Sheet9"/>
  <dimension ref="A1:F14"/>
  <sheetViews>
    <sheetView workbookViewId="0">
      <selection activeCell="G4" sqref="G4"/>
    </sheetView>
  </sheetViews>
  <sheetFormatPr defaultColWidth="8.77734375" defaultRowHeight="14.4" x14ac:dyDescent="0.3"/>
  <cols>
    <col min="1" max="1" width="25.77734375" bestFit="1" customWidth="1"/>
    <col min="2" max="2" width="10.109375" bestFit="1" customWidth="1"/>
    <col min="3" max="3" width="11.109375" bestFit="1" customWidth="1"/>
  </cols>
  <sheetData>
    <row r="1" spans="1:6" x14ac:dyDescent="0.3">
      <c r="B1" t="s">
        <v>8344</v>
      </c>
      <c r="C1" t="s">
        <v>8345</v>
      </c>
    </row>
    <row r="2" spans="1:6" x14ac:dyDescent="0.3">
      <c r="A2" t="s">
        <v>8340</v>
      </c>
      <c r="B2" s="18">
        <f>AVERAGE('Successful US Kickstarters'!D:D)</f>
        <v>5048.8786407766993</v>
      </c>
      <c r="C2" s="18">
        <f>AVERAGE('Failed US Kickstarters'!D:D)</f>
        <v>10554.212</v>
      </c>
      <c r="F2" t="s">
        <v>8354</v>
      </c>
    </row>
    <row r="3" spans="1:6" x14ac:dyDescent="0.3">
      <c r="A3" t="s">
        <v>8341</v>
      </c>
      <c r="B3" s="18">
        <f>MEDIAN('Successful US Kickstarters'!D:D)</f>
        <v>3000</v>
      </c>
      <c r="C3" s="18">
        <f>MEDIAN('Failed US Kickstarters'!D:D)</f>
        <v>5000</v>
      </c>
    </row>
    <row r="4" spans="1:6" x14ac:dyDescent="0.3">
      <c r="A4" t="s">
        <v>8346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6" x14ac:dyDescent="0.3">
      <c r="A5" t="s">
        <v>8347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6" x14ac:dyDescent="0.3">
      <c r="A6" t="s">
        <v>8348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6" x14ac:dyDescent="0.3">
      <c r="A7" t="s">
        <v>8349</v>
      </c>
      <c r="B7" s="17">
        <f>B5-B6</f>
        <v>3500</v>
      </c>
      <c r="C7" s="17">
        <f>C5-C6</f>
        <v>8000</v>
      </c>
    </row>
    <row r="9" spans="1:6" x14ac:dyDescent="0.3">
      <c r="A9" t="s">
        <v>8342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6" x14ac:dyDescent="0.3">
      <c r="A10" t="s">
        <v>8343</v>
      </c>
      <c r="B10" s="17">
        <f>MEDIAN('Successful US Kickstarters'!E:E)</f>
        <v>3167.5</v>
      </c>
      <c r="C10" s="17">
        <f>MEDIAN('Failed US Kickstarters'!E:E)</f>
        <v>103</v>
      </c>
    </row>
    <row r="11" spans="1:6" x14ac:dyDescent="0.3">
      <c r="A11" t="s">
        <v>8350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6" x14ac:dyDescent="0.3">
      <c r="A12" t="s">
        <v>8351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6" x14ac:dyDescent="0.3">
      <c r="A13" t="s">
        <v>8352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6" x14ac:dyDescent="0.3">
      <c r="A14" t="s">
        <v>8353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444AA-E04D-4D17-81F1-148A61019DC3}">
  <sheetPr codeName="Sheet10"/>
  <dimension ref="A1:C6"/>
  <sheetViews>
    <sheetView workbookViewId="0">
      <selection activeCell="D1" sqref="D1"/>
    </sheetView>
  </sheetViews>
  <sheetFormatPr defaultColWidth="8.77734375" defaultRowHeight="14.4" x14ac:dyDescent="0.3"/>
  <cols>
    <col min="1" max="1" width="30.44140625" bestFit="1" customWidth="1"/>
    <col min="2" max="2" width="117.109375" bestFit="1" customWidth="1"/>
  </cols>
  <sheetData>
    <row r="1" spans="1:3" x14ac:dyDescent="0.3">
      <c r="A1" t="s">
        <v>8338</v>
      </c>
      <c r="B1" t="s">
        <v>4110</v>
      </c>
      <c r="C1" t="s">
        <v>8216</v>
      </c>
    </row>
    <row r="2" spans="1:3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</row>
    <row r="3" spans="1:3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</row>
    <row r="4" spans="1:3" x14ac:dyDescent="0.3">
      <c r="A4" t="s">
        <v>8339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</row>
    <row r="5" spans="1:3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</row>
    <row r="6" spans="1:3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Theater Outcomes by Launch Date</vt:lpstr>
      <vt:lpstr>Kickstarter</vt:lpstr>
      <vt:lpstr>Parent Category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Checking for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Julianne Itliong</cp:lastModifiedBy>
  <dcterms:created xsi:type="dcterms:W3CDTF">2017-04-20T15:17:24Z</dcterms:created>
  <dcterms:modified xsi:type="dcterms:W3CDTF">2021-10-31T06:42:16Z</dcterms:modified>
</cp:coreProperties>
</file>