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defaultThemeVersion="166925"/>
  <mc:AlternateContent xmlns:mc="http://schemas.openxmlformats.org/markup-compatibility/2006">
    <mc:Choice Requires="x15">
      <x15ac:absPath xmlns:x15ac="http://schemas.microsoft.com/office/spreadsheetml/2010/11/ac" url="C:\Users\daga9\Documents\MSPI\"/>
    </mc:Choice>
  </mc:AlternateContent>
  <xr:revisionPtr revIDLastSave="0" documentId="13_ncr:1_{F21AD695-91B8-45E8-9C22-EA699113F8AA}" xr6:coauthVersionLast="45" xr6:coauthVersionMax="45" xr10:uidLastSave="{00000000-0000-0000-0000-000000000000}"/>
  <bookViews>
    <workbookView xWindow="-120" yWindow="-120" windowWidth="20730" windowHeight="11160" tabRatio="788" firstSheet="2" activeTab="7" xr2:uid="{00000000-000D-0000-FFFF-FFFF00000000}"/>
  </bookViews>
  <sheets>
    <sheet name="PORTADA" sheetId="1" r:id="rId1"/>
    <sheet name="ESCALA DE EVALUACION" sheetId="2" r:id="rId2"/>
    <sheet name="LEVANTAMIENTO DE INFO." sheetId="3" r:id="rId3"/>
    <sheet name="AREAS INVOLUCRADAS" sheetId="4" r:id="rId4"/>
    <sheet name="ADMINISTRATIVAS" sheetId="5" r:id="rId5"/>
    <sheet name="TECNICAS" sheetId="6" r:id="rId6"/>
    <sheet name="PHVA" sheetId="10" r:id="rId7"/>
    <sheet name="MADUREZ" sheetId="8" r:id="rId8"/>
    <sheet name="CIBER" sheetId="9" r:id="rId9"/>
  </sheets>
  <calcPr calcId="191029"/>
  <pivotCaches>
    <pivotCache cacheId="0" r:id="rId10"/>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59" i="5" l="1"/>
  <c r="C5" i="9" l="1"/>
  <c r="L37" i="10"/>
  <c r="F25" i="10"/>
  <c r="E25" i="10"/>
  <c r="D25" i="10"/>
  <c r="F22" i="10"/>
  <c r="E22" i="10"/>
  <c r="D22" i="10"/>
  <c r="E21" i="10"/>
  <c r="D21" i="10"/>
  <c r="F18" i="10"/>
  <c r="E18" i="10"/>
  <c r="C32" i="1" l="1"/>
  <c r="C31" i="1"/>
  <c r="C22" i="1"/>
  <c r="C21" i="1"/>
  <c r="C20" i="1"/>
  <c r="C19" i="1"/>
  <c r="C5" i="8"/>
  <c r="C10" i="10"/>
  <c r="C6" i="6"/>
  <c r="D6" i="5"/>
  <c r="C6" i="4"/>
  <c r="D6" i="3"/>
  <c r="F43" i="1" l="1"/>
  <c r="G185" i="9" l="1"/>
  <c r="G186" i="9"/>
  <c r="G187" i="9"/>
  <c r="G188" i="9"/>
  <c r="G189" i="9"/>
  <c r="G190" i="9"/>
  <c r="G191" i="9"/>
  <c r="G193" i="9"/>
  <c r="G194" i="9"/>
  <c r="G195" i="9"/>
  <c r="G196" i="9"/>
  <c r="G197" i="9"/>
  <c r="G198" i="9"/>
  <c r="G199" i="9"/>
  <c r="G200" i="9"/>
  <c r="G201" i="9"/>
  <c r="G184" i="9"/>
  <c r="G183"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75" i="9"/>
  <c r="G74"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27" i="9"/>
  <c r="G26" i="9"/>
  <c r="F75" i="8"/>
  <c r="F67" i="8"/>
  <c r="F66" i="8"/>
  <c r="F65" i="8"/>
  <c r="F64" i="8"/>
  <c r="F63" i="8"/>
  <c r="F61" i="8"/>
  <c r="F60" i="8"/>
  <c r="F59" i="8"/>
  <c r="F58" i="8"/>
  <c r="F57" i="8"/>
  <c r="F55" i="8"/>
  <c r="F54" i="8"/>
  <c r="F53" i="8"/>
  <c r="F52" i="8"/>
  <c r="F51" i="8"/>
  <c r="F50" i="8"/>
  <c r="F49" i="8"/>
  <c r="F40" i="8"/>
  <c r="F39" i="8"/>
  <c r="F28" i="8"/>
  <c r="F26" i="8"/>
  <c r="F25" i="8"/>
  <c r="F21" i="8"/>
  <c r="F20" i="8"/>
  <c r="F19" i="8"/>
  <c r="F16" i="8"/>
  <c r="F15" i="8"/>
  <c r="F14" i="8"/>
  <c r="F13" i="8"/>
  <c r="F12" i="8"/>
  <c r="L19" i="10"/>
  <c r="L22" i="10"/>
  <c r="L21" i="10"/>
  <c r="K22" i="10"/>
  <c r="K21" i="10"/>
  <c r="F17" i="8" s="1"/>
  <c r="K19" i="10"/>
  <c r="K18" i="10"/>
  <c r="L18" i="10"/>
  <c r="K38" i="10"/>
  <c r="L38" i="10" s="1"/>
  <c r="E42" i="1" s="1"/>
  <c r="K35" i="10"/>
  <c r="L35" i="10" s="1"/>
  <c r="E41" i="1" s="1"/>
  <c r="K26" i="10" l="1"/>
  <c r="L26" i="10" s="1"/>
  <c r="E39" i="1" s="1"/>
  <c r="K65" i="6" l="1"/>
  <c r="F32" i="8" s="1"/>
  <c r="P32" i="8" s="1"/>
  <c r="K26" i="6"/>
  <c r="F69" i="8" s="1"/>
  <c r="P69" i="8" s="1"/>
  <c r="P75" i="8"/>
  <c r="P76" i="8" s="1"/>
  <c r="O74" i="8"/>
  <c r="O76" i="8" s="1"/>
  <c r="M74" i="8"/>
  <c r="K74" i="8"/>
  <c r="I74" i="8"/>
  <c r="G74" i="8"/>
  <c r="N67" i="8"/>
  <c r="P67" i="8"/>
  <c r="P66" i="8"/>
  <c r="P65" i="8"/>
  <c r="P64" i="8"/>
  <c r="N63" i="8"/>
  <c r="P63" i="8"/>
  <c r="P61" i="8"/>
  <c r="P60" i="8"/>
  <c r="P59" i="8"/>
  <c r="P58" i="8"/>
  <c r="P57" i="8"/>
  <c r="O56" i="8"/>
  <c r="M56" i="8"/>
  <c r="K56" i="8"/>
  <c r="I56" i="8"/>
  <c r="G56" i="8"/>
  <c r="P55" i="8"/>
  <c r="P54" i="8"/>
  <c r="P53" i="8"/>
  <c r="P52" i="8"/>
  <c r="N51" i="8"/>
  <c r="L51" i="8"/>
  <c r="P51" i="8"/>
  <c r="N50" i="8"/>
  <c r="L50" i="8"/>
  <c r="P50" i="8"/>
  <c r="L49" i="8"/>
  <c r="P49" i="8"/>
  <c r="L40" i="8"/>
  <c r="P40" i="8"/>
  <c r="L39" i="8"/>
  <c r="P39" i="8"/>
  <c r="O34" i="8"/>
  <c r="M34" i="8"/>
  <c r="K34" i="8"/>
  <c r="I34" i="8"/>
  <c r="G34" i="8"/>
  <c r="J28" i="8"/>
  <c r="P28" i="8"/>
  <c r="N26" i="8"/>
  <c r="L26" i="8"/>
  <c r="J26" i="8"/>
  <c r="N25" i="8"/>
  <c r="P24" i="8"/>
  <c r="N24" i="8"/>
  <c r="L24" i="8"/>
  <c r="J24" i="8"/>
  <c r="P23" i="8"/>
  <c r="P34" i="8" s="1"/>
  <c r="N23" i="8"/>
  <c r="N34" i="8" s="1"/>
  <c r="L23" i="8"/>
  <c r="L34" i="8" s="1"/>
  <c r="J23" i="8"/>
  <c r="J34" i="8" s="1"/>
  <c r="O22" i="8"/>
  <c r="M22" i="8"/>
  <c r="K22" i="8"/>
  <c r="I22" i="8"/>
  <c r="G22" i="8"/>
  <c r="N21" i="8"/>
  <c r="P20" i="8"/>
  <c r="N19" i="8"/>
  <c r="P18" i="8"/>
  <c r="N18" i="8"/>
  <c r="L18" i="8"/>
  <c r="J18" i="8"/>
  <c r="H18" i="8"/>
  <c r="L17" i="8"/>
  <c r="J16" i="8"/>
  <c r="H16" i="8"/>
  <c r="N16" i="8"/>
  <c r="L15" i="8"/>
  <c r="H14" i="8"/>
  <c r="N14" i="8"/>
  <c r="L13" i="8"/>
  <c r="J12" i="8"/>
  <c r="N12" i="8"/>
  <c r="K110" i="6"/>
  <c r="K109" i="6" s="1"/>
  <c r="F30" i="1" s="1"/>
  <c r="H30" i="1" s="1"/>
  <c r="K106" i="6"/>
  <c r="F48" i="8" s="1"/>
  <c r="P48" i="8" s="1"/>
  <c r="K96" i="6"/>
  <c r="F47" i="8" s="1"/>
  <c r="P47" i="8" s="1"/>
  <c r="K92" i="6"/>
  <c r="F46" i="8" s="1"/>
  <c r="L46" i="8" s="1"/>
  <c r="K85" i="6"/>
  <c r="F45" i="8" s="1"/>
  <c r="L45" i="8" s="1"/>
  <c r="K81" i="6"/>
  <c r="F44" i="8" s="1"/>
  <c r="L44" i="8" s="1"/>
  <c r="K77" i="6"/>
  <c r="F72" i="8" s="1"/>
  <c r="P72" i="8" s="1"/>
  <c r="K74" i="6"/>
  <c r="F33" i="8" s="1"/>
  <c r="N33" i="8" s="1"/>
  <c r="K72" i="6"/>
  <c r="F43" i="8" s="1"/>
  <c r="P43" i="8" s="1"/>
  <c r="K67" i="6"/>
  <c r="F71" i="8" s="1"/>
  <c r="N71" i="8" s="1"/>
  <c r="K63" i="6"/>
  <c r="F31" i="8" s="1"/>
  <c r="P31" i="8" s="1"/>
  <c r="K58" i="6"/>
  <c r="F42" i="8" s="1"/>
  <c r="P42" i="8" s="1"/>
  <c r="K46" i="6"/>
  <c r="F41" i="8" s="1"/>
  <c r="L41" i="8" s="1"/>
  <c r="K39" i="6"/>
  <c r="K34" i="6"/>
  <c r="K24" i="6"/>
  <c r="K17" i="6"/>
  <c r="F68" i="8" s="1"/>
  <c r="P68" i="8" s="1"/>
  <c r="K14" i="6"/>
  <c r="F38" i="8" s="1"/>
  <c r="P38" i="8" s="1"/>
  <c r="L74" i="5"/>
  <c r="F29" i="1" s="1"/>
  <c r="H29" i="1" s="1"/>
  <c r="L69" i="5"/>
  <c r="F62" i="8" s="1"/>
  <c r="P62" i="8" s="1"/>
  <c r="L63" i="5"/>
  <c r="L55" i="5"/>
  <c r="L49" i="5"/>
  <c r="L45" i="5"/>
  <c r="L40" i="5"/>
  <c r="F27" i="8" s="1"/>
  <c r="P27" i="8" s="1"/>
  <c r="L36" i="5"/>
  <c r="F37" i="8" s="1"/>
  <c r="P37" i="8" s="1"/>
  <c r="L32" i="5"/>
  <c r="F36" i="8" s="1"/>
  <c r="P36" i="8" s="1"/>
  <c r="L29" i="5"/>
  <c r="F35" i="8" s="1"/>
  <c r="P35" i="8" s="1"/>
  <c r="L24" i="5"/>
  <c r="F30" i="8" s="1"/>
  <c r="J30" i="8" s="1"/>
  <c r="L18" i="5"/>
  <c r="F29" i="8" s="1"/>
  <c r="N29" i="8" s="1"/>
  <c r="L13" i="5"/>
  <c r="F19" i="1" s="1"/>
  <c r="H19" i="1" s="1"/>
  <c r="N71" i="3"/>
  <c r="G33" i="1"/>
  <c r="P74" i="8" l="1"/>
  <c r="L47" i="8"/>
  <c r="N47" i="8"/>
  <c r="K91" i="6"/>
  <c r="F28" i="1" s="1"/>
  <c r="H28" i="1" s="1"/>
  <c r="P46" i="8"/>
  <c r="P44" i="8"/>
  <c r="L43" i="8"/>
  <c r="P71" i="8"/>
  <c r="J31" i="8"/>
  <c r="L42" i="8"/>
  <c r="K33" i="6"/>
  <c r="F24" i="1" s="1"/>
  <c r="H24" i="1" s="1"/>
  <c r="F70" i="8"/>
  <c r="P70" i="8" s="1"/>
  <c r="J32" i="8"/>
  <c r="P41" i="8"/>
  <c r="F73" i="8"/>
  <c r="P73" i="8" s="1"/>
  <c r="G192" i="9"/>
  <c r="P56" i="8"/>
  <c r="L38" i="8"/>
  <c r="N30" i="8"/>
  <c r="L20" i="8"/>
  <c r="J20" i="8"/>
  <c r="L55" i="8"/>
  <c r="N59" i="8"/>
  <c r="L54" i="5"/>
  <c r="F31" i="1" s="1"/>
  <c r="H31" i="1" s="1"/>
  <c r="L12" i="8"/>
  <c r="L16" i="8"/>
  <c r="H21" i="8"/>
  <c r="J27" i="8"/>
  <c r="L31" i="8"/>
  <c r="L48" i="8"/>
  <c r="N49" i="8"/>
  <c r="N55" i="8"/>
  <c r="N58" i="8"/>
  <c r="N62" i="8"/>
  <c r="N66" i="8"/>
  <c r="P21" i="8"/>
  <c r="N31" i="8"/>
  <c r="N48" i="8"/>
  <c r="H12" i="8"/>
  <c r="K80" i="6"/>
  <c r="F27" i="1" s="1"/>
  <c r="H27" i="1" s="1"/>
  <c r="K57" i="6"/>
  <c r="F26" i="1" s="1"/>
  <c r="H26" i="1" s="1"/>
  <c r="K38" i="6"/>
  <c r="F25" i="1" s="1"/>
  <c r="H25" i="1" s="1"/>
  <c r="K13" i="6"/>
  <c r="F23" i="1" s="1"/>
  <c r="H23" i="1" s="1"/>
  <c r="L14" i="8"/>
  <c r="P19" i="8"/>
  <c r="N27" i="8"/>
  <c r="F56" i="8"/>
  <c r="L52" i="8"/>
  <c r="N53" i="8"/>
  <c r="P14" i="8"/>
  <c r="L30" i="8"/>
  <c r="L35" i="8"/>
  <c r="L37" i="8"/>
  <c r="N52" i="8"/>
  <c r="L54" i="8"/>
  <c r="P12" i="8"/>
  <c r="J14" i="8"/>
  <c r="P16" i="8"/>
  <c r="H19" i="8"/>
  <c r="L27" i="8"/>
  <c r="L36" i="8"/>
  <c r="L53" i="8"/>
  <c r="N54" i="8"/>
  <c r="L39" i="5"/>
  <c r="F22" i="1" s="1"/>
  <c r="H22" i="1" s="1"/>
  <c r="L62" i="5"/>
  <c r="F32" i="1" s="1"/>
  <c r="H32" i="1" s="1"/>
  <c r="L28" i="5"/>
  <c r="F21" i="1" s="1"/>
  <c r="H21" i="1" s="1"/>
  <c r="L17" i="5"/>
  <c r="F20" i="1" s="1"/>
  <c r="H20" i="1" s="1"/>
  <c r="F22" i="8"/>
  <c r="P26" i="8"/>
  <c r="L28" i="8"/>
  <c r="J29" i="8"/>
  <c r="L32" i="8"/>
  <c r="F34" i="8"/>
  <c r="N35" i="8"/>
  <c r="N38" i="8"/>
  <c r="N40" i="8"/>
  <c r="N42" i="8"/>
  <c r="N61" i="8"/>
  <c r="N65" i="8"/>
  <c r="N69" i="8"/>
  <c r="H13" i="8"/>
  <c r="P13" i="8"/>
  <c r="H15" i="8"/>
  <c r="P15" i="8"/>
  <c r="H17" i="8"/>
  <c r="P17" i="8"/>
  <c r="J19" i="8"/>
  <c r="N20" i="8"/>
  <c r="J21" i="8"/>
  <c r="J25" i="8"/>
  <c r="P30" i="8"/>
  <c r="J33" i="8"/>
  <c r="N36" i="8"/>
  <c r="N37" i="8"/>
  <c r="N39" i="8"/>
  <c r="N41" i="8"/>
  <c r="N43" i="8"/>
  <c r="N44" i="8"/>
  <c r="N45" i="8"/>
  <c r="N46" i="8"/>
  <c r="N57" i="8"/>
  <c r="J13" i="8"/>
  <c r="J15" i="8"/>
  <c r="J17" i="8"/>
  <c r="L19" i="8"/>
  <c r="H20" i="8"/>
  <c r="L21" i="8"/>
  <c r="L25" i="8"/>
  <c r="N28" i="8"/>
  <c r="L29" i="8"/>
  <c r="N32" i="8"/>
  <c r="L33" i="8"/>
  <c r="P45" i="8"/>
  <c r="N60" i="8"/>
  <c r="N64" i="8"/>
  <c r="N68" i="8"/>
  <c r="N72" i="8"/>
  <c r="N13" i="8"/>
  <c r="N15" i="8"/>
  <c r="N17" i="8"/>
  <c r="P25" i="8"/>
  <c r="P29" i="8"/>
  <c r="P33" i="8"/>
  <c r="N74" i="8" l="1"/>
  <c r="N70" i="8"/>
  <c r="N73" i="8"/>
  <c r="F57" i="1"/>
  <c r="E57" i="1" s="1"/>
  <c r="L22" i="8"/>
  <c r="S14" i="8" s="1"/>
  <c r="F74" i="8"/>
  <c r="F76" i="8" s="1"/>
  <c r="N22" i="8"/>
  <c r="S13" i="8" s="1"/>
  <c r="J22" i="8"/>
  <c r="S15" i="8" s="1"/>
  <c r="P22" i="8"/>
  <c r="S12" i="8" s="1"/>
  <c r="H22" i="8"/>
  <c r="S16" i="8" s="1"/>
  <c r="L56" i="8"/>
  <c r="N56" i="8"/>
  <c r="F33" i="1"/>
  <c r="F63" i="1" l="1"/>
  <c r="F65" i="1"/>
  <c r="F59" i="1"/>
  <c r="E59" i="1" s="1"/>
  <c r="F61" i="1"/>
  <c r="S18" i="8"/>
  <c r="H33" i="1"/>
  <c r="K28" i="10"/>
  <c r="K31" i="10" s="1"/>
  <c r="L31" i="10" s="1"/>
  <c r="E40" i="1" s="1"/>
  <c r="E43" i="1" l="1"/>
  <c r="E61" i="1"/>
  <c r="E63" i="1" l="1"/>
  <c r="E6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Julio Cesar Mancipe Caicedo</author>
    <author>Elizabeth Sanabria</author>
  </authors>
  <commentList>
    <comment ref="B12" authorId="0" shapeId="0" xr:uid="{00000000-0006-0000-0200-000001000000}">
      <text>
        <r>
          <rPr>
            <b/>
            <sz val="9"/>
            <color indexed="81"/>
            <rFont val="Tahoma"/>
            <family val="2"/>
          </rPr>
          <t>Julio Cesar Mancipe Caicedo:</t>
        </r>
        <r>
          <rPr>
            <sz val="9"/>
            <color indexed="81"/>
            <rFont val="Tahoma"/>
            <family val="2"/>
          </rPr>
          <t xml:space="preserve">
El tipo de entidad.</t>
        </r>
      </text>
    </comment>
    <comment ref="B13" authorId="0" shapeId="0" xr:uid="{00000000-0006-0000-0200-000002000000}">
      <text>
        <r>
          <rPr>
            <b/>
            <sz val="9"/>
            <color indexed="81"/>
            <rFont val="Tahoma"/>
            <family val="2"/>
          </rPr>
          <t>Julio Cesar Mancipe Caicedo:</t>
        </r>
        <r>
          <rPr>
            <sz val="9"/>
            <color indexed="81"/>
            <rFont val="Tahoma"/>
            <family val="2"/>
          </rPr>
          <t xml:space="preserve">
Misión de la entidad</t>
        </r>
      </text>
    </comment>
    <comment ref="B14" authorId="0" shapeId="0" xr:uid="{00000000-0006-0000-0200-000003000000}">
      <text>
        <r>
          <rPr>
            <b/>
            <sz val="9"/>
            <color indexed="81"/>
            <rFont val="Tahoma"/>
            <family val="2"/>
          </rPr>
          <t>Julio Cesar Mancipe Caicedo:</t>
        </r>
        <r>
          <rPr>
            <sz val="9"/>
            <color indexed="81"/>
            <rFont val="Tahoma"/>
            <family val="2"/>
          </rPr>
          <t xml:space="preserve">
resumen de la organización (misión, visión, objetivos estratégicos</t>
        </r>
      </text>
    </comment>
    <comment ref="B20" authorId="1" shapeId="0" xr:uid="{00000000-0006-0000-0200-000004000000}">
      <text>
        <r>
          <rPr>
            <b/>
            <sz val="9"/>
            <color indexed="81"/>
            <rFont val="Tahoma"/>
            <family val="2"/>
          </rPr>
          <t>Elizabeth Sanabria:</t>
        </r>
        <r>
          <rPr>
            <sz val="9"/>
            <color indexed="81"/>
            <rFont val="Tahoma"/>
            <family val="2"/>
          </rPr>
          <t xml:space="preserve">
Los niveles de madurez son Inicial, Gestionado, Definido, Egestionado cuantitativamente, Optimizado, ver mayor detalle en el capitulo II del modelo de seguridad y privacidad de MinTic
</t>
        </r>
      </text>
    </comment>
    <comment ref="B21" authorId="1" shapeId="0" xr:uid="{00000000-0006-0000-0200-000005000000}">
      <text>
        <r>
          <rPr>
            <b/>
            <sz val="9"/>
            <color indexed="81"/>
            <rFont val="Tahoma"/>
            <family val="2"/>
          </rPr>
          <t>Elizabeth Sanabria:</t>
        </r>
        <r>
          <rPr>
            <sz val="9"/>
            <color indexed="81"/>
            <rFont val="Tahoma"/>
            <family val="2"/>
          </rPr>
          <t xml:space="preserve">
Los componentes del ciclo son Planificación, Implementación, Gestión y Mejora Continua</t>
        </r>
      </text>
    </comment>
    <comment ref="O55" authorId="1" shapeId="0" xr:uid="{00000000-0006-0000-0200-000006000000}">
      <text>
        <r>
          <rPr>
            <b/>
            <sz val="9"/>
            <color indexed="81"/>
            <rFont val="Tahoma"/>
            <family val="2"/>
          </rPr>
          <t>Digiware:</t>
        </r>
        <r>
          <rPr>
            <sz val="9"/>
            <color indexed="81"/>
            <rFont val="Tahoma"/>
            <family val="2"/>
          </rPr>
          <t xml:space="preserve">
en nombre del documento coloque un nombre que identifique de que se trata por ejemplo "Política de borrado de información"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Sanabria</author>
  </authors>
  <commentList>
    <comment ref="D11" authorId="0" shapeId="0" xr:uid="{00000000-0006-0000-0400-000001000000}">
      <text>
        <r>
          <rPr>
            <b/>
            <sz val="9"/>
            <color indexed="81"/>
            <rFont val="Tahoma"/>
            <family val="2"/>
          </rPr>
          <t>Elizabeth Sanabria:</t>
        </r>
        <r>
          <rPr>
            <sz val="9"/>
            <color indexed="81"/>
            <rFont val="Tahoma"/>
            <family val="2"/>
          </rPr>
          <t xml:space="preserve">
Instrumento de evaluación 3.1 Ítem de seguridad técnico y administrativo a evaluar</t>
        </r>
      </text>
    </comment>
    <comment ref="F11" authorId="0" shapeId="0" xr:uid="{00000000-0006-0000-0400-000002000000}">
      <text>
        <r>
          <rPr>
            <b/>
            <sz val="9"/>
            <color indexed="81"/>
            <rFont val="Tahoma"/>
            <family val="2"/>
          </rPr>
          <t>Elizabeth Sanabria:</t>
        </r>
        <r>
          <rPr>
            <sz val="9"/>
            <color indexed="81"/>
            <rFont val="Tahoma"/>
            <family val="2"/>
          </rPr>
          <t xml:space="preserve">
1) Especificaciones Técnicas, Objetivo</t>
        </r>
      </text>
    </comment>
    <comment ref="J11" authorId="0" shapeId="0" xr:uid="{00000000-0006-0000-0400-000003000000}">
      <text>
        <r>
          <rPr>
            <b/>
            <sz val="9"/>
            <color indexed="81"/>
            <rFont val="Tahoma"/>
            <family val="2"/>
          </rPr>
          <t>Digiware:
la evidencia debe contener el día de la realización de la entrevista, el nombre y cargo del entrevistado y el resultado de la misma. Cuando aplique se deben pegar las evidencias electrónicas (pantallazos, documentos, imágenes) como archivos EMBEBIDOS.</t>
        </r>
      </text>
    </comment>
    <comment ref="L11" authorId="0" shapeId="0" xr:uid="{00000000-0006-0000-0400-000004000000}">
      <text>
        <r>
          <rPr>
            <b/>
            <sz val="9"/>
            <color indexed="81"/>
            <rFont val="Tahoma"/>
            <family val="2"/>
          </rPr>
          <t>Elizabeth Sanabria:</t>
        </r>
        <r>
          <rPr>
            <sz val="9"/>
            <color indexed="81"/>
            <rFont val="Tahoma"/>
            <family val="2"/>
          </rPr>
          <t xml:space="preserve">
Instrumento de evaluación 3.1 Frente al Anexo A
6. OBLIGACIONES ESPECÍFICAS DEL CONTRATISTA</t>
        </r>
      </text>
    </comment>
    <comment ref="B13" authorId="0" shapeId="0" xr:uid="{00000000-0006-0000-0400-000005000000}">
      <text>
        <r>
          <rPr>
            <b/>
            <sz val="9"/>
            <color indexed="81"/>
            <rFont val="Tahoma"/>
            <family val="2"/>
          </rPr>
          <t>Elizabeth Sanabria:</t>
        </r>
        <r>
          <rPr>
            <sz val="9"/>
            <color indexed="81"/>
            <rFont val="Tahoma"/>
            <family val="2"/>
          </rPr>
          <t xml:space="preserve">
Administrativas 1
</t>
        </r>
      </text>
    </comment>
    <comment ref="D14" authorId="0" shapeId="0" xr:uid="{00000000-0006-0000-0400-000006000000}">
      <text>
        <r>
          <rPr>
            <b/>
            <sz val="9"/>
            <color indexed="81"/>
            <rFont val="Tahoma"/>
            <family val="2"/>
          </rPr>
          <t>Elizabeth Sanabria:</t>
        </r>
        <r>
          <rPr>
            <sz val="9"/>
            <color indexed="81"/>
            <rFont val="Tahoma"/>
            <family val="2"/>
          </rPr>
          <t xml:space="preserve">
Identificar y evaluar el nivel de implementación en políticas de seguridad de la información en la entidad.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Elizabeth Sanabria</author>
  </authors>
  <commentList>
    <comment ref="C11" authorId="0" shapeId="0" xr:uid="{00000000-0006-0000-0500-000001000000}">
      <text>
        <r>
          <rPr>
            <b/>
            <sz val="9"/>
            <color indexed="81"/>
            <rFont val="Tahoma"/>
            <family val="2"/>
          </rPr>
          <t>Elizabeth Sanabria:</t>
        </r>
        <r>
          <rPr>
            <sz val="9"/>
            <color indexed="81"/>
            <rFont val="Tahoma"/>
            <family val="2"/>
          </rPr>
          <t xml:space="preserve">
Instrumento de evaluación 3.1 Ítem de seguridad técnico y administrativo a evaluar</t>
        </r>
      </text>
    </comment>
    <comment ref="E11" authorId="0" shapeId="0" xr:uid="{00000000-0006-0000-0500-000002000000}">
      <text>
        <r>
          <rPr>
            <b/>
            <sz val="9"/>
            <color indexed="81"/>
            <rFont val="Tahoma"/>
            <family val="2"/>
          </rPr>
          <t>Elizabeth Sanabria:</t>
        </r>
        <r>
          <rPr>
            <sz val="9"/>
            <color indexed="81"/>
            <rFont val="Tahoma"/>
            <family val="2"/>
          </rPr>
          <t xml:space="preserve">
1) Especificaciones Técnicas, Objetivo</t>
        </r>
      </text>
    </comment>
    <comment ref="I11" authorId="0" shapeId="0" xr:uid="{00000000-0006-0000-0500-000003000000}">
      <text>
        <r>
          <rPr>
            <b/>
            <sz val="9"/>
            <color indexed="81"/>
            <rFont val="Tahoma"/>
            <family val="2"/>
          </rPr>
          <t>Digiware:
la evidencia debe contener el día de la realización de la entrevista, el nombre y cargo del entrevistado y el resultado de la misma. Cuando aplique se deben pegar las evidencias electrónicas (pantallazos, documentos, imágenes) como archivos EMBEBIDOS.</t>
        </r>
      </text>
    </comment>
    <comment ref="K11" authorId="0" shapeId="0" xr:uid="{00000000-0006-0000-0500-000004000000}">
      <text>
        <r>
          <rPr>
            <b/>
            <sz val="9"/>
            <color indexed="81"/>
            <rFont val="Tahoma"/>
            <family val="2"/>
          </rPr>
          <t>Elizabeth Sanabria:</t>
        </r>
        <r>
          <rPr>
            <sz val="9"/>
            <color indexed="81"/>
            <rFont val="Tahoma"/>
            <family val="2"/>
          </rPr>
          <t xml:space="preserve">
Instrumento de evaluación 3.1 Frente al Anexo A
6. OBLIGACIONES ESPECÍFICAS DEL CONTRATISTA</t>
        </r>
      </text>
    </comment>
    <comment ref="A13" authorId="0" shapeId="0" xr:uid="{00000000-0006-0000-0500-000005000000}">
      <text>
        <r>
          <rPr>
            <b/>
            <sz val="9"/>
            <color indexed="81"/>
            <rFont val="Tahoma"/>
            <family val="2"/>
          </rPr>
          <t>Elizabeth Sanabria:</t>
        </r>
        <r>
          <rPr>
            <sz val="9"/>
            <color indexed="81"/>
            <rFont val="Tahoma"/>
            <family val="2"/>
          </rPr>
          <t xml:space="preserve">
Administrativas 1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Elizabeth Sanabria</author>
  </authors>
  <commentList>
    <comment ref="D16" authorId="0" shapeId="0" xr:uid="{00000000-0006-0000-0600-000001000000}">
      <text>
        <r>
          <rPr>
            <b/>
            <sz val="9"/>
            <color indexed="81"/>
            <rFont val="Tahoma"/>
            <family val="2"/>
          </rPr>
          <t>Elizabeth Sanabria:</t>
        </r>
        <r>
          <rPr>
            <sz val="9"/>
            <color indexed="81"/>
            <rFont val="Tahoma"/>
            <family val="2"/>
          </rPr>
          <t xml:space="preserve">
Instrumento de evaluación 3.1 Item de seguridad técnico y administrativo a evaluar</t>
        </r>
      </text>
    </comment>
    <comment ref="I16" authorId="0" shapeId="0" xr:uid="{00000000-0006-0000-0600-000002000000}">
      <text>
        <r>
          <rPr>
            <b/>
            <sz val="9"/>
            <color indexed="81"/>
            <rFont val="Tahoma"/>
            <family val="2"/>
          </rPr>
          <t>Elizabeth Sanabria:</t>
        </r>
      </text>
    </comment>
    <comment ref="K16" authorId="0" shapeId="0" xr:uid="{00000000-0006-0000-0600-000003000000}">
      <text>
        <r>
          <rPr>
            <b/>
            <sz val="9"/>
            <color indexed="81"/>
            <rFont val="Tahoma"/>
            <family val="2"/>
          </rPr>
          <t>Elizabeth Sanabria:</t>
        </r>
        <r>
          <rPr>
            <sz val="9"/>
            <color indexed="81"/>
            <rFont val="Tahoma"/>
            <family val="2"/>
          </rPr>
          <t xml:space="preserve">
Instrumento de evaluación 3.1 Frebte al Anexo A
6. OBLIGACIONES ESPECÍFICAS DEL CONTRATISTA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Elizabeth Sanabria</author>
  </authors>
  <commentList>
    <comment ref="H11" authorId="0" shapeId="0" xr:uid="{00000000-0006-0000-0700-000001000000}">
      <text>
        <r>
          <rPr>
            <b/>
            <sz val="9"/>
            <color indexed="81"/>
            <rFont val="Tahoma"/>
            <family val="2"/>
          </rPr>
          <t>Elizabeth Sanabria:</t>
        </r>
        <r>
          <rPr>
            <sz val="9"/>
            <color indexed="81"/>
            <rFont val="Tahoma"/>
            <family val="2"/>
          </rPr>
          <t xml:space="preserve">
MENOR
CUMPLE
MAYOR
</t>
        </r>
      </text>
    </comment>
    <comment ref="J11" authorId="0" shapeId="0" xr:uid="{00000000-0006-0000-0700-000002000000}">
      <text>
        <r>
          <rPr>
            <b/>
            <sz val="9"/>
            <color indexed="81"/>
            <rFont val="Tahoma"/>
            <family val="2"/>
          </rPr>
          <t>Elizabeth Sanabria:</t>
        </r>
        <r>
          <rPr>
            <sz val="9"/>
            <color indexed="81"/>
            <rFont val="Tahoma"/>
            <family val="2"/>
          </rPr>
          <t xml:space="preserve">
MENOR
CUMPLE
MAYOR
</t>
        </r>
      </text>
    </comment>
    <comment ref="L11" authorId="0" shapeId="0" xr:uid="{00000000-0006-0000-0700-000003000000}">
      <text>
        <r>
          <rPr>
            <b/>
            <sz val="9"/>
            <color indexed="81"/>
            <rFont val="Tahoma"/>
            <family val="2"/>
          </rPr>
          <t>Elizabeth Sanabria:</t>
        </r>
        <r>
          <rPr>
            <sz val="9"/>
            <color indexed="81"/>
            <rFont val="Tahoma"/>
            <family val="2"/>
          </rPr>
          <t xml:space="preserve">
MENOR
CUMPLE
MAYOR
</t>
        </r>
      </text>
    </comment>
    <comment ref="N11" authorId="0" shapeId="0" xr:uid="{00000000-0006-0000-0700-000004000000}">
      <text>
        <r>
          <rPr>
            <b/>
            <sz val="9"/>
            <color indexed="81"/>
            <rFont val="Tahoma"/>
            <family val="2"/>
          </rPr>
          <t>Elizabeth Sanabria:</t>
        </r>
        <r>
          <rPr>
            <sz val="9"/>
            <color indexed="81"/>
            <rFont val="Tahoma"/>
            <family val="2"/>
          </rPr>
          <t xml:space="preserve">
MENOR
CUMPLE
MAYOR
</t>
        </r>
      </text>
    </comment>
    <comment ref="P11" authorId="0" shapeId="0" xr:uid="{00000000-0006-0000-0700-000005000000}">
      <text>
        <r>
          <rPr>
            <b/>
            <sz val="9"/>
            <color indexed="81"/>
            <rFont val="Tahoma"/>
            <family val="2"/>
          </rPr>
          <t>Elizabeth Sanabria:</t>
        </r>
        <r>
          <rPr>
            <sz val="9"/>
            <color indexed="81"/>
            <rFont val="Tahoma"/>
            <family val="2"/>
          </rPr>
          <t xml:space="preserve">
MENOR
CUMPLE
MAYOR
</t>
        </r>
      </text>
    </comment>
    <comment ref="F18" authorId="0" shapeId="0" xr:uid="{00000000-0006-0000-0700-000006000000}">
      <text>
        <r>
          <rPr>
            <b/>
            <sz val="9"/>
            <color indexed="81"/>
            <rFont val="Tahoma"/>
            <family val="2"/>
          </rPr>
          <t>Elizabeth Sanabria:</t>
        </r>
        <r>
          <rPr>
            <sz val="9"/>
            <color indexed="81"/>
            <rFont val="Tahoma"/>
            <family val="2"/>
          </rPr>
          <t xml:space="preserve">
Elizabeth Sanabria:
Coloque 20 o 40 de acuerdo al requisito
</t>
        </r>
      </text>
    </comment>
    <comment ref="F23" authorId="0" shapeId="0" xr:uid="{00000000-0006-0000-0700-000007000000}">
      <text>
        <r>
          <rPr>
            <b/>
            <sz val="9"/>
            <color indexed="81"/>
            <rFont val="Tahoma"/>
            <family val="2"/>
          </rPr>
          <t>Elizabeth Sanabria:</t>
        </r>
        <r>
          <rPr>
            <sz val="9"/>
            <color indexed="81"/>
            <rFont val="Tahoma"/>
            <family val="2"/>
          </rPr>
          <t xml:space="preserve">
Elizabeth Sanabria:
Coloque 20 o 40 de acuerdo al requisito
</t>
        </r>
      </text>
    </comment>
    <comment ref="F24" authorId="0" shapeId="0" xr:uid="{00000000-0006-0000-0700-000008000000}">
      <text>
        <r>
          <rPr>
            <b/>
            <sz val="9"/>
            <color indexed="81"/>
            <rFont val="Tahoma"/>
            <family val="2"/>
          </rPr>
          <t>Elizabeth Sanabria:</t>
        </r>
        <r>
          <rPr>
            <sz val="9"/>
            <color indexed="81"/>
            <rFont val="Tahoma"/>
            <family val="2"/>
          </rPr>
          <t xml:space="preserve">
Elizabeth Sanabria:
Coloque 20 o 40 de acuerdo al requisito
</t>
        </r>
      </text>
    </comment>
  </commentList>
</comments>
</file>

<file path=xl/sharedStrings.xml><?xml version="1.0" encoding="utf-8"?>
<sst xmlns="http://schemas.openxmlformats.org/spreadsheetml/2006/main" count="3379" uniqueCount="1289">
  <si>
    <t>INSTRUMENTO DE IDENTIFICACIÓN DE LA LINEA BASE DE SEGURIDAD
HOJA PORTADA</t>
  </si>
  <si>
    <t>ENTIDAD EVALUADA</t>
  </si>
  <si>
    <t>Nombre de la Entidad</t>
  </si>
  <si>
    <t>FECHAS DE EVALUACIÓN</t>
  </si>
  <si>
    <t>fecha de entrega</t>
  </si>
  <si>
    <t>CONTACTO</t>
  </si>
  <si>
    <t>contacto de la entidad</t>
  </si>
  <si>
    <t>ELABORADO POR</t>
  </si>
  <si>
    <t>Personal de la Entidad</t>
  </si>
  <si>
    <t>EVALUACIÓN DE EFECTIVIDAD DE CONTROLES -  ISO 27001:2013 ANEXO A</t>
  </si>
  <si>
    <t>No.</t>
  </si>
  <si>
    <t>Evaluación de Efectividad de controles</t>
  </si>
  <si>
    <t>DOMINIO</t>
  </si>
  <si>
    <t>Calificación Actual</t>
  </si>
  <si>
    <t>Calificación Objetivo</t>
  </si>
  <si>
    <t>EVALUACIÓN DE EFECTIVIDAD DE CONTROL</t>
  </si>
  <si>
    <t>A.5</t>
  </si>
  <si>
    <t>A.6</t>
  </si>
  <si>
    <t>A.7</t>
  </si>
  <si>
    <t>A.8</t>
  </si>
  <si>
    <t>A.9</t>
  </si>
  <si>
    <t>CONTROL DE ACCESO</t>
  </si>
  <si>
    <t>A.10</t>
  </si>
  <si>
    <t>CRIPTOGRAFÍA</t>
  </si>
  <si>
    <t>A.11</t>
  </si>
  <si>
    <t>SEGURIDAD FÍSICA Y DEL ENTORNO</t>
  </si>
  <si>
    <t>A.12</t>
  </si>
  <si>
    <t>SEGURIDAD DE LAS OPERACIONES</t>
  </si>
  <si>
    <t>A.13</t>
  </si>
  <si>
    <t>SEGURIDAD DE LAS COMUNICACIONES</t>
  </si>
  <si>
    <t>A.14</t>
  </si>
  <si>
    <t>ADQUISICIÓN, DESARROLLO Y MANTENIMIENTO DE SISTEMAS</t>
  </si>
  <si>
    <t>A.15</t>
  </si>
  <si>
    <t>RELACIONES CON LOS PROVEEDORES</t>
  </si>
  <si>
    <t>A.16</t>
  </si>
  <si>
    <t>GESTIÓN DE INCIDENTES DE SEGURIDAD DE LA INFORMACIÓN</t>
  </si>
  <si>
    <t>A.17</t>
  </si>
  <si>
    <t>A.18</t>
  </si>
  <si>
    <t>PROMEDIO EVALUACIÓN DE CONTROLES</t>
  </si>
  <si>
    <t>AVANCE CICLO DE FUNCIONAMIENTO DEL MODELO DE OPERACIÓN (PHVA)</t>
  </si>
  <si>
    <t>Año</t>
  </si>
  <si>
    <t>AVANCE PHVA</t>
  </si>
  <si>
    <t>COMPONENTE</t>
  </si>
  <si>
    <t>% de Avance Actual Entidad</t>
  </si>
  <si>
    <t>% Avance Esperado</t>
  </si>
  <si>
    <t>Planificación</t>
  </si>
  <si>
    <t>Implementación</t>
  </si>
  <si>
    <t>Evaluación de desempeño</t>
  </si>
  <si>
    <t>Mejora continua</t>
  </si>
  <si>
    <t>TOTAL</t>
  </si>
  <si>
    <t>NIVEL DE MADUREZ MODELO SEGURIDAD Y PRIVACIDAD DE LA INFORMACIÓN</t>
  </si>
  <si>
    <t>NIVEL DE CUMPLIMIENTO</t>
  </si>
  <si>
    <t>CONTEO DE VALORES IGUAL A MENOR</t>
  </si>
  <si>
    <t>TOTAL DE CALIFICACIONES DE CUMPLIMIENTO</t>
  </si>
  <si>
    <t>TOTAL DE REQUISITOS CON CALIFICACIONES DE CUMPLIMIENTO</t>
  </si>
  <si>
    <t>NIVELES DE MADUREZ DEL MODELO DE SEGURIDAD Y PRIVACIDAD DE LA INFORMACIÓN</t>
  </si>
  <si>
    <t>Inicial</t>
  </si>
  <si>
    <t>CRÍTICO</t>
  </si>
  <si>
    <t>0% a 35%</t>
  </si>
  <si>
    <t>INTERMEDIO</t>
  </si>
  <si>
    <t>36% a 70%</t>
  </si>
  <si>
    <t>Repetible</t>
  </si>
  <si>
    <t>SUFICIENTE</t>
  </si>
  <si>
    <t>71% a 100%</t>
  </si>
  <si>
    <t>Definido</t>
  </si>
  <si>
    <t>Administrado</t>
  </si>
  <si>
    <t>Optimizado</t>
  </si>
  <si>
    <t>CALIFICACIÓN FRENTE A MEJORES PRÁCTICAS EN CIBERSEGURIDAD (NIST)</t>
  </si>
  <si>
    <t>FUNCION CIBERSEGURIDAD</t>
  </si>
  <si>
    <t>META</t>
  </si>
  <si>
    <t>DETECTAR</t>
  </si>
  <si>
    <t>IDENTIFICAR</t>
  </si>
  <si>
    <t>PROTEJER</t>
  </si>
  <si>
    <t>RECUPERAR</t>
  </si>
  <si>
    <t>RESPONDER</t>
  </si>
  <si>
    <t>Total general</t>
  </si>
  <si>
    <t>MODELO FRAMEWORK CIBERSEGURIDAD NIST</t>
  </si>
  <si>
    <t>Etiquetas de fila</t>
  </si>
  <si>
    <t>CALIFICACIÓN ENTIDAD</t>
  </si>
  <si>
    <t>NIVEL IDEAL CSF</t>
  </si>
  <si>
    <t>PROTEGER</t>
  </si>
  <si>
    <t>Tabla de Escala  de Valoración de Controles
ISO 27001:2013 ANEXO A</t>
  </si>
  <si>
    <t>Descripción</t>
  </si>
  <si>
    <t>Calificación</t>
  </si>
  <si>
    <t>Criterio</t>
  </si>
  <si>
    <t>No Aplica</t>
  </si>
  <si>
    <t>N/A</t>
  </si>
  <si>
    <t>No aplica.</t>
  </si>
  <si>
    <t>Inexistente</t>
  </si>
  <si>
    <r>
      <rPr>
        <sz val="10"/>
        <color indexed="10"/>
        <rFont val="Calibri"/>
        <family val="2"/>
        <scheme val="minor"/>
      </rPr>
      <t>Total falta de cualquier proceso reconocible</t>
    </r>
    <r>
      <rPr>
        <sz val="10"/>
        <rFont val="Calibri"/>
        <family val="2"/>
        <scheme val="minor"/>
      </rPr>
      <t>. La Organización ni siquiera ha reconocido que hay un problema a tratar. No se aplican controles.</t>
    </r>
  </si>
  <si>
    <r>
      <t xml:space="preserve">1) Hay una evidencia de que la Organización ha reconocido que existe un problema y que hay que tratarlo. </t>
    </r>
    <r>
      <rPr>
        <sz val="10"/>
        <color indexed="10"/>
        <rFont val="Calibri"/>
        <family val="2"/>
        <scheme val="minor"/>
      </rPr>
      <t>No hay procesos estandarizados.</t>
    </r>
    <r>
      <rPr>
        <sz val="10"/>
        <rFont val="Calibri"/>
        <family val="2"/>
        <scheme val="minor"/>
      </rPr>
      <t xml:space="preserve"> La implementación de un control depende de cada individuo y es principalmente </t>
    </r>
    <r>
      <rPr>
        <sz val="10"/>
        <color indexed="10"/>
        <rFont val="Calibri"/>
        <family val="2"/>
        <scheme val="minor"/>
      </rPr>
      <t>reactiva. 
2) Se cuenta con procedimientos documentados pero no son conocidos y/o no se aplican.</t>
    </r>
  </si>
  <si>
    <r>
      <rPr>
        <sz val="10"/>
        <color indexed="10"/>
        <rFont val="Calibri"/>
        <family val="2"/>
        <scheme val="minor"/>
      </rPr>
      <t xml:space="preserve">Los procesos y los controles siguen un patrón regular. </t>
    </r>
    <r>
      <rPr>
        <sz val="10"/>
        <rFont val="Calibri"/>
        <family val="2"/>
        <scheme val="minor"/>
      </rPr>
      <t>Los procesos se han desarrollado hasta el punto en que diferentes procedimientos son seguidos por diferentes personas.</t>
    </r>
    <r>
      <rPr>
        <sz val="10"/>
        <color indexed="10"/>
        <rFont val="Calibri"/>
        <family val="2"/>
        <scheme val="minor"/>
      </rPr>
      <t xml:space="preserve"> No hay formación ni comunicación formal</t>
    </r>
    <r>
      <rPr>
        <sz val="10"/>
        <rFont val="Calibri"/>
        <family val="2"/>
        <scheme val="minor"/>
      </rPr>
      <t xml:space="preserve"> sobre los procedimientos y estándares. Hay un alto grado de confianza en los conocimientos de cada persona, por eso hay probabilidad de errores.</t>
    </r>
  </si>
  <si>
    <t>Efectivo</t>
  </si>
  <si>
    <r>
      <rPr>
        <sz val="10"/>
        <color indexed="10"/>
        <rFont val="Calibri"/>
        <family val="2"/>
        <scheme val="minor"/>
      </rPr>
      <t>Los procesos y los controles se documentan y se comunican</t>
    </r>
    <r>
      <rPr>
        <sz val="10"/>
        <rFont val="Calibri"/>
        <family val="2"/>
        <scheme val="minor"/>
      </rPr>
      <t xml:space="preserve">. Los controles </t>
    </r>
    <r>
      <rPr>
        <sz val="10"/>
        <color rgb="FFFF0000"/>
        <rFont val="Calibri"/>
        <family val="2"/>
        <scheme val="minor"/>
      </rPr>
      <t xml:space="preserve">son efectivos </t>
    </r>
    <r>
      <rPr>
        <sz val="10"/>
        <rFont val="Calibri"/>
        <family val="2"/>
        <scheme val="minor"/>
      </rPr>
      <t xml:space="preserve">y se aplican </t>
    </r>
    <r>
      <rPr>
        <sz val="10"/>
        <color rgb="FFFF0000"/>
        <rFont val="Calibri"/>
        <family val="2"/>
        <scheme val="minor"/>
      </rPr>
      <t>casi siempre</t>
    </r>
    <r>
      <rPr>
        <sz val="10"/>
        <rFont val="Calibri"/>
        <family val="2"/>
        <scheme val="minor"/>
      </rPr>
      <t>. Sin embargo es poco probable la detección de desviaciones, cuando el control no se aplica oportunamente o la forma de aplicarlo no es la indicada.</t>
    </r>
  </si>
  <si>
    <t>Gestionado</t>
  </si>
  <si>
    <r>
      <t xml:space="preserve">Los controles se monitorean y se miden. Es posible </t>
    </r>
    <r>
      <rPr>
        <sz val="10"/>
        <color indexed="10"/>
        <rFont val="Calibri"/>
        <family val="2"/>
        <scheme val="minor"/>
      </rPr>
      <t>monitorear y medir el cumplimiento de los procedimientos</t>
    </r>
    <r>
      <rPr>
        <sz val="10"/>
        <rFont val="Calibri"/>
        <family val="2"/>
        <scheme val="minor"/>
      </rPr>
      <t xml:space="preserve"> y tomar medidas de acción donde los procesos no estén funcionando eficientemente.</t>
    </r>
  </si>
  <si>
    <r>
      <t>Las buenas prácticas se siguen y</t>
    </r>
    <r>
      <rPr>
        <sz val="10"/>
        <color rgb="FFFF0000"/>
        <rFont val="Calibri"/>
        <family val="2"/>
        <scheme val="minor"/>
      </rPr>
      <t xml:space="preserve"> automatizan</t>
    </r>
    <r>
      <rPr>
        <sz val="10"/>
        <rFont val="Calibri"/>
        <family val="2"/>
        <scheme val="minor"/>
      </rPr>
      <t xml:space="preserve">. Los procesos han sido redefinidos hasta el nivel de </t>
    </r>
    <r>
      <rPr>
        <sz val="10"/>
        <color indexed="10"/>
        <rFont val="Calibri"/>
        <family val="2"/>
        <scheme val="minor"/>
      </rPr>
      <t>mejores prácticas</t>
    </r>
    <r>
      <rPr>
        <sz val="10"/>
        <rFont val="Calibri"/>
        <family val="2"/>
        <scheme val="minor"/>
      </rPr>
      <t xml:space="preserve">, basándose en los resultados de una </t>
    </r>
    <r>
      <rPr>
        <sz val="10"/>
        <color indexed="10"/>
        <rFont val="Calibri"/>
        <family val="2"/>
        <scheme val="minor"/>
      </rPr>
      <t>mejora continua</t>
    </r>
    <r>
      <rPr>
        <sz val="10"/>
        <rFont val="Calibri"/>
        <family val="2"/>
        <scheme val="minor"/>
      </rPr>
      <t>.</t>
    </r>
  </si>
  <si>
    <t>INSTRUMENTO DE IDENTIFICACIÓN DE LA LINEA BASE DE SEGURIDAD 
HOJA LEVANTAMIENTO DE INFORMACIÓN</t>
  </si>
  <si>
    <t>TIPOS DE ENTIDAD</t>
  </si>
  <si>
    <t>DATOS BASICOS</t>
  </si>
  <si>
    <t>Tipo Entidad</t>
  </si>
  <si>
    <t>De orden nacional</t>
  </si>
  <si>
    <t>Misión</t>
  </si>
  <si>
    <t>Mapa de Procesos</t>
  </si>
  <si>
    <t>Organigrama</t>
  </si>
  <si>
    <t>PREGUNTAS</t>
  </si>
  <si>
    <t>Que le preocupa a la Entidad en temas de seguridad de la información?</t>
  </si>
  <si>
    <t>La protección de la información de los beneficiarios desde el punto de vista de la confidencialidad y la integridad.</t>
  </si>
  <si>
    <t>En que nivel de madurez considera que está?</t>
  </si>
  <si>
    <t>En que componente del ciclo PHVA considera que va?</t>
  </si>
  <si>
    <t>NO.</t>
  </si>
  <si>
    <t>DATOS E INFORMACIÓN A RECOLECTAR PARA LA EVALUACIÓN</t>
  </si>
  <si>
    <t>NOMBRE DEL DOCUMENTO ENTREGADO</t>
  </si>
  <si>
    <t>OBSERVACIONES</t>
  </si>
  <si>
    <t>Lista de información BASICA a solicitar</t>
  </si>
  <si>
    <t>Tipo de entidad (Nacional, Territorial A, Territorial B o C)</t>
  </si>
  <si>
    <t>ENTIDAD DE ORDEN NACIONAL</t>
  </si>
  <si>
    <t>Análisis de contexto: La entidad debe determinar los aspectos externos e internos que son necesarios para cumplir su propósito y que afectan su capacidad para lograr los resultados previstos en el MSPI.</t>
  </si>
  <si>
    <t>Organigrama de la entidad, detallando el área de seguridad de la información o quien haga sus veces</t>
  </si>
  <si>
    <t>Políticas de seguridad de la información formalizada y firmada</t>
  </si>
  <si>
    <t>Organigrama, roles y responsabilidades de seguridad de la información, asignación del recurso humano y comunicación de roles y responsabilidades.</t>
  </si>
  <si>
    <t>Documento con el resultado de la autoevaluación realizada a la Entidad, de la gestión de la seguridad y privacidad de la información e infraestructura de red de comunicaciones (IPv4/IPv6), revisado y aprobado por la alta dirección</t>
  </si>
  <si>
    <t>Documento con el resultado de la herramienta de la encuesta de diagnóstico de seguridad y privacidad de la información, revisado, aprobado y aceptado por la alta dirección</t>
  </si>
  <si>
    <t>Documento con el resultado de la estratificación de la entidad, aceptado y aprobado por la alta dirección</t>
  </si>
  <si>
    <t>Objetivo, alcance y límites del MSPI (Modelo de Seguridad y Privacidad de la Información)</t>
  </si>
  <si>
    <t>Procedimientos de control documental del MSPI</t>
  </si>
  <si>
    <t>Metodología de Gestión de riesgos</t>
  </si>
  <si>
    <t>Riesgos identificados y valorados de acuerdo a la metodología</t>
  </si>
  <si>
    <t>Planes de tratamiento de los riesgos</t>
  </si>
  <si>
    <t xml:space="preserve">Formatos de acuerdos contractuales con empleados y contratistas para establecer responsabilidades de las partes en seguridad de la información </t>
  </si>
  <si>
    <t>Procedimiento de verificación de antecedentes para candidatos a un empleo en la entidad</t>
  </si>
  <si>
    <t>Documento con el plan de comunicación, sensibilización y capacitación en seguridad de la información, revisado y aprobado por la alta Dirección, con sus respectivos soportes.</t>
  </si>
  <si>
    <t>Documento que haga claridad sobre el proceso disciplinario en caso de incumplimiento de las políticas de seguridad de la información</t>
  </si>
  <si>
    <t>Inventario de activos de información clasificados, de la entidad, revisado y aprobado por la alta dirección</t>
  </si>
  <si>
    <t>Inventario de áreas de procesamiento de información y telecomunicaciones</t>
  </si>
  <si>
    <t>Diagrama de red de alto nivel o arquitectura de TI</t>
  </si>
  <si>
    <t>Inventario de partes externas o terceros a los que se transfiere información de la entidad</t>
  </si>
  <si>
    <t>Formato de acuerdo de transferencia de información</t>
  </si>
  <si>
    <t>Inventario de proveedores que tengan acceso a los activos de información, indicando el servicio que prestan o bienes que venden</t>
  </si>
  <si>
    <t>Plan de continuidad de  la Entidad aprobado</t>
  </si>
  <si>
    <t>Inventario de obligaciones legales, estatutarias, reglamentarias, normativas relacionadas con seguridad de la información</t>
  </si>
  <si>
    <t>Listado de auditorias relacionadas con seguridad de la información realizadas en la entidad</t>
  </si>
  <si>
    <t>Procedimientos, manuales, guías, directrices, lineamientos, estándares, instructivos relacionados con seguridad de la información, el modelo de seguridad y privacidad de la información de MinTic y Gobierno en Línea.</t>
  </si>
  <si>
    <t>Indicadores y métricas de seguridad de la información definidos.</t>
  </si>
  <si>
    <t>Declaración de aplicabilidad</t>
  </si>
  <si>
    <t>Aceptación de los riesgos residuales por parte de los dueños de los riesgos</t>
  </si>
  <si>
    <t>Lista de información para aquellas entidades que hayan avanzado en la fase de IMPLEMENTACIÓN</t>
  </si>
  <si>
    <t>Documento con la estrategia de planificación y control operacional, revisado y aprobado por la alta Dirección.</t>
  </si>
  <si>
    <t xml:space="preserve">Avance en la ejecución del  plan de tratamiento de riesgos </t>
  </si>
  <si>
    <t>Indicadores de gestión del MSPI definidos, revisados y aprobados por la alta Dirección.</t>
  </si>
  <si>
    <t>Lista de información para aquellas entidades que hayan avanzado en la fase de EVALUACIÓN DE DESEMPEÑO</t>
  </si>
  <si>
    <t>Documento con el plan de seguimiento, evaluación, análisis y resultados del MSPI, revisado y aprobado por la alta Dirección.</t>
  </si>
  <si>
    <t>Solicite y evalue el documento con el plan de seguimiento, evaluación, análisis y resultadosdel MSPI, revisado y aprobado por la alta Dirección.</t>
  </si>
  <si>
    <t>Documento con el plan de auditorías internas y resultados, de acuerdo a lo establecido en el plan de auditorías, revisado y aprobado por la alta Dirección.</t>
  </si>
  <si>
    <t>Resultado del seguimiento, evaluación y análisis del plan de tratamiento de riesgos, revisado y aprobado por la alta Dirección.</t>
  </si>
  <si>
    <t>Lista de información para aquellas entidades que hayan avanzado en la fase de MEJORA CONTINUA</t>
  </si>
  <si>
    <t xml:space="preserve">Documento con el plan de seguimiento, evaluación y análisis para el  MSPI, revisado y aprobado por la alta Dirección. </t>
  </si>
  <si>
    <t>Porcentaje de cumplimiento del MSPI en los procesos de la entidad</t>
  </si>
  <si>
    <t># total de procesos</t>
  </si>
  <si>
    <t># de procesos definidos en el alcance</t>
  </si>
  <si>
    <t>Total avance por procesos</t>
  </si>
  <si>
    <t>Con base al alcance definido en la política de seguridad y el total de procesos de la entidad, indicar los siguientes datos</t>
  </si>
  <si>
    <t>INSTRUMENTO DE IDENTIFICACIÓN DE LA LINEA BASE DE SEGURIDAD
HOJA LEVANTAMIENTO DE INFORMACIÓN</t>
  </si>
  <si>
    <t>RESPONSABLE / AREA</t>
  </si>
  <si>
    <t xml:space="preserve">TEMA </t>
  </si>
  <si>
    <t>FUNCIONARIO</t>
  </si>
  <si>
    <t>Control interno</t>
  </si>
  <si>
    <t>Revisiones de seguridad de la información</t>
  </si>
  <si>
    <t>Revisión independiente de la seguridad de la información</t>
  </si>
  <si>
    <t>Cumplimiento con las políticas y normas de seguridad.</t>
  </si>
  <si>
    <t>CUMPLIMIENTO</t>
  </si>
  <si>
    <t>Auditoría Interna Plan</t>
  </si>
  <si>
    <t>Auditoría Interna Ejecución y Subsanación de hallazgos y brechas</t>
  </si>
  <si>
    <t>Gestión humana</t>
  </si>
  <si>
    <t>Selección e investigación de antecedentes</t>
  </si>
  <si>
    <t>Términos y condiciones del empleo</t>
  </si>
  <si>
    <t>Líder de Proceso 1</t>
  </si>
  <si>
    <t>PROCESO</t>
  </si>
  <si>
    <t>DESCRIPCIÓN DEL PROCESO</t>
  </si>
  <si>
    <t>Líder de Proceso 2</t>
  </si>
  <si>
    <t>Líder de Proceso 3</t>
  </si>
  <si>
    <t>Responsable de compras y adquisiciones</t>
  </si>
  <si>
    <t>Seguridad de la información en las relaciones con los proveedores</t>
  </si>
  <si>
    <t>Gestión de la prestación de servicios de proveedores</t>
  </si>
  <si>
    <t>Responsable de la continuidad</t>
  </si>
  <si>
    <t>ASPECTOS DE SEGURIDAD DE LA INFORMACIÓN DE LA GESTIÓN DE LA CONTINUIDAD DEL NEGOCIO</t>
  </si>
  <si>
    <t>Continuidad de la seguridad de la información</t>
  </si>
  <si>
    <t>Planificación de la continuidad de la seguridad de la información</t>
  </si>
  <si>
    <t>Implementación de la continuidad de la seguridad de la información</t>
  </si>
  <si>
    <t>Verificación, revisión y evaluación de la continuidad de la seguridad de la información.</t>
  </si>
  <si>
    <t>Redundancias</t>
  </si>
  <si>
    <t>Disponibilidad de instalaciones de procesamiento de información</t>
  </si>
  <si>
    <t>Responsable de la seguridad física</t>
  </si>
  <si>
    <t>ÁREAS SEGURAS</t>
  </si>
  <si>
    <t>Perímetro de seguridad física</t>
  </si>
  <si>
    <t>Áreas de despacho y carga</t>
  </si>
  <si>
    <t>Visita al Centro de Computo</t>
  </si>
  <si>
    <t>Responsable de SI</t>
  </si>
  <si>
    <t>POLITICAS DE SEGURIDAD DE LA INFORMACIÓN</t>
  </si>
  <si>
    <t>ORGANIZACIÓN DE LA SEGURIDAD DE LA INFORMACIÓN</t>
  </si>
  <si>
    <t>SEGURIDAD DE LOS RECURSOS HUMANOS</t>
  </si>
  <si>
    <t>Antes de asumir el empleo</t>
  </si>
  <si>
    <t xml:space="preserve"> Durante la ejecución del empleo</t>
  </si>
  <si>
    <t>Terminación y cambio de empleo</t>
  </si>
  <si>
    <t>GESTIÓN DE ACTIVOS</t>
  </si>
  <si>
    <t>Cumplimiento de requisitos legales y contractuales</t>
  </si>
  <si>
    <t>PROCEDIMIENTOS OPERACIONALES Y RESPONSABILIDADES</t>
  </si>
  <si>
    <t>Procedimientos de operación documentados</t>
  </si>
  <si>
    <t>Gestión de cambios</t>
  </si>
  <si>
    <t>Gestión de capacidad</t>
  </si>
  <si>
    <t>Separación de los ambientes de desarrollo, pruebas y operación</t>
  </si>
  <si>
    <t>PROTECCIÓN CONTRA CÓDIGOS MALICIOSOS</t>
  </si>
  <si>
    <t>COPIAS DE RESPALDO</t>
  </si>
  <si>
    <t>REGISTRO Y SEGUIMIENTO</t>
  </si>
  <si>
    <t>Registro de eventos</t>
  </si>
  <si>
    <t>Protección de la información de registro</t>
  </si>
  <si>
    <t>Registros del administrador y del operador</t>
  </si>
  <si>
    <t>Sincronización de relojes</t>
  </si>
  <si>
    <t>CONTROL DE SOFTWARE OPERACIONAL</t>
  </si>
  <si>
    <t>Instalación de software en sistemas operativos</t>
  </si>
  <si>
    <t>GESTIÓN DE LA VULNERABILIDAD TÉCNICA</t>
  </si>
  <si>
    <t>Gestión de las vulnerabilidades técnicas</t>
  </si>
  <si>
    <t>Restricciones sobre la instalación de software</t>
  </si>
  <si>
    <t>CONSIDERACIONES SOBRE AUDITORÍAS DE SISTEMAS DE INFORMACIÓN</t>
  </si>
  <si>
    <t>Controles sobre auditorías de sistemas de información</t>
  </si>
  <si>
    <t>GESTIÓN DE LA SEGURIDAD DE LAS REDES</t>
  </si>
  <si>
    <t>TRANSFERENCIA DE INFORMACIÓN</t>
  </si>
  <si>
    <t>REQUISITOS DE SEGURIDAD DE LOS SISTEMAS DE INFORMACIÓN</t>
  </si>
  <si>
    <t>SEGURIDAD EN LOS PROCESOS DE DESARROLLO Y DE SOPORTE</t>
  </si>
  <si>
    <t>DATOS DE PRUEBA</t>
  </si>
  <si>
    <t>Alcande MSPI (Modelo de Seguridad y Privacidad de la Información)</t>
  </si>
  <si>
    <t>Identificación y valoración de riesgos</t>
  </si>
  <si>
    <t>Tratamiento de riesgos de seguridad de la información</t>
  </si>
  <si>
    <t>Toma de conciencia, educación y formación en la seguridad de la información</t>
  </si>
  <si>
    <t>Planificación y control operacional</t>
  </si>
  <si>
    <t>Implementación del plan de tratamiento de riesgos</t>
  </si>
  <si>
    <t>Indicadores de gestión del MSPI</t>
  </si>
  <si>
    <t>Plan de seguimiento, evaluación y análisis del MSPI</t>
  </si>
  <si>
    <t>Evaluación del plan de tratamiento de riesgos</t>
  </si>
  <si>
    <t>Tratamiento de  temas de seguridad y privacidad de la información en los comités del modelo integrado de gestión, o en los comités directivos interdisciplinarios de la Entidad</t>
  </si>
  <si>
    <t>Con base en el inventario de activos de información clasificado, se establece la caracterización de cada uno de los sistemas de información.</t>
  </si>
  <si>
    <t>La entidad conoce su papel dentro del estado Colombiano, identifica y comunica a las partes interesadas la infraestructura crítica.</t>
  </si>
  <si>
    <t>Las prioridades relaciondadas con la misión, objetivos y actividades de la Entidad son establecidas y comunicadas.</t>
  </si>
  <si>
    <t>La gestión de riesgos tiene en cuenta los riesgos de ciberseguridad</t>
  </si>
  <si>
    <t xml:space="preserve">Detección de actividades anómalas </t>
  </si>
  <si>
    <t>Respuesta a incidentes de ciberseguridad, planes de recuperación y restauración</t>
  </si>
  <si>
    <t>Responsable de TICs</t>
  </si>
  <si>
    <t>Teletrabajo</t>
  </si>
  <si>
    <t>Manejo de medios</t>
  </si>
  <si>
    <t>Derechos de propiedad intelectual.</t>
  </si>
  <si>
    <t>Plan y Estrategia de transisicón de IPv4 a IPv6</t>
  </si>
  <si>
    <t>Implementación del plan de estrategia de transición de IPv4 a IPv6</t>
  </si>
  <si>
    <t>Calidad</t>
  </si>
  <si>
    <t xml:space="preserve">Procedimientos de control documental del MSPI </t>
  </si>
  <si>
    <t>INSTRUMENTO DE IDENTIFICACIÓN DE LA LINEA BASE DE SEGURIDAD ADMINISTRATIVA Y TÉCNICA
HOJA LEVANTAMIENTO DE INFORMACIÓN</t>
  </si>
  <si>
    <t>ID. ITEM</t>
  </si>
  <si>
    <t>CARGO</t>
  </si>
  <si>
    <t>ITEM</t>
  </si>
  <si>
    <t>DESCRIPCIÓN</t>
  </si>
  <si>
    <t xml:space="preserve">ISO </t>
  </si>
  <si>
    <t>MSPI</t>
  </si>
  <si>
    <t>CIBERSEGURIDAD</t>
  </si>
  <si>
    <t>PRUEBA</t>
  </si>
  <si>
    <t>EVIDENCIA</t>
  </si>
  <si>
    <t>BRECHA</t>
  </si>
  <si>
    <t>NIVEL DE CUMPLIMIENTO ANEXO A ISO 27001</t>
  </si>
  <si>
    <t>RECOMENDACIÓN</t>
  </si>
  <si>
    <t>POLÍTICA DE SEGURIDAD DE LA INFORMACIÓN</t>
  </si>
  <si>
    <t>AD.1</t>
  </si>
  <si>
    <t>Orientación de la dirección para gestión de la seguridad de la información</t>
  </si>
  <si>
    <t>Componente planificación y modelo de madurez nivel gestionado</t>
  </si>
  <si>
    <t>AD.1.1</t>
  </si>
  <si>
    <t>Responsable  de SI</t>
  </si>
  <si>
    <t>Documento de la política de seguridad y privacidad de la Información</t>
  </si>
  <si>
    <t>Se debe definir un conjunto de políticas para la seguridad de la información aprobada por la dirección, publicada y comunicada a los empleados y a la partes externas pertinentes</t>
  </si>
  <si>
    <t>A.5.1.1</t>
  </si>
  <si>
    <t>Componente planificación y modelo de madurez inicial</t>
  </si>
  <si>
    <t>ID.GV-1</t>
  </si>
  <si>
    <r>
      <t xml:space="preserve">Solicite la política de seguridad de la información de la entidad y evalúe:
a) Si se definen los objetivos, alcance de la política
b) Si esta se encuentra alineada con la estrategia y objetivos de la entidad
c) Si fue debidamente aprobada y socializada al interior de la entidad por la alta dirección
Revise si la política:
a)Define que es seguridad de la información
b) La asignación de las responsabilidades generales y específicas para la gestión de la seguridad de la información, a roles definidos;
c) Los procesos para manejar las desviaciones y las excepciones.
Indague sobre los responsables designados formalmente por la dirección para desarrollar, actualizar y revisar las políticas.
Verifique cada cuanto o bajo que circunstancias se revisan y actualizan, verifique la ultima fecha de emisión de la política frente a la fecha actual y que cambios a sufrido, por lo menos debe haber una revisión anual.
</t>
    </r>
    <r>
      <rPr>
        <b/>
        <sz val="9"/>
        <color theme="1"/>
        <rFont val="Calibri"/>
        <family val="2"/>
        <scheme val="minor"/>
      </rPr>
      <t>Para la calificación tenga en cuenta que:</t>
    </r>
    <r>
      <rPr>
        <sz val="9"/>
        <color theme="1"/>
        <rFont val="Calibri"/>
        <family val="2"/>
        <scheme val="minor"/>
      </rPr>
      <t xml:space="preserve">
1) Si se empiezan a definir las políticas de seguridad y privacidad de la información basada en el Modelo de Seguridad y Privacidad de la Información, están en 20.
2) Si se revisan y se aprueban las políticas de seguridad y privacidad de la información, , están en 40.
3) Si se divulgan las políticas de seguridad y privacidad de la información,  están en 60.</t>
    </r>
  </si>
  <si>
    <t>AD.1.2</t>
  </si>
  <si>
    <t>Revisión y evaluación</t>
  </si>
  <si>
    <t>Las políticas para seguridad de la información se deberían revisar a intervalos planificados o si ocurren cambios significativos, para asegurar su conveniencia, adecuación y eficacia continuas.</t>
  </si>
  <si>
    <t>A.5.1.2</t>
  </si>
  <si>
    <t>componente planificación</t>
  </si>
  <si>
    <t>RESPONSABILIDADES Y ORGANIZACIÓN SEGURIDAD INFORMACIÓN</t>
  </si>
  <si>
    <t>A2</t>
  </si>
  <si>
    <t>Marco de referencia de gestión para iniciar y controlar la implementación y la operación de la seguridad de la información dentro de la organización
Garantizar la seguridad del teletrabajo y el uso de los dispositivos móviles</t>
  </si>
  <si>
    <t>AD.2.1</t>
  </si>
  <si>
    <t>Organización Interna</t>
  </si>
  <si>
    <t>Marco de referencia de gestión para iniciar y controlar la implementación y la operación de la seguridad de la información dentro de la organización</t>
  </si>
  <si>
    <t>A.6.1</t>
  </si>
  <si>
    <t>Componente planificación y modelo de madurez gestionado</t>
  </si>
  <si>
    <t>AD.2.1.1</t>
  </si>
  <si>
    <t>Roles y responsabilidades para la seguridad de la información</t>
  </si>
  <si>
    <t>Se deben definir y asignar todas las responsabilidades de la seguridad de la información</t>
  </si>
  <si>
    <t>A.6.1.1</t>
  </si>
  <si>
    <t>Componente planificación</t>
  </si>
  <si>
    <t>ID.AM-6
ID.GV-2
PR.AT-2
PR.AT-3
PR.AT-4
PR.AT-5
DE.DP-1
RS.CO-1</t>
  </si>
  <si>
    <t xml:space="preserve">Para revisarlo frente a la NIST verifique si 1) los roles y responsabilidades frente a la ciberseguridad han sido establecidos 2) los roles y responsabilidades de seguridad de la información han sido coordinados y alineados con los roles internos y las terceras partes externas 3) Los a) proveedores, b) clientes, c) socios, d) funcionarios, e) usuarios privilegiados, f) directores y gerentes (mandos senior), g) personal de seguridad física, h) personal de seguridad de la información  entienden sus roles y responsabilidades, i) Están claros los roles y responsabilidades para la detección de incidentes 
Solicite el acto administrativo a través del cual se crea o se modifica las funciones del comité gestión institucional (o e que haga sus veces), en donde se incluyan los temas de seguridad de la información en la entidad, revisado y aprobado por la alta Dirección.
Revise la estructura del SGSI:
1) Tiene el SGSI suficiente apoyo de la alta dirección?, esto se ve reflejado en comités donde se discutan temas como la política de SI, los riesgos o incidentes.
2) Están claramente definidos los roles y responsabilidades y asignados a personal con las competencias requeridas?,
3) Están identificadas los responsables y responsabilidades para la protección de los activos? (Una práctica común es nombrar un propietario para cada activo, quien entonces se convierte en el responsable de su protección)
4)Están definidas las responsabilidades para la gestión del riesgo de SI y la aceptación de los riesgos residuales?
5) Están definidos y documentados los niveles de autorización?
6) Se cuenta con un presupuesto formalmente asignado a las actividades del SGSI (por ejemplo campañas de sensibilización en seguridad de la información) 
</t>
  </si>
  <si>
    <t>AD.2.1.2</t>
  </si>
  <si>
    <t>Separación de deberes / tareas</t>
  </si>
  <si>
    <t>Los deberes y áreas de responsabilidad en conflicto se debe separar para reducir las posibilidades de modificación no autorizada o no intencional, o el uso indebido de los activos de la organización.</t>
  </si>
  <si>
    <t>A.6.1.2</t>
  </si>
  <si>
    <t>PR.AC-4
PR.DS-5
RS.CO-3</t>
  </si>
  <si>
    <t xml:space="preserve">Indague como evitan que una  persona pueda acceder, modificar o usar activos sin autorización ni detección. La mejor práctica dicta que el inicio de un evento deber estar separado de su autorización. Al diseñar los controles se debería considerar la posibilidad de confabulación. Tenga en cuenta que 
para las organizaciones pequeñas la separación de deberes puede ser difícil de lograr, en estos casos se deben considerar controles compensatorios como revisión periódica de, los rastros de auditoría y la supervisión de cargos superiores.
</t>
  </si>
  <si>
    <t>AD.2.1.3</t>
  </si>
  <si>
    <t>Contacto con las autoridades.</t>
  </si>
  <si>
    <t>Las organizaciones deben tener procedimientos establecidos que especifiquen cuándo y a través de que autoridades se debe contactar a las autoridades (por ejemplo, las encargadas de hacer cumplir la ley, los organismos de reglamentación y las autoridades de supervisión), y cómo se debe reportar de una manera oportuna los incidentes de seguridad de la información identificados (por ejemplo, si se sospecha una violación de la ley).</t>
  </si>
  <si>
    <t>A.6.1.3</t>
  </si>
  <si>
    <t>RS.CO-2</t>
  </si>
  <si>
    <t>Solicite los procedimientos  establecidos que especifiquen cuándo y a través de que autoridades se debería contactar a las autoridades, verifique si de acuerdo a estos procedimientos se han  reportado eventos o incidentes de SI de forma consistente.</t>
  </si>
  <si>
    <t>AD.2.1.4</t>
  </si>
  <si>
    <t>Contacto con grupos de interés especiales</t>
  </si>
  <si>
    <t>Se deben mantener contactos apropiados con grupos de interés especial u otros foros y asociaciones profesionales especializadas en seguridad. Por ejemplo a través de una membresía</t>
  </si>
  <si>
    <t>A.6.1.4</t>
  </si>
  <si>
    <t>ID.RA-2</t>
  </si>
  <si>
    <t>Pregunte sobre las  membrecías en grupos o foros de interés especial en seguridad de la información en los que se encuentran inscritos las personas responsables de la SI.</t>
  </si>
  <si>
    <t>AD.2.1.5</t>
  </si>
  <si>
    <t>Seguridad de la información en la gestión de proyectos</t>
  </si>
  <si>
    <t>La seguridad de la información se debe integrar al(los) método(s) de gestión de proyectos de la organización, para asegurar que los riesgos de seguridad de la información se identifiquen y traten como parte de un proyecto. Esto se aplica generalmente a cualquier proyecto, independientemente de su naturaleza, por ejemplo, un proyecto para un proceso del negocio principal, TI, gestión de instalaciones y otros procesos de soporte.</t>
  </si>
  <si>
    <t>A.6.1.5</t>
  </si>
  <si>
    <t xml:space="preserve">PR.IP-2
</t>
  </si>
  <si>
    <t xml:space="preserve">
Pregunte como la Entidad integra la seguridad de la información en el ciclo de vida de los proyectos para asegurar que para asegurar que los riesgos de seguridad de la información se identifiquen y traten como parte del proyecto. Tenga en cuenta que esto no solamente aplica para proyectos de TI, por ejemplo puede aplicar en proyectos de traslado de activos de información, gestión de instalaciones, personal en outsourcing que soporta procesos de la organización. 
Las mejores prácticas sugieren:
a) Que los objetivos de la seguridad de la información se incluyan en los objetivos del proyecto; 
b) Que la valoración de los riesgos de seguridad de la información se lleve a cabo en una etapa temprana del proyecto, para identificar los controles necesarios; 
c) Que la seguridad de la información sea parte de todas las fases de la metodología del proyecto aplicada. 
</t>
  </si>
  <si>
    <t>AD.2.2</t>
  </si>
  <si>
    <t>Dispositivos Móviles y Teletrabajo</t>
  </si>
  <si>
    <t>Garantizar la seguridad del teletrabajo y uso de dispositivos móviles</t>
  </si>
  <si>
    <t>A.6.2</t>
  </si>
  <si>
    <t>Modelo de Madurez Gestionado</t>
  </si>
  <si>
    <t>AD.2.2.1</t>
  </si>
  <si>
    <t>Política para dispositivos móviles</t>
  </si>
  <si>
    <t>Se deberían adoptar una política y unas medidas de seguridad de soporte, para gestionar los riesgos introducidos por el uso de dispositivos móviles.</t>
  </si>
  <si>
    <t>A.6.2.1</t>
  </si>
  <si>
    <t xml:space="preserve">Pregunte si la entidad asigna dispositivos móviles a sus funcionarios o permite que los dispositivos de estos ingresen a la entidad.
Revise si existe una política y controles para su uso, que protejan la información almacenada o procesada en estos dispositivos y el acceso a servicios te TI desde los mismos. 
De acuerdo a las mejores prácticas esta política debe considerar, teniendo en cuenta el uso que se le dé al dispositivo, lo siguiente:
a) el registro de los dispositivos móviles; 
b) los requisitos de la protección física; 
c) las restricciones para la instalación de software; 
d) los requisitos para las versiones de software de dispositivos móviles y para aplicar parches; 
e) la restricción de la conexión a servicios de información; 
f) los controles de acceso;
g) técnicas criptográficas; 
h) protección contra software malicioso; 
i) des habilitación remota, borrado o cierre; 
j) copias de respaldo; 
k) uso de servicios y aplicaciones web.
Cuando la política de dispositivos móviles permite el uso de dispositivos móviles de propiedad personal, la política y las medidas de seguridad relacionadas también deben considerar: 
a) la separación entre el uso privado y de la Entidad de los dispositivos, incluido el uso del software para apoyar esta separación y proteger los datos del negocio en un dispositivo privado; 
b) brindar acceso a la información de la Entidad solo cuando los usuarios hayan firmado un acuerdo de usuario final, en el que se reconocen sus deberes (protección física, actualización del software, etc.), desistir de la propiedad de los datos de la Entidad, permitir el borrado remoto de datos por parte de la organización en caso de robo o pérdida del dispositivo, o cuando ya no se posee autorización para usar el servicio. 
</t>
  </si>
  <si>
    <t>AD.2.2.2</t>
  </si>
  <si>
    <t>Se deberían implementar una política y unas medidas de seguridad de soporte, para proteger la información a la que se tiene acceso, que es procesada o almacenada en los lugares en los que se realiza teletrabajo.</t>
  </si>
  <si>
    <t>A.6.2.2</t>
  </si>
  <si>
    <t>PR.AC-3</t>
  </si>
  <si>
    <t xml:space="preserve">Definición de teletrabajo: El teletrabajo hace referencia a todas las formas de trabajo por fuera de la oficina, incluidos los entornos de trabajo no tradicionales, a los que se denomina "trabajo a distancia", "lugar de trabajo flexible", "trabajo remoto" y ambientes de "trabajo virtual".
Indague con la entidad si el personal o terceros pueden realizar actividades de teletrabajo, si la respuesta es positiva solicite la política que indica las condiciones y restricciones para el uso del teletrabajo. Las mejores prácticas consideran los siguientes controles:
a) la seguridad física existente en el sitio del teletrabajo 
b) los requisitos de seguridad de las comunicaciones, teniendo en cuenta la necesidad de acceso remoto a los sistemas internos de la organización, la sensibilidad de la información a la que se tendrá acceso y que pasará a través del enlace de comunicación y la sensibilidad del sistema interno; 
c) el suministro de acceso al escritorio virtual, que impide el procesamiento y almacenamiento de información en equipo de propiedad privada; 
d) la amenaza de acceso no autorizado a información o a recursos, por parte de otras personas que usan el mismo equipo, por ejemplo, familia y amigos; 
e) el uso de redes domésticas y requisitos o restricciones sobre la configuración de servicios de red inalámbrica; 
e) acuerdos de licenciamiento de software de tal forma que las organizaciones puedan llegar a ser responsables por el licenciamiento de software de los clientes en estaciones de trabajo de propiedad de los empleados o de usuarios externos; 
f) requisitos de firewall y de protección contra software malicioso. 
Las directrices y acuerdos que se consideren deberían incluir: 
g) el suministro de equipo adecuado y de muebles de almacenamiento para las actividades de teletrabajo, cuando no se permite el uso del equipo de propiedad privada que no está bajo el control de la organización; 
h) una definición del trabajo permitido, las horas de trabajo, la clasificación de la información que se puede mantener, y los sistemas y servicios internos a los que el tele trabajador está autorizado a acceder; 
i) el suministro de equipos de comunicación adecuados, incluidos los métodos para asegurar el acceso remoto; 
j) la revocación de la autoridad y de los derechos de acceso, y la devolución de los equipos cuando las actividades del teletrabajo finalicen. 
</t>
  </si>
  <si>
    <t>AD.3</t>
  </si>
  <si>
    <t xml:space="preserve">Responsable de SI/Gestión Humana/Líderes de los procesos
</t>
  </si>
  <si>
    <t>AD.3.1</t>
  </si>
  <si>
    <t>Asegurar que el personal y contratistas comprenden sus responsabilidades y son idóneos en los roles para los que son considerados.</t>
  </si>
  <si>
    <t>A.7.1</t>
  </si>
  <si>
    <t>Modelo de Madurez Definido</t>
  </si>
  <si>
    <t>AD.3.1.1</t>
  </si>
  <si>
    <t>Gestión Humana</t>
  </si>
  <si>
    <t xml:space="preserve">
Las verificaciones de los antecedentes de todos los candidatos a un empleo se deben llevar a cabo de acuerdo con las leyes, reglamentos y ética pertinentes, y deberían ser proporcionales a los requisitos de negocio, a la clasificación de la información a que se va a tener acceso, y a los riesgos percibidos.</t>
  </si>
  <si>
    <t>A.7.1.1</t>
  </si>
  <si>
    <t>PR.DS-5
PR.IP-11</t>
  </si>
  <si>
    <t xml:space="preserve">Revise el proceso de selección de los funcionarios y contratistas, verifique que se lleva a cabo una revisión de: 
a) Referencias satisfactorias
b) Verificación de la de la hoja de vida del solicitante incluyendo certificaciones académicas y laborales; 
c) Confirmación de las calificaciones académicas y profesionales declaradas; 
d) Una verificación más detallada, como la de la información crediticia o de antecedentes penales. 
Cuando un individuo es contratado para un rol de seguridad de la información específico, las organizaciones deberían asegurar que el candidato tenga la competencia necesaria para desempeñar el rol de seguridad; 
e) sea confiable para desempeñar el rol, especialmente si es crítico para la organización. 
f) Cuando un trabajo, ya sea una asignación o una promoción, implique que la persona tenga acceso a las instalaciones de procesamiento de información, y en particular, si ahí se maneja información confidencial, por ejemplo, información financiera o información muy confidencial, la organización debería también considerar verificaciones adicionales más detalladas (por ejemplo estudio de seguridad, polígrafo, visita domiciliaria)
g) También se debería asegurar un proceso de selección para contratistas. En estos casos, el acuerdo entre la organización y el contratista debería especificar las responsabilidades por la realización de la selección, y los procedimientos de notificación que es necesario seguir si la selección no se ha finalizado, o si los resultados son motivo de duda o inquietud. 
h) La información sobre todos los candidatos que se consideran para cargos dentro de la organización, se debería recolectar y manejar apropiadamente de acuerdo con la ley de protección de datos personales. 
</t>
  </si>
  <si>
    <t>AD.3.1.2</t>
  </si>
  <si>
    <t>Los acuerdos contractuales con empleados y contratistas, deben establecer sus responsabilidades y las de la organización en cuanto a la seguridad de la información.</t>
  </si>
  <si>
    <t>A.7.1.2</t>
  </si>
  <si>
    <t>PR.DS-5</t>
  </si>
  <si>
    <t>AD.3.2</t>
  </si>
  <si>
    <t>Responsable de SI/Líderes de los procesos</t>
  </si>
  <si>
    <t>Asegurar que los funcionarios y contratistas tomen consciencia de sus responsabilidades sobre la seguridad de la información y las cumplan.</t>
  </si>
  <si>
    <t xml:space="preserve"> </t>
  </si>
  <si>
    <t>AD.3.2.1</t>
  </si>
  <si>
    <t>Responsabilidades de la dirección</t>
  </si>
  <si>
    <t>La dirección debe exigir a todos los empleados y contratistas la aplicación de la seguridad de la información de acuerdo con las políticas y procedimientos establecidos por la organización.</t>
  </si>
  <si>
    <t>A.7.2.1</t>
  </si>
  <si>
    <t>ID.GV-2</t>
  </si>
  <si>
    <t xml:space="preserve">De acuerdo a la NIST los contratistas deben estar coordinados y alineados con los roles y responsabilidades de seguridad de la información.
Indague y solicite evidencia del como la dirección se asegura de que los empleados y contratistas: 
a) Estén debidamente informados sobre sus roles y responsabilidades de seguridad de la información, antes de que se les otorgue el acceso a información o sistemas de información confidenciales.
b) Se les suministren las directrices que establecen las expectativas de seguridad de la información de sus roles dentro de la Entidad.
c) Logren un nivel de toma de conciencia sobre seguridad de la información pertinente a sus roles y responsabilidades dentro de la organización  y estén motivados para cumplir con las políticas.
d) Tengan continuamente las habilidades y calificaciones apropiadas y reciban capacitación en forma regular.
e) Cuenten con un canal para reporte anónimo de incumplimiento de las políticas o procedimientos de seguridad de la información (“denuncias internas”). 
</t>
  </si>
  <si>
    <t>AD.3.2.2</t>
  </si>
  <si>
    <t xml:space="preserve">Responsable de SI/Líderes de los procesos
</t>
  </si>
  <si>
    <t>Todos los empleados de la Entidad, y en donde sea pertinente, los contratistas, deben recibir la educación y la formación en toma de conciencia apropiada, y actualizaciones regulares sobre las políticas y procedimientos pertinentes para su cargo.</t>
  </si>
  <si>
    <t>A.7.2.2</t>
  </si>
  <si>
    <t>Componente planeación
Modelo de Madurez Inicial</t>
  </si>
  <si>
    <t>PR.AT-1
PR.AT-2
PR.AT-3
PR.AT-4
PR.AT-5</t>
  </si>
  <si>
    <r>
      <t xml:space="preserve">Entreviste a los líderes de los procesos y pregúnteles que saben sobre la seguridad de la información, cuales son sus responsabilidades y como aplican la seguridad de la información en su diario trabajo.
Pregunte como se asegura que los funcionarios, Directores, Gerentes  y contratistas tomen conciencia en seguridad de la información, alineado con las responsabilidades, políticas y procedimientos existentes en la Entidad.
Solicite el documento con el plan de comunicación, sensibilización y capacitación, con los respectivos soportes, revisado y aprobado por la alta Dirección. Verifique que se han tenido en cuenta buenas prácticas como:
a) Desarrollar campañas, elaborar folletos y boletines.
b) Los planes de toma de conciencia y comunicación, de las políticas de seguridad y privacidad de la información,  están aprobados y documentados, por la alta Dirección
c) Verifique que nuevos empleados y contratistas son objeto de sensibilización en SI.
d) Indague cada cuanto o con que criterios se actualizan los programas de toma de conciencia.
e) Verifique que en las evidencias se puede establecer los asistentes al programa y el tema impartido.
f) Incluir en los temas de toma de conciencia los procedimientos básicos de seguridad de la información (tales como el reporte de incidentes de seguridad de la información) y los controles de línea base (tales como la seguridad de las contraseñas, los controles del software malicioso, y los escritorios limpios).
g) De acuerdo a NIST verifique que los funcionarios con roles privilegiados entienden sus responsabilidades y roles.
</t>
    </r>
    <r>
      <rPr>
        <b/>
        <sz val="9"/>
        <color theme="1"/>
        <rFont val="Calibri"/>
        <family val="2"/>
        <scheme val="minor"/>
      </rPr>
      <t>Para la calificación tenga en cuenta que:</t>
    </r>
    <r>
      <rPr>
        <sz val="9"/>
        <color theme="1"/>
        <rFont val="Calibri"/>
        <family val="2"/>
        <scheme val="minor"/>
      </rPr>
      <t xml:space="preserve">
Si Los funcionarios de la Entidad no tienen conciencia de la seguridad y privacidad de la información.
Diseñar programas para los conciencia y comunicación, de las políticas de seguridad y privacidad de la información, </t>
    </r>
    <r>
      <rPr>
        <b/>
        <sz val="9"/>
        <color theme="1"/>
        <rFont val="Calibri"/>
        <family val="2"/>
        <scheme val="minor"/>
      </rPr>
      <t>están en 20.</t>
    </r>
    <r>
      <rPr>
        <sz val="9"/>
        <color theme="1"/>
        <rFont val="Calibri"/>
        <family val="2"/>
        <scheme val="minor"/>
      </rPr>
      <t xml:space="preserve">
Si se observa en los funcionarios una conciencia de seguridad y privacidad de la información y los planes de toma de conciencia y comunicación, de las políticas de seguridad y privacidad de la información, deben estar aprobados y documentados, por la alta Dirección, </t>
    </r>
    <r>
      <rPr>
        <b/>
        <sz val="9"/>
        <color theme="1"/>
        <rFont val="Calibri"/>
        <family val="2"/>
        <scheme val="minor"/>
      </rPr>
      <t>están en 40.</t>
    </r>
    <r>
      <rPr>
        <sz val="9"/>
        <color theme="1"/>
        <rFont val="Calibri"/>
        <family val="2"/>
        <scheme val="minor"/>
      </rPr>
      <t xml:space="preserve">
Si se han ejecutado los planes de toma de conciencia, comunicación y divulgación, de las políticas de
seguridad y privacidad de la información, aprobados por la alta Dirección,</t>
    </r>
    <r>
      <rPr>
        <b/>
        <sz val="9"/>
        <color theme="1"/>
        <rFont val="Calibri"/>
        <family val="2"/>
        <scheme val="minor"/>
      </rPr>
      <t xml:space="preserve"> están en 60.</t>
    </r>
    <r>
      <rPr>
        <sz val="9"/>
        <color theme="1"/>
        <rFont val="Calibri"/>
        <family val="2"/>
        <scheme val="minor"/>
      </rPr>
      <t xml:space="preserve">
</t>
    </r>
  </si>
  <si>
    <t>AD.3.2.3</t>
  </si>
  <si>
    <t>Proceso disciplinario</t>
  </si>
  <si>
    <t>Se debe contar con un proceso disciplinario formal el cual debería ser comunicado, para emprender acciones contra empleados que hayan cometido una violación a la seguridad de la información.</t>
  </si>
  <si>
    <t>A.7.2.3</t>
  </si>
  <si>
    <t>Pregunte cual es el proceso disciplinario que se sigue cuando se verifica que ha ocurrido una violación a la seguridad de la información, quien y como se determina la sanción al infractor?</t>
  </si>
  <si>
    <t>AD.3.3</t>
  </si>
  <si>
    <t>Proteger los intereses de la Entidad como parte del proceso de cambio o terminación de empleo.</t>
  </si>
  <si>
    <t xml:space="preserve">A.7.3 </t>
  </si>
  <si>
    <t>AD.5.1.3</t>
  </si>
  <si>
    <t>Terminación o cambio de responsabilidades de empleo</t>
  </si>
  <si>
    <t>Las responsabilidades y los deberes de seguridad de la información que permanecen válidos después de la terminación o cambio de contrato se deberían definir, comunicar al empleado o contratista y se deberían hacer cumplir.</t>
  </si>
  <si>
    <t>A.7.3.1</t>
  </si>
  <si>
    <t xml:space="preserve">
Revisar los acuerdos de confidencialidad, verificando que deben acordar que después de terminada la relación laboral o contrato seguirán vigentes por un periodo de tiempo.
</t>
  </si>
  <si>
    <t>AD.4</t>
  </si>
  <si>
    <t>AD.4.1</t>
  </si>
  <si>
    <t>Responsabilidad de los activos</t>
  </si>
  <si>
    <t>Identificar los activos organizacionales y definir las responsabilidades de protección apropiadas.</t>
  </si>
  <si>
    <t>A.8.1</t>
  </si>
  <si>
    <t xml:space="preserve">
</t>
  </si>
  <si>
    <t>AD.4.1.1</t>
  </si>
  <si>
    <t>Inventario de activos</t>
  </si>
  <si>
    <t>Se deben identificar los activos asociados con la información y las instalaciones de procesamiento de información, y se debe elaborar y mantener un inventario de estos activos.</t>
  </si>
  <si>
    <t>A.8.1.1</t>
  </si>
  <si>
    <t>Componente Planificación
Modelo de madurez inicial</t>
  </si>
  <si>
    <t>ID AM-1
ID AM-2
ID.AM-5</t>
  </si>
  <si>
    <r>
      <t xml:space="preserve">Solicite el inventario de activos de información, revisado y aprobado por la alta Dirección y revise:
1) Ultima vez que se actualizó
2) Que señale bajo algún criterio la importancia del activo
3) Que señale el propietario del activo
Indague quien(es) el(los) encargado(s) de actualizar y revisar el inventario de activos y cada cuanto se realiza esta revisión.
De acuerdo a NIST  se deben considerar como activos el personal, dispositivos, sistemas e instalaciones físicas que permiten a la entidad cumplir con su misión y objetivos, dada su importancia y riesgos estratégicos.
</t>
    </r>
    <r>
      <rPr>
        <b/>
        <sz val="9"/>
        <color theme="1"/>
        <rFont val="Calibri"/>
        <family val="2"/>
        <scheme val="minor"/>
      </rPr>
      <t xml:space="preserve">Tenga en cuenta para la calificación:
</t>
    </r>
    <r>
      <rPr>
        <sz val="9"/>
        <color theme="1"/>
        <rFont val="Calibri"/>
        <family val="2"/>
        <scheme val="minor"/>
      </rPr>
      <t>1) Si Se identifican en forma general los activos de información de la Entidad, están en 40.
2) Si se cuenta con un inventario de activos de información física y lógica de toda la entidad, documentado y firmado por la alta dirección, están en 60.
3) Si se revisa y monitorean periódicamente los activos de información de la entidad, están en 80.</t>
    </r>
  </si>
  <si>
    <t>AD.4.1.2</t>
  </si>
  <si>
    <t>Propiedad de los activos</t>
  </si>
  <si>
    <t>Los activos mantenidos en el inventario deben tener un propietario.</t>
  </si>
  <si>
    <t>A.8.1.2</t>
  </si>
  <si>
    <t>ID AM-1
ID AM-2</t>
  </si>
  <si>
    <t xml:space="preserve">Solicite el procedimiento para asegurar la asignación oportuna de la propiedad de los activos. Tenga en cuenta que la propiedad se debería asignar cuando los activos se crean o cuando son entregados a la Entidad.
De acuerdo a las mejores prácticas el propietario de los activos (individuo o entidad, que es responsable por el activo) tiene las siguientes responsabilidades:
a) asegurarse de que los activos están inventariados; 
b) asegurarse de que los activos están clasificados y protegidos apropiadamente; 
c) definir y revisar periódicamente las restricciones y clasificaciones de acceso a activos importantes, teniendo en cuenta las políticas de control de acceso aplicables; 
d) asegurarse del manejo apropiado del activo cuando es eliminado o destruido. 
</t>
  </si>
  <si>
    <t>AD.4.1.3</t>
  </si>
  <si>
    <t>Uso aceptable de los activos</t>
  </si>
  <si>
    <t>Se deben identificar, documentar e implementar reglas para el uso aceptable de información y de activos asociados con información e instalaciones de procesamiento de información.</t>
  </si>
  <si>
    <t>A.8.1.3</t>
  </si>
  <si>
    <t xml:space="preserve">Pregunte por la política, procedimiento, directriz o lineamiento que defina el uso aceptable de los activos, verifique que es conocida por los empleados y usuarios de partes externas que usan activos de la Entidad o tienen acceso a ellos. </t>
  </si>
  <si>
    <t>AD.4.1.4</t>
  </si>
  <si>
    <t>Devolución de activos</t>
  </si>
  <si>
    <t>Todos los empleados y usuarios de partes externas deben devolver todos los activos de la organización que se encuentren a su cargo, al terminar su empleo, contrato o acuerdo.</t>
  </si>
  <si>
    <t>A.8.1.4</t>
  </si>
  <si>
    <t>PR.IP-11</t>
  </si>
  <si>
    <t xml:space="preserve">Revisar las políticas , normas , procedimientos y directrices relativas a los controles de seguridad de la información durante la terminación de la relación laboral por ejemplo, la devolución de los activos de información (equipos, llaves, documentos , datos, sistemas) , las llaves físicas y de cifrado, la eliminación de los derechos de acceso, etc. En caso de que un funcionario o tercero sea el dueño del activo indague como se asegura la transferencia de la información a la Entidad y el  borrado seguro de la información de la Entidad.
En caso en que un empleado o usuario de una parte externa posea conocimientos que son importantes para las operaciones regulares, esa información se debería documentar y transferir a la Entidad. 
Durante el período de notificación de la terminación, la Entidad debería controlar el copiado no autorizado de la información pertinente (por ejemplo, la propiedad intelectual) por parte de los empleados o contratistas que han finalizado el empleo.
</t>
  </si>
  <si>
    <t>AD.4.2</t>
  </si>
  <si>
    <t>Clasificación de información</t>
  </si>
  <si>
    <t>Asegurar que la información recibe un nivel apropiado de protección, de acuerdo con su importancia para la Entidad.</t>
  </si>
  <si>
    <t>A.8.2</t>
  </si>
  <si>
    <t>AD.4.2.1</t>
  </si>
  <si>
    <t>Clasificación de la información</t>
  </si>
  <si>
    <t>La información se debería clasificar en función de los requisitos legales, valor, criticidad y susceptibilidad a divulgación o a modificación no autorizada.</t>
  </si>
  <si>
    <t>A.8.2.1</t>
  </si>
  <si>
    <t>Modelo de Madurez Inicial</t>
  </si>
  <si>
    <t xml:space="preserve">Solicite el procedimiento mediante el cual se clasifican los activos de información y evalué:
1) Que las convenciones y criterios de clasificación sean claros y estén documentados
2) Que se defina cada cuanto debe revisarse la clasificación de un activo
3) La clasificación debería valorarse analizando la confidencialidad, integridad y disponibilidad.
Solicite muestras de inventarios de activos de información clasificados y evalué que se aplican las políticas y procedimientos de clasificación definidos. Evalué si los procesos seleccionados aplican de manera consistente estas políticas y procedimientos. 
</t>
  </si>
  <si>
    <t>AD.4.2.2</t>
  </si>
  <si>
    <t>Etiquetado de la información</t>
  </si>
  <si>
    <t>A.8.2.2</t>
  </si>
  <si>
    <t>PR.DS-5
PR.PT-2</t>
  </si>
  <si>
    <t xml:space="preserve">Solicite el procedimiento para el etiquetado de la información y evalúe:
1) Aplica a activos en formatos físicos y electrónicos (etiquetas físicas, metadatos)
2) Que refleje el esquema de clasificación establecido
3) Que las etiquetas se puedan reconocer fácilmente
4) Que los empleados y contratistas conocen el procedimiento de etiquetado
Revise en  una muestra de activos el correcto etiquetado
</t>
  </si>
  <si>
    <t>AD.4.2.3</t>
  </si>
  <si>
    <t>Manejo de activos</t>
  </si>
  <si>
    <t>A.8.2.3</t>
  </si>
  <si>
    <t>PR.DS-1
PR.DS-2
PR.DS-3
PR.DS-5
PR.IP-6
PR.PT-2</t>
  </si>
  <si>
    <t xml:space="preserve">Solicite los procedimientos para el manejo, procesamiento, almacenamiento y comunicación de información de conformidad con su clasificación.
De acuerdo a las mejores prácticas evidencie si se han considerado los siguientes asuntos: 
a) Restricciones de acceso que soportan los requisitos de protección para cada nivel de clasificación; 
b) Registro formal de los receptores autorizados de los activos; 
c) Protección de copias de información temporal o permanente a un nivel coherente con la protección de la información original; 
d) Almacenamiento de los activos de TI de acuerdo con las especificaciones de los fabricantes; 
e) Marcado claro de todas las copias de medios para la atención del receptor autorizado. 
f) De acuerdo a NIST la información almacenada (at rest) y en tránsito debe ser protegida.
</t>
  </si>
  <si>
    <t>AD.4.3</t>
  </si>
  <si>
    <t>Evitar la divulgación, la modificación, el retiro o la destrucción no autorizados de la información almacenada en los medios.</t>
  </si>
  <si>
    <t xml:space="preserve">A.8.3 </t>
  </si>
  <si>
    <t>AD.4.3.1</t>
  </si>
  <si>
    <t xml:space="preserve">Gestión de medios removibles </t>
  </si>
  <si>
    <t>A.8.3.1</t>
  </si>
  <si>
    <t>PR.DS-3
PR.IP-6
PR.PT-2</t>
  </si>
  <si>
    <t>Solicite las directrices, guías, lineamientos y procedimientos para la gestión de medios removibles, que consideren:
a) Si ya no se requiere, el contenido de cualquier medio reusable que se vaya a retirar de la organización se debe remover de forma que no sea recuperable; 
b) cuando resulte necesario y práctico, se debe solicitar autorización para retirar los medios de la organización, y se debe llevar un registro de dichos retiros con el fin de mantener un rastro de auditoría; 
d) si la confidencialidad o integridad de los datos se consideran importantes, se deben usar técnicas criptográficas para proteger los datos que se encuentran en los medios removibles; 
f) se deben guardar varias copias de los datos valiosos en medios separados, para reducir aún más el riesgo de daño o pérdida casuales de los datos; 
h) sólo se deben habilitar unidades de medios removibles si hay una razón de valida asociada a los procesos la Entidad para hacerlo; 
i) En donde hay necesidad de usar medios removibles, se debería hacer seguimiento a la transferencia de información a estos medios (Por ejemplo DLP)</t>
  </si>
  <si>
    <t>AD.4.3.2</t>
  </si>
  <si>
    <t>Disposición de los medios</t>
  </si>
  <si>
    <t>A.8.3.2</t>
  </si>
  <si>
    <t>PR.DS-3
PR.IP-6</t>
  </si>
  <si>
    <t xml:space="preserve">Solicite los procedimientos existentes para garantizar que los medios a desechar o donar, no contienen información confidencial que pueda ser consultada y copiada por personas no autorizadas.
Verifique si se ha realizado esta actividad y si existen registros de la misma.
</t>
  </si>
  <si>
    <t>AD.4.3.3</t>
  </si>
  <si>
    <t>Transferencia de medios físicos</t>
  </si>
  <si>
    <t>A.8.3.3</t>
  </si>
  <si>
    <t>PR.DS-3
PR.PT-2</t>
  </si>
  <si>
    <t xml:space="preserve">Solicite las directrices definidas para la protección de medios que contienen información durante el transporte. Verifique de acuerdo a las mejores prácticas que se contemple:
a) El uso de un transporte o servicios de mensajería confiables.
b) Procedimientos para verificar la identificación de los servicios de mensajería.
c) Indague y evidencie como es el embalaje el cual debe proteger el contenido contra cualquier daño físico que pudiera presentarse durante el tránsito, y de acuerdo con las especificaciones de los fabricantes, por ejemplo, protección contra cualquier factor ambiental que pueda reducir la eficacia de la restauración del medio, tal como exposición al calor, humedad o campos electromagnéticos; 
d) Solicite los registros que dejen evidencia del transporte donde se identifique el contenido de los medios, la protección aplicada, al igual que los tiempos de transferencia a los responsables durante el transporte, y el recibo en su destino. 
</t>
  </si>
  <si>
    <t>AD.5</t>
  </si>
  <si>
    <t>Responsable de la Continuidad</t>
  </si>
  <si>
    <t>AD.5.1</t>
  </si>
  <si>
    <t xml:space="preserve"> La continuidad de la seguridad de la información debe incluir en los sistemas de gestión de la continuidad del negocio de la Entidad.</t>
  </si>
  <si>
    <t>A.17.1</t>
  </si>
  <si>
    <t>AD.5.1.1</t>
  </si>
  <si>
    <t>A.17.1.1</t>
  </si>
  <si>
    <t>ID.BE-5
PR.IP-9</t>
  </si>
  <si>
    <r>
      <t xml:space="preserve">Indagar si la Entidad cuenta con un BCP (Bussines Continuity Plan) o DRP (Disaster Recovery Plan).
Determine si aplica para procesos críticos solamente o se han incluido otros procesos o por lo menos se ha reconocido la necesidad de ampliarlo a otros procesos (para determinar el nivel de madurez)
Evalúe si se ha incluido en estos planes y procedimientos los requisitos de seguridad de la información.
Tenga en cuenta que en ausencia de una planificación formal de continuidad de negocio y recuperación de desastres, la dirección de seguridad de la información debería suponer que los requisitos de seguridad de la información siguen siendo los mismos en situaciones adversas, en comparación con las condiciones operacionales normales. Como alternativa, una organización puede llevar a cabo un análisis de impacto en el negocio de los aspectos de seguridad de la información, para determinar los requisitos de seguridad de la información aplicables a situaciones adversas. 
De acuerdo a la NIST también se deben tener planes de respuesta a incidentes y recuperación de incidentes.
</t>
    </r>
    <r>
      <rPr>
        <b/>
        <sz val="9"/>
        <color theme="1"/>
        <rFont val="Calibri"/>
        <family val="2"/>
        <scheme val="minor"/>
      </rPr>
      <t>Tenga en cuenta para la calificación:</t>
    </r>
    <r>
      <rPr>
        <sz val="9"/>
        <color theme="1"/>
        <rFont val="Calibri"/>
        <family val="2"/>
        <scheme val="minor"/>
      </rPr>
      <t xml:space="preserve">
1) Si existen planes de continuidad del negocio que contemplen los procesos críticos de la Entidad que garanticen la continuidad de los mismos. Se documentan tan y protegen adecuadamente los planes de continuidad del negocio de la Entidad, este de estar documentado y firmado, por la alta Dirección</t>
    </r>
    <r>
      <rPr>
        <b/>
        <sz val="9"/>
        <color theme="1"/>
        <rFont val="Calibri"/>
        <family val="2"/>
        <scheme val="minor"/>
      </rPr>
      <t>, están en 40.</t>
    </r>
    <r>
      <rPr>
        <sz val="9"/>
        <color theme="1"/>
        <rFont val="Calibri"/>
        <family val="2"/>
        <scheme val="minor"/>
      </rPr>
      <t xml:space="preserve">
2) Si se reconoce la importancia de ampliar los planes de continuidad de del negocio a otros procesos, pero aun no se pueden incluir ni trabajar con ellos, </t>
    </r>
    <r>
      <rPr>
        <b/>
        <sz val="9"/>
        <color theme="1"/>
        <rFont val="Calibri"/>
        <family val="2"/>
        <scheme val="minor"/>
      </rPr>
      <t>están en 60.</t>
    </r>
    <r>
      <rPr>
        <sz val="9"/>
        <color theme="1"/>
        <rFont val="Calibri"/>
        <family val="2"/>
        <scheme val="minor"/>
      </rPr>
      <t xml:space="preserve">
</t>
    </r>
  </si>
  <si>
    <t>AD.5.1.2</t>
  </si>
  <si>
    <t>La organización debe establecer, documentar, implementar y mantener procesos, procedimientos y controles para garantizar el nivel necesario de continuidad para la seguridad de la información durante una situación adversa,</t>
  </si>
  <si>
    <t>A.17.1.2</t>
  </si>
  <si>
    <t>ID.BE-5
PR.IP-4
PR.IP-9
PR.IP-9</t>
  </si>
  <si>
    <t xml:space="preserve">Verifique si la entidad cuenta con
a) Una estructura organizacional adecuada para prepararse, mitigar y responder a un evento contingente, usando personal con la autoridad, experiencia y competencia necesarias. 
b) Personal formalmente asignado de respuesta a incidentes con la responsabilidad, autoridad y competencia necesarias para manejar un incidente y mantener la seguridad de la información. 
c) Planes aprobados, procedimientos de respuesta y recuperación documentados, en los que se especifique en detalle como la organización gestionará un evento contingente y mantendrá su seguridad de la información en un límite predeterminado, con base en los objetivos de continuidad de seguridad de la información aprobados por la dirección. 
Revise si los controles de seguridad de la información que se han implementado continúan operando durante un evento contingente. Si los controles de seguridad no están en capacidad de seguir brindando seguridad a la información, se la Entidad debe establecer, implementar y mantener otros controles para mantener un nivel aceptable de seguridad de la información.
</t>
  </si>
  <si>
    <t>A.17.1.3</t>
  </si>
  <si>
    <t>Modelo de Madurez Optimizado</t>
  </si>
  <si>
    <t>PR.IP-4
PR.IP-10</t>
  </si>
  <si>
    <t xml:space="preserve">Indague y solicite evidencias de la realización de pruebas de la funcionalidad de los procesos, procedimientos y controles de continuidad de la seguridad de la información, para asegurar que son coherentes con los objetivos de continuidad de la seguridad de la información; 
Tenga en cuenta que la verificación de los controles de continuidad de la seguridad de la información es diferente de las pruebas y verificación generales de seguridad de la información. Si es posible, es preferible integrar la verificación de los controles de continuidad de negocio de seguridad de la información con las pruebas de recuperación de desastres y de continuidad de negocio de la organización.
</t>
  </si>
  <si>
    <t>AD.5.2</t>
  </si>
  <si>
    <t xml:space="preserve"> Asegurar la disponibilidad de las instalaciones de procesamiento de la información.</t>
  </si>
  <si>
    <t xml:space="preserve">A.17.2 </t>
  </si>
  <si>
    <t>AD.5.2.1</t>
  </si>
  <si>
    <t>A.17.2.1</t>
  </si>
  <si>
    <t>ID.BE-5</t>
  </si>
  <si>
    <t xml:space="preserve">Verifique si la Entidad cuenta con arquitecturas redundantes, ya sea un centro de cómputo principal y otro alterno o componentes redundantes en el único centro de cómputo.
Indague como se han definido las necesidades de los procesos para seleccionar que elementos deben ser redundantes.
Solicite si aplica las pruebas aplicadas para asegurar que un componente redundante funciona de la forma prevista durante una emergencia o falla.
</t>
  </si>
  <si>
    <t>AD.6</t>
  </si>
  <si>
    <t>Responsable de SI/Responsable de TICs/Control Interno</t>
  </si>
  <si>
    <t>AD.6.1</t>
  </si>
  <si>
    <t>Evitar el incumplimiento de las obligaciones legales, estatutarias, de reglamentación o contractuales relacionadas con seguridad de la información y de cualquier requisito de seguridad.</t>
  </si>
  <si>
    <t xml:space="preserve">A.18.1 </t>
  </si>
  <si>
    <t>ID.GV-3</t>
  </si>
  <si>
    <t>De acuerdo a la NIST:  Los requerimientos legales y regulatorios respecto de la ciberseguridad, incluyendo la privacidad y las libertades y obligaciones civiles, son entendidos y gestionados.</t>
  </si>
  <si>
    <t>AD.6.1.1</t>
  </si>
  <si>
    <t>Identificación de la legislación aplicable y de los requisitos contractuales.</t>
  </si>
  <si>
    <t>A.18.1.1</t>
  </si>
  <si>
    <t>Modelo de Madurez Gestionado Cuantitativamente</t>
  </si>
  <si>
    <t xml:space="preserve">Solicite la relación de requisitos legales, reglamentarios, estatutarios, que le aplican a la Entidad (Normograma). 
Indague si existe un responsable de identificarlos y se definen los responsables para su cumplimiento.
</t>
  </si>
  <si>
    <t>AD.6.1.2</t>
  </si>
  <si>
    <t>A.18.1.2</t>
  </si>
  <si>
    <t xml:space="preserve">1) Solicite los procedimientos para el cumplimiento de los requisitos y contractuales relacionados con los derechos de propiedad intelectual y el uso de productos de software patentados. 
2) Verifique si la Entidad cuenta con una política publicada sobre el cumplimiento de derechos de propiedad intelectual que defina el uso legal del software y de productos informáticos. Esta política debe estar orientada no solo al software, si no también a documentos gráficos, libros, etc.
3) Indague como se controla que no se instale software ilegal.
4) Indague si se tiene un inventario de software instalado y se compara con el número de licencias adquiridas para asegurar que no se incumplen los derechos de propiedad intelectual. Tenga en cuenta los controles que deben existir para asegurar que no se exceda ningún número máximo de usuarios permitido dentro de la licencia.
</t>
  </si>
  <si>
    <t>AD.6.1.3</t>
  </si>
  <si>
    <t>Protección de registros.</t>
  </si>
  <si>
    <t>Se deben proteger los registros importantes de una organización de pérdida, destrucción y falsificación, en concordancia con los requerimientos estatutarios, reguladores, contractuales y comerciales</t>
  </si>
  <si>
    <t>A.18.1.3</t>
  </si>
  <si>
    <t>PR.IP-4</t>
  </si>
  <si>
    <t>Revise si la Entidad cuenta con tablas de retención documental que especifiquen los registros y el periodo por el cual se deberían retener, además del almacenamiento, manejo y destrucción. Posibles tipos de registros pueden ser registros contables, registros de bases de datos, logs de transacciones, logs de auditoría y procedimientos operacionales, los medios de almacenamiento permitidos pueden ser papel, microfichas, medios magnéticos, medios ópticos etc.</t>
  </si>
  <si>
    <t>AD.6.1.4</t>
  </si>
  <si>
    <t>Protección de los datos y privacidad de la información relacionada con los datos personales.</t>
  </si>
  <si>
    <t>Se deben asegurar la protección y privacidad de la información personal tal como se requiere en la legislación relevante, las regulaciones y, si fuese aplicable, las cláusulas contractuales.</t>
  </si>
  <si>
    <t>A.18.1.4</t>
  </si>
  <si>
    <t>DE.DP-2</t>
  </si>
  <si>
    <t xml:space="preserve">Indague sobre las disposiciones que ha definido la Entidad para cumplir con la legislación de privacidad de los datos personales, ley estatutaria 1581 de 2012 y decreto 1377 que reglamenta la ley de 2013.
1) Revise si existe una política para cumplir con la ley
2) Si están definidos los responsables
3) Si se tienen identificados los repositorios de datos personales
4) Si se ha solicitado consentimiento al titular para tratar los datos personales y se guarda registro de este hecho.
5) Si se adoptan las medidas técnicas necesarias para proteger las bases de datos donde reposan estos datos.
</t>
  </si>
  <si>
    <t>AD.6.1.5</t>
  </si>
  <si>
    <t>n/a</t>
  </si>
  <si>
    <t>Reglamentación de controles criptográficos.</t>
  </si>
  <si>
    <t>A.18.1.5</t>
  </si>
  <si>
    <t>AD.6.2</t>
  </si>
  <si>
    <t xml:space="preserve">A.18.2 </t>
  </si>
  <si>
    <t>AD.6.2.1</t>
  </si>
  <si>
    <t>A.18.2.1</t>
  </si>
  <si>
    <t xml:space="preserve">Investigue la forma como se realizan revisiones independientes (por personas diferentes o no vinculadas a un proceso o área que se revisa), de la conveniencia, la adecuación y la eficacia continuas de la  gestionar la seguridad de la información. 
Para esto solicite:
1) El plan de auditorías del año 2015
2) El resultado de las auditorías del año 2015
3) Las oportunidades de mejora o cambios en la seguridad de la información identificados.
</t>
  </si>
  <si>
    <t>AD.6.2.2</t>
  </si>
  <si>
    <t>Asegurar el cumplimiento de los sistemas con las políticas y estándares de seguridad organizacional.</t>
  </si>
  <si>
    <t>A.18.2.2</t>
  </si>
  <si>
    <t>PR.IP-12</t>
  </si>
  <si>
    <t xml:space="preserve">1) Verifique si los gerentes aseguran que todos los procedimientos de seguridad dentro de su área de responsabilidad se llevan a cabo correctamente para lograr el cumplimiento de las políticas y estándares de seguridad. 
2) Verifique la revisión periódica del cumplimiento del centro de cómputo con  las políticas y normas de seguridad establecidas. 
3) Verifique si los sistemas de información son revisados regularmente para asegurar el cumplimiento de las normas de seguridad de la información 
</t>
  </si>
  <si>
    <t>AD.6.2.3</t>
  </si>
  <si>
    <t>Revisión de cumplimiento técnico.</t>
  </si>
  <si>
    <t>Los sistemas de información deben chequearse regularmente para el cumplimiento con los estándares de implementación de la seguridad.</t>
  </si>
  <si>
    <t>A.18.2.3</t>
  </si>
  <si>
    <t>ID.RA-1</t>
  </si>
  <si>
    <t xml:space="preserve">Verifique si se realizan evaluaciones de seguridad técnicas por o bajo la supervisión de personal autorizado, apoyado en herramientas automáticas o con revisiones manuales realizadas por especialistas. 
Solicite evidencia de las últimas pruebas realizadas, sus resultados y seguimiento para asegurar que las brechas de seguridad fueron solucionadas.
</t>
  </si>
  <si>
    <t>AD.7</t>
  </si>
  <si>
    <t>AD.7.1</t>
  </si>
  <si>
    <t>Asegurar la protección de los activos de la entidad que sean accesibles para los proveedores</t>
  </si>
  <si>
    <t>A.15.1</t>
  </si>
  <si>
    <t>1) Solicite la política de seguridad de la información para las relaciones con los proveedores, que indique los requisitos de SI para mitigar los riesgos asociados con el acceso de proveedores a los activos de la organización, esta política debe reflejarse en los acuerdos con los proveedores que deben estar documentados.
2) Verifique en la muestra de  proveedores  con acceso a los activos de información (no necesariamente son proveedores de tecnología de la información, por ejemplo pueden ser proveedores que tengan por ejemplo un proceso de nomina en outsourcing), se hayan suscrito acuerdos (ANS) formales donde se establezcan y acuerden todos los requisitos de seguridad de la información pertinentes con cada proveedor.
3) Verifique para los proveedores si se tiene en cuenta los riesgos de SI asociados a la cadena de suministro, por ejemplo para los proveedores en la nube es muy común que se apoyen en otros proveedores para proporcionar las instalaciones y se deben manejar los riesgos asociados a este tercero con el cual la entidad no tiene una relación comercial directa. Solicite que le indiquen como identifican para cada proveedor su cadena de suministro y obtenga evidencia de este hecho.</t>
  </si>
  <si>
    <t>AD.7.2</t>
  </si>
  <si>
    <t>Mantener el nivel acordado de seguridad de la información y de prestación del servicio en línea con los acuerdos con los proveedores</t>
  </si>
  <si>
    <t>A.15.2</t>
  </si>
  <si>
    <t xml:space="preserve">1) Indague y solicite evidencia en una muestra de proveedores seleccionada, como la entidad hace seguimiento, revisa y audita con regularidad de acuerdo a la política la prestación de servicios de los proveedores y el cumplimiento de los compromisos respecto a la seguridad de la información.
2) Indague y evidencie como se gestionan los cambios en el suministro de servicios por parte de los proveedores, incluido el mantenimiento y la mejora de las políticas, procedimientos y controles de seguridad de la información existentes , teniendo en cuenta la criticidad de la información, sistemas y procesos del negocio involucrados, los incidentes de seguridad de la información y la revaloración de los riesgos.
2) </t>
  </si>
  <si>
    <t>ENTIDADEVALUADA</t>
  </si>
  <si>
    <t>T.1</t>
  </si>
  <si>
    <t>Responsable de SI/Responsable de TICs</t>
  </si>
  <si>
    <t>T.1.1</t>
  </si>
  <si>
    <t>REQUISITOS DEL NEGOCIO PARA CONTROL DE ACCESO</t>
  </si>
  <si>
    <t>Se debe limitar el acceso a información y a instalaciones de procesamiento de información.</t>
  </si>
  <si>
    <t>A.9.1</t>
  </si>
  <si>
    <t>Modelo de madurez definido</t>
  </si>
  <si>
    <t>T.1.1.1</t>
  </si>
  <si>
    <t>Política de control de acceso</t>
  </si>
  <si>
    <t>Se debe establecer, documentar y revisar una política de control de acceso con base en los requisitos del negocio y de seguridad de la información.</t>
  </si>
  <si>
    <t>A.9.1.1</t>
  </si>
  <si>
    <r>
      <t xml:space="preserve">Revisar que la </t>
    </r>
    <r>
      <rPr>
        <sz val="11"/>
        <color theme="1"/>
        <rFont val="Calibri"/>
        <family val="2"/>
        <scheme val="minor"/>
      </rPr>
      <t>política contenga lo siguiente:
a) los requisitos de seguridad para las aplicaciones del negocio;
b) las políticas para la divulgación y autorización de la información, y los niveles de seguridad de la información y de clasificación de la información;
c) la coherencia entre los derechos de acceso y las políticas de clasificación de información de los sistemas y redes;
d) la legislación pertinente y cualquier obligación contractual concerniente a la limitación del acceso a datos o servicios;
e) la gestión de los derechos de acceso en un entorno distribuido y en red, que reconoce todos los tipos de conexiones disponibles;
f) la separación de los roles de control de acceso, (solicitud de acceso, autorización de acceso, administración del acceso);
g) los requisitos para la autorización formal de las solicitudes de acceso;
h) los requisitos para la revisión periódica de los derechos de acceso;
i) el retiro de los derechos de acceso;
j) el ingreso de los registros de todos los eventos significativos concernientes al uso y gestión de identificación de los usuarios, e información de autenticación secreta, en el archivo permanente;
k) los roles de acceso privilegiado;</t>
    </r>
  </si>
  <si>
    <t>T.1.1.2</t>
  </si>
  <si>
    <t>Acceso a redes y a servicios en red</t>
  </si>
  <si>
    <t>Se debe permitir acceso de los usuarios a la red y a los servicios de red para los que hayan sido autorizados específicamente.</t>
  </si>
  <si>
    <t>A.9.1.2</t>
  </si>
  <si>
    <t>PR.AC-4
PR.DS-5
PR.PT-3</t>
  </si>
  <si>
    <r>
      <t xml:space="preserve">Revisar la </t>
    </r>
    <r>
      <rPr>
        <sz val="11"/>
        <color theme="1"/>
        <rFont val="Calibri"/>
        <family val="2"/>
        <scheme val="minor"/>
      </rPr>
      <t>política relacionada con el uso de redes y de servicios de red y verificar que incluya:
a) las redes y servicios de red a los que se permite el acceso;
b) los procedimientos de autorización para determinar a quién se permite el acceso a qué redes y servicios de red;
c) los controles y procedimientos de gestión para proteger el acceso a las conexiones de red y a los servicios de red;
d) los medios usados para acceder a las redes y servicios de red ( uso de VPN o redes inalámbricas);
e) los requisitos de autenticación de usuarios para acceder a diversos servicios de red;
f) el seguimiento del uso de servicios de red.</t>
    </r>
  </si>
  <si>
    <t>T.1.2</t>
  </si>
  <si>
    <t>GESTIÓN DE ACCESO DE USUARIOS</t>
  </si>
  <si>
    <t>Se debe asegurar el acceso de los usuarios autorizados y evitar el acceso no autorizado a sistemas y servicios.</t>
  </si>
  <si>
    <t xml:space="preserve">A.9.2 </t>
  </si>
  <si>
    <t>Modelo de madurez gestionado cuantitativamente</t>
  </si>
  <si>
    <t>T.1.2.1</t>
  </si>
  <si>
    <t>Registro y cancelación del registro de usuarios</t>
  </si>
  <si>
    <t>Se debe implementar un proceso formal de registro y de cancelación de registro de usuarios, para posibilitar la asignación de los derechos de acceso.</t>
  </si>
  <si>
    <t xml:space="preserve">A.9.2.1 </t>
  </si>
  <si>
    <t>PR.AC-1</t>
  </si>
  <si>
    <t>Revisar el proceso para la gestión y la identificación de los usuarios que incluya:
a) Identificaciones únicas para los usuarios, que les permita estar vinculados a sus acciones y mantener la responsabilidad por ellas; el uso de identificaciones compartidas solo se debe permitir cuando sea necesario por razones operativas o del negocio, y se  aprueban y documentan;
b) deshabilitar o retirar inmediatamente las identificaciones de los usuarios que han dejado la organización;
c) identificar y eliminar o deshabilitar periódicamente las identificaciones de usuario redundantes;
d) asegurar que las identificaciones de usuario redundantes no se asignen a otros usuarios.</t>
  </si>
  <si>
    <t>T.1.2.2</t>
  </si>
  <si>
    <t xml:space="preserve"> Suministro de acceso de usuarios</t>
  </si>
  <si>
    <t>Se debe implementar un proceso de suministro de acceso formal de usuarios para asignar o revocar los derechos de acceso a todo tipo de usuarios para todos los sistemas y servicios.</t>
  </si>
  <si>
    <t>A.9.2.2</t>
  </si>
  <si>
    <t>Revisar el proceso para asignar o revocar los derechos de acceso otorgados a las identificaciones de usuario que incluya:
a) obtener la autorización del propietario del sistema de información o del servicio para el uso del sistema de información o servicio;
b) verificar que el nivel de acceso otorgado es apropiado a las políticas de acceso y es coherente con otros requisitos, tales como separación de deberes;
c) asegurar que los derechos de acceso no estén activados antes de que los procedimientos de autorización estén completos;
d) mantener un registro central de los derechos de acceso suministrados a una identificación de usuario para acceder a sistemas de información y servicios;
e) adaptar los derechos de acceso de usuarios que han cambiado de roles o de empleo, y retirar o bloquear inmediatamente los derechos de acceso de los usuarios que han dejado la organización;
f) revisar periódicamente los derechos de acceso con los propietarios de los sistemas de información o servicios.</t>
  </si>
  <si>
    <t>T.1.2.3</t>
  </si>
  <si>
    <t>Gestión de derechos de acceso privilegiado</t>
  </si>
  <si>
    <t>Se debe restringir y controlar la asignación y uso de derechos de acceso privilegiado.</t>
  </si>
  <si>
    <t>A.9.2.3</t>
  </si>
  <si>
    <t>PR.AC-4
PR.DS-5</t>
  </si>
  <si>
    <t>Revisar la asignación de derechos de acceso privilegiado a través de  un proceso de autorización formal de acuerdo con la política de control de acceso pertinente. el proceso debe incluir los siguientes pasos:
a) Identificar los derechos de acceso privilegiado asociados con cada sistema o proceso, (sistema operativo, sistema de gestión de bases de datos, y cada aplicación) y los usuarios a los que es necesario asignar;
b) definir o establecer los derechos de acceso privilegiado a usuarios con base en la necesidad de uso y caso por caso, alineada con la política de control de acceso;
c) mantener un proceso de autorización y un registro de todos los privilegios asignados. Sólo se debe suministrar derechos de acceso cuando el proceso de autorización esté completo;
d) definir los requisitos para la expiración de los derechos de acceso privilegiado;
e) establecer los derechos de acceso privilegiado a través de una identificación de usuario diferente de la usada para las actividades regulares del negocio. Las actividades regulares del negocio no se  ejecutan desde una identificación privilegiada;
f) tener las competencias de los usuarios con derechos de acceso privilegiado y su revisión periódica para verificar si están en línea con sus deberes;
g) establecer y mantener procedimientos genéricos para evitar el uso no autorizado de identificaciones de usuario de administración genérica, de acuerdo con las capacidades de configuración del sistema;
h) establecer la confidencialidad de la información de autenticación secreta, para las identificaciones de usuario de administración genérica, cuando se comparta (cambiar las contraseñas con frecuencia, y cuando un usuario privilegiado ha dejado el trabajo o cambia de trabajo, comunicarlas entre los usuarios privilegiados con los mecanismos apropiados).</t>
  </si>
  <si>
    <t>T.1.2.4</t>
  </si>
  <si>
    <t>Gestión de información de autenticación secreta de usuarios</t>
  </si>
  <si>
    <t>La asignación de información de autenticación secreta se debe controlar por medio de un proceso de gestión formal.</t>
  </si>
  <si>
    <t>A.9.2.4</t>
  </si>
  <si>
    <t>Revisar el proceso, que incluya:
a) establecer la firma de una declaración para mantener confidencial la información de autenticación secreta personal, y mantener la información de autenticación secreta del grupo (cuando es compartida) únicamente dentro de los miembros del grupo; esta declaración firmada se puede incluir en los términos y condiciones del empleo para todos los que los usuarios ;
b) estipular que todos los usuarios deben mantener su propia información de autenticación secreta, y se les suministra una autentificación secreta temporal segura, que se obligue a cambiar al usarla por primera vez;
c) establecer procedimientos para verificar la identidad de un usuario antes de proporcionarle la nueva información de autenticación secreta de reemplazo o temporal;
d) definir que la información de autenticación secreta temporal se  suministra a los usuarios de una manera segura; y se evitar utilizar  partes externas o de mensajes de correo electrónico no protegidos (texto claro);
e) establecer que la información de autenticación secreta temporal es única para un individuo y no es fácil de adivinar;
f) definir que los usuarios deben acusar recibo de la información de autenticación secreta;
g) establecer que la información de autenticación secreta por defecto, del fabricante, se modifica después de la instalación de los sistemas o software.</t>
  </si>
  <si>
    <t>T.1.2.5</t>
  </si>
  <si>
    <t>Revisión de los derechos de acceso de usuarios</t>
  </si>
  <si>
    <t>Los propietarios de los activos deben revisar los derechos de acceso de los usuarios, a intervalos regulares.</t>
  </si>
  <si>
    <t>A.9.2.5</t>
  </si>
  <si>
    <t>Revisar los derechos de acceso que incluya:
a) examinar los derechos de acceso de los usuarios periódicamente y después de cualquier cambio, promoción, cambio a un cargo a un nivel inferior, o terminación del empleo;
b) establecer que los derechos de acceso de usuario se revisan y reasignan cuando pasan de un rol a otro dentro de la misma organización;
c) definir las autorizaciones para los derechos de acceso privilegiado y revisar periódicamente;
d) verificar las asignaciones de privilegios periódicamente, para asegurar que no se hayan obtenido privilegios no autorizados;
e) revisar y registrar los cambios a las cuentas privilegiadas periódicamente.</t>
  </si>
  <si>
    <t>T.1.2.6</t>
  </si>
  <si>
    <t>Retiro o ajuste de los derechos de acceso</t>
  </si>
  <si>
    <t>Los derechos de acceso de todos los empleados y de usuarios externos a la información y a las instalaciones de procesamiento de información se deben retirar al terminar su empleo, contrato o acuerdo, o se deben ajustar cuando se hagan cambios.</t>
  </si>
  <si>
    <t>A.9.2.6</t>
  </si>
  <si>
    <t>Revisar los derechos de acceso a la información y a los activos asociados con instalaciones de procesamiento de información, antes de que el empleo termine o cambie, dependiendo de la evaluación de factores de riesgo que incluya:
a) terminación o cambio lo inicia el empleado, el usuario de la parte externa o la dirección, y la razón de la terminación;
b) revisar las responsabilidades actuales del empleado, el usuario de la parte externa o cualquier otro usuario;
c) verificar el valor de los activos accesibles en la actualidad.</t>
  </si>
  <si>
    <t>T.1.3</t>
  </si>
  <si>
    <t>RESPONSABILIDADES DE LOS USUARIOS</t>
  </si>
  <si>
    <t>Hacer que los usuarios rindan cuentas por la salvaguarda de su información de autenticación.</t>
  </si>
  <si>
    <t xml:space="preserve">A.9.3 </t>
  </si>
  <si>
    <t>T.1.3.1</t>
  </si>
  <si>
    <t>Uso de información de autenticación secreta</t>
  </si>
  <si>
    <t>Se debe exigir a los usuarios que cumplan las prácticas de la organización para el uso de información de autenticación secreta.</t>
  </si>
  <si>
    <t xml:space="preserve">A.9.3.1 </t>
  </si>
  <si>
    <t>Revisar si el proceso de notificación a usuarios incluye:
a) Mantener la confidencialidad de la información de autenticación secreta, asegurándose de que no sea divulgada a ninguna otra parte, incluidas las personas con autoridad;
b) evitar llevar un registro (en papel, en un archivo de software o en un dispositivo portátil) de autenticación secreta, a menos que se pueda almacenar en forma segura y que el método de almacenamiento haya sido aprobado (una bóveda para contraseñas);
c) cambiar la información de autenticación secreta siempre que haya cualquier indicio de que se pueda comprometer la información;
d) definir que cuando se usa contraseñas como información de autenticación secreta, se debe seleccionar contraseñas seguras con una longitud mínima suficiente que:
1) sean fáciles de recordar;
2) no estén basadas en algo que otra persona pueda adivinar fácilmente u obtener usando información relacionada con la persona, (nombres, números de teléfono y fechas de nacimiento, etc.);
3) no sean vulnerables a ataques de diccionario (es decir, no contienen palabras incluidas en los diccionarios);
4) estén libres de caracteres completamente numéricos o alfabéticos idénticos consecutivos;
5) si son temporales, cambiarlos la primera vez que se ingrese;
e) no compartir información de autenticación secreta del usuario individual;
f) establecer una protección apropiada de contraseñas cuando se usan éstas como información de autenticación secreta en procedimientos de ingreso automatizados, y estén almacenadas;
g) no usar la misma información de autenticación secreta para propósitos de negocio y otros diferentes de estos.</t>
  </si>
  <si>
    <t>T.1.4</t>
  </si>
  <si>
    <t>CONTROL DE ACCESO A SISTEMAS Y APLICACIONES</t>
  </si>
  <si>
    <t>Se debe evitar el acceso no autorizado a sistemas y aplicaciones.</t>
  </si>
  <si>
    <t xml:space="preserve">A.9.4 </t>
  </si>
  <si>
    <t>T.1.4.1</t>
  </si>
  <si>
    <t>Restricción de acceso a la información</t>
  </si>
  <si>
    <t>El acceso a la información y a las funciones de los sistemas de las aplicaciones se debería restringir de acuerdo con la política de control de acceso.</t>
  </si>
  <si>
    <t xml:space="preserve">A.9.4.1 </t>
  </si>
  <si>
    <t>Revisar las restricciones de acceso a través de la aplicación individual del negocio y de acuerdo con la política de control de acceso definida; que incluya:
a) suministrar menús para controlar el acceso a las funciones de sistemas de aplicaciones;
b) controlar a qué datos puede tener acceso un usuario particular;
c) controlar los derechos de acceso de los usuarios, (a leer, escribir, borrar y ejecutar);
d) controlar los derechos de acceso de otras aplicaciones;
e) limitar la información contenida en los elementos de salida;
f) proveer controles de acceso físico o lógico para el aislamiento de aplicaciones, datos de aplicaciones o sistemas críticos.</t>
  </si>
  <si>
    <t>T.1.4.2</t>
  </si>
  <si>
    <t>Procedimiento de ingreso seguro</t>
  </si>
  <si>
    <t>Cuando lo requiere la política de control de acceso, el acceso a sistemas y aplicaciones se debe controlar mediante un proceso de ingreso seguro.</t>
  </si>
  <si>
    <t>A.9.4.2</t>
  </si>
  <si>
    <t>Revisar el procedimiento de ingreso que incluya:
a) no visualizar los identificadores del sistema o de la aplicación sino hasta que el proceso de ingreso se haya completado exitosamente;
b) visualizar una advertencia general acerca de que sólo los usuarios autorizados pueden acceder al computador;
c) evitar los mensajes de ayuda durante el procedimiento de ingreso, que ayudarían a un usuario no autorizado;
d) validar la información de ingreso solamente al completar todos los datos de entrada. ante una condición de error, el sistema no debe indicar qué parte de los datos es correcta o incorrecta;
e) proteger contra intentos de ingreso mediante fuerza bruta;
f) llevar un registro con los intentos exitosos y fallidos;
g) declarar un evento de seguridad si se detecta un intento potencial o una violación exitosa de los controles de ingreso;
h) visualizar la siguiente información al terminar un ingreso seguro:
1) registrar la fecha y la hora del ingreso previo exitoso;
2) registrar los detalles de cualquier intento de ingreso no exitoso desde el último ingreso exitoso;
i) no visualizar una contraseña que se esté ingresando;
j) no transmitir contraseñas en un texto claro en una red;
k) terminar sesiones inactivas después de un período de inactividad definido, especialmente en lugares de alto riesgo tales como áreas públicas o externas por fuera de la gestión de seguridad de la organización o en dispositivos móviles;
l) restringir los tiempos de conexión para brindar seguridad adicional para aplicaciones de alto riesgo y para reducir la ventana de oportunidad para acceso no autorizado.</t>
  </si>
  <si>
    <t>T.1.4.3</t>
  </si>
  <si>
    <t>Sistema de gestión de contraseñas</t>
  </si>
  <si>
    <t>Los sistemas de gestión de contraseñas deben ser interactivos y deben asegurar la calidad de las contraseñas.</t>
  </si>
  <si>
    <t>A.9.4.3</t>
  </si>
  <si>
    <t>Revisar el sistema de gestión de contraseñas que incluya:
a) cumplir el uso de identificaciones y contraseñas de usuarios individuales para mantener la rendición de cuentas;
b) permitir que los usuarios seleccionen y cambien sus propias contraseñas e incluyan un procedimiento de confirmación para permitir los errores de entrada;
c) Exigir por que se escojan contraseñas de calidad;
d) Forzar a los usuarios cambiar sus contraseñas cuando ingresan por primera vez;
e) Exigir por que se cambien las contraseñas en forma regular, según sea necesario:
f) llevar un registro de las contraseñas usadas previamente, e impedir su reusó;
g) no visualizar contraseñas en la pantalla cuando se está ingresando;
h) almacenar los archivos de las contraseñas separadamente de los datos del sistema de aplicaciones;
i) almacenar y transmitir las contraseñas en forma protegida.</t>
  </si>
  <si>
    <t>T.1.4.4</t>
  </si>
  <si>
    <t>Uso de programas utilitarios privilegiados</t>
  </si>
  <si>
    <t>Se debe restringir y controlar estrictamente el uso de programas utilitarios que pudieran tener capacidad de anular el sistema y los controles de las aplicaciones.</t>
  </si>
  <si>
    <t>A.9.4.4</t>
  </si>
  <si>
    <t>Revisar las directrices para el uso de programas utilitarios con la capacidad de anular los controles de sistemas y de aplicaciones, que incluyan.
a) utilizar procedimientos de identificación, autenticación y autorización para los programas utilitarios;
b) separar los programas utilitarios del software de aplicaciones;
c) limitar el uso de programas utilitarios al número mínimo práctico de usuarios confiables y autorizados;
d) autorizar el uso adhoc de programas utilitarios;
e) limitar la disponibilidad de los programas utilitarios;
f) registrar el uso de los programas utilitarios;
g) definir y documentar los niveles de autorización para los programas utilitarios;
h) retirar o deshabilitar todos los programas utilitarios innecesarios;
i) No poner a disposición los programas utilitarios a los usuarios que tengan acceso a aplicaciones en sistemas en donde se requiera la separación de deberes.</t>
  </si>
  <si>
    <t>T.1.4.5</t>
  </si>
  <si>
    <t>Control de acceso a códigos fuente de programas</t>
  </si>
  <si>
    <t>Se debe restringir el acceso a los códigos fuente de los programas.</t>
  </si>
  <si>
    <t xml:space="preserve">A.9.4.5 </t>
  </si>
  <si>
    <t>Revisar el procedimiento para la gestión de códigos fuente de los programas, que incluya:
a) definir en donde sea posible, las librerías de fuentes de programas no se deben mantener en los sistemas operativos;
b) gestionar los códigos fuente de los programas y las librerías de las fuentes de los programas se debería hacer de acuerdo con procedimientos establecidos;
c) establecer que el personal de soporte deben tener acceso restringido a las librerías de las fuentes de los programas;
d) definir que la actualización de las librerías de fuentes de programas y elementos asociados, y la entrega de fuentes de programas a los programadores sólo se deben hacer una vez que se haya recibido autorización apropiada;
e) establecer que los listados de programas se deben mantener en un entorno seguro;
f) conservar un registro de auditoría de todos los accesos a la librerías de fuentes de programas;
g) mantener y copiar las bibliotecas de fuentes de programas a través de procedimientos estrictos de control de cambios.</t>
  </si>
  <si>
    <t>T.2</t>
  </si>
  <si>
    <t>T.2.1</t>
  </si>
  <si>
    <t>CONTROLES CRIPTOGRÁFICOS</t>
  </si>
  <si>
    <t>Asegurar el uso apropiado y eficaz de la criptografía para proteger la confidencialidad, la autenticidad y/o la integridad de la información.</t>
  </si>
  <si>
    <t xml:space="preserve">A.10.1 </t>
  </si>
  <si>
    <t>T.2.1.1</t>
  </si>
  <si>
    <t>Política sobre el uso de controles criptográficos</t>
  </si>
  <si>
    <t>Se debe desarrollar e implementar una política sobre el uso de controles criptográficos para la protección de la información.</t>
  </si>
  <si>
    <t xml:space="preserve">A.10.1.1 </t>
  </si>
  <si>
    <t>Revisar la política sobre el uso de la criptográfica, que incluya:
a) establecer el enfoque de la dirección con relación al uso de controles criptográficos en toda la organización, incluyendo los principios generales bajo los cuales se deben proteger la  información del negocio;
b) realizar una valoración de riesgos, que identifique el nivel de protección requerida, teniendo en cuenta el tipo, fortaleza y calidad del algoritmo de encriptación requerido.
c) utilizar la encriptación para la protección de información transportada por dispositivos de encriptación móviles o removibles, o a través de líneas de comunicación;
d) gestionar las llaves y los métodos para la protección de llaves criptográficas y la recuperación de información encriptada, en el caso de llaves perdidas, llaves cuya seguridad está comprometida, o que están dañadas;
e) establecer roles y responsabilidades, quién es responsable por:
1) la implementación de la política.
2) la gestión de llaves, incluida la generación de llaves;
f) establecer las normas que se van a adoptar para la implementación efectiva en toda la organización (procesos del negocio);
g) definir el impacto de usar información encriptada en los controles que dependen de la inspección del contenido.</t>
  </si>
  <si>
    <t>T.2.1.2</t>
  </si>
  <si>
    <t>Gestión de llaves</t>
  </si>
  <si>
    <t>Se debe desarrollar e implementar una política sobre el uso, protección y tiempo de vida de las llaves criptográficas durante todo su ciclo de vida.</t>
  </si>
  <si>
    <t>A.10.1.2</t>
  </si>
  <si>
    <t>Revisar el sistema de gestión de llaves que debe estar basado en un grupo establecido de normas, procedimientos y métodos seguros para:
a) generar llaves para diferentes sistemas criptográficos y diferentes aplicaciones;
b) generar y obtener certificados de llaves públicas;
c) distribuir llaves a las entidades previstas, incluyendo la forma de recibir y activar las llaves;
d) almacenar las llaves, incluyendo la forma en que los usuarios autorizados obtienen acceso a ellas;
e) cambiar o actualizar las llaves, incluyendo las reglas sobre cuándo se deben cambiar y cómo hacerlo;
f) dar tratamiento a las llaves cuya seguridad está comprometida;
g) revocar las llaves, incluyendo la forma de retirarlas o desactivarlas,  cuando la seguridad de las llaves ha estado comprometida, o cuando un usuario deja la organización;
h) recuperar las llaves que estén perdidas o dañadas;
i) hacer copias de respaldo de las llaves o archivarlas;
j) destruir las llaves;
k) registrar y auditar las actividades relacionadas con gestión de llaves.</t>
  </si>
  <si>
    <t>T.3</t>
  </si>
  <si>
    <t>Responsable de la seguridad física/Responsable de SI/Líderes de los procesos</t>
  </si>
  <si>
    <t>T.3.1</t>
  </si>
  <si>
    <t>Prevenir el acceso físico no autorizado, el daño y la interferencia a la información y a las instalaciones de procesamiento de información de la organización.</t>
  </si>
  <si>
    <t>A.11.1</t>
  </si>
  <si>
    <t>T.3.1.1</t>
  </si>
  <si>
    <t>Se debe definir y usar perímetros de seguridad, y usarlos para proteger áreas que contengan información sensible o crítica, e instalaciones de manejo de información.</t>
  </si>
  <si>
    <t xml:space="preserve">A.11.1.1 </t>
  </si>
  <si>
    <t>PR.AC-2</t>
  </si>
  <si>
    <t>Revisar las directrices relacionadas con los perímetros de seguridad física:
a) definir los perímetros de seguridad, y el emplazamiento y fortaleza de cada uno de los perímetros deben depender de los requisitos de seguridad de los activos dentro del perímetro y de los resultados de una valoración de riesgos;
b) establecer los perímetros de una edificación o sitio que contenga instalaciones de procesamiento de la información debe ser físicamente seguros; el techo exterior, las paredes y el material de los pisos del sitio deben ser de construcción sólida, y todas las paredes externas deben estar protegidas adecuadamente contra acceso no autorizado con mecanismos de control (barras, alarmas, cerraduras); las puertas y ventanas deben estar cerradas con llave cuando no hay supervisión, y se debe considerar protección externa para ventanas, particularmente al nivel del suelo;
c) definir un área de recepción con vigilancia u otro medio para controlar el acceso físico al sitio o edificación; el acceso a los sitios y edificaciones debe estar restringido únicamente para personal autorizado;
d) establecer cuando sea aplicable y construir barreras físicas para impedir el acceso físico no autorizado y la contaminación ambiental;
e) establecer que todas las puertas contra incendio en un perímetro de seguridad deben tener alarmas, estar monitoreadas y probadas junto con las paredes, para establecer el nivel requerido de resistencia de acuerdo con normas regionales, nacionales e internacionales adecuadas; deben funcionar de manera segura de acuerdo al código local de incendios;
f) instalar sistemas adecuados para detección de intrusos de acuerdo con normas nacionales, regionales o internacionales y se deben probar regularmente para abarcar todas las puertas externas y ventanas accesibles; las áreas no ocupadas deben tener alarmas en todo momento; también deben abarcar otras áreas, tales como las salas de computo o las salas de comunicaciones;
g) establecer que las instalaciones de procesamiento de información gestionadas por la organización deben estar separadas físicamente de las gestionadas por partes externas.</t>
  </si>
  <si>
    <t>T.3.1.2</t>
  </si>
  <si>
    <t xml:space="preserve">Responsable de SI </t>
  </si>
  <si>
    <t>Controles físicos de entrada</t>
  </si>
  <si>
    <t>Las áreas seguras se deben proteger mediante controles de entrada apropiados para asegurar que solamente se permite el acceso a personal autorizado.</t>
  </si>
  <si>
    <t xml:space="preserve">A.11.1.2 </t>
  </si>
  <si>
    <t>PR.AC-2
PR.MA-1</t>
  </si>
  <si>
    <t xml:space="preserve">Revisar los controles de acceso físico y las siguientes directrices: 
a) tener un registro de la fecha y hora de entrada y salida de los visitantes, y todos los visitantes deben ser supervisados a menos que su acceso haya sido aprobado previamente; solo se les debe otorgar acceso para propósitos específicos autorizados y se deben emitir instrucciones sobre los requisitos de seguridad del área y de los propósitos de emergencia. La identidad de los visitantes se deben autenticar por los medios apropiados; 
b) establecer que el acceso a las áreas en las que se procesa o almacena información confidencial se debería restringir a los individuos autorizados solamente mediante la implementación de controles de acceso apropiados, (mediante la implementación de un mecanismo de autenticación de dos factores, tales como una tarjeta de acceso y un PIN secreto); 
c) mantener y hacer seguimiento de un libro de registro (physical log book) físico o un rastro de auditoría electrónica de todos los accesos; 
d) definir que todos los empleados, contratistas y partes externas deben portar algún tipo de identificación visible, y se deben notificar de inmediato al personal de seguridad si se encuentran visitantes no acompañados, y sin la identificación visible; 
e) establecer que el personal de servicio de soporte de la parte externa se le debería otorgar acceso restringido a áreas seguras o a instalaciones de procesamiento de información confidencial solo cuando se requiera; este acceso se deben autorizar y se le debe hacer seguimiento; 
f) definir los derechos de acceso a áreas seguras se deben revisar y actualizar regularmente, y revocar cuando sea necesario. </t>
  </si>
  <si>
    <t>T.3.1.3</t>
  </si>
  <si>
    <t>Líderes de los procesos</t>
  </si>
  <si>
    <t>Seguridad de oficinas, recintos e instalaciones</t>
  </si>
  <si>
    <t>Se debe diseñar y aplicar seguridad física a oficinas, recintos e instalaciones.</t>
  </si>
  <si>
    <t>A.11.1.3</t>
  </si>
  <si>
    <t xml:space="preserve">Revisar las siguientes directrices relacionadas con la seguridad a oficinas, recintos e instalaciones: 
a) establecer que las instalaciones clave deben estar ubicadas de manera que se impida el acceso del público; 
b) definir donde sea aplicable, las edificaciones deben ser discretas y dar un indicio mínimo de su propósito, sin señales obvias externas o internas, que identifiquen la presencia de actividades de procesamiento de información; 
c) establecer que las instalaciones deben estar configuradas para evitar que las actividades o información confidenciales sean visibles y audibles desde el exterior. El blindaje electromagnético también se debe ser el apropiado; 
d) definir los directorios y guías telefónicas internas que identifican los lugares de las instalaciones de procesamiento de información confidencial no deben ser accesibles a ninguna persona no autorizada. </t>
  </si>
  <si>
    <t>T.3.1.4</t>
  </si>
  <si>
    <t>Protección contra amenazas externas y ambientales</t>
  </si>
  <si>
    <t>Se debe diseñar y aplicar protección física contra desastres naturales, ataques maliciosos o accidentes.</t>
  </si>
  <si>
    <t>A.11.1.4</t>
  </si>
  <si>
    <t>ID.BE-5
PR.AC-2
PR.IP-5</t>
  </si>
  <si>
    <t>De acuerdo a la NIST deben identificarse los elementos de resiliencia para soportar la entrega de los servicios críticos de la entidad.</t>
  </si>
  <si>
    <t>T.3.1.5</t>
  </si>
  <si>
    <t>Trabajo en áreas seguras</t>
  </si>
  <si>
    <t>Se debe diseñar y aplicar procedimientos para trabajo en áreas seguras.</t>
  </si>
  <si>
    <t xml:space="preserve">A.11.1.5 </t>
  </si>
  <si>
    <t>Componente planeación</t>
  </si>
  <si>
    <t xml:space="preserve">Revisar trabajo en área segura y las siguientes directrices: 
a) establecer que el personal solo debe conocer de la existencia de un área segura o de actividades dentro de un área segura, con base en lo que necesita conocer; 
b) definir que el trabajo no supervisado en áreas seguras se debe evitar tanto por razones de seguridad como para evitar oportunidades para actividades malintencionadas; 
c) establecer que las áreas seguras vacías deben estar cerradas con llave y se revisan periódicamente; 
d) no se permite el ingreso y uso de equipo fotográfico, de video, audio u otro equipo de grabación, tales como cámaras en dispositivos móviles, a menos que se cuente con autorización para ello. </t>
  </si>
  <si>
    <t>T.3.1.6</t>
  </si>
  <si>
    <t>Se debe controlar los puntos de acceso tales como áreas de despacho y de carga, y otros puntos en donde pueden entrar personas no autorizadas, y si es posible, aislarlos de las instalaciones de procesamiento de información para evitar el acceso no autorizado.</t>
  </si>
  <si>
    <t>A.11.1.6</t>
  </si>
  <si>
    <t xml:space="preserve">Revisar las siguientes directrices: 
a) establecer que el acceso al área de despacho y de carga desde el exterior de la edificación se debería restringir al personal identificado y autorizado; 
b) definir que el área de despacho y carga se debe diseñar de manera que los suministros se puedan cargar y descargar sin que el personal de despacho tenga acceso a otras partes de la edificación; 
c) establecer que las puertas externas de un área de despacho y carga se aseguran cuando las puertas internas están abiertas; 
d) definir que el material que ingresa se inspecciona y examina para determinar la presencia de explosivos, químicos u otros materiales peligrosos, antes de que se retiren del área de despacho y carga; 
e) establecer que el material que ingresa se registra de acuerdo con los procedimientos de gestión de activos al entrar al sitio; 
f) definir que los despachos entrantes y salientes se están separados físicamente, en donde sea posible; 
g) establecer que el material entrante se inspecciona para determinar evidencia de manipulación durante el viaje. Si se descubre esta manipulación, se debería reportar de inmediato al personal de seguridad. </t>
  </si>
  <si>
    <t>T.3.2</t>
  </si>
  <si>
    <t>EQUIPOS</t>
  </si>
  <si>
    <t>Prevenir la pérdida, daño, robo o compromiso de activos, y la interrupción de las operaciones de la organización.</t>
  </si>
  <si>
    <t xml:space="preserve">A.11.2 </t>
  </si>
  <si>
    <t>T.3.2.1</t>
  </si>
  <si>
    <t>Ubicación y protección de los equipos</t>
  </si>
  <si>
    <t>Los equipos deben estar ubicados y protegidos para reducir los riesgos de amenazas y peligros del entorno, y las oportunidades para acceso no autorizado.</t>
  </si>
  <si>
    <t xml:space="preserve">A.11.2.1 </t>
  </si>
  <si>
    <t>PR.IP-5</t>
  </si>
  <si>
    <t xml:space="preserve">Revisar las siguientes directrices para proteger los equipos: 
a) establecer que los equipos están ubicados de manera que se minimice el acceso innecesario a las áreas de trabajo; 
b) definir que las instalaciones de procesamiento de la información que manejan datos sensibles están ubicadas cuidadosamente para reducir el riesgo de que personas no autorizadas puedan ver la información durante su uso; 
c) establecer que las instalaciones de almacenamiento se aseguran para evitar el acceso no autorizado; 
d) definir que los elementos que requieren protección especial se salvaguardan para reducir el nivel general de protección requerida; 
e) establecer los controles para minimizar el riesgo de amenazas físicas y ambientales, (robo, incendio, explosivos, humo, agua (o falla en el suministro de agua, polvo, vibración, efectos químicos, interferencia en el suministro eléctrico, interferencia en las comunicaciones, radiación electromagnética y vandalismo); 
f) establecer directrices acerca de comer, consumir líquidos y fumar en cercanías de las instalaciones de procesamiento de información; 
g) hacer seguimiento de las condiciones ambientales tales como temperatura y humedad, para determinar las condiciones que puedan afectar adversamente las instalaciones de procesamiento de información; 
h) proteger contra descargas eléctricas atmosféricas se debe aplicar a todas las edificaciones y se deben colocar filtros a todas las líneas de comunicaciones y de potencia entrantes, para la protección contra dichas descargas; 
i) considerar el uso de métodos de protección especial, tales como membranas para teclados, para equipos en ambientes industriales; 
j) proteger los equipos para procesamiento de información confidencial para minimizar el riesgo de fuga de información debido a emanaciones electromagnéticas. </t>
  </si>
  <si>
    <t>T.3.2.2</t>
  </si>
  <si>
    <t>Servicios de suministro</t>
  </si>
  <si>
    <t>Los equipos se deben proteger contra fallas de energía y otras interrupciones causadas por fallas en los servicios de suministro.</t>
  </si>
  <si>
    <t>A.11.2.2</t>
  </si>
  <si>
    <t>ID.BE-4
PR.IP-5</t>
  </si>
  <si>
    <t xml:space="preserve">Revisar los servicios de suministro (electricidad, telecomunicaciones, suministro de agua, gas, alcantarillado, ventilación y aire acondicionado) para que cumplan: 
a) cumplir con las especificaciones de los fabricantes de equipos y con los requisitos legales locales; 
b) evaluar regularmente en cuanto a su capacidad para estar al ritmo del crecimiento e interacciones del negocio con otros servicios de soporte; 
c) inspeccionar y probar regularmente para asegurar su funcionamiento apropiado; 
d) si es necesario, contar con alarmas para detectar mal funcionamiento; 
e) si es necesario, tener múltiples alimentaciones con diverso enrutado físico. </t>
  </si>
  <si>
    <t>T.3.2.3</t>
  </si>
  <si>
    <t>Seguridad del cableado</t>
  </si>
  <si>
    <t>El cableado de potencia y de telecomunicaciones que porta datos o soporta servicios de información deben estar protegido contra interceptación, interferencia o daño.</t>
  </si>
  <si>
    <t xml:space="preserve">A.11.2.3 </t>
  </si>
  <si>
    <t>ID.BE-4
PR.AC-2
PR.IP-5</t>
  </si>
  <si>
    <t>Revisar las siguientes directrices para seguridad del cableado: 
a) establecer que las líneas de potencia y de telecomunicaciones que entran a instalaciones de procesamiento de información deben ser subterráneas en donde sea posible, o deben contar con una protección alternativa adecuada; 
b) establecer que los cables de potencia están separados de los cables de comunicaciones para evitar interferencia; 
c) definir para sistemas sensibles o críticos los controles adicionales que se deben considerar incluyen: 
1) la instalación de conduit apantallado y recintos o cajas con llave en los puntos de inspección y de terminación; 
2) el uso de blindaje electromagnético para proteger los cables; 
3) el inicio de barridos técnicos e inspecciones físicas de dispositivos no autorizados que se conectan a los cables</t>
  </si>
  <si>
    <t>T.3.2.4</t>
  </si>
  <si>
    <t>Mantenimiento de equipos</t>
  </si>
  <si>
    <t>Los equipos se deben mantener correctamente para asegurar su disponibilidad e integridad continuas.</t>
  </si>
  <si>
    <t xml:space="preserve">A.11.2.4 </t>
  </si>
  <si>
    <t>PR.MA-1
PR.MA-2</t>
  </si>
  <si>
    <t xml:space="preserve">Revisar las siguientes directrices para mantenimiento de equipos: 
a) mantener los equipos de acuerdo con los intervalos y especificaciones de servicio recomendados por el proveedor; 
b) establecer que solo el personal de mantenimiento autorizado debería llevar a cabo las reparaciones y el servicio a los equipos; 
c) llevar registros de todas las fallas reales o sospechadas, y de todo el mantenimiento preventivo y correctivo; 
d) implementar los controles apropiados cuando el equipo está programado para mantenimiento, teniendo en cuenta si éste lo lleva a cabo el personal en el sitio o personal externo a la organización; en donde sea necesario, la información confidencial se debe borrar del equipo, o el personal de mantenimiento debería retirarse (cleared) lo suficientemente de la información; 
e) cumplir todos los requisitos de mantenimiento impuestos por las políticas de seguros; 
f) establecer que antes de volver a poner el equipo en operación después de mantenimiento, se debería inspeccionar para asegurarse de que no ha sido alterado y que su funcionamiento es adecuado. </t>
  </si>
  <si>
    <t>T.3.2.5</t>
  </si>
  <si>
    <t>Retiro de activos</t>
  </si>
  <si>
    <t>Los equipos, información o software no se deben retirar de su sitio sin autorización previa.</t>
  </si>
  <si>
    <t>A.11.2.5</t>
  </si>
  <si>
    <t>PR.MA-1</t>
  </si>
  <si>
    <t xml:space="preserve">Revisar las siguientes directrices para el retiro de activos: 
a) identificar a los empleados y usuarios de partes externas que tienen autoridad para permitir el retiro de activos del sitio; 
b) establecer los límites de tiempo para el retiro de activos y verificar que se cumplen las devoluciones; 
c) definir cuando sea necesario y apropiado, registrar los activos se retiran del sitio y cuando se hace su devolución; 
d) documentar la identidad, el rol y la filiación de cualquiera que maneje o use activos, y devolver esta documentación con el equipo, la información y el software. 
Información adicional </t>
  </si>
  <si>
    <t>T.3.2.6</t>
  </si>
  <si>
    <t>Seguridad de equipos y activos fuera de las instalaciones</t>
  </si>
  <si>
    <t>Se debe aplicar medidas de seguridad a los activos que se encuentran fuera de las instalaciones de la organización, teniendo en cuenta los diferentes riesgos de trabajar fuera de dichas instalaciones.</t>
  </si>
  <si>
    <t>A.11.2.6</t>
  </si>
  <si>
    <t>ID.AM-4</t>
  </si>
  <si>
    <t xml:space="preserve">De acuerdo a la NIST se deben catalogar los sistemas de información externos.
Revisar las siguientes directrices para proteger los equipos fuera de las instalaciones: 
a) establecer que los equipos y medios retirados de las instalaciones no se deben dejar sin vigilancia en lugares públicos; 
b) seguir en todo momento las instrucciones del fabricante para proteger los equipos, (contra exposición a campos electromagnéticos fuertes); 
c) controlar los lugares fuera de las instalaciones, tales como trabajo en la casa, teletrabajo y sitios temporales se deben determinar mediante una valoración de riesgos y se deben aplicar los controles adecuados según sean apropiados, (gabinetes de archivo con llave, política de escritorio limpio, controles de acceso para computadores y comunicación segura con la oficina); 
d) establecer que cuando el equipo que se encuentra afuera de las instalaciones es transferido entre diferentes individuos y partes externas, llevar un registro que defina la cadena de custodia para el equipo, que incluya al menos los nombres y las organizaciones de los responsables del equipo. </t>
  </si>
  <si>
    <t>T.3.2.7</t>
  </si>
  <si>
    <t>Disposición segura o reutilización de equipos</t>
  </si>
  <si>
    <t>Se debe verificar todos los elementos de equipos que contengan medios de almacenamiento, para asegurar que cualquier dato sensible o software con licencia haya sido retirado o sobrescrito en forma segura antes de su disposición o reusó.</t>
  </si>
  <si>
    <t>A.11.2.7</t>
  </si>
  <si>
    <t xml:space="preserve">Revisar las siguientes directrices del proceso de borrado de discos y de encriptación del disco (para evitar la divulgación de la información confidencial cuando se dispone del equipo o se le da un destino diferente, siempre y cuando): 
a) establecer que el proceso de encriptación sea suficientemente fuerte y abarque todo el disco (incluido el espacio perdido, archivos temporales de intercambio, etc.); 
b) definir que las llaves de encriptación sean lo suficientemente largas para resistir ataques de fuerza bruta; 
c) establecer que las llaves de encriptación se mantengan confidenciales. </t>
  </si>
  <si>
    <t>T.3.2.8</t>
  </si>
  <si>
    <t>Equipos de usuario desatendidos</t>
  </si>
  <si>
    <t>Los usuarios deben asegurarse de que a los equipos desatendidos se les dé protección apropiada.</t>
  </si>
  <si>
    <t xml:space="preserve">A.11.2.8 </t>
  </si>
  <si>
    <t xml:space="preserve">Revisar que el procedimiento equipos de usuarios desatendidos incluya: 
a) establecer que se cierren las sesiones activas cuando hayan terminado, a menos que se puedan asegurar mediante un mecanismo de bloqueo apropiado (un protector de pantalla protegido con contraseña); 
b) establecer que es obligatorio salir de las aplicaciones o servicios de red cuando ya no los necesiten; 
c) asegurar que los computadores o dispositivos móviles contra uso no autorizado mediante el bloqueo de teclas o un control equivalente (acceso con contraseña, cuando no están en uso). </t>
  </si>
  <si>
    <t>T.3.2.9</t>
  </si>
  <si>
    <t>Política de escritorio limpio y pantalla limpia</t>
  </si>
  <si>
    <t>Se debe adoptar una política de escritorio limpio para los papeles y medios de almacenamiento removibles, y una política de pantalla limpia en las instalaciones de procesamiento de información.</t>
  </si>
  <si>
    <t>A.11.2.9</t>
  </si>
  <si>
    <t>PR.PT-2</t>
  </si>
  <si>
    <t xml:space="preserve">Revisar las siguientes directrices para escritorio limpio: 
a) establecer que la información sensible o crítica del negocio, (sobre papel o en un medio de almacenamiento electrónico), se guarda bajo llave (idealmente, en una caja fuerte o en un gabinete u otro mueble de seguridad) cuando no se requiera, especialmente cuando la oficina esté desocupada. 
b) definir un procedimiento para la gestión de equipos desatendidos; los computadores y terminales deben estar fuera del sistema y estar protegidos con un sistema de bloqueo de la pantalla y el teclado, controlado por una contraseña, token o mecanismo similar de autenticación de usuario, y deben estar protegidos por bloqueo de teclas u otros controles, cuando no están en uso; 
c) evitar el uso no autorizado de fotocopiadoras y otra tecnología de reproducción (escáneres, cámaras digitales); 
d) establecer que los medios que contienen información sensible o clasificada se deben retirar de las impresoras inmediatamente. </t>
  </si>
  <si>
    <t>T.4</t>
  </si>
  <si>
    <t>Responsable de TICs/Responsable de SI</t>
  </si>
  <si>
    <t>T.4.1</t>
  </si>
  <si>
    <t>Asegurar las operaciones correctas y seguras de las instalaciones de procesamiento de información.</t>
  </si>
  <si>
    <t xml:space="preserve">A.12.1 </t>
  </si>
  <si>
    <t>T.4.1.1</t>
  </si>
  <si>
    <t>Los procedimientos de operación se deben documentar y poner a disposición de todos los usuarios que los necesiten.</t>
  </si>
  <si>
    <t xml:space="preserve">A.12.1.1 </t>
  </si>
  <si>
    <t xml:space="preserve">Revisar los procedimientos de operación con instrucciones operacionales, que incluyen: 
a) instalar y configurar sistemas; 
b) establecer el procesamiento y manejo de información, tanto automático como manual; 
c) establecer la gestión de las copias de respaldo; 
d) definir los requisitos de programación, incluidas las interdependencias con otros sistemas, los tiempos de finalización del primer y último trabajos; 
e) establecer las instrucciones para manejo de errores u otras condiciones excepcionales que podrían surgir durante la ejecución del trabajo, incluidas las restricciones sobre el uso de sistemas utilitarios; 
f) definir contactos de apoyo y de una instancia superior, incluidos los contactos de soporte externo, en el caso de dificultades operacionales o técnicas inesperadas; 
g) establecer las instrucciones sobre manejo de medios y elementos de salida, tales como el uso de papelería especial o la gestión de elementos de salida confidenciales, incluidos procedimientos para la disposición segura de elementos de salida de trabajos fallidos; 
h) definir los procedimientos de reinicio y recuperación del sistema para uso en el caso de falla del sistema; 
i) definir la gestión de la información de rastros de auditoria y de información del log del sistema; 
j) establecer los procedimientos de seguimiento. </t>
  </si>
  <si>
    <t>T.4.1.2</t>
  </si>
  <si>
    <t>Se debe controlar los cambios en la organización, en los procesos de negocio, en las instalaciones y en los sistemas de procesamiento de información que afectan la seguridad de la información.</t>
  </si>
  <si>
    <t>A.12.1.2</t>
  </si>
  <si>
    <t>PR.IP-1
PR.IP-3</t>
  </si>
  <si>
    <t xml:space="preserve">Revisar los procedimientos de control de cambios, que incluyen: 
a) Identificar y registrar los cambios significativos; 
b) Planificar y puesta a prueba de los cambios; 
c) Valorar los impactos potenciales, incluidos los impactos de estos cambios en la seguridad de la información; 
d) Tener un procedimiento de aprobación formal para los cambios propuestos; 
e) Verificar que se han cumplido los requisitos de seguridad de la información; 
f) Comunicar todos los detalles de los cambios a todas las personas pertinentes; 
g) Tener un procedimiento de apoyo, incluidos procedimientos y responsabilidades para abortar cambios no exitosos y recuperarse de ellos, y eventos no previstos; 
h) Contar con un suministro de un proceso de cambio de emergencia que posibilite la implementación rápida y controlada de los cambios necesarios para resolver un incidente. </t>
  </si>
  <si>
    <t>T.4.1.3</t>
  </si>
  <si>
    <t>Para asegurar el desempeño requerido del sistema se debe hacer seguimiento al uso de los recursos, hacer los ajustes, y hacer proyecciones de los requisitos sobre la capacidad futura.</t>
  </si>
  <si>
    <t xml:space="preserve">A.12.1.3 </t>
  </si>
  <si>
    <t>ID.BE-4</t>
  </si>
  <si>
    <t xml:space="preserve">Revisar los procedimientos para la gestión de la demanda de capacidad, que incluyen: 
a) Eliminar datos obsoletos (espacio en disco);
b) realizar cierre definitivo de aplicaciones, sistemas, bases de datos o ambientes;
c) optimizar cronogramas y procesos de lotes;
d) optimizar las consultas de bases de datos o lógicas de las aplicaciones;
e) realizar una negación o restricción de ancho de banda a servicios ávidos de recursos, si estos no son críticos para el negocio (por ejemplo, video en tiempo real). 
</t>
  </si>
  <si>
    <t>T.4.1.4</t>
  </si>
  <si>
    <t>Se debe separar los ambientes de desarrollo, prueba y operación, para reducir los riesgos de acceso o cambios no autorizados al ambiente de operación.</t>
  </si>
  <si>
    <t xml:space="preserve">A.12.1.4 </t>
  </si>
  <si>
    <t>PR.DS-7</t>
  </si>
  <si>
    <t xml:space="preserve">Revisar los procedimientos para la separación de ambientes, que incluyen:  
a) definir y documentar las reglas para la transferencia de software del estatus de desarrollo al de operaciones. 
b) establecer que el software de desarrollo y de operaciones debe funcionar en diferentes sistemas o procesadores de computador y en diferentes dominios o directorios; 
c) definir que los cambios en los sistemas operativos y aplicaciones se deben probar en un entorno de pruebas antes de aplicarlos a los sistemas operacionales; 
d) definir que solo en circunstancias excepcionales, las pruebas no se deben llevar a cabo en los sistemas operacionales; 
e) establecer que los compiladores, editores y otras herramientas de desarrollo o utilitarios del sistema no debe ser accesibles desde sistemas operacionales cuando no se requiere; 
f) establecer que los usuarios deben usar diferentes perfiles de usuario para sistemas operacionales y de pruebas, y los menús deben desplegar mensajes de identificación apropiados para reducir el riesgo de error; 
g) definir que los datos sensibles no se debe copiar en el ambiente del sistema de pruebas, a menos que se suministren controles equivalentes para el sistema de pruebas </t>
  </si>
  <si>
    <t>T.4.2</t>
  </si>
  <si>
    <t>Asegurarse de que la información y las instalaciones de procesamiento de información estén protegidas contra códigos maliciosos.</t>
  </si>
  <si>
    <t xml:space="preserve">A.12.2 </t>
  </si>
  <si>
    <t>T.4.2.1</t>
  </si>
  <si>
    <t>Controles contra códigos maliciosos</t>
  </si>
  <si>
    <t>Se debe implementar controles de detección, de prevención y de recuperación, combinados con la toma de conciencia apropiada de los usuarios, para proteger contra códigos maliciosos.</t>
  </si>
  <si>
    <t xml:space="preserve">A.12.2.1 </t>
  </si>
  <si>
    <t>Modelo de madurez gestionado</t>
  </si>
  <si>
    <t>PR.DS-6
DE.CM-4
RS.MI-2</t>
  </si>
  <si>
    <t xml:space="preserve">Revisar las siguientes directrices: 
a) establecer una política formal que prohíba el uso de software no autorizado; 
b) implementar controles para evitar o detectar el uso de software no autorizado (listas blancas de aplicaciones); 
b) implementar controles para evitar o detectar el uso de sitios web malicioso o que se sospecha que lo son (listas negras); 
d) establecer una política formal para proteger contra riesgos asociados con la obtención de archivos y de software ya sea mediante redes externas o cualquier otro medio, indicando qué medidas externas se deben tomar; 
e) reducir las vulnerabilidades de las que pueda aprovecharse el software malicioso, (medio de la gestión de la vulnerabilidad técnica); 
f) llevar a cabo revisiones regulares del software y del contenido de datos de los sistemas que apoyan los procesos críticos del negocio; se debería investigar formalmente la presencia de archivos no aprobados o de enmiendas no autorizadas; 
g) instalar y actualizar software de detección y reparación del software malicioso en los computadores y medios como una medida de control, en forma rutinaria; el análisis realizado debería incluir: 
1) el análisis de cualquier archivo recibido por la red o por cualquier forma de medio de almacenamiento, para detectar el software malicioso, antes de uso; 
2) el análisis de los adjuntos y descargas de los correos electrónicos, para determinación del software malicioso antes de uso; este análisis se debería llevar a cabo en diferentes lugares, (los servidores de los correos electrónicos, en los computadores de escritorio) y cuando se ingresa a la red de la organización; el análisis de páginas web, para determinar el software malicioso; 
h) definir procedimientos y responsabilidades relacionadas con la protección contra el software malicioso en los sistemas, formación acerca del uso de dichos procedimientos, reporte y recuperación de ataques de software malicioso; 
i) preparar planes de continuidad del negocio apropiados, para la recuperación de ataques de software malicioso, incluidos todos los datos necesarios, copias de respaldo del software y disposiciones para recuperación; 
j) implementar procedimientos para recolectar información en forma regular, (la suscripción a listas de correos o la verificación de sitios web que suministran información acerca de nuevo software malicioso); 
k) implementar procedimientos para verificar información relacionada con el software malicioso, y asegurarse de que los boletines de advertencia sean exactos e informativos; 
l) alistar entornos en donde se pueden obtener impactos catastróficos. </t>
  </si>
  <si>
    <t>T.4.3</t>
  </si>
  <si>
    <t>Proteger contra la pérdida de datos.</t>
  </si>
  <si>
    <t xml:space="preserve">A.12.3 </t>
  </si>
  <si>
    <t>T.4.3.1</t>
  </si>
  <si>
    <t>Respaldo de la información</t>
  </si>
  <si>
    <t>Se debe hacer copias de respaldo de la información, del software e imágenes de los sistemas, y ponerlas a prueba regularmente de acuerdo con una política de copias de respaldo aceptada.</t>
  </si>
  <si>
    <t xml:space="preserve">A.12.3.1 </t>
  </si>
  <si>
    <t>PR.DS-4
PR.IP-4</t>
  </si>
  <si>
    <t xml:space="preserve">Revisar las siguientes directrices: 
a) producir registros exactos y completos de las copias de respaldo, y procedimientos de restauración documentados; 
b) establecer la cobertura (copias de respaldo completas o diferenciales) y la frecuencia con que se hagan las copias de respaldo debe reflejar los requisitos del negocio de la organización, los requisitos de la seguridad de la información involucrada, y la criticidad de la información para la operación continua de la organización; 
c) definir las copias de respaldo se debe almacenar en un lugar remoto, a una distancia suficiente que permita escapar de cualquier daño que pueda ocurrir en el sitio principal; 
d) establecer la información de respaldo y un nivel apropiado de protección física y del entorno, de coherencia con las normas aplicadas en el sitio principal; 
e) definir los medios de respaldo se debe poner a prueba regularmente para asegurar que se puede depender de ellos para uso de emergencia en caso necesario; esto se debería combinar con una prueba de los procedimientos de restauración, y se debe verificar contra el tiempo de restauración requerido. 
f) definir las situaciones en las que la confidencialidad tiene importancia, las copias de respaldo deben estar protegidas por medio de encriptación. </t>
  </si>
  <si>
    <t>T.4.4</t>
  </si>
  <si>
    <t>Registrar eventos y generar evidencia.</t>
  </si>
  <si>
    <t xml:space="preserve">A.12.4 </t>
  </si>
  <si>
    <t>T.4.4.1</t>
  </si>
  <si>
    <t>Se debe elaborar, conservar y revisar regularmente los registros acerca de actividades del usuario, excepciones, fallas y eventos de seguridad de la información.</t>
  </si>
  <si>
    <t xml:space="preserve">A.12.4.1 </t>
  </si>
  <si>
    <t>PR.PT-1
DE.CM-3
RS.AN-1</t>
  </si>
  <si>
    <t xml:space="preserve">Revisar los registros de eventos que incluyan: 
a) identificar los usuarios; 
b) establecer las actividades del sistema; 
c) definir las fechas, horas y detalles de los eventos clave, ( entrada y salida); 
d) identificar el dispositivo o ubicación, si es posible, e identificador del sistema; 
e) tener registros de intentos de acceso al sistema exitosos y rechazados; 
e) definir registros de datos exitosos y rechazados y otros intentos de acceso a recursos; 
g) establecer los cambios a la configuración del sistema; 
h) definir el uso de privilegios; 
i) establecer el uso de utilitarios y aplicaciones del sistema; 
j) definir los archivos a los que se tuvo acceso, y el tipo de acceso; 
k) establecer las direcciones y protocolos de red; 
l) definir las alarmas accionadas por el sistema de control de acceso; 
m) activar y desactivar los sistemas de protección, tales como sistemas antivirus y sistemas de detección de intrusión; 
n) registrar las transacciones ejecutadas por los usuarios en las aplicaciones. </t>
  </si>
  <si>
    <t>T.4.4.2</t>
  </si>
  <si>
    <t>Las instalaciones y la información de registro se deben proteger contra alteración y acceso no autorizado.</t>
  </si>
  <si>
    <t xml:space="preserve">A.12.4.2 </t>
  </si>
  <si>
    <t>PR.PT-1</t>
  </si>
  <si>
    <t xml:space="preserve">Revisar los procedimientos y controles dirigidos a proteger contra cambios no autorizados de la información del registro y contra problemas con la instalación de registro, que incluya: 
a) verificar todas las alteraciones a los tipos de mensaje que se registran; 
b) establecer los archivos log que son editados o eliminados; 
c) verificar cuando se excede la capacidad de almacenamiento del medio de archivo log, lo que da como resultado falla en el registro de eventos, o sobre escritura de eventos pasados registrados. </t>
  </si>
  <si>
    <t>T.4.4.3</t>
  </si>
  <si>
    <t>Las actividades del administrador y del operador del sistema se debe registrar, y los registros se deben proteger y revisar con regularidad.</t>
  </si>
  <si>
    <t xml:space="preserve">A.12.4.3 </t>
  </si>
  <si>
    <t>PR.PT-1
RS.AN-1</t>
  </si>
  <si>
    <t>Revisar los registros de las actividades del administrador y del operador del sistema, los registros se deben proteger y revisar con regularidad.</t>
  </si>
  <si>
    <t>T.4.4.4</t>
  </si>
  <si>
    <t>Los relojes de todos los sistemas de procesamiento de información pertinentes dentro de una organización o ámbito de seguridad se deben sincronizar con una única fuente de referencia de tiempo.</t>
  </si>
  <si>
    <t xml:space="preserve">A.12.4.4 </t>
  </si>
  <si>
    <t>Revisar se deberían sincronizar con una única fuente de referencia de tiempo Los relojes de todos los sistemas de procesamiento de información pertinentes dentro de una organización o ámbito de seguridad se deberían sincronizar con una única fuente de referencia de tiempo.</t>
  </si>
  <si>
    <t>T.4.5</t>
  </si>
  <si>
    <t>Asegurar la integridad de los sistemas operacionales.</t>
  </si>
  <si>
    <t>A.12.5</t>
  </si>
  <si>
    <t>T.4.5.1</t>
  </si>
  <si>
    <t>Se debe implementar procedimientos para controlar la instalación de software en sistemas operativos.</t>
  </si>
  <si>
    <t xml:space="preserve">A.12.5.1 </t>
  </si>
  <si>
    <t>PR.DS-6
PR.IP-1
PR.IP-3
DE.CM-5</t>
  </si>
  <si>
    <t xml:space="preserve">Revisar las siguientes directrices para control de software operacional: 
a) actualizar el software operacional, aplicaciones y bibliotecas de programas solo la debe llevar a cabo administradores entrenados, con autorización apropiada de la dirección; 
b) definir que los sistemas operacionales sólo debe contener códigos ejecutables aprobados, no el código de desarrollo o compiladores; 
c) establecer que las aplicaciones y el software del sistema operativo solo se debe implementar después de pruebas extensas y exitosas; los ensayos deben abarcar la usabilidad, la seguridad, los efectos sobre otros sistemas y la facilidad de uso, y se debe llevar a cabo en sistemas separados; se debe asegurar que todas las bibliotecas de fuentes de programas correspondientes hayan sido actualizadas; 
d) usar un sistema de control de la configuración para mantener el control de todo el software implementado, al igual que la documentación del sistema; 
e) establecer una estrategia de retroceso (rollback) antes de implementar los cambios; 
f) mantener un log de auditoría de todas las actualizaciones de las bibliotecas de programas operacionales; 
g) definir las versiones anteriores del software de aplicación se deben conservar como una medida de contingencia; 
h) establecer que las versiones de software anteriores se deben llevar al archivo permanente, junto con toda la información y parámetros, procedimientos, detalles de configuración y software de soporte anteriores, en tanto los datos permanezcan en el archivo permanente. </t>
  </si>
  <si>
    <t>T.4.6</t>
  </si>
  <si>
    <t>Prevenir el aprovechamiento de las vulnerabilidades técnicas.</t>
  </si>
  <si>
    <t xml:space="preserve">A.12.6 </t>
  </si>
  <si>
    <t>T.4.6.1</t>
  </si>
  <si>
    <t>Se debe obtener oportunamente información acerca de las vulnerabilidades técnicas de los sistemas de información que se usen; evaluar la exposición de la organización a estas vulnerabilidades, y tomar las medidas apropiadas para tratar el riesgo asociado.</t>
  </si>
  <si>
    <t xml:space="preserve">A.12.6.1 </t>
  </si>
  <si>
    <t>ID.RA-1
ID.RA-5
PR.IP-12
DE.CM-8
RS.MI-3</t>
  </si>
  <si>
    <t xml:space="preserve">Revisar las siguientes directrices para vulnerabilidades técnicas: 
a) definir y establecer los roles y responsabilidades asociados con la gestión de la vulnerabilidad técnica, incluido el seguimiento de la vulnerabilidad, la valoración de riesgos de vulnerabilidad, la colocación de parches, el seguimiento de activos y cualquier responsabilidad de coordinación requerida; 
b) definir los recursos de información que se usarán para identificar las vulnerabilidades técnicas pertinentes y para mantener la toma de conciencia acerca de ellos se debe identificar para el software y otra tecnología; 
c) una línea de tiempo para reaccionar a las notificaciones de vulnerabilidades técnicas pertinentes potencialmente; 
d) establecer que una vez que se haya identificado una vulnerabilidad técnica potencial, la organización debería identificar los riesgos asociados y las acciones por tomar; esta acción puede involucrar la colocación de parches de sistemas vulnerables o la aplicación de otros controles; Si no es posible colocar controles se deben documentar en los riesgos de acuerdo a su probabilidad e impacto y colocarlo como riesgo aceptado.
e) definir dependiendo de la urgencia con la que se necesite tratar una vulnerabilidad técnica, la acción tomada se debería llevar a cabo de acuerdo con los controles relacionados con la gestión de cambios, o siguiendo los procedimientos de respuesta a incidentes de seguridad de la información; 
f) establecer, si está disponible un parche de una fuente legítima, se debe valorar los riesgos asociados con la instalación del parche (los riesgos que acarrea la vulnerabilidad se debe comparar con el riesgo de instalar el parche); 
g) establecer que los parches se deben probar y evaluar antes de su instalación, para asegurarse de que son eficaces y no producen efectos secundarios que no se puedan tolerar; si no hay parches disponibles, se debe considerar otros controles como: 
1) dejar de operar los servicios o capacidades relacionados con la vulnerabilidad; 
2) adaptar o adicionar controles de acceso, (cortafuegos, en los límites de la red); 
3) incrementar el seguimiento para detectar ataques reales; 
4) tomar conciencia sobre la vulnerabilidad; 
h) llevar un log de auditoría para todos los procedimientos realizados; 
i) hacer seguimiento y evaluación regulares del proceso de gestión de vulnerabilidad técnica, con el fin de asegurar su eficacia y eficiencia; 
j) abordar primero los sistemas que están en alto riesgo; 
k) establecer un proceso de gestión eficaz de la vulnerabilidad técnica alineada con las actividades de gestión de incidentes para comunicar los datos sobre vulnerabilidades a la función de respuesta a incidentes y suministrar los procedimientos técnicos para realizarse si llegara a ocurrir un incidente; 
l) definir un procedimiento para hacer frente a una situación en la que se ha identificado una vulnerabilidad, pero no hay una contramedida adecuada. En esta situación, la organización debería evaluar los riesgos relacionados con la vulnerabilidad conocida y definir las acciones de detección y correctivas apropiadas. </t>
  </si>
  <si>
    <t>T.4.6.2</t>
  </si>
  <si>
    <t>Se debe establecer e implementar las reglas para la instalación de software por parte de los usuarios.</t>
  </si>
  <si>
    <t xml:space="preserve">A.12.6.2 </t>
  </si>
  <si>
    <t>Revisar las restricciones y las reglas para la instalación de software por parte de los usuarios.</t>
  </si>
  <si>
    <t>T.4.7</t>
  </si>
  <si>
    <t>Minimizar el impacto de las actividades de auditoría sobre los sistemas operacionales.</t>
  </si>
  <si>
    <t xml:space="preserve">A.12.7 </t>
  </si>
  <si>
    <t>T.4.7.1</t>
  </si>
  <si>
    <t>Los requisitos y actividades de auditoría que involucran la verificación de los sistemas operativos se debe planificar y acordar cuidadosamente para minimizar las interrupciones en los procesos del negocio.</t>
  </si>
  <si>
    <t xml:space="preserve">A.12.7.1 </t>
  </si>
  <si>
    <t>Revisar las siguientes directrices para las auditorias de sistemas de información: 
a) establecer los requisitos de auditoría para acceso a sistemas y a datos se debe acordar con la dirección apropiada; 
b) definir el alcance de las pruebas técnicas de auditoría se debe acordar y controlar; 
c) establecer las pruebas de auditoría se debe limitar a acceso a software y datos únicamente para lectura; 
d) definir el acceso diferente al de solo lectura solamente se debe prever para copias aisladas de los archivos del sistema, que se deben borrar una vez que la auditoría haya finalizado, o se debe proporcionar información apropiada si hay obligación de mantener estos archivos bajo los requisitos de documentación de auditoría; 
e) definir los requisitos para procesos especiales y adicionales se debe identificar y acordar; 
f) establecer las pruebas de auditoría que puedan afectar la disponibilidad del sistema se deben realizar fuera de horas laborales; 
g) hacer seguimiento de todos los accesos y logged para producir un rastro de referencia.</t>
  </si>
  <si>
    <t>T.5</t>
  </si>
  <si>
    <t>T.5.1</t>
  </si>
  <si>
    <t>Asegurar la protección de la información en las redes, y sus instalaciones de procesamiento de información de soporte.</t>
  </si>
  <si>
    <t xml:space="preserve">A.13.1 </t>
  </si>
  <si>
    <t>T.5.1.1</t>
  </si>
  <si>
    <t>Controles de redes</t>
  </si>
  <si>
    <t>Las redes se deben gestionar y controlar para proteger la información en sistemas y aplicaciones.</t>
  </si>
  <si>
    <t xml:space="preserve">A.13.1.1 </t>
  </si>
  <si>
    <t>PR.AC-3
PR.AC-5
PR.DS-2
PR.PT-4</t>
  </si>
  <si>
    <t xml:space="preserve">Revisar las siguientes directrices para la gestión de seguridad de redes: 
a) establecer las responsabilidades y procedimientos para la gestión de equipos de redes; 
b) definir la responsabilidad operacional por las redes se debería separar de las operaciones informáticas, en donde sea apropiado; 
c) establecer controles especiales para salvaguardar la confidencialidad e integridad de los datos que pasan sobre redes públicas o sobre redes inalámbricas, y para proteger los sistemas y aplicaciones conectados; 
d) De acuerdo a NIST, Gestionar el acceso remoto
d) aplicar logging y seguimiento adecuados para posibilitar el registro y detección de acciones que pueden afectar, o son pertinentes a la seguridad de la información; 
e) definir las actividades de gestión a coordinar estrechamente tanto para optimizar el servicio de la organización, como para asegurar que los controles se apliquen en forma coherente a través de la infraestructura de procesamiento de información; 
f) establecer los sistemas en la red que se autenticar; 
g) restringir la conexión de los sistemas a la red. </t>
  </si>
  <si>
    <t>T.5.1.2</t>
  </si>
  <si>
    <t>Seguridad de los servicios de red</t>
  </si>
  <si>
    <t>Se debe identificar los mecanismos de seguridad, los niveles de servicio y los requisitos de gestión de todos los servicios de red, e incluirlos en los acuerdos de servicios de red, ya sea que los servicios se presten internamente o se contraten externamente.</t>
  </si>
  <si>
    <t xml:space="preserve">A.13.1.2 </t>
  </si>
  <si>
    <t xml:space="preserve">Revisar las siguientes directrices para la seguridad de los servicios de red: 
a) establecer la tecnología aplicada a la seguridad de servicios de red, tales como autenticación, encriptación y controles de conexión de red; 
b) definir los parámetros técnicos requeridos para la conexión segura con los servicios de red de acuerdo con las reglas de conexión de seguridad y de red; 
c) establecer los procedimientos para el uso de servicios de red para restringir el acceso a los servicios o aplicaciones de red, cuando sea necesario. </t>
  </si>
  <si>
    <t>T.5.1.3</t>
  </si>
  <si>
    <t>Separación en las redes</t>
  </si>
  <si>
    <t>Los grupos de servicios de información, usuarios y sistemas de información se deben separar en las redes.</t>
  </si>
  <si>
    <t xml:space="preserve">A.13.1.3 </t>
  </si>
  <si>
    <t>PR.AC-5
PR.DS-5</t>
  </si>
  <si>
    <t>De acuerdo a NIST se debe proteger la integridad de las redes incorporando segregación donde se requiera.</t>
  </si>
  <si>
    <t>T.5.2</t>
  </si>
  <si>
    <t>Mantener la seguridad de la información transferida dentro de una organización y con cualquier entidad externa.</t>
  </si>
  <si>
    <t>A.13.2</t>
  </si>
  <si>
    <t>T.5.2.1</t>
  </si>
  <si>
    <t>Políticas y procedimientos de transferencia de información</t>
  </si>
  <si>
    <t>Se debe contar con políticas, procedimientos y controles de transferencia formales para proteger la transferencia de información mediante el uso de todo tipo de instalaciones de comunicación.</t>
  </si>
  <si>
    <t xml:space="preserve">A.13.2.1 </t>
  </si>
  <si>
    <t>ID.AM-3
PR.AC-5
PR.AC-3
PR.DS-2
PR.DS-5
PR.PT-4</t>
  </si>
  <si>
    <t xml:space="preserve">De acuerdo a la NIST: Se deben mapear los flujos de comunicaciones y datos para poder cumplir con este ítem.
Revisar las siguientes directrices:
a) definir los procedimientos diseñados para proteger la información transferida contra interceptación, copiado, modificación, enrutado y destrucción; 
b) definir los procedimientos para la detección de software malicioso y protección contra éste, que puede ser transmitido mediante el uso de comunicaciones electrónicas; 
c) definir los procedimientos para proteger información electrónica sensible comunicada que están como adjuntos; 
d) establecer la política o directrices que presentan el uso aceptable de las instalaciones de comunicación; 
e) definir las responsabilidades del personal, las partes externas y cualquier otro usuario no comprometen a la organización, (por difamación, acoso, suplantación, envío de cadenas, compras no autorizadas, etc.); 
f) establecer el uso de técnicas criptográficas, (proteger la confidencialidad, la integridad y la autenticidad de la información). 
g) establecer las directrices sobre retención y disposición para toda la correspondencia del negocio, incluidos mensajes, de acuerdo con la legislación y reglamentaciones locales y nacionales; 
h) definir los controles y restricciones asociadas con las instalaciones de comunicación, (el reenvío automático de correo electrónico a direcciones de correo externas); 
i) brindar asesoría al personal para que tome las precauciones apropiadas acerca de no revelar información confidencial; 
j) no dejar mensajes que contengan información confidencial, en las máquinas contestadoras, ya que éstos pueden ser escuchados por personas no autorizadas, almacenados en sistemas comunales o almacenados incorrectamente como resultado de una marcación incorrecta; 
k) brindar asesoría al personal acerca de los problemas de usar máquinas o servicios de fax, a saber: 
1) acceso no autorizado a almacenes de mensajes built-in para recuperar mensajes; 
2) programar las máquinas en forma deliberada o accidental para enviar mensajes a números específicos; enviar documentos y mensajes a un número equivocado, ya sea por marcación errada o por marcar un número almacenado equivocado. </t>
  </si>
  <si>
    <t>T.5.2.2</t>
  </si>
  <si>
    <t>Acuerdos sobre transferencia de información</t>
  </si>
  <si>
    <t>Los acuerdos deben tener en cuenta la transferencia segura de información del negocio entre la organización y las partes externas.</t>
  </si>
  <si>
    <t xml:space="preserve">A.13.2.2 </t>
  </si>
  <si>
    <t xml:space="preserve">Revisar las siguientes directrices para transferencia segura de la información: 
a) establecer las responsabilidades de la dirección para controlar y notificar la transmisión, despacho y recibo; 
b) definir los procedimientos para asegurar trazabilidad y no repudio; 
c) definir los estándares técnicos mínimos para empaquetado y transmisión; 
d) tener certificados de depósito de títulos en garantía; 
e) establecer los estándares de identificación de mensajería; 
f) definir las responsabilidades y obligaciones en el caso de incidentes de seguridad de la información, tales como pérdidas de datos; 
g) establecer el uso de un sistema de etiquetado acordado para información sensible o crítica, que asegure que el significado de la etiqueta se entiende de inmediato, y que la información está protegida apropiadamente; 
h) definir las normas técnicas para registro y lectura de información y software; 
i) cualquier control especial que se requiera para proteger elementos críticos, tales como criptografía; 
j) mantener una cadena de custodia para la información mientras está en tránsito; 
k) definir los niveles aceptables de control de acceso. </t>
  </si>
  <si>
    <t>T.5.2.3</t>
  </si>
  <si>
    <t>Mensajería electrónica</t>
  </si>
  <si>
    <t>Se debe proteger adecuadamente la información incluida en la mensajería electrónica.</t>
  </si>
  <si>
    <t xml:space="preserve">A.13.2.3 </t>
  </si>
  <si>
    <t>PR.DS-2
PR.DS-5</t>
  </si>
  <si>
    <t xml:space="preserve">Revisar las siguientes directrices para mensajería electrónica: 
a) definir la protección de mensajes contra acceso no autorizado, modificación o denegación del servicio proporcionales al esquema de clasificación adoptado por la organización; 
b) asegurar el direccionamiento y transporte correctos del mensaje; 
c) establecer la confiabilidad y disponibilidad del servicio; 
d) definir las consideraciones legales, (los requisitos para firmas electrónicas; 
e) establecer la obtención de aprobación antes de usar servicios públicos externos como mensajería instantánea, redes sociales o intercambio de información); 
f) definir niveles más fuertes de autenticación para control del acceso desde redes accesibles públicamente. </t>
  </si>
  <si>
    <t>T.5.2.4</t>
  </si>
  <si>
    <t>Acuerdos de confidencialidad o de no divulgación</t>
  </si>
  <si>
    <t>Se debe identificar, revisar regularmente y documentar los requisitos para los acuerdos de confidencialidad o no divulgación que reflejen las necesidades de la organización para la protección de la información.</t>
  </si>
  <si>
    <t xml:space="preserve">A.13.2.4 </t>
  </si>
  <si>
    <t xml:space="preserve">Revisar las siguientes directrices para acuerdos de confidencialidad:  
a) definir la información que se va a proteger (información confidencial); 
b) determinar la duración esperada de un acuerdo, incluidos los casos en los que podría ser necesario mantener la confidencialidad indefinidamente; 
c) establecer las acciones requeridas cuando termina el acuerdo; 
d) definir las responsabilidades y acciones de los firmantes para evitar la divulgación no autorizada de información; 
e) definir la propiedad de la información, los secretos comerciales y la propiedad intelectual, y cómo esto se relaciona con la protección de información confidencial; 
f) definir el uso permitido de información confidencial y los derechos del firmante para usar la información; 
g) establecer el derecho a actividades de auditoría y de seguimiento que involucran información confidencial; 
h) definir el proceso de notificación y reporte de divulgación no autorizada o fuga de información confidencial; 
i) definir los plazos para que la información sea devuelta o destruida al cesar el acuerdo; 
j) establecer las acciones que se espera tomar en caso de violación del acuerdo. </t>
  </si>
  <si>
    <t>T.6</t>
  </si>
  <si>
    <t>T.6.1</t>
  </si>
  <si>
    <t>Asegurar que la seguridad de la información sea una parte integral de los sistemas de información durante todo el ciclo de vida. Esto incluye también los requisitos para sistemas de información que prestan servicios en redes públicas.</t>
  </si>
  <si>
    <t xml:space="preserve">A.14.1 </t>
  </si>
  <si>
    <t>T.6.1.1</t>
  </si>
  <si>
    <t>Análisis y especificación de requisitos de seguridad de la información</t>
  </si>
  <si>
    <t>Los requisitos relacionados con seguridad de la información se debe incluir en los requisitos para nuevos sistemas de información o para mejoras a los sistemas de información existentes.</t>
  </si>
  <si>
    <t xml:space="preserve">A.14.1.1 </t>
  </si>
  <si>
    <t>PR.IP-2</t>
  </si>
  <si>
    <t xml:space="preserve">Revisar las siguientes directrices para análisis y especificaciones de requisitos de seguridad de la información:
a) establecer el nivel de confianza requerido con relación a la identificación declarada de los usuarios, para obtener los requisitos de autenticación de usuario. 
b) definir los procesos de suministro de acceso y de autorización para usuarios del negocio, al igual que para usuarios privilegiados o técnicos; 
c) informar a los usuarios y operadores sobre sus deberes y responsabilidades; 
d) definir las necesidades de protección de activos involucrados, en particular acerca de disponibilidad, confidencialidad, integridad; 
e) definir los requisitos obtenidos de los procesos del negocio, tales como los requisitos de ingreso y seguimiento, y de no repudio; 
f) establecer los requisitos exigidos por otros controles de seguridad, (interfaces con el ingreso o seguimiento, o los sistemas de detección de fuga de datos). </t>
  </si>
  <si>
    <t>T.6.1.2</t>
  </si>
  <si>
    <t>Seguridad de servicios de las aplicaciones en redes públicas</t>
  </si>
  <si>
    <t>La información involucrada en los servicios de aplicaciones que pasan sobre redes públicas se debe proteger de actividades fraudulentas, disputas contractuales y divulgación y modificación no autorizadas.</t>
  </si>
  <si>
    <t xml:space="preserve">A.14.1.2 </t>
  </si>
  <si>
    <t>PR.DS-2
PR.DS-5
PR.DS-6</t>
  </si>
  <si>
    <t xml:space="preserve">Revisar las siguientes directrices para la seguridad de servicios de las aplicaciones en redes públicas:
a) definir el nivel de confianza que cada parte requiere con relación a la identidad declarada por la otra parte, (por medio de autenticación); 
b) establecer los procesos de autorización asociados con quien puede aprobar el contenido o expedir o firmar documentos transaccionales clave; 
c) asegurar que los socios de comunicación estén completamente informados de sus autorizaciones para suministro o uso del servicio; 
d) determinar y cumplir los requisitos para confidencialidad, integridad, prueba de despacho y recibo de documentos clave y el no repudio de los contratos, (asociados con procesos de ofertas y contratos); 
e) definir el nivel de confianza requerido en la integridad de los documentos clave; 
f) establecer los requisitos de protección de cualquier información confidencial; 
g) definir la confidencialidad e integridad de cualquier transacción de pedidos, información de pagos, detalles de la dirección de entrega y confirmación de recibos; 
h) definir el grado de verificación apropiado de la información de pago suministrada por un cliente; 
i) seleccionar la forma de arreglo de pago más apropiado para protegerse contra fraude; 
j) definir el nivel de protección requerido para mantener la confidencialidad e integridad de la información del pedido; 
k) evitar la pérdida o duplicación de información de la transacción; 
l) definir la responsabilidad civil asociada con cualquier transacción fraudulenta; 
m) establecer los requisitos de seguros. 
n) De acuerdo a NIST se deben usar mecanismos de chequeo de las integridad para verificar la integridad del software, firmware, e información </t>
  </si>
  <si>
    <t>T.6.1.3</t>
  </si>
  <si>
    <t>Protección de transacciones de los servicios de las aplicaciones</t>
  </si>
  <si>
    <t>La información involucrada en las transacciones de los servicios de las aplicaciones se debe proteger para evitar la transmisión incompleta, el enrutamiento errado, la alteración no autorizada de mensajes, la divulgación no autorizada, y la duplicación o reproducción de mensajes no autorizada.</t>
  </si>
  <si>
    <t xml:space="preserve">A.14.1.3 </t>
  </si>
  <si>
    <t>PR.DS-2
PR.DS-5
PR.DS-6</t>
  </si>
  <si>
    <t xml:space="preserve">Revisar las siguientes directrices protección de transacciones de los servicios de las aplicaciones:
a) definir el uso de firmas electrónicas por cada una de las partes involucradas en la transacción; 
b) establecer todos los aspectos de la transacción, es decir, asegurar que: 
1) definir la información de autenticación secreta de usuario, de todas las partes, se valide y verifique; 
2) definir a transacción permanezca confidencial; 
3) mantener la privacidad asociada con todas las partes involucradas; 
c) definir la trayectoria de las comunicaciones entre todas las partes involucradas esté encriptada; 
d) definir los protocolos usados para comunicarse entre todas las partes involucradas estén asegurados; 
e) asegurar que el almacenamiento de los detalles de la transacción esté afuera de cualquier entorno accesible públicamente, (en una plataforma de almacenamiento existente en la intranet de la organización, y no retenido ni expuesto en un medio de almacenamiento accesible directamente desde Internet); 
f) utilizar una autoridad confiable (para los propósitos de emitir y mantener firmas digitales o certificados digitales), la seguridad está integrada e incluida en todo el proceso de gestión de certificados/firmas de un extremo a otro. </t>
  </si>
  <si>
    <t>T.6.2</t>
  </si>
  <si>
    <t>Asegurar de que la seguridad de la información esté diseñada e implementada dentro del ciclo de vida de desarrollo de los sistemas de información.</t>
  </si>
  <si>
    <t xml:space="preserve">A.14.2 </t>
  </si>
  <si>
    <t>T.6.2.1</t>
  </si>
  <si>
    <t>Política de desarrollo seguro</t>
  </si>
  <si>
    <t>Se debe establecer y aplicar reglas para el desarrollo de software y de sistemas, a los desarrollos que se dan dentro de la organización.</t>
  </si>
  <si>
    <t>A.14.2.1</t>
  </si>
  <si>
    <t xml:space="preserve">Revisar las siguientes directrices política de desarrollo seguro:
a) definir la seguridad del ambiente de desarrollo; 
b) orientar la seguridad en el ciclo de vida de desarrollo del software: 
1) definir la seguridad en la metodología de desarrollo de software; 
2) establecer las directrices de codificación seguras para cada lenguaje de programación usado; 
c) definir los requisitos de seguridad en la fase diseño; 
d) definir los puntos de chequeo de seguridad dentro de los hitos del proyecto; 
e) establecer los depósitos seguros; 
f) definir la seguridad en el control de la versión; 
g) establecer el conocimiento requerido sobre seguridad de la aplicación; 
h) definir la capacidad de los desarrolladores para evitar, encontrar y resolver las vulnerabilidades. </t>
  </si>
  <si>
    <t>T.6.2.2</t>
  </si>
  <si>
    <t>Procedimientos de control de cambios en sistemas</t>
  </si>
  <si>
    <t>Los cambios a los sistemas dentro del ciclo de vida de desarrollo se debe controlar mediante el uso de procedimientos formales de control de cambios.</t>
  </si>
  <si>
    <t xml:space="preserve">A.14.2.2 </t>
  </si>
  <si>
    <t xml:space="preserve">Revisar las siguientes directrices procedimientos control de cambio en sistemas:
a) llevar un registro de los niveles de autorización acordados; 
b) asegurar que los cambios se presenten a los usuarios autorizados; 
c) revisar los controles y procedimientos de integridad para asegurar que no se vean comprometidos por los cambios; 
d) identificar todo el software, información, entidades de bases de datos y hardware que requieren corrección; 
e) identificar y verificar el código crítico de seguridad para minimizar la posibilidad de debilidades de seguridad conocidas; 
f) obtener aprobación formal para propuestas detalladas antes de que el trabajo comience; 
g) revisar antes de la implementación, asegurar que los usuarios autorizados aceptan los cambios; 
h) asegurar que el conjunto de documentación del sistema está actualizado al completar cada cambio, y que la documentación antigua se lleva al archivo permanente, o se dispone de ella; 
i) mantener un control de versiones para todas las actualizaciones de software; 
j) mantener un rastro de auditoría de todas las solicitudes de cambio; 
k) asegurar que la documentación de operación y los procedimientos de los usuarios experimenten los cambios que les permitan seguir siendo apropiados; 
l) asegurar que la implementación de los cambios ocurre en el momento correcto y no afecta los procesos de negocio involucrados. </t>
  </si>
  <si>
    <t>T.6.2.3</t>
  </si>
  <si>
    <t>Revisión técnica de las aplicaciones después de cambios en la plataforma de operación</t>
  </si>
  <si>
    <t>Cuando se cambian las plataformas de operación, se deben revisar las aplicaciones críticas del negocio, y ponerlas a prueba para asegurar que no haya impacto adverso en las operaciones o seguridad de la organización.</t>
  </si>
  <si>
    <t xml:space="preserve">A.14.2.3 </t>
  </si>
  <si>
    <t>PR.IP-1</t>
  </si>
  <si>
    <t xml:space="preserve">Revisar las siguientes directrices revisión técnica de las aplicaciones después de cambios en la plataforma de operación:
a) revisar los procedimientos de integridad y control de aplicaciones para asegurar que no estén comprometidos debido a los cambios en las plataformas de operaciones; 
b) asegurar que la notificación de los cambios en la plataforma operativa se hace a tiempo para permitir las pruebas y revisiones apropiadas antes de la implementación; 
c) asegurar que se hacen cambios apropiados en los planes de continuidad del negocio. </t>
  </si>
  <si>
    <t>T.6.2.4</t>
  </si>
  <si>
    <t>Restricciones en los cambios a los paquetes de software</t>
  </si>
  <si>
    <t>Se deben desalentar las modificaciones a los paquetes de software, que se deben limitar a los cambios necesarios, y todos los cambios se deben controlar estrictamente.</t>
  </si>
  <si>
    <t xml:space="preserve">A.14.2.4 </t>
  </si>
  <si>
    <t xml:space="preserve">Revisar las siguientes directrices restricciones en los cambios a los paquetes de software:
a) definir el riesgo de que los procesos de integridad y los controles incluidos se vean comprometidos; 
b) obtener el consentimiento del vendedor; 
c) obtener del vendedor los cambios requeridos, a medida que se actualiza el programa estándar; 
d) evaluar el impacto, si la organización llega a ser responsable del mantenimiento futuro del software como resultado de los cambios; 
e) definir la compatibilidad con otro software en uso. </t>
  </si>
  <si>
    <t>T.6.2.5</t>
  </si>
  <si>
    <t>Principios de construcción de sistemas seguros</t>
  </si>
  <si>
    <t>Se deben establecer, documentar y mantener principios para la construcción de sistemas seguros, y aplicarlos a cualquier actividad de implementación de sistemas de información.</t>
  </si>
  <si>
    <t xml:space="preserve">A.14.2.5 </t>
  </si>
  <si>
    <t>Revisar la documentación y los principios para la construcción de sistemas seguros, y aplicarlos a cualquier actividad de implementación de sistemas de información.</t>
  </si>
  <si>
    <t>T.6.2.6</t>
  </si>
  <si>
    <t>Ambiente de desarrollo seguro</t>
  </si>
  <si>
    <t>Las organizaciones deben establecer y proteger adecuadamente los ambientes de desarrollo seguros para las tareas de desarrollo e integración de sistemas que comprendan todo el ciclo de vida de desarrollo de sistemas.</t>
  </si>
  <si>
    <t>A.14.2.6</t>
  </si>
  <si>
    <t xml:space="preserve">Revisar las siguientes directrices para ambiente de desarrollo seguro: 
a) carácter sensible de los datos que el sistema va a procesar, almacenar y transmitir; 
b) definir los requisitos externos e internos aplicables, (reglamentaciones o políticas); 
c) definir los controles de seguridad ya implementados por la organización, que brindan soportar al desarrollo del sistema; 
d) establecer la confiabilidad del personal que trabaja en el ambiente; 
e) definir el grado de contratación externa asociado con el desarrollo del sistema; 
f) definir la necesidad de separación entre diferentes ambientes de desarrollo; 
g) definir el control de acceso al ambiente de desarrollo; 
h) establecer el seguimiento de los cambios en el ambiente y en los códigos almacenados ahí; 
i) definir las copias de respaldo se almacenan en lugares seguros fuera del sitio; 
j) definir el control sobre el movimiento de datos desde y hacia el ambiente. </t>
  </si>
  <si>
    <t>T.6.2.7</t>
  </si>
  <si>
    <t>Desarrollo contratado externamente</t>
  </si>
  <si>
    <t>La organización debe supervisar y hacer seguimiento de la actividad de desarrollo de sistemas contratados externamente.</t>
  </si>
  <si>
    <t xml:space="preserve">A.14.2.7 </t>
  </si>
  <si>
    <t>DE.CM-6</t>
  </si>
  <si>
    <t xml:space="preserve">Revisar las siguientes directrices desarrollo contratado externamente: 
a) definir los acuerdos de licenciamiento, propiedad de los códigos y derechos de propiedad intelectual relacionados con el contenido contratado externamente; 
b) establecer los requisitos contractuales para prácticas seguras de diseño, codificación y pruebas; 
c) definir el suministro del modelo de amenaza aprobado, al desarrollador externo; 
d) realizar los ensayos de aceptación para determinar la calidad y exactitud de los entregables; 
e) definir la evidencia de que se usaron umbrales de seguridad para establecer niveles mínimos aceptables de calidad de la seguridad y de la privacidad; 
f) definir la evidencia de que se han hecho pruebas suficientes para proteger contra contenido malicioso intencional y no intencional en el momento de la entrega; 
g) definir la evidencia de que se han hecho pruebas suficientes para proteger contra la presencia de vulnerabilidades conocidas; 
h) definir los certificados de depósito de títulos en garantía; (el código fuente ya no está disponible); 
i) establecer el derecho contractual con relación a procesos y controles de desarrollo de auditorías; 
j) documentar eficaz del ambiente de construcción usado para crear entregables; 
k) establecer que la organización es responsable de la conformidad con las leyes aplicables y con la verificación de la eficiencia del control. </t>
  </si>
  <si>
    <t>T.6.2.8</t>
  </si>
  <si>
    <t>Pruebas de seguridad de sistemas</t>
  </si>
  <si>
    <t>Durante el desarrollo se debe llevar a cabo pruebas de funcionalidad de la seguridad.</t>
  </si>
  <si>
    <t>A.14.2.8</t>
  </si>
  <si>
    <t>DE.DP-3</t>
  </si>
  <si>
    <t>Verifique en una muestra que para pasar a producción los desarrollos se realizan pruebas de seguridad. También verifique que los procesos de detección de incidentes son probados periódicamente.</t>
  </si>
  <si>
    <t>T.6.2.9</t>
  </si>
  <si>
    <t>Prueba de aceptación de sistemas</t>
  </si>
  <si>
    <t>Para los sistemas de información nuevos, actualizaciones y nuevas versiones, se debe establecer programas de prueba para aceptación y criterios de aceptación relacionados.</t>
  </si>
  <si>
    <t xml:space="preserve">A.14.2.9 </t>
  </si>
  <si>
    <t>Revisar las pruebas de aceptación de sistemas, para los sistemas de información nuevos, actualizaciones y nuevas versiones, se deberían establecer programas de prueba para aceptación y criterios de aceptación relacionados.</t>
  </si>
  <si>
    <t>T.6.3</t>
  </si>
  <si>
    <t>Asegurar la protección de los datos usados para pruebas.</t>
  </si>
  <si>
    <t xml:space="preserve">A.14.3 </t>
  </si>
  <si>
    <t>T.6.3.1</t>
  </si>
  <si>
    <t>Protección de datos de prueba</t>
  </si>
  <si>
    <t>Los datos de ensayo se deben seleccionar, proteger y controlar cuidadosamente.</t>
  </si>
  <si>
    <t xml:space="preserve">A.14.3.1 </t>
  </si>
  <si>
    <t xml:space="preserve">Revisar las siguientes directrices para protección de datos de prueba:
a) establecer los procedimientos de control de acceso, que se aplican a los sistemas de aplicación operacionales, se debe aplicar también a los sistemas de aplicación de pruebas; 
b) tener una autorización separada cada vez que se copia información operacional a un ambiente de pruebas; 
c) definir que la información operacional se debe borrar del ambiente de pruebas inmediatamente después de finalizar las pruebas; 
d) establecer que el copiado y uso de la información operacional se debe logged para suministrar un rastro de auditoría. </t>
  </si>
  <si>
    <t>T.7.</t>
  </si>
  <si>
    <t>T.7.1</t>
  </si>
  <si>
    <t>GESTIÓN DE INCIDENTES Y MEJORAS EN LA SEGURIDAD DE LA INFORMACIÓN</t>
  </si>
  <si>
    <t>Asegurar un enfoque coherente y eficaz para la gestión de incidentes de seguridad de la información, incluida la comunicación sobre eventos de seguridad y debilidades.</t>
  </si>
  <si>
    <t xml:space="preserve">A.16.1 </t>
  </si>
  <si>
    <t>T.7.1.1</t>
  </si>
  <si>
    <t>Responsabilidades y procedimientos</t>
  </si>
  <si>
    <t>Se debe establecer las responsabilidades y procedimientos de gestión para asegurar una respuesta rápida, eficaz y ordenada a los incidentes de seguridad de la información.</t>
  </si>
  <si>
    <t xml:space="preserve">A.16.1.1 </t>
  </si>
  <si>
    <t>PR.IP-9
DE.AE-2
RS.CO-1</t>
  </si>
  <si>
    <r>
      <t xml:space="preserve">Revisar las siguientes directrices responsabilidades y procedimientos:
a) establecer las responsabilidades de gestión, para asegurar que los siguientes procedimientos se desarrollan y comunican adecuadamente dentro de la organización: 
1) los procedimientos para la planificación y preparación de respuesta a incidentes; 
2) los procedimientos para seguimiento, detección, análisis y reporte de eventos e incidentes de seguridad de la información; 
3) los procedimientos para logging las actividades de gestión de incidentes; 
4) los procedimientos para el manejo de evidencia forense; 
5) los procedimientos para la valoración y toma de decisiones sobre eventos de seguridad de la información y la valoración de debilidades de seguridad de la información; 
6) los procedimientos para respuesta, incluyendo aquellos para llevar el asunto a una instancia superior, recuperación controlada de un incidente y comunicación a personas u organizaciones internas y externas; 
b) establecer los procedimientos para asegurar que: 
1) el personal competente maneje las cuestiones relacionadas con incidentes de seguridad de la información dentro de la organización; 
2) se implemente un punto de contacto para la detección y reporte de incidentes de seguridad; 
3) se mantengan contactos apropiados con las autoridades, grupos de interés o foros externos que manejen las cuestiones relacionadas con incidentes de seguridad de la información; 
c) definir el reporte de procedimientos debería incluir: 
1) la preparación de formatos de reporte de eventos de seguridad de la información para apoyar la acción de reporte y ayudar a la persona que reporta a recordar todas las acciones necesarias en caso de un evento de seguridad de la información; 
2) el procedimiento que se va a seguir en el caso de un evento de seguridad de la información, (tomar nota inmediatamente de todos los detalles, tales como el tipo de no conformidad o violación, mal funcionamiento, mensajes en la pantalla y reporte inmediato al punto de contacto y realizar solamente acciones coordinadas); 
3) referencia a un proceso disciplinario formal establecido para ocuparse de los empleados que cometen violaciones a la seguridad; 
4) los procesos de retroalimentación adecuados para asegurar que las personas que reportan eventos de seguridad de la información sean notificadas de los resultados después de que la cuestión haya sido tratada y cerrada. 
</t>
    </r>
    <r>
      <rPr>
        <b/>
        <sz val="11"/>
        <color theme="1"/>
        <rFont val="Calibri"/>
        <family val="2"/>
        <scheme val="minor"/>
      </rPr>
      <t/>
    </r>
  </si>
  <si>
    <t>T.7.1.2</t>
  </si>
  <si>
    <t>Reporte de eventos de seguridad de la información</t>
  </si>
  <si>
    <t>Los eventos de seguridad de la información se debe informar a través de los canales de gestión apropiados, tan pronto como sea posible.</t>
  </si>
  <si>
    <t xml:space="preserve">A.16.1.2 </t>
  </si>
  <si>
    <t>DE.DP-4</t>
  </si>
  <si>
    <r>
      <t xml:space="preserve">Revisar las siguientes directrices reporte de eventos de seguridad de la información:
a) establecer un control de seguridad ineficaz; 
b) definir la violación de la integridad, confidencialidad o expectativas de disponibilidad de la información; 
c) definir los errores humanos; 
d) definir las no conformidades con políticas o directrices; 
e) definir las violaciones de acuerdos de seguridad física; 
f) establecer los cambios no controlados en el sistema; 
g) definir mal funcionamiento en el software o hardware; 
h) definir violaciones de acceso. 
</t>
    </r>
    <r>
      <rPr>
        <b/>
        <sz val="11"/>
        <color theme="1"/>
        <rFont val="Calibri"/>
        <family val="2"/>
        <scheme val="minor"/>
      </rPr>
      <t xml:space="preserve">Tenga en cuenta para la calificación:
</t>
    </r>
    <r>
      <rPr>
        <sz val="11"/>
        <color theme="1"/>
        <rFont val="Calibri"/>
        <family val="2"/>
        <scheme val="minor"/>
      </rPr>
      <t>1) Si se elaboran  informes de TODOS los incidentes de seguridad y privacidad de la información, TODOS están documentados e incluidos en el plan de mejoramiento continuo. Se definen los controles y medidas necesarias para disminuir los incidentes y prevenir su ocurrencia en el futuro, están en 40.
2) Si los controles y medidas identificados para disminuir los incidentes fueron implementados, están en 60.</t>
    </r>
  </si>
  <si>
    <t>T.7.1.3</t>
  </si>
  <si>
    <t>Reporte de debilidades de seguridad de la información</t>
  </si>
  <si>
    <t>Se debe exigir a todos los empleados y contratistas que usan los servicios y sistemas de información de la organización, que observen e informen cualquier debilidad de seguridad de la información observada o sospechada en los sistemas o servicios.</t>
  </si>
  <si>
    <t xml:space="preserve">A.16.1.3 </t>
  </si>
  <si>
    <t>Observe si los eventos son reportados de forma consistente en toda la entidad de acuerdo a los criterios establecidos.</t>
  </si>
  <si>
    <t>T.7.1.4</t>
  </si>
  <si>
    <t>Evaluación de eventos de seguridad de la información y decisiones sobre ellos</t>
  </si>
  <si>
    <t>Los eventos de seguridad de la información se debe evaluar y se debe decidir si se van a clasificar como incidentes de seguridad de la información.</t>
  </si>
  <si>
    <t xml:space="preserve">A.16.1.4 </t>
  </si>
  <si>
    <t>Madurez Inicial</t>
  </si>
  <si>
    <t>DE.AE-2
RS.AN-4</t>
  </si>
  <si>
    <t>Revise si los eventos de SI detectados son analizados para determinar si constituyen un incidentes de seguridad de la información y entender los objetivos del ataque y sus métodos.
Evidencia si los incidentes son categorizados y se cuenta con planes de respuesta para cada categoría.</t>
  </si>
  <si>
    <t>T.7.1.5</t>
  </si>
  <si>
    <t>Respuesta a incidentes de seguridad de la información</t>
  </si>
  <si>
    <t>Se debe dar respuesta a los incidentes de seguridad de la información de acuerdo con procedimientos documentados.</t>
  </si>
  <si>
    <t xml:space="preserve">A.16.1.5 </t>
  </si>
  <si>
    <t>RS.RP-1
RS.AN-1
RS.MI-2
RC.RP-1
RC.RP-1</t>
  </si>
  <si>
    <r>
      <t xml:space="preserve">Revisar las siguientes directrices para respuesta a incidentes de seguridad de la información:
a) Los incidentes son contenidos y la probabilidad de que vuelvan a ocurrir mitigada.
b) Se debe contar con un plan de recuperación de incidentes durante o después del mismo.
b) recolectar evidencia lo más pronto posible después de que ocurra el incidente; 
c) llevar a cabo análisis forense de seguridad de la información, según se requiera 
d) llevar el asunto a una instancia superior, según se requiera; 
e) asegurar que todas las actividades de respuesta involucradas se registren adecuadamente para análisis posterior; 
f) comunicar la existencia del incidente de seguridad de la información o de cualquier detalle pertinente a él, al personal interno o externo a las organizaciones que necesitan saberlo; 
g) tratar las debilidades de seguridad de información que se encontraron que causan o contribuyen al incidente; 
g) establecer que una vez que el incidente se haya tratado lo suficiente, cerrarlo formalmente y hacer un registro de esto. 
h) de acuerdo a la NIST se deben investigar las notificaciones de los sistemas de detección.
</t>
    </r>
    <r>
      <rPr>
        <b/>
        <sz val="11"/>
        <color theme="1"/>
        <rFont val="Calibri"/>
        <family val="2"/>
        <scheme val="minor"/>
      </rPr>
      <t>Tenga en cuenta para la calificación:</t>
    </r>
    <r>
      <rPr>
        <sz val="11"/>
        <color theme="1"/>
        <rFont val="Calibri"/>
        <family val="2"/>
        <scheme val="minor"/>
      </rPr>
      <t xml:space="preserve">
1) Si los planes de respuesta a incidentes incluyen algunas áreas de la entidad y si se evalúa la efectividad los controles y medidas necesarias para disminuir los incidentes y prevenir su ocurrencia en el futuro es 60
2) Se incluyen todas las áreas de la Entidad, en los planes de respuesta de incidentes es 80
</t>
    </r>
  </si>
  <si>
    <t>T.7.1.6</t>
  </si>
  <si>
    <t>Aprendizaje obtenido de los incidentes de seguridad de la información</t>
  </si>
  <si>
    <t>El conocimiento adquirido al analizar y resolver incidentes de seguridad de la información se debe usar para reducir la posibilidad o el impacto de incidentes futuros.</t>
  </si>
  <si>
    <t xml:space="preserve">A.16.1.6 </t>
  </si>
  <si>
    <t>DE.DP-5
RS.AN-2
RS.IM-1</t>
  </si>
  <si>
    <r>
      <t xml:space="preserve">De acuerdo a la NIST se debe entender cual fue el impacto del incidente. Las lecciones aprendidas deben ser usadas para actualizar los planes de respuesta a los incidentes de SI. 
</t>
    </r>
    <r>
      <rPr>
        <b/>
        <sz val="11"/>
        <color theme="1"/>
        <rFont val="Calibri"/>
        <family val="2"/>
        <scheme val="minor"/>
      </rPr>
      <t xml:space="preserve">
Tenga en cuenta para la calificación:</t>
    </r>
    <r>
      <rPr>
        <sz val="11"/>
        <color theme="1"/>
        <rFont val="Calibri"/>
        <family val="2"/>
        <scheme val="minor"/>
      </rPr>
      <t xml:space="preserve">
La Entidad aprende continuamente sobre
los incidentes de seguridad presentados.
</t>
    </r>
    <r>
      <rPr>
        <b/>
        <sz val="11"/>
        <color theme="1"/>
        <rFont val="Calibri"/>
        <family val="2"/>
        <scheme val="minor"/>
      </rPr>
      <t/>
    </r>
  </si>
  <si>
    <t>T.7.1.7</t>
  </si>
  <si>
    <t>Recolección de evidencia</t>
  </si>
  <si>
    <t>La organización debe definir y aplicar procedimientos para la identificación, recolección, adquisición y preservación de información que pueda servir como evidencia.</t>
  </si>
  <si>
    <t xml:space="preserve">A.16.1.7 </t>
  </si>
  <si>
    <t>Modelo de madurez gestionado
Modelo de madurez definido</t>
  </si>
  <si>
    <t>RS.AN-3</t>
  </si>
  <si>
    <t xml:space="preserve">Revisar las siguientes directrices para recolección de evidencia:
a) definir la cadena de custodia; 
b) establecer la seguridad de la evidencia; 
c) definir la seguridad del personal; 
d) definir los roles y responsabilidades del personal involucrado; 
e) establecer la competencia del personal; 
f) realizar la documentación; 
g) definir las sesiones informativas. </t>
  </si>
  <si>
    <t>ID</t>
  </si>
  <si>
    <t>NIVEL DE CUMPLIMIENTO PHVA</t>
  </si>
  <si>
    <t>PLANIFICACIÓN</t>
  </si>
  <si>
    <t>P.1</t>
  </si>
  <si>
    <t>Responsable SI</t>
  </si>
  <si>
    <t>Se debe determinar los límites y la aplicabilidad del SGSI para establecer su alcance.</t>
  </si>
  <si>
    <t xml:space="preserve">Solicite el documento del alcance que debe estar apobado, socializado al interior de la Entidad, por la alta dirección.
Determine si  en la definición del alcance se consideraró:
1) Aspectos internos y externos referidos en el 4.1.:
La Entidad debe determinar los aspectos externos e internos que son necesarios para cumplir su propósito y que afectan su capacidad para lograr los resultados previstos en el SGSI. Nota. La terminación de estos aspectos hace referencia a establecer el contexto interno y externo de la empresa, referencia a la norma ISO 31000:2009 en el apartado 5.3.
2) Los requisitos referidos en 4.2.:
a. Se debe determinar las partes interesadas que son pertinentes al SGSI.
b. Se debe determinar los requisitos de las partes interesadas.
Nota. Los requisitos pueden incluir los requisitos legales y de reglamentación y las obligaciones contractuales.
3) Las interfaces y dependencias entre las actividades realizadas y las que realizan otras entidades del gobierno nacional o entidades exteriores
</t>
  </si>
  <si>
    <t>P.2</t>
  </si>
  <si>
    <t>Políticas de seguridad y privacidad de la información</t>
  </si>
  <si>
    <t>P.3</t>
  </si>
  <si>
    <t>La información documentada se debe controlar para asegurar que:
a. Esté disponible y adecuado para su uso, cuando y donde se requiere
b. Esté protegida adecuadamente.</t>
  </si>
  <si>
    <t xml:space="preserve">Solicite Formatos de procesos y procedimienos debidamente definidos, establecidos y aprobados por el comité que integre los sistemas de gestión institucional, por ejemplo el sistema de calidad SGC.
Verifique:
1) Cómo se controla su  distribución, acceso, recuperación y uso
2) Cómo se almacena y se asegura su preservación
3) Cómo se controlan los cambios
</t>
  </si>
  <si>
    <t>P.4</t>
  </si>
  <si>
    <t xml:space="preserve">Solicite el acto administrativo a través del cual se crea o se modifica las funciones del comité gestión institucional (ó e que haga sus veces), en donde se incluyan los temas de seguridad de la información en la entidad, revisado y aprobado por la alta Dirección.
Revise la estructura del SGSI:
1) Tiene el SGSI suficiente apoyo de la alta dirección?, esto se ve reflejado en comités donde se discutan temas como la política de SI, los riesgos o incidentes.
2) Están claramente definidos los roles y responsabilidades y asignados a personal con las competencias requeridas?,
3) Están identificadas los responsables y responsabilidades para la protección de los activos? (Una práctica común es nombrar un propietario para cada activo, quien entonces se convierte en el responsable de su protección)
4)Estan definidas las responsabilidades para la gestión del riesgo de SI y la aceptación de los riesgos residuales?
5) Estan definidos y documentados los niveles de autorización?
6) Se cuenta con un presupuesto formalmente asignado a las actividades del SGSI (por ejemplo campañas de sensibilización en seguridad de la información) </t>
  </si>
  <si>
    <t>P.5</t>
  </si>
  <si>
    <t>P.6</t>
  </si>
  <si>
    <t>Metodología de análisis y valoración de riesgos e informe de análisis de riesgos</t>
  </si>
  <si>
    <t xml:space="preserve">1) Solicite a la entidad la metodología y criterios de riesgo de seguridad, aprobado por la alta Dirección que incluya: 
1. Criterios de Aceptación de Riesgos o tolerancia al riesgo que han sido informados por la alta Dirección.
2. Criterios para realizar evaluaciones de riesgos. 
2) Solicite los resultados de las evaluaciones de riesgos y establezca:
a. Cuantas evaluaciones repetidas de riesgos se han realizado y que sus resultados consistentes, válidos y comparables. 
b. Que se hayan identificado los riesgos asociados con la pérdida de la confidencialidad, de integridad y de disponibilidad de la información dentro del alcance. 
c.  Que se hayan identificado los dueños de los riesgos. 
d. Que se hayan analizado los riesgos es decir: 
- Evaluado las consecuencias (impacto) potenciales si se materializan los riesgos identificados 
- Evaluado la probabilidad realista de que ocurran los riesgos identificados 
- Determinado los niveles de riesgo. 
e. Que se hayan evaluado los riesgos es decir: 
- Comparado los resultados del análisis de riesgos con los criterios definidos
- Priorizado los riesgos analizados para el tratamiento de riesgos. 
</t>
  </si>
  <si>
    <t>ID.RA-5
ID.RM-1 
ID.RM-2
ID.RM-3</t>
  </si>
  <si>
    <t>P.8</t>
  </si>
  <si>
    <t>Los riesgos deben ser tratados para mitigarlos y llevarlos a niveles tolerables por la Entidad</t>
  </si>
  <si>
    <t xml:space="preserve">1) Solicite el plan de tratamiento de riesgos y la declaración de aplicabilidad verifique que: 
a. Se seleccionaron opciones apropiadas para tratar los riesgos, teniendo en cuenta los resultados de la evaluación de riesgos. 
b. Se determinaron todos los controles necesarios para implementar las opciones escogidas para el tratamiento de riesgos. 
c. Compare los controles determinados en el plan de tratamiento con los del Anexo A y verifique que no se han omitidos controles, si estos han sido omitidos se debe reflejar en la declaración de aplicabilidad. 
d. Revise la Declaración de Aplicabilidad que tenga los controles necesarios y la justificación de las exclusiones, ya sea que se implementen o no y la justificación para las exclusiones de los controles del Anexo A, y que haya sido revisado y aprobado por la alta Dirección.
e. Revise que el plan de tratamiento de riesgos haya sido revisado y aprobado por la alta Dirección.
f. Revise que exista una aceptación de los riesgos residuales por parte de los dueños de los riesgos. 
</t>
  </si>
  <si>
    <t>ID.RA-6
ID.RM-1
ID.RM-2
ID.RM-3</t>
  </si>
  <si>
    <t>Modelo de Seguridad y Privacidad de la Información, componente planificación</t>
  </si>
  <si>
    <t>P.9</t>
  </si>
  <si>
    <t>PROMEDIO</t>
  </si>
  <si>
    <t>IMPLEMENTACIÓN</t>
  </si>
  <si>
    <t>I.1</t>
  </si>
  <si>
    <t>Estrategia que se debe ejecutar con las actividades para lograr la implementación y puesta en marcha del MSPI de  la entidad.</t>
  </si>
  <si>
    <t>Solicite y evalue el documento con la estrategia de planificación y control operacional, revisado y aprobado por la alta Dirección.</t>
  </si>
  <si>
    <t>componente implementación</t>
  </si>
  <si>
    <t>I.2</t>
  </si>
  <si>
    <t>Implementación de controles</t>
  </si>
  <si>
    <t>Grado de implementación de controles del Anexo A de la ISO 27001</t>
  </si>
  <si>
    <t>I.3</t>
  </si>
  <si>
    <t>Porcentaje de avance en la ejecución de los planes de tratamiento</t>
  </si>
  <si>
    <t>Verifique los compromisos de avance en el plan de tratamiento de riesgos y el grado de cumplimiento de los mismos y genere un dato con el porcentaje de avance.</t>
  </si>
  <si>
    <t>I.4</t>
  </si>
  <si>
    <t>I.5</t>
  </si>
  <si>
    <t>Indicadores de gestión del MSPI definidos</t>
  </si>
  <si>
    <t>Solicite los Indicadores de gestión del MSPI definidos, revisados y aprobados por la alta Dirección.</t>
  </si>
  <si>
    <t>EVALUACIÓN DE DESEMPEÑO</t>
  </si>
  <si>
    <t>E.1</t>
  </si>
  <si>
    <t>Plan para evaluar el desempeño y eficacia del MSPI a través de instrumentos que permita determinar la efectividad de la implantación del MSPI.</t>
  </si>
  <si>
    <t>componente evaluación del desempeño</t>
  </si>
  <si>
    <t>E.2</t>
  </si>
  <si>
    <t>Control Interno</t>
  </si>
  <si>
    <t>Auditoría Interna</t>
  </si>
  <si>
    <t>Plan de auditoría interna</t>
  </si>
  <si>
    <t>E.3</t>
  </si>
  <si>
    <t>Evaluación y seguimiento a los compromisos establecidos para ejecutar el plan de tratamiento de riesgos.</t>
  </si>
  <si>
    <t>MEJORA CONTINUA</t>
  </si>
  <si>
    <t>M.1</t>
  </si>
  <si>
    <t>Resultados consolidados del componente evaluación de desempeño</t>
  </si>
  <si>
    <t xml:space="preserve">Solicite y evalue el documento con el plan de seguimiento, evaluación y análisis para el  MSPI, revisado y aprobado por la alta Dirección. </t>
  </si>
  <si>
    <t>componente mejora continua</t>
  </si>
  <si>
    <t>M.2</t>
  </si>
  <si>
    <t>Comunicación delos resultados y plan para subsanar los hallazgos y oportunidades de mejora.</t>
  </si>
  <si>
    <r>
      <t xml:space="preserve">Solicite el documento con el consolidado de las auditorías realizadas de acuerdo con el plan de auditorías,  revisado y aprobado por la alta dirección y verifique como se asegura que los hallazgos, brechas, debilidades y oportunidaes de mejora se subsanen, para asegurar la mejora continua.
</t>
    </r>
    <r>
      <rPr>
        <b/>
        <sz val="11"/>
        <color theme="1"/>
        <rFont val="Calibri"/>
        <family val="2"/>
        <scheme val="minor"/>
      </rPr>
      <t>Tenga en cuenta para la calificación que:</t>
    </r>
    <r>
      <rPr>
        <sz val="11"/>
        <color theme="1"/>
        <rFont val="Calibri"/>
        <family val="2"/>
        <scheme val="minor"/>
      </rPr>
      <t xml:space="preserve">
1) Elaboración de planes de mejora es 60
2) Se implementan las acciones correctivas y planes de mejora es 80
</t>
    </r>
  </si>
  <si>
    <t>REQUISITO</t>
  </si>
  <si>
    <t>HOJA</t>
  </si>
  <si>
    <t>ELEMENTO</t>
  </si>
  <si>
    <t>CALIFICACIÓN  OBTENIDA</t>
  </si>
  <si>
    <t>NIVEL 1
INICIAL</t>
  </si>
  <si>
    <t>CUMPLIMIENTO
NIVEL INICIAL</t>
  </si>
  <si>
    <t>NIVEL 2
GESTIONADO</t>
  </si>
  <si>
    <t xml:space="preserve">CUMPLIMIENTO
NIVEL GESTIONADO
</t>
  </si>
  <si>
    <t>NIVEL 3
DEFINIDO</t>
  </si>
  <si>
    <t xml:space="preserve">CUMPLIMIENTO
NIVEL DEFINIDO
</t>
  </si>
  <si>
    <t>NIVEL 4
GESTIONADO
CUANTITATIVAMENTE</t>
  </si>
  <si>
    <t xml:space="preserve">CUMPLIMIENTO
NIVEL 4
GESTIONADO
CUANTITATIVAMENTE
</t>
  </si>
  <si>
    <t>NIVEL 5
OPTIMIZADO</t>
  </si>
  <si>
    <t>CUMPLIMIENTO
NIVEL 5
OPTIMIZADO</t>
  </si>
  <si>
    <t>Administrativas</t>
  </si>
  <si>
    <t>Se clasifican los activos de información lógicos y físicos de la Entidad.</t>
  </si>
  <si>
    <t>Existe la necesidad de implementar el Modelo de Seguridad y Privacidad de la Información, para definir políticas, procesos y procedimientos claros para dar una respuesta proactiva a las amenazas que se presenten en la Entidad.</t>
  </si>
  <si>
    <t>PHVA</t>
  </si>
  <si>
    <t>1. Si se tratan temas de seguridad y privacidad de la información en los comités del modelo integrado de gestión, coloque 20
2.Los temas de seguridad de la información se tratan en los comités directivos interdisciplinarios de la Entidad, con regularidad, coloque 40</t>
  </si>
  <si>
    <t>Madurez</t>
  </si>
  <si>
    <t>R5</t>
  </si>
  <si>
    <t>Establecer y documentar el alcance, limites, política, procedimientos, roles y responsabilidades y del Modelo de Seguridad y Privacidad de la Información.</t>
  </si>
  <si>
    <t>Determinar el impacto que generan los eventos que atenten contra la integridad, disponibilidad y confidencialidad de la información de la Entidad.</t>
  </si>
  <si>
    <t>R9</t>
  </si>
  <si>
    <t xml:space="preserve">Aprobación de la alta dirección, documentada y firmada, para la Implementación del Modelo de Seguridad y Privacidad de la Información. </t>
  </si>
  <si>
    <t>Identificar los riesgos asociados con la información, físicos, lógicos, identificando sus vulnerabilidades y amenazas.</t>
  </si>
  <si>
    <t>Los roles de seguridad y privacidad de la información están bien definidos y se lleva un registro de las actividades de cada uno.</t>
  </si>
  <si>
    <t>Dispositivos para movilidad y teletrabajo</t>
  </si>
  <si>
    <t>Protección contra código malicioso</t>
  </si>
  <si>
    <t>Copias de seguridad</t>
  </si>
  <si>
    <t>Gestión de la vulnerabilidad técnica</t>
  </si>
  <si>
    <t>Seguridad ligada a los recursos humanos, antes de la contratación</t>
  </si>
  <si>
    <t>Seguridad ligada a los recursos humanos, durante la contratación</t>
  </si>
  <si>
    <t>Seguridad ligada a los recursos humanos, al cese o cambio de puesto de trabajo</t>
  </si>
  <si>
    <t>Requisitos de negocio para el control de accesos.</t>
  </si>
  <si>
    <t>Responsabilidades del usuario frente al control de accesos</t>
  </si>
  <si>
    <t>Seguridad física y ambiental en áreas seguras</t>
  </si>
  <si>
    <t>Seguridad física y ambiental de los equipos</t>
  </si>
  <si>
    <t>Responsabilidades y procedimientos de operación</t>
  </si>
  <si>
    <t>Seguridad en la operativa, control del software en explotación</t>
  </si>
  <si>
    <t>Gestión de la seguridad en las redes.</t>
  </si>
  <si>
    <t>Intercambio de información con partes externas</t>
  </si>
  <si>
    <t>Adquisición, desarrollo y mantenimiento de los sistemas de información, requisitos de seguridad de los sistemas de información.</t>
  </si>
  <si>
    <t>Adquisición, desarrollo y mantenimiento de los sistemas de información, seguridad en los procesos de desarrollo y soporte.</t>
  </si>
  <si>
    <t>Adquisición, desarrollo y mantenimiento de los sistemas de información, datos de prueba.</t>
  </si>
  <si>
    <t>Gestión de incidentes en la seguridad de la información, notificación de los eventos de seguridad de la información.</t>
  </si>
  <si>
    <t>Gestión de incidentes en la seguridad de la información, notificación de puntos débiles de la seguridad.</t>
  </si>
  <si>
    <t>Gestión de incidentes en la seguridad de la información, recopilación de evidencias.</t>
  </si>
  <si>
    <t>Implantación de la continuidad de la seguridad de la información.</t>
  </si>
  <si>
    <t>Seguridad de la información en las relaciones con suministradores.</t>
  </si>
  <si>
    <t>Gestión de la prestación del servicio por suministradores.</t>
  </si>
  <si>
    <t>Se implementa el plan de tratamiento de riesgos y las medidas necesarias para mitigar la materialización de las amenazas.</t>
  </si>
  <si>
    <t>Se utilizan indicadores de cumplimiento para establecer si las políticas de seguridad y privacidad de la información y las clausulas establecidas por la organización en los contratos de trabajo, son acatadas
correctamente. Se deben generar informes del desempeño de la operación del MSPI, con la medición de los indicadores de gestión definidos.</t>
  </si>
  <si>
    <t>1) Se realizan pruebas y ventanas de mantenimiento (simulacro), para determinar la efectividad de los planes de respuesta de incidentes, es 60.
2) Si La Entidad aprende continuamente sobre los incidentes de seguridad presentados, es 80.</t>
  </si>
  <si>
    <t>Registro de actividades en seguridad (bitácora operativa).</t>
  </si>
  <si>
    <t>1) Elaboración de planes de mejora es 60
2) Se implementan las acciones correctivas y planes de mejora es 80</t>
  </si>
  <si>
    <t>1) Si los planes de respuesta a incidentes incluyen algunas áreas de la entidad y si se evalúa la efectividad los controles y medidas necesarias para disminuir los incidentes y prevenir su ocurrencia en el futuro es 60
2) Se incluyen todas las áreas de la Entidad, en los planes de respuesta de incidentes es 80</t>
  </si>
  <si>
    <t>Gestión de acceso de usuario.</t>
  </si>
  <si>
    <t xml:space="preserve">T.1.2 </t>
  </si>
  <si>
    <t>Control de acceso a sistemas y aplicaciones</t>
  </si>
  <si>
    <t>Controles Criptográficos</t>
  </si>
  <si>
    <t>Consideraciones de las auditorías de los sistemas de información.</t>
  </si>
  <si>
    <r>
      <t>Seguridad en la operativa,</t>
    </r>
    <r>
      <rPr>
        <b/>
        <sz val="11"/>
        <color theme="1"/>
        <rFont val="Calibri"/>
        <family val="2"/>
        <scheme val="minor"/>
      </rPr>
      <t xml:space="preserve"> </t>
    </r>
    <r>
      <rPr>
        <sz val="11"/>
        <color theme="1"/>
        <rFont val="Calibri"/>
        <family val="2"/>
        <scheme val="minor"/>
      </rPr>
      <t>registro de actividad y supervisión.</t>
    </r>
  </si>
  <si>
    <t>Cumplimiento de los requisitos legales y contractuales.</t>
  </si>
  <si>
    <t>FUNCIÓN NIST</t>
  </si>
  <si>
    <t>SUBCATEGORIA NIST</t>
  </si>
  <si>
    <t>CONTROL ANEXO A ISO 27001</t>
  </si>
  <si>
    <t xml:space="preserve">CALIFICACIÓN </t>
  </si>
  <si>
    <t>DE.AE-1, DE.AE-3, DE.AE-4, DE.AE-5</t>
  </si>
  <si>
    <t>DE.AE-1</t>
  </si>
  <si>
    <t>La efectividad de las tecnologías de protección se comparte con las partes autorizadas y apropiadas.</t>
  </si>
  <si>
    <t>ID.BE-2</t>
  </si>
  <si>
    <t>ID.GV-4</t>
  </si>
  <si>
    <t>RS.CO-4, RS.CO-5</t>
  </si>
  <si>
    <t>RC.CO-1, RC.CO-2, RC.CO-3</t>
  </si>
  <si>
    <t>ID.RA-3</t>
  </si>
  <si>
    <t>Las amenazas internas y externas son identificadas y documentadas.</t>
  </si>
  <si>
    <t>RS.IM-2</t>
  </si>
  <si>
    <t>Las estrategias de respuesta se actualizan</t>
  </si>
  <si>
    <t>ID.BE-3</t>
  </si>
  <si>
    <t>ID.RA-4</t>
  </si>
  <si>
    <t xml:space="preserve">Los impactos potenciales en la entidad y su probabilidad son identificados </t>
  </si>
  <si>
    <t>RC.IM-1, RC.IM-2</t>
  </si>
  <si>
    <t>Los planes de recuperación y los procesos son mejorados incorporando las lecciones aprendidas para actividades futuras:
1) Los planes de recuperación incorporan las lecciones aprendidas.
2)  Las estrategias de recuperación son actualizadas.</t>
  </si>
  <si>
    <t>PR.IP-7</t>
  </si>
  <si>
    <t>Los procesos de protección son continuamente mejorados</t>
  </si>
  <si>
    <t>DE.CM-1, DE.CM-2, DE.CM-7</t>
  </si>
  <si>
    <t>ID.AM-6</t>
  </si>
  <si>
    <t>PR.AT-2</t>
  </si>
  <si>
    <t>PR.AT-3</t>
  </si>
  <si>
    <t>PR.AT-4</t>
  </si>
  <si>
    <t>PR.AT-5</t>
  </si>
  <si>
    <t>DE.DP-1</t>
  </si>
  <si>
    <t>RS.CO-1</t>
  </si>
  <si>
    <t>PR.AC-4</t>
  </si>
  <si>
    <t>RS.CO-3</t>
  </si>
  <si>
    <t>PR.AT-1</t>
  </si>
  <si>
    <t>ID AM-1</t>
  </si>
  <si>
    <t>ID AM-2</t>
  </si>
  <si>
    <t>ID.AM-5</t>
  </si>
  <si>
    <t>PR.DS-1</t>
  </si>
  <si>
    <t>PR.DS-2</t>
  </si>
  <si>
    <t>PR.DS-3</t>
  </si>
  <si>
    <t>PR.IP-6</t>
  </si>
  <si>
    <t>Técnicas</t>
  </si>
  <si>
    <t>PR.PT-3</t>
  </si>
  <si>
    <t>PR.MA-2</t>
  </si>
  <si>
    <t>PR.IP-3</t>
  </si>
  <si>
    <t>PR.DS-6</t>
  </si>
  <si>
    <t>DE.CM-4</t>
  </si>
  <si>
    <t>RS.MI-2</t>
  </si>
  <si>
    <t>PR.DS-4</t>
  </si>
  <si>
    <t>DE.CM-3</t>
  </si>
  <si>
    <t>RS.AN-1</t>
  </si>
  <si>
    <t>DE.CM-5</t>
  </si>
  <si>
    <t>ID.RA-5</t>
  </si>
  <si>
    <t>DE.CM-8</t>
  </si>
  <si>
    <t>RS.MI-3</t>
  </si>
  <si>
    <t>PR.AC-5</t>
  </si>
  <si>
    <t>PR.PT-4</t>
  </si>
  <si>
    <t>ID.AM-3</t>
  </si>
  <si>
    <t>PR.IP-9</t>
  </si>
  <si>
    <t>DE.AE-2</t>
  </si>
  <si>
    <t>RS.AN-4</t>
  </si>
  <si>
    <t>RS.RP-1</t>
  </si>
  <si>
    <t>RC.RP-1</t>
  </si>
  <si>
    <t>DE.DP-5</t>
  </si>
  <si>
    <t>RS.AN-2</t>
  </si>
  <si>
    <t>RS.IM-1</t>
  </si>
  <si>
    <t>PR.IP-10</t>
  </si>
  <si>
    <t>ID.BE-1</t>
  </si>
  <si>
    <t>FTIC-LP-09-15
INSTRUMENTO DE IDENTIFICACIÓN DE LA LINEA BASE DE SEGURIDAD ADMINISTRATIVA Y TÉCNICA
HOJA LEVANTAMIENTO DE INFORMACIÓN</t>
  </si>
  <si>
    <t>ID REQUISITO</t>
  </si>
  <si>
    <t>R1</t>
  </si>
  <si>
    <t>R2</t>
  </si>
  <si>
    <t>R3</t>
  </si>
  <si>
    <t>R4</t>
  </si>
  <si>
    <t>R6</t>
  </si>
  <si>
    <t>R7</t>
  </si>
  <si>
    <t>R8</t>
  </si>
  <si>
    <t>LIMITE DE MADUREZ INICIAL</t>
  </si>
  <si>
    <t>R10</t>
  </si>
  <si>
    <t>R11</t>
  </si>
  <si>
    <t>R12</t>
  </si>
  <si>
    <t>R13</t>
  </si>
  <si>
    <t>R14</t>
  </si>
  <si>
    <t>R15</t>
  </si>
  <si>
    <t>R16</t>
  </si>
  <si>
    <t>R17</t>
  </si>
  <si>
    <t>R18</t>
  </si>
  <si>
    <t>R19</t>
  </si>
  <si>
    <t>LIMITE DE MADUREZ GESTIONADO</t>
  </si>
  <si>
    <t>R20</t>
  </si>
  <si>
    <t>R21</t>
  </si>
  <si>
    <t>R22</t>
  </si>
  <si>
    <t>R23</t>
  </si>
  <si>
    <t>R24</t>
  </si>
  <si>
    <t>R25</t>
  </si>
  <si>
    <t>R26</t>
  </si>
  <si>
    <t>R27</t>
  </si>
  <si>
    <t>R28</t>
  </si>
  <si>
    <t>R29</t>
  </si>
  <si>
    <t>R30</t>
  </si>
  <si>
    <t>R31</t>
  </si>
  <si>
    <t>R32</t>
  </si>
  <si>
    <t>R33</t>
  </si>
  <si>
    <t>R34</t>
  </si>
  <si>
    <t>R35</t>
  </si>
  <si>
    <t>R36</t>
  </si>
  <si>
    <t>R37</t>
  </si>
  <si>
    <t>R38</t>
  </si>
  <si>
    <t>R39</t>
  </si>
  <si>
    <t>R40</t>
  </si>
  <si>
    <t>LIMITE DE MADUREZ DEFINIDO</t>
  </si>
  <si>
    <t>R41</t>
  </si>
  <si>
    <t>R42</t>
  </si>
  <si>
    <t>R43</t>
  </si>
  <si>
    <t>R44</t>
  </si>
  <si>
    <t>R45</t>
  </si>
  <si>
    <t>R46</t>
  </si>
  <si>
    <t>R47</t>
  </si>
  <si>
    <t>R48</t>
  </si>
  <si>
    <t>R49</t>
  </si>
  <si>
    <t>R50</t>
  </si>
  <si>
    <t>R51</t>
  </si>
  <si>
    <t>R52</t>
  </si>
  <si>
    <t>R53</t>
  </si>
  <si>
    <t>LIMITE DE MADUREZ GESTIONADO CUANTITATIVAMENTE</t>
  </si>
  <si>
    <t>R55</t>
  </si>
  <si>
    <t>LIMITE DE MADUREZ OPTIMIZADO</t>
  </si>
  <si>
    <t>ID/ITEM</t>
  </si>
  <si>
    <t>3.1 INSTRUMENTO DE EVALUACIÓN: Nivel de cumplimiento de acuerdo al ciglo PHVA del modelo de seguridad</t>
  </si>
  <si>
    <t>Respecto al modelo de seguridad</t>
  </si>
  <si>
    <t>Para entidades de orden nacional obligadas</t>
  </si>
  <si>
    <t>Para entidades de orden territorial A</t>
  </si>
  <si>
    <t>NIVEL</t>
  </si>
  <si>
    <t>CUMPLE?</t>
  </si>
  <si>
    <t>OPTIMIZADO</t>
  </si>
  <si>
    <t>GESTIONADO
CUANTITATIVAMENTE</t>
  </si>
  <si>
    <t xml:space="preserve"> DEFINIDO</t>
  </si>
  <si>
    <t>GESTIONADO</t>
  </si>
  <si>
    <t>INICIAL</t>
  </si>
  <si>
    <t>Nivel de madurez alcanzado</t>
  </si>
  <si>
    <t>FUNCION CSF</t>
  </si>
  <si>
    <t>Inclusión de la seguridad de la información en la gestión de proyectos</t>
  </si>
  <si>
    <t>Reporte de eventos e incidentes de seguridad de la información de los últimos 12 meses.</t>
  </si>
  <si>
    <t>Pepito Perez</t>
  </si>
  <si>
    <t>Fernando Fernadez</t>
  </si>
  <si>
    <t>Maria Martinez</t>
  </si>
  <si>
    <t>Camia Pardo</t>
  </si>
  <si>
    <t>descripción</t>
  </si>
  <si>
    <t>Análisis de Contexto</t>
  </si>
  <si>
    <t>Documento con el consolidado de las auditorías realizadas de acuerdo con el plan de auditorías,  revisado y aprobado por la alta dirección y verifique como se asegura que los hallazgos, brechas, debilidades y oportunidades de mejora se subsanen, para asegurar la mejora continua.</t>
  </si>
  <si>
    <t>La detección de actividades anómalas se realiza oportunamente y se entiende el impacto potencial de los eventos:
1) Se establece y gestiona una línea base de las operaciones de red, los flujos de datos esperados para usuarios y sistemas.
2) Se agregan y correlacionan datos de evento de múltiples fuentes y sensores.
3) Se determina el impacto de los eventos
4) Se han establecido los umbrales de alerta de los incidentes.</t>
  </si>
  <si>
    <t>Las actividades de respuesta son coordinadas con las partes interesadas tanto internas como externas, según sea apropiado, para incluir soporte externo de entidades o agencias estatales o legales.:
1) Los planes de respuesta a incidentes están coordinados con las partes interesadas de manera consistente.
2) De manera voluntaria se comparte información con partes interesadas externas para alcanzar una conciencia más amplia de la situación de ciberseguridad.</t>
  </si>
  <si>
    <t>Las actividades de restauración son coordinadas con las partes internas y externas, como los centros de coordinación, proveedores de servicios de Internet, los dueños de los sistemas atacados, las víctimas, otros CSIRT, y proveedores.:
1) Se gestionan las comunicaciones hacia el público.
2) Se procura la no afectación de la reputación o la reparación de la misma.
3) Las actividades de recuperación son comunicadas a las partes interesadas internas y a los grupos de gerentes y directores.</t>
  </si>
  <si>
    <t>Las prioridades relacionadas con la misión, objetivos y actividades de la Entidad son establecidas y comunicadas.</t>
  </si>
  <si>
    <t xml:space="preserve">Los sistemas de información y los activos son monitoreados a intervalos discretos para identificar los eventos de ciberseguridad y verificar la efectividad de las medidas de protección:
1)  La red es monitoreada para detectar eventos potenciales de ciberseguridad.
2) El ambiente físico es monitoreados para detectar eventos potenciales de ciberseguridad.
3) Se monitorea en búsqueda de eventos como personal no autorizado, u otros eventos relacionados con  conexiones, dispositivos y software. </t>
  </si>
  <si>
    <t>1) Si Se identifican en forma general los activos de información de la Entidad, están en 40.
2) Si se cuenta con un inventario de activos de información física y lógica de toda la entidad, documentado y firmado por la alta dirección, están en 60.
3) Si se revisa y monitorean periódicamente los activos de información de la entidad, están en 80.</t>
  </si>
  <si>
    <t>1. Si Los funcionarios de la Entidad no tienen conciencia de la seguridad y privacidad de la información y se han diseñado programas para los funcionarios de conciencia y comunicación, de las políticas de seguridad y privacidad de la información, están en 20.
2. Si se observa en los funcionarios una conciencia de seguridad y privacidad de la información y los planes de toma de conciencia y comunicación, de las políticas de seguridad y privacidad de la información, están aprobados y documentados, por la alta Dirección, están en 40.
3. Si se han ejecutado los planes de toma de conciencia, comunicación y divulgación, de las políticas de seguridad y privacidad de la información, aprobados por la alta Dirección, , están en 60.</t>
  </si>
  <si>
    <t>1. Si se empiezan a definir las políticas de seguridad y privacidad de la información basada en el Modelo de Seguridad y Privacidad de la Información, están en 20.
2. Si se revisan y se aprueban las políticas de seguridad y privacidad de la información, , están en 40.
3. Si se divulgan las políticas de seguridad y privacidad de la información,  están en 60.</t>
  </si>
  <si>
    <t>1) Si se elaboran  informes de TODOS los incidentes de seguridad y privacidad de la información, TODOS están documentados e incluidos en el plan de mejoramiento continuo. Se definen los controles y medidas necesarias para disminuir los incidentes y prevenir su ocurrencia en el futuro, están en 40.
2) Si los controles y medidas identificados para disminuir los incidentes fueron implementados, están en 60.</t>
  </si>
  <si>
    <t>1. Si se cuentan con procedimientos que indican a los funcionarios como manejar la información y los activos de información en forma segura. Se tienen documentados los controles físicos y lógicos que se han definido en la Entidad, con los cuales se busca preservar la seguridad y privacidad de la información, aprobado por la alta Dirección, están en 40.
2. Si se han divulgado e implementado los controles físicos y lógicos que se han definido en la entidad, con los cuales se busca preservar la seguridad y privacidad de la información, están en 60.</t>
  </si>
  <si>
    <t xml:space="preserve">Si existen planes de continuidad del negocio que contemplen los procesos críticos de la Entidad que garanticen la continuidad de los mismos. Se documentan tan y protegen adecuadamente los planes de continuidad del negocio de la Entidad, este de estar documentado y firmado, por la alta Dirección, están en 40.
Si se reconoce la importancia de ampliar los planes de continuidad del negocio a otros procesos, pero aun no se pueden incluir ni trabajar con ellos, están en 60.
</t>
  </si>
  <si>
    <t>Se realizan pruebas de manera sistemática a los controles, para determinar si están funcionando de manera adecuada. Se deben generar informes del desempeño de la operación del MSPI, con la revisión y verificación continua de los controles implementados. También se generan informes de auditorías de acuerdo a lo establecido en el plan de auditorías de la entidad.
Se realizan pruebas de efectividad en la Entidad, para detectar vulnerabilidades (físicas, lógicas y humanas) y accesos no autorizados a activos de información críticos.</t>
  </si>
  <si>
    <t>Se realizan pruebas a las aplicaciones o software desarrollado “in house” para determinar que cumplen con los requisitos de seguridad y privacidad de la información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</si>
</sst>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b/>
      <sz val="14"/>
      <color theme="1"/>
      <name val="Calibri"/>
      <family val="2"/>
      <scheme val="minor"/>
    </font>
    <font>
      <sz val="10"/>
      <color theme="1"/>
      <name val="Calibri"/>
      <family val="2"/>
      <scheme val="minor"/>
    </font>
    <font>
      <b/>
      <sz val="16"/>
      <color rgb="FF8F45C7"/>
      <name val="Calibri"/>
      <family val="2"/>
      <scheme val="minor"/>
    </font>
    <font>
      <b/>
      <sz val="12"/>
      <color theme="0"/>
      <name val="Calibri"/>
      <family val="2"/>
    </font>
    <font>
      <b/>
      <sz val="10"/>
      <name val="Calibri"/>
      <family val="2"/>
    </font>
    <font>
      <sz val="9"/>
      <color theme="1"/>
      <name val="Calibri"/>
      <family val="2"/>
      <scheme val="minor"/>
    </font>
    <font>
      <sz val="10"/>
      <name val="Calibri"/>
      <family val="2"/>
      <scheme val="minor"/>
    </font>
    <font>
      <b/>
      <sz val="10"/>
      <color theme="1"/>
      <name val="Calibri"/>
      <family val="2"/>
      <scheme val="minor"/>
    </font>
    <font>
      <b/>
      <i/>
      <sz val="10"/>
      <name val="Arial"/>
      <family val="2"/>
    </font>
    <font>
      <b/>
      <sz val="10"/>
      <name val="Arial"/>
      <family val="2"/>
    </font>
    <font>
      <b/>
      <sz val="16"/>
      <color theme="0"/>
      <name val="Calibri"/>
      <family val="2"/>
      <scheme val="minor"/>
    </font>
    <font>
      <b/>
      <sz val="14"/>
      <color theme="0"/>
      <name val="Calibri"/>
      <family val="2"/>
    </font>
    <font>
      <b/>
      <sz val="16"/>
      <color theme="0"/>
      <name val="Calibri"/>
      <family val="2"/>
    </font>
    <font>
      <b/>
      <sz val="16"/>
      <name val="Calibri"/>
      <family val="2"/>
    </font>
    <font>
      <sz val="14"/>
      <color theme="1"/>
      <name val="Calibri"/>
      <family val="2"/>
      <scheme val="minor"/>
    </font>
    <font>
      <sz val="16"/>
      <color theme="1"/>
      <name val="Calibri"/>
      <family val="2"/>
      <scheme val="minor"/>
    </font>
    <font>
      <sz val="10"/>
      <color theme="0"/>
      <name val="Calibri"/>
      <family val="2"/>
      <scheme val="minor"/>
    </font>
    <font>
      <b/>
      <sz val="10"/>
      <color theme="0"/>
      <name val="Calibri"/>
      <family val="2"/>
      <scheme val="minor"/>
    </font>
    <font>
      <sz val="16"/>
      <color theme="0"/>
      <name val="Calibri"/>
      <family val="2"/>
      <scheme val="minor"/>
    </font>
    <font>
      <b/>
      <sz val="9"/>
      <color theme="1"/>
      <name val="Calibri"/>
      <family val="2"/>
      <scheme val="minor"/>
    </font>
    <font>
      <sz val="10"/>
      <name val="Arial"/>
      <family val="2"/>
    </font>
    <font>
      <sz val="10"/>
      <color indexed="10"/>
      <name val="Calibri"/>
      <family val="2"/>
      <scheme val="minor"/>
    </font>
    <font>
      <sz val="10"/>
      <color rgb="FFFF0000"/>
      <name val="Calibri"/>
      <family val="2"/>
      <scheme val="minor"/>
    </font>
    <font>
      <b/>
      <sz val="10"/>
      <name val="Calibri"/>
      <family val="2"/>
      <scheme val="minor"/>
    </font>
    <font>
      <sz val="18"/>
      <color theme="1"/>
      <name val="Calibri"/>
      <family val="2"/>
      <scheme val="minor"/>
    </font>
    <font>
      <u/>
      <sz val="11"/>
      <color theme="10"/>
      <name val="Calibri"/>
      <family val="2"/>
      <scheme val="minor"/>
    </font>
    <font>
      <b/>
      <sz val="12"/>
      <color theme="1"/>
      <name val="Calibri"/>
      <family val="2"/>
      <scheme val="minor"/>
    </font>
    <font>
      <b/>
      <sz val="9"/>
      <color indexed="81"/>
      <name val="Tahoma"/>
      <family val="2"/>
    </font>
    <font>
      <sz val="9"/>
      <color indexed="81"/>
      <name val="Tahoma"/>
      <family val="2"/>
    </font>
    <font>
      <sz val="12"/>
      <color theme="1"/>
      <name val="Calibri"/>
      <family val="2"/>
      <scheme val="minor"/>
    </font>
    <font>
      <sz val="12"/>
      <color rgb="FF000000"/>
      <name val="Calibri"/>
      <family val="2"/>
      <scheme val="minor"/>
    </font>
    <font>
      <b/>
      <sz val="18"/>
      <color theme="1"/>
      <name val="Calibri"/>
      <family val="2"/>
      <scheme val="minor"/>
    </font>
    <font>
      <sz val="10"/>
      <name val="MS Sans Serif"/>
      <family val="2"/>
    </font>
    <font>
      <b/>
      <sz val="12"/>
      <color theme="0"/>
      <name val="Calibri"/>
      <family val="2"/>
      <scheme val="minor"/>
    </font>
    <font>
      <b/>
      <sz val="9"/>
      <color theme="0"/>
      <name val="Calibri"/>
      <family val="2"/>
      <scheme val="minor"/>
    </font>
    <font>
      <b/>
      <sz val="10"/>
      <color theme="0"/>
      <name val="MS Sans Serif"/>
      <family val="2"/>
    </font>
    <font>
      <b/>
      <sz val="11"/>
      <color rgb="FFFF0000"/>
      <name val="Calibri"/>
      <family val="2"/>
      <scheme val="minor"/>
    </font>
    <font>
      <sz val="14"/>
      <color rgb="FFFF0000"/>
      <name val="Calibri"/>
      <family val="2"/>
      <scheme val="minor"/>
    </font>
    <font>
      <sz val="8"/>
      <name val="Calibri"/>
      <family val="2"/>
      <scheme val="minor"/>
    </font>
    <font>
      <b/>
      <sz val="8"/>
      <name val="Tahoma"/>
      <family val="2"/>
    </font>
    <font>
      <b/>
      <sz val="16"/>
      <color theme="1"/>
      <name val="Calibri"/>
      <family val="2"/>
      <scheme val="minor"/>
    </font>
    <font>
      <sz val="11"/>
      <name val="Calibri"/>
      <family val="2"/>
      <scheme val="minor"/>
    </font>
    <font>
      <b/>
      <i/>
      <sz val="16"/>
      <color theme="0"/>
      <name val="Calibri"/>
      <family val="2"/>
      <scheme val="minor"/>
    </font>
    <font>
      <b/>
      <sz val="20"/>
      <color theme="0"/>
      <name val="Calibri"/>
      <family val="2"/>
      <scheme val="minor"/>
    </font>
    <font>
      <b/>
      <sz val="20"/>
      <color theme="1"/>
      <name val="Calibri"/>
      <family val="2"/>
      <scheme val="minor"/>
    </font>
    <font>
      <sz val="20"/>
      <color theme="1"/>
      <name val="Calibri"/>
      <family val="2"/>
      <scheme val="minor"/>
    </font>
    <font>
      <sz val="11"/>
      <color rgb="FF000000"/>
      <name val="Calibri"/>
      <family val="2"/>
      <scheme val="minor"/>
    </font>
    <font>
      <b/>
      <sz val="11"/>
      <color rgb="FFFFFF00"/>
      <name val="Calibri"/>
      <family val="2"/>
      <scheme val="minor"/>
    </font>
    <font>
      <b/>
      <i/>
      <sz val="11"/>
      <color theme="0"/>
      <name val="Calibri"/>
      <family val="2"/>
      <scheme val="minor"/>
    </font>
  </fonts>
  <fills count="34">
    <fill>
      <patternFill patternType="none"/>
    </fill>
    <fill>
      <patternFill patternType="gray125"/>
    </fill>
    <fill>
      <patternFill patternType="solid">
        <fgColor rgb="FF8F45C7"/>
        <bgColor indexed="64"/>
      </patternFill>
    </fill>
    <fill>
      <patternFill patternType="solid">
        <fgColor indexed="26"/>
        <bgColor indexed="64"/>
      </patternFill>
    </fill>
    <fill>
      <patternFill patternType="solid">
        <fgColor theme="0"/>
        <bgColor indexed="64"/>
      </patternFill>
    </fill>
    <fill>
      <patternFill patternType="solid">
        <fgColor theme="6" tint="0.39997558519241921"/>
        <bgColor indexed="64"/>
      </patternFill>
    </fill>
    <fill>
      <patternFill patternType="solid">
        <fgColor theme="8" tint="-0.249977111117893"/>
        <bgColor indexed="64"/>
      </patternFill>
    </fill>
    <fill>
      <patternFill patternType="solid">
        <fgColor theme="4"/>
        <bgColor indexed="64"/>
      </patternFill>
    </fill>
    <fill>
      <patternFill patternType="solid">
        <fgColor rgb="FF0099CC"/>
        <bgColor indexed="64"/>
      </patternFill>
    </fill>
    <fill>
      <patternFill patternType="solid">
        <fgColor theme="9"/>
        <bgColor indexed="64"/>
      </patternFill>
    </fill>
    <fill>
      <patternFill patternType="solid">
        <fgColor theme="5"/>
        <bgColor indexed="64"/>
      </patternFill>
    </fill>
    <fill>
      <patternFill patternType="solid">
        <fgColor rgb="FFC00000"/>
        <bgColor indexed="64"/>
      </patternFill>
    </fill>
    <fill>
      <patternFill patternType="solid">
        <fgColor rgb="FF002060"/>
        <bgColor indexed="64"/>
      </patternFill>
    </fill>
    <fill>
      <patternFill patternType="solid">
        <fgColor rgb="FFCC66FF"/>
        <bgColor indexed="64"/>
      </patternFill>
    </fill>
    <fill>
      <patternFill patternType="solid">
        <fgColor theme="0" tint="-0.249977111117893"/>
        <bgColor indexed="64"/>
      </patternFill>
    </fill>
    <fill>
      <patternFill patternType="solid">
        <fgColor rgb="FF7030A0"/>
        <bgColor indexed="64"/>
      </patternFill>
    </fill>
    <fill>
      <patternFill patternType="solid">
        <fgColor rgb="FFFFFFFF"/>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00B0F0"/>
        <bgColor indexed="64"/>
      </patternFill>
    </fill>
    <fill>
      <patternFill patternType="solid">
        <fgColor rgb="FF0070C0"/>
        <bgColor indexed="64"/>
      </patternFill>
    </fill>
    <fill>
      <patternFill patternType="solid">
        <fgColor rgb="FF92D050"/>
        <bgColor indexed="64"/>
      </patternFill>
    </fill>
    <fill>
      <patternFill patternType="solid">
        <fgColor theme="7"/>
        <bgColor indexed="64"/>
      </patternFill>
    </fill>
    <fill>
      <patternFill patternType="gray0625">
        <bgColor theme="7" tint="0.79995117038483843"/>
      </patternFill>
    </fill>
    <fill>
      <patternFill patternType="gray0625">
        <bgColor theme="0" tint="-0.249977111117893"/>
      </patternFill>
    </fill>
    <fill>
      <patternFill patternType="gray0625">
        <bgColor rgb="FF00B0F0"/>
      </patternFill>
    </fill>
    <fill>
      <patternFill patternType="gray0625">
        <bgColor rgb="FF0070C0"/>
      </patternFill>
    </fill>
    <fill>
      <patternFill patternType="gray0625">
        <bgColor rgb="FF92D050"/>
      </patternFill>
    </fill>
    <fill>
      <patternFill patternType="gray0625">
        <bgColor theme="7"/>
      </patternFill>
    </fill>
    <fill>
      <patternFill patternType="gray0625">
        <bgColor rgb="FFC00000"/>
      </patternFill>
    </fill>
    <fill>
      <patternFill patternType="solid">
        <fgColor rgb="FFFFC000"/>
        <bgColor indexed="64"/>
      </patternFill>
    </fill>
    <fill>
      <patternFill patternType="solid">
        <fgColor rgb="FFA40C0C"/>
        <bgColor indexed="64"/>
      </patternFill>
    </fill>
    <fill>
      <patternFill patternType="solid">
        <fgColor theme="4" tint="0.79998168889431442"/>
        <bgColor theme="4" tint="0.79998168889431442"/>
      </patternFill>
    </fill>
    <fill>
      <patternFill patternType="solid">
        <fgColor rgb="FF9A00D0"/>
        <bgColor indexed="64"/>
      </patternFill>
    </fill>
  </fills>
  <borders count="61">
    <border>
      <left/>
      <right/>
      <top/>
      <bottom/>
      <diagonal/>
    </border>
    <border>
      <left style="medium">
        <color auto="1"/>
      </left>
      <right/>
      <top style="medium">
        <color auto="1"/>
      </top>
      <bottom/>
      <diagonal/>
    </border>
    <border>
      <left/>
      <right/>
      <top style="medium">
        <color indexed="64"/>
      </top>
      <bottom/>
      <diagonal/>
    </border>
    <border>
      <left/>
      <right style="medium">
        <color auto="1"/>
      </right>
      <top style="medium">
        <color auto="1"/>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medium">
        <color auto="1"/>
      </left>
      <right style="thin">
        <color indexed="64"/>
      </right>
      <top style="medium">
        <color auto="1"/>
      </top>
      <bottom/>
      <diagonal/>
    </border>
    <border>
      <left style="medium">
        <color auto="1"/>
      </left>
      <right style="thin">
        <color indexed="64"/>
      </right>
      <top/>
      <bottom/>
      <diagonal/>
    </border>
    <border>
      <left style="thin">
        <color indexed="64"/>
      </left>
      <right/>
      <top/>
      <bottom style="thin">
        <color indexed="64"/>
      </bottom>
      <diagonal/>
    </border>
    <border>
      <left/>
      <right/>
      <top style="thin">
        <color indexed="64"/>
      </top>
      <bottom/>
      <diagonal/>
    </border>
    <border>
      <left style="medium">
        <color auto="1"/>
      </left>
      <right style="thin">
        <color indexed="64"/>
      </right>
      <top/>
      <bottom style="medium">
        <color auto="1"/>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auto="1"/>
      </left>
      <right style="thin">
        <color auto="1"/>
      </right>
      <top style="medium">
        <color indexed="64"/>
      </top>
      <bottom/>
      <diagonal/>
    </border>
    <border>
      <left style="medium">
        <color indexed="64"/>
      </left>
      <right style="thin">
        <color indexed="64"/>
      </right>
      <top/>
      <bottom style="thin">
        <color auto="1"/>
      </bottom>
      <diagonal/>
    </border>
    <border>
      <left style="medium">
        <color auto="1"/>
      </left>
      <right style="medium">
        <color auto="1"/>
      </right>
      <top/>
      <bottom/>
      <diagonal/>
    </border>
    <border>
      <left style="medium">
        <color auto="1"/>
      </left>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double">
        <color auto="1"/>
      </left>
      <right style="double">
        <color auto="1"/>
      </right>
      <top style="double">
        <color auto="1"/>
      </top>
      <bottom style="double">
        <color auto="1"/>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6">
    <xf numFmtId="0" fontId="0" fillId="0" borderId="0"/>
    <xf numFmtId="9" fontId="1" fillId="0" borderId="0" applyFont="0" applyFill="0" applyBorder="0" applyAlignment="0" applyProtection="0"/>
    <xf numFmtId="0" fontId="27" fillId="0" borderId="0"/>
    <xf numFmtId="0" fontId="32" fillId="0" borderId="0" applyNumberFormat="0" applyFill="0" applyBorder="0" applyAlignment="0" applyProtection="0"/>
    <xf numFmtId="0" fontId="39" fillId="0" borderId="0"/>
    <xf numFmtId="0" fontId="27" fillId="0" borderId="0"/>
  </cellStyleXfs>
  <cellXfs count="566">
    <xf numFmtId="0" fontId="0" fillId="0" borderId="0" xfId="0"/>
    <xf numFmtId="0" fontId="3" fillId="0" borderId="0" xfId="0" applyFont="1"/>
    <xf numFmtId="0" fontId="0" fillId="0" borderId="0" xfId="0" applyBorder="1"/>
    <xf numFmtId="0" fontId="0" fillId="0" borderId="0" xfId="0" applyBorder="1" applyAlignment="1"/>
    <xf numFmtId="0" fontId="11" fillId="3" borderId="7" xfId="0" applyFont="1" applyFill="1" applyBorder="1" applyAlignment="1">
      <alignment horizontal="center" vertical="center" wrapText="1"/>
    </xf>
    <xf numFmtId="0" fontId="11" fillId="3" borderId="18" xfId="0" applyFont="1" applyFill="1" applyBorder="1" applyAlignment="1">
      <alignment horizontal="center" vertical="center" wrapText="1"/>
    </xf>
    <xf numFmtId="0" fontId="8" fillId="0" borderId="6" xfId="0" applyFont="1" applyBorder="1" applyAlignment="1">
      <alignment horizontal="center" vertical="center"/>
    </xf>
    <xf numFmtId="0" fontId="13" fillId="4" borderId="7" xfId="0" applyFont="1" applyFill="1" applyBorder="1" applyAlignment="1">
      <alignment horizontal="center" vertical="center"/>
    </xf>
    <xf numFmtId="0" fontId="8" fillId="0" borderId="18" xfId="0" applyFont="1" applyBorder="1" applyAlignment="1">
      <alignment horizontal="center" vertical="center"/>
    </xf>
    <xf numFmtId="0" fontId="14" fillId="0" borderId="7" xfId="0" applyFont="1" applyBorder="1" applyAlignment="1">
      <alignment horizontal="center" vertical="center"/>
    </xf>
    <xf numFmtId="1" fontId="13" fillId="4" borderId="7" xfId="0" applyNumberFormat="1" applyFont="1" applyFill="1" applyBorder="1" applyAlignment="1">
      <alignment horizontal="center" vertical="center"/>
    </xf>
    <xf numFmtId="0" fontId="0" fillId="4" borderId="0" xfId="0" applyFill="1"/>
    <xf numFmtId="9" fontId="19" fillId="4" borderId="0" xfId="0" applyNumberFormat="1" applyFont="1" applyFill="1" applyBorder="1" applyAlignment="1">
      <alignment vertical="center" wrapText="1"/>
    </xf>
    <xf numFmtId="0" fontId="20" fillId="3" borderId="7" xfId="0" applyFont="1" applyFill="1" applyBorder="1" applyAlignment="1">
      <alignment horizontal="center" vertical="center" wrapText="1"/>
    </xf>
    <xf numFmtId="0" fontId="0" fillId="4" borderId="0" xfId="0" applyFill="1" applyBorder="1"/>
    <xf numFmtId="9" fontId="20" fillId="3" borderId="11" xfId="0" applyNumberFormat="1" applyFont="1" applyFill="1" applyBorder="1" applyAlignment="1">
      <alignment horizontal="center" vertical="center" wrapText="1"/>
    </xf>
    <xf numFmtId="0" fontId="9" fillId="0" borderId="0" xfId="0" applyFont="1" applyBorder="1" applyAlignment="1">
      <alignment horizontal="center"/>
    </xf>
    <xf numFmtId="0" fontId="22" fillId="0" borderId="0" xfId="0" applyFont="1" applyBorder="1" applyAlignment="1">
      <alignment horizontal="center"/>
    </xf>
    <xf numFmtId="0" fontId="21" fillId="0" borderId="0" xfId="0" applyFont="1" applyBorder="1" applyAlignment="1">
      <alignment horizontal="center" vertical="center" wrapText="1"/>
    </xf>
    <xf numFmtId="0" fontId="21" fillId="0" borderId="7" xfId="0" applyFont="1" applyBorder="1" applyAlignment="1">
      <alignment horizontal="center"/>
    </xf>
    <xf numFmtId="9" fontId="21" fillId="0" borderId="7" xfId="0" applyNumberFormat="1" applyFont="1" applyBorder="1" applyAlignment="1">
      <alignment horizontal="center"/>
    </xf>
    <xf numFmtId="0" fontId="0" fillId="0" borderId="8" xfId="0" applyBorder="1"/>
    <xf numFmtId="0" fontId="0" fillId="0" borderId="11" xfId="0" applyBorder="1"/>
    <xf numFmtId="0" fontId="0" fillId="0" borderId="0" xfId="0" applyFill="1"/>
    <xf numFmtId="0" fontId="2" fillId="0" borderId="0" xfId="0" applyFont="1" applyFill="1" applyBorder="1" applyAlignment="1">
      <alignment horizontal="left"/>
    </xf>
    <xf numFmtId="4" fontId="2" fillId="0" borderId="0" xfId="0" applyNumberFormat="1" applyFont="1" applyFill="1" applyBorder="1"/>
    <xf numFmtId="0" fontId="0" fillId="0" borderId="0" xfId="0" applyFill="1" applyBorder="1"/>
    <xf numFmtId="0" fontId="2" fillId="0" borderId="0" xfId="0" applyFont="1" applyFill="1" applyBorder="1" applyAlignment="1"/>
    <xf numFmtId="0" fontId="0" fillId="0" borderId="0" xfId="0" applyAlignment="1">
      <alignment horizontal="left"/>
    </xf>
    <xf numFmtId="1" fontId="0" fillId="0" borderId="0" xfId="0" applyNumberFormat="1"/>
    <xf numFmtId="0" fontId="0" fillId="0" borderId="7" xfId="0" applyBorder="1" applyAlignment="1">
      <alignment horizontal="center" vertical="center"/>
    </xf>
    <xf numFmtId="1" fontId="0" fillId="0" borderId="7" xfId="0" applyNumberFormat="1" applyBorder="1" applyAlignment="1">
      <alignment horizontal="center" vertical="center"/>
    </xf>
    <xf numFmtId="0" fontId="2" fillId="2" borderId="15" xfId="0" pivotButton="1" applyFont="1" applyFill="1" applyBorder="1" applyAlignment="1">
      <alignment horizontal="center"/>
    </xf>
    <xf numFmtId="0" fontId="0" fillId="0" borderId="0" xfId="0" pivotButton="1"/>
    <xf numFmtId="0" fontId="12" fillId="0" borderId="33" xfId="0" pivotButton="1" applyFont="1" applyBorder="1" applyAlignment="1">
      <alignment horizontal="center" vertical="center" wrapText="1"/>
    </xf>
    <xf numFmtId="0" fontId="0" fillId="0" borderId="0" xfId="0" pivotButton="1" applyAlignment="1">
      <alignment horizontal="left"/>
    </xf>
    <xf numFmtId="1" fontId="0" fillId="0" borderId="0" xfId="0" pivotButton="1" applyNumberFormat="1"/>
    <xf numFmtId="0" fontId="27" fillId="0" borderId="0" xfId="2"/>
    <xf numFmtId="0" fontId="27" fillId="0" borderId="0" xfId="2" applyFill="1"/>
    <xf numFmtId="0" fontId="13" fillId="13" borderId="34" xfId="2" applyFont="1" applyFill="1" applyBorder="1" applyAlignment="1">
      <alignment horizontal="center" vertical="center"/>
    </xf>
    <xf numFmtId="0" fontId="13" fillId="13" borderId="35" xfId="2" applyFont="1" applyFill="1" applyBorder="1" applyAlignment="1">
      <alignment horizontal="center" vertical="center"/>
    </xf>
    <xf numFmtId="0" fontId="13" fillId="13" borderId="36" xfId="2" applyFont="1" applyFill="1" applyBorder="1" applyAlignment="1">
      <alignment horizontal="center" vertical="center"/>
    </xf>
    <xf numFmtId="0" fontId="13" fillId="0" borderId="14" xfId="2" applyFont="1" applyBorder="1" applyAlignment="1">
      <alignment horizontal="center" vertical="center" wrapText="1"/>
    </xf>
    <xf numFmtId="0" fontId="13" fillId="0" borderId="37" xfId="2" applyFont="1" applyBorder="1" applyAlignment="1">
      <alignment horizontal="center" vertical="center" wrapText="1"/>
    </xf>
    <xf numFmtId="0" fontId="13" fillId="0" borderId="12" xfId="2" applyFont="1" applyBorder="1" applyAlignment="1">
      <alignment horizontal="justify" vertical="center" wrapText="1"/>
    </xf>
    <xf numFmtId="1" fontId="13" fillId="0" borderId="37" xfId="2" applyNumberFormat="1" applyFont="1" applyBorder="1" applyAlignment="1">
      <alignment horizontal="center" vertical="center" wrapText="1"/>
    </xf>
    <xf numFmtId="0" fontId="13" fillId="0" borderId="3" xfId="2" applyFont="1" applyBorder="1" applyAlignment="1">
      <alignment horizontal="center" vertical="center" wrapText="1"/>
    </xf>
    <xf numFmtId="1" fontId="13" fillId="0" borderId="38" xfId="2" applyNumberFormat="1" applyFont="1" applyBorder="1" applyAlignment="1">
      <alignment horizontal="center" vertical="center" wrapText="1"/>
    </xf>
    <xf numFmtId="0" fontId="13" fillId="0" borderId="1" xfId="2" applyFont="1" applyBorder="1" applyAlignment="1">
      <alignment horizontal="justify" vertical="center"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5" fillId="0" borderId="0" xfId="0" applyFont="1"/>
    <xf numFmtId="0" fontId="0" fillId="0" borderId="0" xfId="0" applyFill="1" applyBorder="1" applyAlignment="1">
      <alignment horizontal="center" wrapText="1"/>
    </xf>
    <xf numFmtId="0" fontId="0" fillId="0" borderId="0" xfId="0" applyFill="1" applyBorder="1" applyAlignment="1">
      <alignment horizontal="center"/>
    </xf>
    <xf numFmtId="0" fontId="0" fillId="0" borderId="0" xfId="0" applyAlignment="1">
      <alignment horizontal="center" vertical="center"/>
    </xf>
    <xf numFmtId="0" fontId="0" fillId="0" borderId="0" xfId="0" applyAlignment="1">
      <alignment vertical="center"/>
    </xf>
    <xf numFmtId="0" fontId="26" fillId="0" borderId="7" xfId="0" applyFont="1" applyBorder="1" applyAlignment="1">
      <alignment vertical="center" wrapText="1"/>
    </xf>
    <xf numFmtId="0" fontId="12" fillId="0" borderId="7" xfId="0" applyFont="1" applyBorder="1" applyAlignment="1">
      <alignment vertical="center" wrapText="1"/>
    </xf>
    <xf numFmtId="0" fontId="0" fillId="4" borderId="7" xfId="0" applyFill="1" applyBorder="1" applyAlignment="1">
      <alignment horizontal="center" vertical="center"/>
    </xf>
    <xf numFmtId="0" fontId="12" fillId="4" borderId="7" xfId="0" applyFont="1" applyFill="1" applyBorder="1" applyAlignment="1">
      <alignment vertical="center" wrapText="1"/>
    </xf>
    <xf numFmtId="0" fontId="0" fillId="0" borderId="7" xfId="0" applyBorder="1" applyAlignment="1">
      <alignment horizontal="center" vertical="center" wrapText="1"/>
    </xf>
    <xf numFmtId="0" fontId="4" fillId="14" borderId="7" xfId="0" applyFont="1" applyFill="1" applyBorder="1" applyAlignment="1">
      <alignment horizontal="center" vertical="center" wrapText="1"/>
    </xf>
    <xf numFmtId="9" fontId="0" fillId="0" borderId="7" xfId="1" applyFont="1" applyBorder="1" applyAlignment="1">
      <alignment horizontal="center" vertical="center"/>
    </xf>
    <xf numFmtId="0" fontId="0" fillId="0" borderId="0" xfId="0" applyAlignment="1">
      <alignment horizontal="center" wrapText="1"/>
    </xf>
    <xf numFmtId="0" fontId="0" fillId="0" borderId="0" xfId="0" applyAlignment="1">
      <alignment wrapText="1"/>
    </xf>
    <xf numFmtId="0" fontId="0" fillId="0" borderId="36" xfId="0" applyBorder="1"/>
    <xf numFmtId="0" fontId="0" fillId="0" borderId="41" xfId="0" applyBorder="1"/>
    <xf numFmtId="0" fontId="0" fillId="0" borderId="34" xfId="0" applyBorder="1"/>
    <xf numFmtId="0" fontId="2" fillId="2" borderId="48" xfId="0" applyFont="1" applyFill="1" applyBorder="1" applyAlignment="1">
      <alignment horizontal="center" vertical="center" wrapText="1"/>
    </xf>
    <xf numFmtId="0" fontId="2" fillId="2" borderId="49" xfId="0" applyFont="1" applyFill="1" applyBorder="1" applyAlignment="1">
      <alignment horizontal="center" vertical="center" wrapText="1"/>
    </xf>
    <xf numFmtId="0" fontId="2" fillId="2" borderId="49" xfId="0" applyFont="1" applyFill="1" applyBorder="1" applyAlignment="1">
      <alignment horizontal="center" vertical="center"/>
    </xf>
    <xf numFmtId="0" fontId="36" fillId="0" borderId="0" xfId="0" applyFont="1" applyAlignment="1">
      <alignment vertical="center"/>
    </xf>
    <xf numFmtId="0" fontId="36" fillId="0" borderId="10" xfId="0" applyFont="1" applyFill="1" applyBorder="1" applyAlignment="1">
      <alignment horizontal="center" vertical="center" wrapText="1"/>
    </xf>
    <xf numFmtId="0" fontId="21" fillId="0" borderId="48" xfId="0" applyFont="1" applyFill="1" applyBorder="1" applyAlignment="1">
      <alignment horizontal="center" vertical="center"/>
    </xf>
    <xf numFmtId="18" fontId="36" fillId="0" borderId="49" xfId="0" applyNumberFormat="1" applyFont="1" applyFill="1" applyBorder="1" applyAlignment="1">
      <alignment horizontal="center" vertical="center" wrapText="1"/>
    </xf>
    <xf numFmtId="0" fontId="36" fillId="0" borderId="32" xfId="0" applyFont="1" applyFill="1" applyBorder="1" applyAlignment="1">
      <alignment horizontal="center" vertical="center" wrapText="1"/>
    </xf>
    <xf numFmtId="0" fontId="36" fillId="0" borderId="7" xfId="0" applyFont="1" applyFill="1" applyBorder="1" applyAlignment="1">
      <alignment horizontal="center" vertical="center" wrapText="1"/>
    </xf>
    <xf numFmtId="0" fontId="36" fillId="0" borderId="7" xfId="0" applyFont="1" applyFill="1" applyBorder="1" applyAlignment="1">
      <alignment horizontal="center" vertical="center"/>
    </xf>
    <xf numFmtId="0" fontId="36" fillId="0" borderId="41" xfId="0" applyFont="1" applyFill="1" applyBorder="1" applyAlignment="1">
      <alignment horizontal="center" vertical="center" wrapText="1"/>
    </xf>
    <xf numFmtId="0" fontId="36" fillId="0" borderId="16" xfId="0" applyFont="1" applyFill="1" applyBorder="1" applyAlignment="1">
      <alignment horizontal="center" vertical="center" wrapText="1"/>
    </xf>
    <xf numFmtId="0" fontId="36" fillId="0" borderId="33" xfId="0" applyFont="1" applyFill="1" applyBorder="1" applyAlignment="1">
      <alignment horizontal="center" vertical="center" wrapText="1"/>
    </xf>
    <xf numFmtId="0" fontId="33" fillId="0" borderId="16" xfId="0" applyFont="1" applyFill="1" applyBorder="1" applyAlignment="1">
      <alignment horizontal="center" vertical="center" wrapText="1"/>
    </xf>
    <xf numFmtId="0" fontId="33" fillId="0" borderId="7" xfId="0" applyFont="1" applyFill="1" applyBorder="1" applyAlignment="1">
      <alignment horizontal="center" vertical="center" wrapText="1"/>
    </xf>
    <xf numFmtId="0" fontId="37" fillId="0" borderId="7" xfId="0" applyFont="1" applyFill="1" applyBorder="1" applyAlignment="1">
      <alignment horizontal="center" vertical="center" wrapText="1"/>
    </xf>
    <xf numFmtId="0" fontId="36" fillId="0" borderId="49" xfId="0" applyFont="1" applyFill="1" applyBorder="1" applyAlignment="1">
      <alignment horizontal="center" vertical="center" wrapText="1"/>
    </xf>
    <xf numFmtId="0" fontId="0" fillId="0" borderId="0" xfId="0" applyAlignment="1">
      <alignment horizontal="center"/>
    </xf>
    <xf numFmtId="0" fontId="21" fillId="0" borderId="0" xfId="0" applyFont="1"/>
    <xf numFmtId="0" fontId="6" fillId="15" borderId="33" xfId="0" applyFont="1" applyFill="1" applyBorder="1" applyAlignment="1">
      <alignment horizontal="center" vertical="center" wrapText="1"/>
    </xf>
    <xf numFmtId="0" fontId="6" fillId="15" borderId="33" xfId="0" applyFont="1" applyFill="1" applyBorder="1" applyAlignment="1">
      <alignment vertical="center" wrapText="1"/>
    </xf>
    <xf numFmtId="0" fontId="6" fillId="15" borderId="33" xfId="0" applyFont="1" applyFill="1" applyBorder="1" applyAlignment="1">
      <alignment horizontal="center" vertical="center"/>
    </xf>
    <xf numFmtId="0" fontId="40" fillId="2" borderId="19" xfId="4" applyFont="1" applyFill="1" applyBorder="1" applyAlignment="1">
      <alignment horizontal="left" vertical="center"/>
    </xf>
    <xf numFmtId="0" fontId="24" fillId="2" borderId="19" xfId="4" applyFont="1" applyFill="1" applyBorder="1" applyAlignment="1">
      <alignment vertical="center" wrapText="1"/>
    </xf>
    <xf numFmtId="0" fontId="24" fillId="2" borderId="19" xfId="4" applyFont="1" applyFill="1" applyBorder="1" applyAlignment="1">
      <alignment horizontal="center" vertical="center" wrapText="1"/>
    </xf>
    <xf numFmtId="0" fontId="41" fillId="2" borderId="19" xfId="4" applyFont="1" applyFill="1" applyBorder="1" applyAlignment="1">
      <alignment vertical="center" wrapText="1"/>
    </xf>
    <xf numFmtId="0" fontId="42" fillId="2" borderId="19" xfId="4" applyFont="1" applyFill="1" applyBorder="1" applyAlignment="1">
      <alignment vertical="top" wrapText="1"/>
    </xf>
    <xf numFmtId="0" fontId="4" fillId="0" borderId="0" xfId="0" applyFont="1"/>
    <xf numFmtId="0" fontId="4" fillId="14" borderId="32" xfId="0" applyFont="1" applyFill="1" applyBorder="1" applyAlignment="1">
      <alignment horizontal="center" vertical="center" wrapText="1"/>
    </xf>
    <xf numFmtId="0" fontId="4" fillId="14" borderId="32" xfId="0" applyFont="1" applyFill="1" applyBorder="1" applyAlignment="1">
      <alignment vertical="center" wrapText="1"/>
    </xf>
    <xf numFmtId="0" fontId="26" fillId="14" borderId="0" xfId="0" applyFont="1" applyFill="1" applyAlignment="1">
      <alignment vertical="center" wrapText="1"/>
    </xf>
    <xf numFmtId="0" fontId="43" fillId="14" borderId="7" xfId="0" applyFont="1" applyFill="1" applyBorder="1" applyAlignment="1">
      <alignment horizontal="center" vertical="center" wrapText="1"/>
    </xf>
    <xf numFmtId="0" fontId="4" fillId="14" borderId="32" xfId="0" applyFont="1" applyFill="1" applyBorder="1"/>
    <xf numFmtId="0" fontId="0" fillId="0" borderId="7" xfId="0" applyFont="1" applyBorder="1" applyAlignment="1">
      <alignment horizontal="center" vertical="center" wrapText="1"/>
    </xf>
    <xf numFmtId="0" fontId="0" fillId="0" borderId="7" xfId="0" applyFont="1" applyBorder="1" applyAlignment="1">
      <alignment vertical="center" wrapText="1"/>
    </xf>
    <xf numFmtId="0" fontId="0" fillId="0" borderId="7" xfId="0" applyBorder="1" applyAlignment="1">
      <alignment vertical="center" wrapText="1"/>
    </xf>
    <xf numFmtId="0" fontId="44" fillId="0" borderId="7" xfId="0" applyFont="1" applyBorder="1"/>
    <xf numFmtId="0" fontId="42" fillId="2" borderId="19" xfId="4" applyFont="1" applyFill="1" applyBorder="1" applyAlignment="1">
      <alignment vertical="center" wrapText="1"/>
    </xf>
    <xf numFmtId="0" fontId="26" fillId="14" borderId="32" xfId="0" applyFont="1" applyFill="1" applyBorder="1" applyAlignment="1">
      <alignment vertical="center" wrapText="1"/>
    </xf>
    <xf numFmtId="0" fontId="4" fillId="0" borderId="7" xfId="0" applyFont="1" applyBorder="1" applyAlignment="1">
      <alignment horizontal="center" vertical="center" wrapText="1"/>
    </xf>
    <xf numFmtId="0" fontId="4" fillId="0" borderId="7" xfId="0" applyFont="1" applyBorder="1" applyAlignment="1">
      <alignment vertical="center" wrapText="1"/>
    </xf>
    <xf numFmtId="0" fontId="0" fillId="0" borderId="7" xfId="0" applyFont="1" applyFill="1" applyBorder="1" applyAlignment="1">
      <alignment vertical="center" wrapText="1"/>
    </xf>
    <xf numFmtId="0" fontId="43" fillId="0" borderId="7" xfId="0" applyFont="1" applyFill="1" applyBorder="1" applyAlignment="1">
      <alignment horizontal="center" vertical="center" wrapText="1"/>
    </xf>
    <xf numFmtId="0" fontId="4" fillId="0" borderId="7" xfId="0" applyFont="1" applyBorder="1" applyAlignment="1">
      <alignment horizontal="left" vertical="center" wrapText="1"/>
    </xf>
    <xf numFmtId="0" fontId="4" fillId="0" borderId="7" xfId="0" applyFont="1" applyFill="1" applyBorder="1" applyAlignment="1">
      <alignment vertical="center" wrapText="1"/>
    </xf>
    <xf numFmtId="0" fontId="45" fillId="0" borderId="7" xfId="5" applyFont="1" applyFill="1" applyBorder="1" applyAlignment="1">
      <alignment horizontal="center" vertical="center" wrapText="1"/>
    </xf>
    <xf numFmtId="0" fontId="36" fillId="16" borderId="7" xfId="0" applyFont="1" applyFill="1" applyBorder="1" applyAlignment="1">
      <alignment vertical="center" wrapText="1"/>
    </xf>
    <xf numFmtId="0" fontId="36" fillId="16" borderId="7" xfId="0" applyFont="1" applyFill="1" applyBorder="1" applyAlignment="1">
      <alignment horizontal="center" vertical="center" wrapText="1"/>
    </xf>
    <xf numFmtId="0" fontId="45" fillId="0" borderId="7" xfId="5" applyFont="1" applyFill="1" applyBorder="1" applyAlignment="1">
      <alignment vertical="center" wrapText="1"/>
    </xf>
    <xf numFmtId="0" fontId="0" fillId="14" borderId="32" xfId="0" applyFont="1" applyFill="1" applyBorder="1" applyAlignment="1">
      <alignment horizontal="center" vertical="center" wrapText="1"/>
    </xf>
    <xf numFmtId="0" fontId="12" fillId="14" borderId="32" xfId="0" applyFont="1" applyFill="1" applyBorder="1" applyAlignment="1">
      <alignment vertical="center" wrapText="1"/>
    </xf>
    <xf numFmtId="0" fontId="0" fillId="14" borderId="32" xfId="0" applyFont="1" applyFill="1" applyBorder="1" applyAlignment="1">
      <alignment vertical="center" wrapText="1"/>
    </xf>
    <xf numFmtId="0" fontId="43" fillId="14" borderId="32" xfId="0" applyFont="1" applyFill="1" applyBorder="1" applyAlignment="1">
      <alignment horizontal="center" vertical="center" wrapText="1"/>
    </xf>
    <xf numFmtId="0" fontId="0" fillId="14" borderId="32" xfId="0" applyFill="1" applyBorder="1" applyAlignment="1">
      <alignment vertical="center" wrapText="1"/>
    </xf>
    <xf numFmtId="0" fontId="43" fillId="0" borderId="7" xfId="0" applyFont="1" applyBorder="1" applyAlignment="1">
      <alignment horizontal="center" vertical="center" wrapText="1"/>
    </xf>
    <xf numFmtId="0" fontId="0" fillId="0" borderId="32" xfId="0" applyFont="1" applyFill="1" applyBorder="1" applyAlignment="1">
      <alignment vertical="center" wrapText="1"/>
    </xf>
    <xf numFmtId="2" fontId="0" fillId="0" borderId="7" xfId="0" applyNumberFormat="1" applyFont="1" applyBorder="1" applyAlignment="1">
      <alignment vertical="center" wrapText="1"/>
    </xf>
    <xf numFmtId="0" fontId="30" fillId="0" borderId="7" xfId="5" applyFont="1" applyBorder="1" applyAlignment="1">
      <alignment vertical="center" wrapText="1"/>
    </xf>
    <xf numFmtId="0" fontId="13" fillId="0" borderId="7" xfId="5" applyFont="1" applyBorder="1" applyAlignment="1">
      <alignment vertical="center" wrapText="1"/>
    </xf>
    <xf numFmtId="0" fontId="0" fillId="4" borderId="7" xfId="0" applyFont="1" applyFill="1" applyBorder="1" applyAlignment="1">
      <alignment horizontal="center" vertical="center" wrapText="1"/>
    </xf>
    <xf numFmtId="0" fontId="0" fillId="4" borderId="7" xfId="0" applyFont="1" applyFill="1" applyBorder="1" applyAlignment="1">
      <alignment vertical="center" wrapText="1"/>
    </xf>
    <xf numFmtId="0" fontId="13" fillId="4" borderId="7" xfId="5" applyFont="1" applyFill="1" applyBorder="1" applyAlignment="1">
      <alignment vertical="center" wrapText="1"/>
    </xf>
    <xf numFmtId="0" fontId="0" fillId="4" borderId="7" xfId="0" applyFill="1" applyBorder="1" applyAlignment="1">
      <alignment vertical="center" wrapText="1"/>
    </xf>
    <xf numFmtId="0" fontId="4" fillId="0" borderId="0" xfId="0" applyFont="1" applyFill="1"/>
    <xf numFmtId="0" fontId="4" fillId="0" borderId="7" xfId="0" applyFont="1" applyFill="1" applyBorder="1" applyAlignment="1">
      <alignment horizontal="center" vertical="center" wrapText="1"/>
    </xf>
    <xf numFmtId="0" fontId="26" fillId="0" borderId="7" xfId="0" applyFont="1" applyFill="1" applyBorder="1" applyAlignment="1">
      <alignment vertical="center" wrapText="1"/>
    </xf>
    <xf numFmtId="0" fontId="0" fillId="0" borderId="7" xfId="0" applyFont="1" applyFill="1" applyBorder="1" applyAlignment="1">
      <alignment horizontal="center" vertical="center" wrapText="1"/>
    </xf>
    <xf numFmtId="0" fontId="12" fillId="0" borderId="7" xfId="0" applyFont="1" applyFill="1" applyBorder="1" applyAlignment="1">
      <alignment vertical="center" wrapText="1"/>
    </xf>
    <xf numFmtId="0" fontId="0" fillId="0" borderId="7" xfId="0" applyFill="1" applyBorder="1" applyAlignment="1">
      <alignment vertical="center" wrapText="1"/>
    </xf>
    <xf numFmtId="0" fontId="46" fillId="0" borderId="0" xfId="5" applyFont="1" applyFill="1" applyBorder="1" applyAlignment="1">
      <alignment vertical="center" wrapText="1"/>
    </xf>
    <xf numFmtId="0" fontId="0" fillId="0" borderId="0" xfId="0" applyFill="1" applyAlignment="1">
      <alignment horizontal="center" vertical="center"/>
    </xf>
    <xf numFmtId="0" fontId="0" fillId="0" borderId="0" xfId="0" applyFill="1" applyAlignment="1">
      <alignment vertical="center" wrapText="1"/>
    </xf>
    <xf numFmtId="0" fontId="3" fillId="0" borderId="0" xfId="0" applyFont="1" applyAlignment="1">
      <alignment horizontal="center" vertical="center"/>
    </xf>
    <xf numFmtId="0" fontId="0" fillId="0" borderId="0" xfId="0" applyFont="1" applyAlignment="1">
      <alignment wrapText="1"/>
    </xf>
    <xf numFmtId="0" fontId="0" fillId="0" borderId="0" xfId="0" applyFont="1" applyAlignment="1">
      <alignment horizontal="center"/>
    </xf>
    <xf numFmtId="0" fontId="40" fillId="15" borderId="33" xfId="0" applyFont="1" applyFill="1" applyBorder="1" applyAlignment="1">
      <alignment horizontal="center" vertical="center"/>
    </xf>
    <xf numFmtId="0" fontId="40" fillId="15" borderId="33" xfId="0" applyFont="1" applyFill="1" applyBorder="1" applyAlignment="1">
      <alignment horizontal="center" vertical="center" wrapText="1"/>
    </xf>
    <xf numFmtId="0" fontId="2" fillId="2" borderId="19" xfId="4" applyFont="1" applyFill="1" applyBorder="1" applyAlignment="1">
      <alignment horizontal="left" vertical="center"/>
    </xf>
    <xf numFmtId="0" fontId="2" fillId="2" borderId="19" xfId="4" applyFont="1" applyFill="1" applyBorder="1" applyAlignment="1">
      <alignment vertical="top" wrapText="1"/>
    </xf>
    <xf numFmtId="0" fontId="2" fillId="2" borderId="19" xfId="4" applyFont="1" applyFill="1" applyBorder="1" applyAlignment="1">
      <alignment horizontal="center" vertical="top" wrapText="1"/>
    </xf>
    <xf numFmtId="0" fontId="4" fillId="14" borderId="32" xfId="0" applyFont="1" applyFill="1" applyBorder="1" applyAlignment="1">
      <alignment horizontal="center" vertical="center"/>
    </xf>
    <xf numFmtId="0" fontId="4" fillId="14" borderId="32" xfId="0" applyFont="1" applyFill="1" applyBorder="1" applyAlignment="1">
      <alignment horizontal="left" vertical="center" wrapText="1"/>
    </xf>
    <xf numFmtId="0" fontId="4" fillId="14" borderId="32" xfId="0" applyFont="1" applyFill="1" applyBorder="1" applyAlignment="1">
      <alignment horizontal="left" vertical="center"/>
    </xf>
    <xf numFmtId="0" fontId="0" fillId="14" borderId="7" xfId="0" applyFont="1" applyFill="1" applyBorder="1" applyAlignment="1">
      <alignment horizontal="left" vertical="center"/>
    </xf>
    <xf numFmtId="0" fontId="43" fillId="14" borderId="32" xfId="0" applyFont="1" applyFill="1" applyBorder="1" applyAlignment="1">
      <alignment horizontal="center" vertical="center"/>
    </xf>
    <xf numFmtId="0" fontId="0" fillId="0" borderId="7" xfId="0" applyFont="1" applyBorder="1" applyAlignment="1">
      <alignment horizontal="left" vertical="center" wrapText="1"/>
    </xf>
    <xf numFmtId="0" fontId="4" fillId="0" borderId="7" xfId="0" applyFont="1" applyFill="1" applyBorder="1" applyAlignment="1">
      <alignment horizontal="left" vertical="center" wrapText="1"/>
    </xf>
    <xf numFmtId="0" fontId="4" fillId="0" borderId="7" xfId="0" applyFont="1" applyFill="1" applyBorder="1" applyAlignment="1">
      <alignment horizontal="left" vertical="center"/>
    </xf>
    <xf numFmtId="0" fontId="0" fillId="0" borderId="7" xfId="0" applyBorder="1" applyAlignment="1">
      <alignment horizontal="left" vertical="center" wrapText="1"/>
    </xf>
    <xf numFmtId="0" fontId="0" fillId="0" borderId="0" xfId="0" applyFont="1" applyFill="1" applyAlignment="1">
      <alignment horizontal="left" vertical="center"/>
    </xf>
    <xf numFmtId="0" fontId="0" fillId="0" borderId="7" xfId="0" applyFont="1" applyFill="1" applyBorder="1" applyAlignment="1">
      <alignment horizontal="left" vertical="center" wrapText="1"/>
    </xf>
    <xf numFmtId="0" fontId="0" fillId="0" borderId="7" xfId="0" applyFont="1" applyFill="1" applyBorder="1" applyAlignment="1">
      <alignment horizontal="left" vertical="center"/>
    </xf>
    <xf numFmtId="0" fontId="43" fillId="0" borderId="7" xfId="0" applyFont="1" applyFill="1" applyBorder="1" applyAlignment="1">
      <alignment horizontal="center" vertical="center"/>
    </xf>
    <xf numFmtId="0" fontId="0" fillId="0" borderId="7" xfId="0" applyFont="1" applyBorder="1" applyAlignment="1">
      <alignment horizontal="left" vertical="center"/>
    </xf>
    <xf numFmtId="0" fontId="0" fillId="0" borderId="7" xfId="0" applyFont="1" applyBorder="1" applyAlignment="1">
      <alignment horizontal="justify" vertical="center" wrapText="1"/>
    </xf>
    <xf numFmtId="0" fontId="48" fillId="0" borderId="7" xfId="0" applyFont="1" applyFill="1" applyBorder="1" applyAlignment="1">
      <alignment horizontal="justify" vertical="center" wrapText="1"/>
    </xf>
    <xf numFmtId="0" fontId="0" fillId="0" borderId="7" xfId="0" applyFont="1" applyBorder="1" applyAlignment="1">
      <alignment horizontal="center" vertical="center"/>
    </xf>
    <xf numFmtId="0" fontId="0" fillId="0" borderId="7" xfId="0" applyFont="1" applyFill="1" applyBorder="1" applyAlignment="1">
      <alignment horizontal="justify" vertical="center" wrapText="1"/>
    </xf>
    <xf numFmtId="0" fontId="4" fillId="0" borderId="7" xfId="0" applyFont="1" applyBorder="1" applyAlignment="1">
      <alignment horizontal="left" vertical="center"/>
    </xf>
    <xf numFmtId="0" fontId="43" fillId="0" borderId="7" xfId="0" applyFont="1" applyBorder="1" applyAlignment="1">
      <alignment horizontal="center" vertical="center"/>
    </xf>
    <xf numFmtId="0" fontId="4" fillId="0" borderId="7" xfId="0" applyFont="1" applyBorder="1" applyAlignment="1">
      <alignment horizontal="justify" vertical="center" wrapText="1"/>
    </xf>
    <xf numFmtId="0" fontId="2" fillId="2" borderId="19" xfId="4" applyFont="1" applyFill="1" applyBorder="1" applyAlignment="1">
      <alignment horizontal="left" vertical="center" wrapText="1"/>
    </xf>
    <xf numFmtId="0" fontId="2" fillId="2" borderId="19" xfId="4" applyFont="1" applyFill="1" applyBorder="1" applyAlignment="1">
      <alignment horizontal="justify" vertical="center" wrapText="1"/>
    </xf>
    <xf numFmtId="0" fontId="5" fillId="0" borderId="19" xfId="4" applyFont="1" applyFill="1" applyBorder="1" applyAlignment="1">
      <alignment horizontal="justify" vertical="center" wrapText="1"/>
    </xf>
    <xf numFmtId="0" fontId="5" fillId="2" borderId="19" xfId="4" applyFont="1" applyFill="1" applyBorder="1" applyAlignment="1">
      <alignment horizontal="left" vertical="center" wrapText="1"/>
    </xf>
    <xf numFmtId="0" fontId="2" fillId="2" borderId="19" xfId="4" applyFont="1" applyFill="1" applyBorder="1" applyAlignment="1">
      <alignment horizontal="center" vertical="center" wrapText="1"/>
    </xf>
    <xf numFmtId="0" fontId="4" fillId="14" borderId="32" xfId="0" applyFont="1" applyFill="1" applyBorder="1" applyAlignment="1">
      <alignment horizontal="justify" vertical="center" wrapText="1"/>
    </xf>
    <xf numFmtId="0" fontId="0" fillId="0" borderId="32" xfId="0" applyFont="1" applyFill="1" applyBorder="1" applyAlignment="1">
      <alignment horizontal="justify" vertical="center" wrapText="1"/>
    </xf>
    <xf numFmtId="0" fontId="0" fillId="14" borderId="32" xfId="0" applyFont="1" applyFill="1" applyBorder="1" applyAlignment="1">
      <alignment horizontal="left" vertical="center" wrapText="1"/>
    </xf>
    <xf numFmtId="0" fontId="0" fillId="14" borderId="32" xfId="0" applyFont="1" applyFill="1" applyBorder="1" applyAlignment="1">
      <alignment horizontal="left" vertical="center"/>
    </xf>
    <xf numFmtId="0" fontId="0" fillId="14" borderId="32" xfId="0" applyFont="1" applyFill="1" applyBorder="1" applyAlignment="1">
      <alignment horizontal="justify" vertical="center" wrapText="1"/>
    </xf>
    <xf numFmtId="0" fontId="3" fillId="14" borderId="32" xfId="0" applyFont="1" applyFill="1" applyBorder="1" applyAlignment="1">
      <alignment horizontal="center" vertical="center"/>
    </xf>
    <xf numFmtId="0" fontId="4" fillId="0" borderId="0" xfId="0" applyFont="1" applyAlignment="1">
      <alignment horizontal="left" vertical="center" wrapText="1"/>
    </xf>
    <xf numFmtId="0" fontId="0" fillId="0" borderId="0" xfId="0" applyFont="1" applyAlignment="1">
      <alignment horizontal="left" vertical="center" wrapText="1"/>
    </xf>
    <xf numFmtId="0" fontId="0" fillId="0" borderId="7" xfId="0" applyBorder="1"/>
    <xf numFmtId="0" fontId="0" fillId="0" borderId="31" xfId="0" applyFont="1" applyFill="1" applyBorder="1" applyAlignment="1">
      <alignment horizontal="justify" vertical="center" wrapText="1"/>
    </xf>
    <xf numFmtId="0" fontId="4" fillId="4" borderId="7" xfId="0" applyFont="1" applyFill="1" applyBorder="1" applyAlignment="1">
      <alignment horizontal="left" vertical="center"/>
    </xf>
    <xf numFmtId="0" fontId="2" fillId="2" borderId="19" xfId="4" applyFont="1" applyFill="1" applyBorder="1" applyAlignment="1">
      <alignment horizontal="justify" vertical="center"/>
    </xf>
    <xf numFmtId="0" fontId="2" fillId="2" borderId="19" xfId="4" applyFont="1" applyFill="1" applyBorder="1" applyAlignment="1">
      <alignment horizontal="center" vertical="center"/>
    </xf>
    <xf numFmtId="0" fontId="4" fillId="0" borderId="32" xfId="0" applyFont="1" applyFill="1" applyBorder="1" applyAlignment="1">
      <alignment horizontal="center" vertical="center"/>
    </xf>
    <xf numFmtId="0" fontId="4" fillId="0" borderId="7" xfId="0" applyFont="1" applyBorder="1" applyAlignment="1">
      <alignment horizontal="justify" vertical="center"/>
    </xf>
    <xf numFmtId="0" fontId="4" fillId="0" borderId="7" xfId="0" applyFont="1" applyFill="1" applyBorder="1" applyAlignment="1">
      <alignment horizontal="justify" vertical="center" wrapText="1"/>
    </xf>
    <xf numFmtId="0" fontId="4" fillId="0" borderId="32" xfId="0" applyFont="1" applyFill="1" applyBorder="1" applyAlignment="1">
      <alignment horizontal="center" vertical="center" wrapText="1"/>
    </xf>
    <xf numFmtId="0" fontId="0" fillId="14" borderId="32" xfId="0" applyFont="1" applyFill="1" applyBorder="1" applyAlignment="1">
      <alignment horizontal="center" vertical="center"/>
    </xf>
    <xf numFmtId="0" fontId="0" fillId="0" borderId="0" xfId="0" applyAlignment="1">
      <alignment vertical="center" wrapText="1"/>
    </xf>
    <xf numFmtId="0" fontId="49" fillId="15" borderId="7" xfId="0" applyFont="1" applyFill="1" applyBorder="1" applyAlignment="1">
      <alignment horizontal="center" vertical="center"/>
    </xf>
    <xf numFmtId="0" fontId="49" fillId="15" borderId="7" xfId="0" applyFont="1" applyFill="1" applyBorder="1" applyAlignment="1">
      <alignment horizontal="center" vertical="center" wrapText="1"/>
    </xf>
    <xf numFmtId="0" fontId="0" fillId="17" borderId="33" xfId="0" applyFill="1" applyBorder="1" applyAlignment="1">
      <alignment horizontal="center" vertical="center"/>
    </xf>
    <xf numFmtId="0" fontId="0" fillId="17" borderId="7" xfId="0" applyFill="1" applyBorder="1" applyAlignment="1">
      <alignment vertical="center"/>
    </xf>
    <xf numFmtId="0" fontId="0" fillId="17" borderId="7" xfId="0" applyFill="1" applyBorder="1" applyAlignment="1">
      <alignment vertical="center" wrapText="1"/>
    </xf>
    <xf numFmtId="0" fontId="0" fillId="17" borderId="7" xfId="0" applyFill="1" applyBorder="1" applyAlignment="1">
      <alignment horizontal="center" vertical="center" wrapText="1"/>
    </xf>
    <xf numFmtId="0" fontId="0" fillId="17" borderId="7" xfId="0" applyFill="1" applyBorder="1" applyAlignment="1">
      <alignment horizontal="center" vertical="center"/>
    </xf>
    <xf numFmtId="0" fontId="3" fillId="0" borderId="7" xfId="0" applyFont="1" applyBorder="1" applyAlignment="1">
      <alignment horizontal="center" vertical="center"/>
    </xf>
    <xf numFmtId="0" fontId="0" fillId="17" borderId="32" xfId="0" applyFill="1" applyBorder="1" applyAlignment="1">
      <alignment vertical="center"/>
    </xf>
    <xf numFmtId="0" fontId="0" fillId="0" borderId="7" xfId="0" applyBorder="1" applyAlignment="1">
      <alignment vertical="center"/>
    </xf>
    <xf numFmtId="0" fontId="50" fillId="2" borderId="18" xfId="0" applyFont="1" applyFill="1" applyBorder="1" applyAlignment="1">
      <alignment vertical="center"/>
    </xf>
    <xf numFmtId="0" fontId="50" fillId="2" borderId="19" xfId="0" applyFont="1" applyFill="1" applyBorder="1" applyAlignment="1">
      <alignment vertical="center"/>
    </xf>
    <xf numFmtId="0" fontId="50" fillId="2" borderId="19" xfId="0" applyFont="1" applyFill="1" applyBorder="1" applyAlignment="1">
      <alignment vertical="center" wrapText="1"/>
    </xf>
    <xf numFmtId="0" fontId="50" fillId="2" borderId="19" xfId="0" applyFont="1" applyFill="1" applyBorder="1" applyAlignment="1">
      <alignment horizontal="center" vertical="center"/>
    </xf>
    <xf numFmtId="1" fontId="50" fillId="2" borderId="20" xfId="0" applyNumberFormat="1" applyFont="1" applyFill="1" applyBorder="1" applyAlignment="1">
      <alignment horizontal="center" vertical="center"/>
    </xf>
    <xf numFmtId="0" fontId="2" fillId="2" borderId="7" xfId="1" applyNumberFormat="1" applyFont="1" applyFill="1" applyBorder="1" applyAlignment="1">
      <alignment vertical="center"/>
    </xf>
    <xf numFmtId="0" fontId="0" fillId="0" borderId="7" xfId="0" applyFill="1" applyBorder="1" applyAlignment="1">
      <alignment vertical="center"/>
    </xf>
    <xf numFmtId="0" fontId="0" fillId="0" borderId="7" xfId="0" applyFill="1" applyBorder="1" applyAlignment="1">
      <alignment horizontal="center" vertical="center" wrapText="1"/>
    </xf>
    <xf numFmtId="0" fontId="50" fillId="2" borderId="20" xfId="0" applyFont="1" applyFill="1" applyBorder="1" applyAlignment="1">
      <alignment horizontal="center" vertical="center"/>
    </xf>
    <xf numFmtId="0" fontId="0" fillId="4" borderId="7" xfId="0" applyFill="1" applyBorder="1" applyAlignment="1">
      <alignment vertical="center"/>
    </xf>
    <xf numFmtId="0" fontId="0" fillId="4" borderId="7" xfId="0" applyFill="1" applyBorder="1" applyAlignment="1">
      <alignment horizontal="center" vertical="center" wrapText="1"/>
    </xf>
    <xf numFmtId="0" fontId="24" fillId="2" borderId="16" xfId="0" applyFont="1" applyFill="1" applyBorder="1" applyAlignment="1">
      <alignment horizontal="center" vertical="center"/>
    </xf>
    <xf numFmtId="0" fontId="24" fillId="2" borderId="16" xfId="0" applyFont="1" applyFill="1" applyBorder="1" applyAlignment="1">
      <alignment horizontal="center" vertical="center" wrapText="1"/>
    </xf>
    <xf numFmtId="0" fontId="24" fillId="19" borderId="16" xfId="0" applyFont="1" applyFill="1" applyBorder="1" applyAlignment="1">
      <alignment horizontal="center" vertical="center" wrapText="1"/>
    </xf>
    <xf numFmtId="0" fontId="24" fillId="20" borderId="16" xfId="0" applyFont="1" applyFill="1" applyBorder="1" applyAlignment="1">
      <alignment horizontal="center" vertical="center" wrapText="1"/>
    </xf>
    <xf numFmtId="0" fontId="24" fillId="21" borderId="16" xfId="0" applyFont="1" applyFill="1" applyBorder="1" applyAlignment="1">
      <alignment horizontal="center" vertical="center" wrapText="1"/>
    </xf>
    <xf numFmtId="0" fontId="24" fillId="22" borderId="16" xfId="0" applyFont="1" applyFill="1" applyBorder="1" applyAlignment="1">
      <alignment horizontal="center" vertical="center" wrapText="1"/>
    </xf>
    <xf numFmtId="0" fontId="24" fillId="11" borderId="17" xfId="0" applyFont="1" applyFill="1" applyBorder="1" applyAlignment="1">
      <alignment horizontal="center" vertical="center" wrapText="1"/>
    </xf>
    <xf numFmtId="0" fontId="24" fillId="11" borderId="16" xfId="0" applyFont="1" applyFill="1" applyBorder="1" applyAlignment="1">
      <alignment horizontal="center" vertical="center" wrapText="1"/>
    </xf>
    <xf numFmtId="0" fontId="53" fillId="0" borderId="7" xfId="0" applyFont="1" applyBorder="1" applyAlignment="1">
      <alignment vertical="center" wrapText="1"/>
    </xf>
    <xf numFmtId="0" fontId="53" fillId="0" borderId="7" xfId="0" applyFont="1" applyBorder="1" applyAlignment="1">
      <alignment vertical="center"/>
    </xf>
    <xf numFmtId="0" fontId="3" fillId="14" borderId="7" xfId="0" applyFont="1" applyFill="1" applyBorder="1" applyAlignment="1">
      <alignment horizontal="center" vertical="center"/>
    </xf>
    <xf numFmtId="0" fontId="48" fillId="19" borderId="7" xfId="0" applyFont="1" applyFill="1" applyBorder="1" applyAlignment="1">
      <alignment horizontal="center" vertical="center"/>
    </xf>
    <xf numFmtId="0" fontId="5" fillId="20" borderId="7" xfId="0" applyFont="1" applyFill="1" applyBorder="1" applyAlignment="1">
      <alignment horizontal="center" vertical="center"/>
    </xf>
    <xf numFmtId="0" fontId="48" fillId="21" borderId="7" xfId="0" applyFont="1" applyFill="1" applyBorder="1" applyAlignment="1">
      <alignment horizontal="center" vertical="center"/>
    </xf>
    <xf numFmtId="0" fontId="5" fillId="21" borderId="7" xfId="0" applyFont="1" applyFill="1" applyBorder="1" applyAlignment="1">
      <alignment horizontal="center" vertical="center"/>
    </xf>
    <xf numFmtId="0" fontId="5" fillId="22" borderId="7" xfId="0" applyFont="1" applyFill="1" applyBorder="1" applyAlignment="1">
      <alignment horizontal="center" vertical="center"/>
    </xf>
    <xf numFmtId="0" fontId="5" fillId="11" borderId="8" xfId="0" applyFont="1" applyFill="1" applyBorder="1" applyAlignment="1">
      <alignment horizontal="center" vertical="center"/>
    </xf>
    <xf numFmtId="0" fontId="5" fillId="11" borderId="7" xfId="0" applyFont="1" applyFill="1" applyBorder="1" applyAlignment="1">
      <alignment horizontal="center" vertical="center"/>
    </xf>
    <xf numFmtId="0" fontId="0" fillId="19" borderId="7" xfId="0" applyFont="1" applyFill="1" applyBorder="1" applyAlignment="1">
      <alignment horizontal="center" vertical="center"/>
    </xf>
    <xf numFmtId="0" fontId="0" fillId="21" borderId="7" xfId="0" applyFont="1" applyFill="1" applyBorder="1" applyAlignment="1">
      <alignment horizontal="center" vertical="center"/>
    </xf>
    <xf numFmtId="0" fontId="53" fillId="23" borderId="7" xfId="0" applyFont="1" applyFill="1" applyBorder="1" applyAlignment="1">
      <alignment vertical="center" wrapText="1"/>
    </xf>
    <xf numFmtId="0" fontId="0" fillId="24" borderId="7" xfId="0" applyFont="1" applyFill="1" applyBorder="1" applyAlignment="1">
      <alignment horizontal="center" vertical="center"/>
    </xf>
    <xf numFmtId="0" fontId="0" fillId="25" borderId="7" xfId="0" applyFont="1" applyFill="1" applyBorder="1" applyAlignment="1">
      <alignment horizontal="center" vertical="center"/>
    </xf>
    <xf numFmtId="0" fontId="48" fillId="25" borderId="7" xfId="0" applyFont="1" applyFill="1" applyBorder="1" applyAlignment="1">
      <alignment horizontal="center" vertical="center"/>
    </xf>
    <xf numFmtId="0" fontId="5" fillId="26" borderId="7" xfId="0" applyFont="1" applyFill="1" applyBorder="1" applyAlignment="1">
      <alignment horizontal="center" vertical="center"/>
    </xf>
    <xf numFmtId="0" fontId="0" fillId="27" borderId="7" xfId="0" applyFont="1" applyFill="1" applyBorder="1" applyAlignment="1">
      <alignment horizontal="center" vertical="center"/>
    </xf>
    <xf numFmtId="0" fontId="5" fillId="28" borderId="7" xfId="0" applyFont="1" applyFill="1" applyBorder="1" applyAlignment="1">
      <alignment horizontal="center" vertical="center"/>
    </xf>
    <xf numFmtId="0" fontId="5" fillId="29" borderId="7" xfId="0" applyFont="1" applyFill="1" applyBorder="1" applyAlignment="1">
      <alignment horizontal="center" vertical="center"/>
    </xf>
    <xf numFmtId="0" fontId="48" fillId="0" borderId="7" xfId="0" applyFont="1" applyBorder="1" applyAlignment="1">
      <alignment vertical="center" wrapText="1"/>
    </xf>
    <xf numFmtId="0" fontId="53" fillId="13" borderId="7" xfId="0" applyFont="1" applyFill="1" applyBorder="1" applyAlignment="1">
      <alignment vertical="center" wrapText="1"/>
    </xf>
    <xf numFmtId="0" fontId="3" fillId="13" borderId="7" xfId="0" applyFont="1" applyFill="1" applyBorder="1" applyAlignment="1">
      <alignment horizontal="center" vertical="center"/>
    </xf>
    <xf numFmtId="0" fontId="53" fillId="13" borderId="7" xfId="0" applyFont="1" applyFill="1" applyBorder="1" applyAlignment="1">
      <alignment horizontal="center" vertical="center"/>
    </xf>
    <xf numFmtId="0" fontId="0" fillId="13" borderId="7" xfId="0" applyFont="1" applyFill="1" applyBorder="1" applyAlignment="1">
      <alignment horizontal="center" vertical="center"/>
    </xf>
    <xf numFmtId="0" fontId="5" fillId="27" borderId="7" xfId="0" applyFont="1" applyFill="1" applyBorder="1" applyAlignment="1">
      <alignment horizontal="center" vertical="center"/>
    </xf>
    <xf numFmtId="0" fontId="5" fillId="29" borderId="8" xfId="0" applyFont="1" applyFill="1" applyBorder="1" applyAlignment="1">
      <alignment horizontal="center" vertical="center"/>
    </xf>
    <xf numFmtId="0" fontId="48" fillId="0" borderId="7" xfId="0" applyFont="1" applyBorder="1" applyAlignment="1">
      <alignment vertical="center"/>
    </xf>
    <xf numFmtId="0" fontId="53" fillId="0" borderId="7" xfId="0" applyFont="1" applyFill="1" applyBorder="1" applyAlignment="1">
      <alignment vertical="center"/>
    </xf>
    <xf numFmtId="0" fontId="53" fillId="13" borderId="7" xfId="0" applyFont="1" applyFill="1" applyBorder="1" applyAlignment="1">
      <alignment vertical="center"/>
    </xf>
    <xf numFmtId="0" fontId="54" fillId="13" borderId="7" xfId="0" applyFont="1" applyFill="1" applyBorder="1" applyAlignment="1">
      <alignment horizontal="center" vertical="center"/>
    </xf>
    <xf numFmtId="0" fontId="5" fillId="30" borderId="7" xfId="0" applyFont="1" applyFill="1" applyBorder="1" applyAlignment="1">
      <alignment horizontal="center" vertical="center"/>
    </xf>
    <xf numFmtId="0" fontId="48" fillId="0" borderId="7" xfId="0" applyFont="1" applyFill="1" applyBorder="1" applyAlignment="1">
      <alignment vertical="center"/>
    </xf>
    <xf numFmtId="0" fontId="0" fillId="0" borderId="7" xfId="0" applyFont="1" applyBorder="1" applyAlignment="1">
      <alignment vertical="center"/>
    </xf>
    <xf numFmtId="0" fontId="0" fillId="13" borderId="7" xfId="0" applyFont="1" applyFill="1" applyBorder="1" applyAlignment="1">
      <alignment vertical="center"/>
    </xf>
    <xf numFmtId="0" fontId="0" fillId="0" borderId="10" xfId="0" applyFont="1" applyBorder="1" applyAlignment="1">
      <alignment vertical="center"/>
    </xf>
    <xf numFmtId="0" fontId="53" fillId="0" borderId="10" xfId="0" applyFont="1" applyBorder="1" applyAlignment="1">
      <alignment vertical="center" wrapText="1"/>
    </xf>
    <xf numFmtId="0" fontId="5" fillId="11" borderId="11" xfId="0" applyFont="1" applyFill="1" applyBorder="1" applyAlignment="1">
      <alignment horizontal="center" vertical="center"/>
    </xf>
    <xf numFmtId="0" fontId="55" fillId="15" borderId="15" xfId="0" applyFont="1" applyFill="1" applyBorder="1" applyAlignment="1">
      <alignment horizontal="center" vertical="center" wrapText="1"/>
    </xf>
    <xf numFmtId="0" fontId="55" fillId="15" borderId="16" xfId="0" applyFont="1" applyFill="1" applyBorder="1" applyAlignment="1">
      <alignment horizontal="center" vertical="center" wrapText="1"/>
    </xf>
    <xf numFmtId="0" fontId="55" fillId="15" borderId="16" xfId="0" applyFont="1" applyFill="1" applyBorder="1" applyAlignment="1">
      <alignment horizontal="center" vertical="center"/>
    </xf>
    <xf numFmtId="0" fontId="55" fillId="15" borderId="17" xfId="0" applyFont="1" applyFill="1" applyBorder="1" applyAlignment="1">
      <alignment horizontal="center" vertical="center"/>
    </xf>
    <xf numFmtId="0" fontId="0" fillId="17" borderId="6" xfId="0" applyFill="1" applyBorder="1" applyAlignment="1">
      <alignment horizontal="center" vertical="center"/>
    </xf>
    <xf numFmtId="0" fontId="0" fillId="17" borderId="8" xfId="0" applyFill="1" applyBorder="1" applyAlignment="1">
      <alignment horizontal="center" vertical="center"/>
    </xf>
    <xf numFmtId="0" fontId="0" fillId="0" borderId="6" xfId="0" applyBorder="1" applyAlignment="1">
      <alignment horizontal="center" vertical="center"/>
    </xf>
    <xf numFmtId="0" fontId="0" fillId="0" borderId="7" xfId="0" applyFill="1" applyBorder="1" applyAlignment="1">
      <alignment horizontal="center" vertical="center"/>
    </xf>
    <xf numFmtId="0" fontId="3" fillId="0" borderId="8" xfId="0" applyFont="1" applyBorder="1" applyAlignment="1">
      <alignment horizontal="center" vertical="center"/>
    </xf>
    <xf numFmtId="0" fontId="0" fillId="0" borderId="7" xfId="0" applyFont="1" applyFill="1" applyBorder="1" applyAlignment="1">
      <alignment horizontal="center" vertical="center"/>
    </xf>
    <xf numFmtId="0" fontId="0" fillId="0" borderId="9" xfId="0" applyBorder="1" applyAlignment="1">
      <alignment horizontal="center" vertical="center"/>
    </xf>
    <xf numFmtId="0" fontId="0" fillId="0" borderId="10" xfId="0" applyFill="1" applyBorder="1" applyAlignment="1">
      <alignment horizontal="center" vertical="center"/>
    </xf>
    <xf numFmtId="0" fontId="0" fillId="0" borderId="10" xfId="0" applyBorder="1" applyAlignment="1">
      <alignment horizontal="center" vertical="center"/>
    </xf>
    <xf numFmtId="0" fontId="53" fillId="0" borderId="7" xfId="0" applyFont="1" applyBorder="1" applyAlignment="1">
      <alignment horizontal="left" vertical="center" wrapText="1"/>
    </xf>
    <xf numFmtId="0" fontId="24" fillId="2" borderId="15" xfId="0" applyFont="1" applyFill="1" applyBorder="1" applyAlignment="1">
      <alignment horizontal="center" vertical="center"/>
    </xf>
    <xf numFmtId="0" fontId="0" fillId="0" borderId="6" xfId="0" applyFont="1" applyBorder="1" applyAlignment="1">
      <alignment horizontal="center" vertical="center"/>
    </xf>
    <xf numFmtId="0" fontId="0" fillId="23" borderId="6" xfId="0" applyFont="1" applyFill="1" applyBorder="1" applyAlignment="1">
      <alignment horizontal="center" vertical="center"/>
    </xf>
    <xf numFmtId="0" fontId="0" fillId="23" borderId="7" xfId="0" applyFont="1" applyFill="1" applyBorder="1" applyAlignment="1">
      <alignment horizontal="center" vertical="center"/>
    </xf>
    <xf numFmtId="0" fontId="5" fillId="13" borderId="6"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0" xfId="0" applyFont="1" applyBorder="1" applyAlignment="1">
      <alignment horizontal="center" vertical="center"/>
    </xf>
    <xf numFmtId="0" fontId="5" fillId="13" borderId="6" xfId="0" applyFont="1" applyFill="1" applyBorder="1" applyAlignment="1">
      <alignment horizontal="left" vertical="center"/>
    </xf>
    <xf numFmtId="0" fontId="0" fillId="0" borderId="0" xfId="0" applyAlignment="1">
      <alignment horizontal="left" vertical="center"/>
    </xf>
    <xf numFmtId="0" fontId="53" fillId="0" borderId="7" xfId="0" applyFont="1" applyBorder="1" applyAlignment="1">
      <alignment horizontal="left" vertical="center"/>
    </xf>
    <xf numFmtId="0" fontId="53" fillId="23" borderId="7" xfId="0" applyFont="1" applyFill="1" applyBorder="1" applyAlignment="1">
      <alignment horizontal="left" vertical="center" wrapText="1"/>
    </xf>
    <xf numFmtId="0" fontId="53" fillId="13" borderId="7" xfId="0" applyFont="1" applyFill="1" applyBorder="1" applyAlignment="1">
      <alignment horizontal="left" vertical="center" wrapText="1"/>
    </xf>
    <xf numFmtId="0" fontId="53" fillId="0" borderId="7" xfId="0" applyFont="1" applyFill="1" applyBorder="1" applyAlignment="1">
      <alignment horizontal="left" vertical="center" wrapText="1"/>
    </xf>
    <xf numFmtId="0" fontId="0" fillId="13" borderId="7" xfId="0" applyFont="1" applyFill="1" applyBorder="1" applyAlignment="1">
      <alignment horizontal="left" vertical="center"/>
    </xf>
    <xf numFmtId="0" fontId="0" fillId="0" borderId="10" xfId="0" applyFont="1" applyBorder="1" applyAlignment="1">
      <alignment horizontal="left" vertical="center"/>
    </xf>
    <xf numFmtId="0" fontId="4" fillId="0" borderId="7" xfId="0" applyFont="1" applyFill="1" applyBorder="1" applyAlignment="1">
      <alignment horizontal="center" vertical="center"/>
    </xf>
    <xf numFmtId="0" fontId="2" fillId="2" borderId="19" xfId="4" applyFont="1" applyFill="1" applyBorder="1" applyAlignment="1">
      <alignment vertical="center" wrapText="1"/>
    </xf>
    <xf numFmtId="0" fontId="0" fillId="0" borderId="0" xfId="0" applyFont="1" applyAlignment="1">
      <alignment vertical="center" wrapText="1"/>
    </xf>
    <xf numFmtId="0" fontId="0" fillId="0" borderId="0" xfId="0" applyFont="1" applyAlignment="1">
      <alignment vertical="center"/>
    </xf>
    <xf numFmtId="0" fontId="4" fillId="0" borderId="7" xfId="0" applyFont="1" applyFill="1" applyBorder="1" applyAlignment="1">
      <alignment horizontal="left" wrapText="1"/>
    </xf>
    <xf numFmtId="0" fontId="0" fillId="0" borderId="0" xfId="0" applyFont="1" applyAlignment="1">
      <alignment horizontal="center" vertical="center"/>
    </xf>
    <xf numFmtId="0" fontId="40" fillId="31" borderId="33" xfId="0" applyFont="1" applyFill="1" applyBorder="1" applyAlignment="1">
      <alignment horizontal="center" vertical="center" wrapText="1"/>
    </xf>
    <xf numFmtId="0" fontId="6" fillId="31" borderId="33" xfId="0" applyFont="1" applyFill="1" applyBorder="1" applyAlignment="1">
      <alignment horizontal="center" vertical="center" wrapText="1"/>
    </xf>
    <xf numFmtId="0" fontId="4" fillId="0"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horizontal="center" vertical="center"/>
    </xf>
    <xf numFmtId="0" fontId="0" fillId="0" borderId="0" xfId="0" applyFill="1" applyAlignment="1">
      <alignment vertical="center"/>
    </xf>
    <xf numFmtId="0" fontId="27" fillId="0" borderId="0" xfId="2" applyAlignment="1">
      <alignment vertical="center"/>
    </xf>
    <xf numFmtId="0" fontId="49" fillId="31" borderId="7" xfId="0" applyFont="1" applyFill="1" applyBorder="1" applyAlignment="1">
      <alignment horizontal="center" vertical="center" wrapText="1"/>
    </xf>
    <xf numFmtId="0" fontId="8" fillId="0" borderId="51" xfId="0" applyFont="1" applyBorder="1" applyAlignment="1">
      <alignment horizontal="center" vertical="center"/>
    </xf>
    <xf numFmtId="0" fontId="13" fillId="4" borderId="33" xfId="0" applyFont="1" applyFill="1" applyBorder="1" applyAlignment="1">
      <alignment horizontal="center" vertical="center"/>
    </xf>
    <xf numFmtId="3" fontId="16" fillId="5" borderId="49" xfId="0" applyNumberFormat="1" applyFont="1" applyFill="1" applyBorder="1" applyAlignment="1">
      <alignment horizontal="center" vertical="center"/>
    </xf>
    <xf numFmtId="0" fontId="16" fillId="5" borderId="57" xfId="0" applyFont="1" applyFill="1" applyBorder="1" applyAlignment="1">
      <alignment horizontal="center" vertical="center"/>
    </xf>
    <xf numFmtId="0" fontId="3" fillId="0" borderId="3" xfId="0" applyFont="1" applyBorder="1"/>
    <xf numFmtId="9" fontId="0" fillId="0" borderId="5" xfId="0" applyNumberFormat="1" applyBorder="1"/>
    <xf numFmtId="3" fontId="3" fillId="0" borderId="7" xfId="0" applyNumberFormat="1" applyFont="1" applyBorder="1" applyAlignment="1">
      <alignment horizontal="center" vertical="center"/>
    </xf>
    <xf numFmtId="0" fontId="5" fillId="13" borderId="7" xfId="0" applyFont="1" applyFill="1" applyBorder="1" applyAlignment="1">
      <alignment horizontal="center" vertical="center"/>
    </xf>
    <xf numFmtId="0" fontId="5" fillId="22" borderId="7" xfId="0" applyFont="1" applyFill="1" applyBorder="1" applyAlignment="1">
      <alignment horizontal="center" vertical="center" wrapText="1"/>
    </xf>
    <xf numFmtId="0" fontId="5" fillId="19" borderId="7" xfId="0" applyFont="1" applyFill="1" applyBorder="1" applyAlignment="1">
      <alignment horizontal="center" vertical="center"/>
    </xf>
    <xf numFmtId="0" fontId="4" fillId="0" borderId="58" xfId="0" applyFont="1" applyBorder="1" applyAlignment="1">
      <alignment horizontal="center" vertical="center"/>
    </xf>
    <xf numFmtId="0" fontId="55" fillId="15" borderId="15" xfId="0" applyFont="1" applyFill="1" applyBorder="1" applyAlignment="1">
      <alignment horizontal="center" vertical="center"/>
    </xf>
    <xf numFmtId="0" fontId="4" fillId="32" borderId="7" xfId="0" applyFont="1" applyFill="1" applyBorder="1"/>
    <xf numFmtId="9" fontId="21" fillId="0" borderId="20" xfId="1" applyFont="1" applyBorder="1" applyAlignment="1">
      <alignment horizontal="center"/>
    </xf>
    <xf numFmtId="0" fontId="0" fillId="0" borderId="54" xfId="0" applyBorder="1" applyAlignment="1">
      <alignment horizontal="left"/>
    </xf>
    <xf numFmtId="0" fontId="2" fillId="2" borderId="37" xfId="0" applyFont="1" applyFill="1" applyBorder="1" applyAlignment="1">
      <alignment horizontal="center"/>
    </xf>
    <xf numFmtId="0" fontId="0" fillId="0" borderId="38" xfId="0" applyBorder="1" applyAlignment="1">
      <alignment horizontal="left"/>
    </xf>
    <xf numFmtId="0" fontId="0" fillId="0" borderId="35" xfId="0" applyBorder="1" applyAlignment="1">
      <alignment horizontal="left"/>
    </xf>
    <xf numFmtId="0" fontId="2" fillId="2" borderId="37" xfId="0" applyFont="1" applyFill="1" applyBorder="1" applyAlignment="1">
      <alignment horizontal="left"/>
    </xf>
    <xf numFmtId="0" fontId="0" fillId="0" borderId="7" xfId="0" applyBorder="1" applyAlignment="1">
      <alignment horizontal="center" vertical="center"/>
    </xf>
    <xf numFmtId="0" fontId="0" fillId="0" borderId="7" xfId="0" applyFont="1" applyBorder="1" applyAlignment="1">
      <alignment horizontal="center" vertical="center" wrapText="1"/>
    </xf>
    <xf numFmtId="0" fontId="0" fillId="0" borderId="7" xfId="0" applyBorder="1" applyAlignment="1">
      <alignment horizontal="center" vertical="center"/>
    </xf>
    <xf numFmtId="0" fontId="0" fillId="0" borderId="0" xfId="0" applyFont="1" applyFill="1" applyAlignment="1">
      <alignment horizontal="center"/>
    </xf>
    <xf numFmtId="0" fontId="0" fillId="0" borderId="0" xfId="0" applyFont="1" applyFill="1" applyAlignment="1">
      <alignment horizontal="center" vertical="center"/>
    </xf>
    <xf numFmtId="0" fontId="4" fillId="0" borderId="0" xfId="0" applyFont="1" applyAlignment="1">
      <alignment horizontal="center" vertical="center"/>
    </xf>
    <xf numFmtId="0" fontId="0" fillId="4" borderId="0" xfId="0" applyFont="1" applyFill="1" applyAlignment="1">
      <alignment horizontal="center" vertical="center"/>
    </xf>
    <xf numFmtId="0" fontId="0" fillId="0" borderId="7" xfId="0" applyFont="1" applyBorder="1" applyAlignment="1">
      <alignment horizontal="center" vertical="center" wrapText="1"/>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8" fillId="0" borderId="7"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20" fillId="3" borderId="18" xfId="0" applyFont="1" applyFill="1" applyBorder="1" applyAlignment="1">
      <alignment horizontal="center" vertical="center" wrapText="1"/>
    </xf>
    <xf numFmtId="0" fontId="20" fillId="3" borderId="59" xfId="0" applyFont="1" applyFill="1" applyBorder="1" applyAlignment="1">
      <alignment horizontal="center" vertical="center" wrapText="1"/>
    </xf>
    <xf numFmtId="9" fontId="21" fillId="0" borderId="18" xfId="1" applyNumberFormat="1" applyFont="1" applyBorder="1" applyAlignment="1">
      <alignment horizontal="center"/>
    </xf>
    <xf numFmtId="9" fontId="21" fillId="0" borderId="59" xfId="1" applyNumberFormat="1" applyFont="1" applyBorder="1" applyAlignment="1">
      <alignment horizontal="center"/>
    </xf>
    <xf numFmtId="0" fontId="6" fillId="2" borderId="9" xfId="0" applyFont="1" applyFill="1" applyBorder="1" applyAlignment="1">
      <alignment horizontal="center" vertical="center"/>
    </xf>
    <xf numFmtId="0" fontId="6" fillId="2" borderId="10"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11" xfId="0" applyFont="1" applyFill="1" applyBorder="1" applyAlignment="1">
      <alignment horizontal="center" vertical="center"/>
    </xf>
    <xf numFmtId="0" fontId="9" fillId="0" borderId="12" xfId="0" applyFont="1" applyBorder="1" applyAlignment="1">
      <alignment horizontal="center"/>
    </xf>
    <xf numFmtId="0" fontId="9" fillId="0" borderId="13" xfId="0" applyFont="1" applyBorder="1" applyAlignment="1">
      <alignment horizontal="center"/>
    </xf>
    <xf numFmtId="0" fontId="9" fillId="0" borderId="14" xfId="0" applyFont="1" applyBorder="1" applyAlignment="1">
      <alignment horizontal="center"/>
    </xf>
    <xf numFmtId="0" fontId="2" fillId="2" borderId="15" xfId="0" applyFont="1" applyFill="1" applyBorder="1" applyAlignment="1">
      <alignment horizontal="center" vertical="center"/>
    </xf>
    <xf numFmtId="0" fontId="2" fillId="2" borderId="6" xfId="0" applyFont="1" applyFill="1" applyBorder="1" applyAlignment="1">
      <alignment horizontal="center" vertical="center"/>
    </xf>
    <xf numFmtId="9" fontId="10" fillId="2" borderId="16" xfId="0" applyNumberFormat="1" applyFont="1" applyFill="1" applyBorder="1" applyAlignment="1">
      <alignment horizontal="center" vertical="center" wrapText="1"/>
    </xf>
    <xf numFmtId="9" fontId="10" fillId="2" borderId="17" xfId="0" applyNumberFormat="1" applyFont="1" applyFill="1" applyBorder="1" applyAlignment="1">
      <alignment horizontal="center" vertical="center" wrapText="1"/>
    </xf>
    <xf numFmtId="0" fontId="11" fillId="3" borderId="7" xfId="0" applyFont="1" applyFill="1" applyBorder="1" applyAlignment="1">
      <alignment horizontal="center" vertical="center" wrapText="1"/>
    </xf>
    <xf numFmtId="0" fontId="12" fillId="0" borderId="7" xfId="0" applyFont="1" applyBorder="1" applyAlignment="1">
      <alignment horizontal="center" vertical="center"/>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0" fillId="0" borderId="7" xfId="0" applyFont="1" applyFill="1" applyBorder="1" applyAlignment="1">
      <alignment horizontal="center" vertical="center"/>
    </xf>
    <xf numFmtId="0" fontId="0" fillId="0" borderId="8" xfId="0" applyFont="1" applyFill="1" applyBorder="1" applyAlignment="1">
      <alignment horizontal="center"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12" fillId="0" borderId="20" xfId="0" applyFont="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12" fillId="0" borderId="7" xfId="0" applyFont="1" applyBorder="1" applyAlignment="1">
      <alignment horizontal="center" vertical="center" wrapText="1"/>
    </xf>
    <xf numFmtId="0" fontId="12" fillId="0" borderId="33" xfId="0" applyFont="1" applyBorder="1" applyAlignment="1">
      <alignment horizontal="center" vertical="center"/>
    </xf>
    <xf numFmtId="0" fontId="15" fillId="5" borderId="48" xfId="0" applyFont="1" applyFill="1" applyBorder="1" applyAlignment="1">
      <alignment horizontal="center" vertical="center"/>
    </xf>
    <xf numFmtId="0" fontId="15" fillId="5" borderId="49" xfId="0" applyFont="1" applyFill="1" applyBorder="1" applyAlignment="1">
      <alignment horizontal="center" vertical="center"/>
    </xf>
    <xf numFmtId="0" fontId="17" fillId="2" borderId="15" xfId="0" applyFont="1" applyFill="1" applyBorder="1" applyAlignment="1">
      <alignment horizontal="center" vertical="center"/>
    </xf>
    <xf numFmtId="0" fontId="17" fillId="2" borderId="6" xfId="0" applyFont="1" applyFill="1" applyBorder="1" applyAlignment="1">
      <alignment horizontal="center" vertical="center"/>
    </xf>
    <xf numFmtId="9" fontId="18" fillId="2" borderId="21" xfId="0" applyNumberFormat="1" applyFont="1" applyFill="1" applyBorder="1" applyAlignment="1">
      <alignment horizontal="center" vertical="center" wrapText="1"/>
    </xf>
    <xf numFmtId="9" fontId="18" fillId="2" borderId="22" xfId="0" applyNumberFormat="1" applyFont="1" applyFill="1" applyBorder="1" applyAlignment="1">
      <alignment horizontal="center" vertical="center" wrapText="1"/>
    </xf>
    <xf numFmtId="9" fontId="18" fillId="2" borderId="23" xfId="0" applyNumberFormat="1" applyFont="1" applyFill="1" applyBorder="1" applyAlignment="1">
      <alignment horizontal="center" vertical="center" wrapText="1"/>
    </xf>
    <xf numFmtId="0" fontId="20" fillId="3" borderId="24" xfId="0" applyFont="1" applyFill="1" applyBorder="1" applyAlignment="1">
      <alignment horizontal="center" vertical="center" wrapText="1"/>
    </xf>
    <xf numFmtId="0" fontId="20" fillId="3" borderId="25" xfId="0" applyFont="1" applyFill="1" applyBorder="1" applyAlignment="1">
      <alignment horizontal="center" vertical="center" wrapText="1"/>
    </xf>
    <xf numFmtId="9" fontId="19" fillId="2" borderId="26" xfId="0" applyNumberFormat="1" applyFont="1" applyFill="1" applyBorder="1" applyAlignment="1">
      <alignment horizontal="center" vertical="center" wrapText="1"/>
    </xf>
    <xf numFmtId="9" fontId="19" fillId="2" borderId="27" xfId="0" applyNumberFormat="1" applyFont="1" applyFill="1" applyBorder="1" applyAlignment="1">
      <alignment horizontal="center" vertical="center" wrapText="1"/>
    </xf>
    <xf numFmtId="9" fontId="20" fillId="3" borderId="26" xfId="0" applyNumberFormat="1" applyFont="1" applyFill="1" applyBorder="1" applyAlignment="1">
      <alignment horizontal="center" vertical="center" wrapText="1"/>
    </xf>
    <xf numFmtId="9" fontId="20" fillId="3" borderId="60" xfId="0" applyNumberFormat="1" applyFont="1" applyFill="1" applyBorder="1" applyAlignment="1">
      <alignment horizontal="center" vertical="center" wrapText="1"/>
    </xf>
    <xf numFmtId="0" fontId="21" fillId="0" borderId="18" xfId="0" applyFont="1" applyBorder="1" applyAlignment="1">
      <alignment horizontal="center" vertical="center"/>
    </xf>
    <xf numFmtId="0" fontId="21" fillId="0" borderId="20" xfId="0" applyFont="1" applyBorder="1" applyAlignment="1">
      <alignment horizontal="center" vertical="center"/>
    </xf>
    <xf numFmtId="0" fontId="24" fillId="6" borderId="0" xfId="0" applyFont="1" applyFill="1" applyBorder="1" applyAlignment="1">
      <alignment horizontal="center" wrapText="1"/>
    </xf>
    <xf numFmtId="0" fontId="24" fillId="6" borderId="28" xfId="0" applyFont="1" applyFill="1" applyBorder="1" applyAlignment="1">
      <alignment horizontal="center" wrapText="1"/>
    </xf>
    <xf numFmtId="0" fontId="4" fillId="0" borderId="29" xfId="0" applyFont="1" applyBorder="1" applyAlignment="1">
      <alignment horizontal="center" vertical="center" textRotation="90" wrapText="1"/>
    </xf>
    <xf numFmtId="0" fontId="24" fillId="7" borderId="18" xfId="0" applyFont="1" applyFill="1" applyBorder="1" applyAlignment="1">
      <alignment horizontal="center" vertical="center" wrapText="1"/>
    </xf>
    <xf numFmtId="0" fontId="8" fillId="0" borderId="7" xfId="0" applyFont="1" applyBorder="1" applyAlignment="1">
      <alignment horizontal="center" vertical="center" wrapText="1"/>
    </xf>
    <xf numFmtId="0" fontId="25" fillId="0" borderId="30" xfId="0" applyFont="1" applyBorder="1" applyAlignment="1">
      <alignment horizontal="center" vertical="center" wrapText="1"/>
    </xf>
    <xf numFmtId="0" fontId="25" fillId="0" borderId="0" xfId="0" applyFont="1" applyBorder="1" applyAlignment="1">
      <alignment horizontal="center" vertical="center" wrapText="1"/>
    </xf>
    <xf numFmtId="0" fontId="24" fillId="8" borderId="31" xfId="0" applyFont="1" applyFill="1" applyBorder="1" applyAlignment="1">
      <alignment horizontal="center" vertical="center" wrapText="1"/>
    </xf>
    <xf numFmtId="0" fontId="24" fillId="8" borderId="32" xfId="0" applyFont="1" applyFill="1" applyBorder="1" applyAlignment="1">
      <alignment horizontal="center" vertical="center" wrapText="1"/>
    </xf>
    <xf numFmtId="0" fontId="14" fillId="0" borderId="7" xfId="0" applyFont="1" applyBorder="1" applyAlignment="1">
      <alignment horizontal="center" vertical="center" wrapText="1"/>
    </xf>
    <xf numFmtId="0" fontId="23" fillId="0" borderId="0" xfId="0" applyFont="1" applyBorder="1" applyAlignment="1">
      <alignment horizontal="center" wrapText="1"/>
    </xf>
    <xf numFmtId="0" fontId="2" fillId="12" borderId="0" xfId="0" applyFont="1" applyFill="1" applyAlignment="1">
      <alignment horizontal="center" vertical="center" wrapText="1"/>
    </xf>
    <xf numFmtId="0" fontId="0" fillId="0" borderId="1"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28" xfId="0" applyBorder="1" applyAlignment="1">
      <alignment horizontal="center"/>
    </xf>
    <xf numFmtId="0" fontId="24" fillId="10" borderId="31" xfId="0" applyFont="1" applyFill="1" applyBorder="1" applyAlignment="1">
      <alignment horizontal="center" vertical="center" wrapText="1"/>
    </xf>
    <xf numFmtId="0" fontId="24" fillId="10" borderId="32" xfId="0"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24" fillId="11" borderId="32" xfId="0" applyFont="1" applyFill="1" applyBorder="1" applyAlignment="1">
      <alignment horizontal="center" vertical="center" wrapText="1"/>
    </xf>
    <xf numFmtId="0" fontId="24" fillId="9" borderId="31" xfId="0" applyFont="1" applyFill="1" applyBorder="1" applyAlignment="1">
      <alignment horizontal="center" vertical="center" wrapText="1"/>
    </xf>
    <xf numFmtId="0" fontId="24" fillId="9" borderId="32" xfId="0" applyFont="1" applyFill="1" applyBorder="1" applyAlignment="1">
      <alignment horizontal="center" vertical="center" wrapText="1"/>
    </xf>
    <xf numFmtId="0" fontId="2" fillId="33" borderId="12" xfId="2" applyFont="1" applyFill="1" applyBorder="1" applyAlignment="1">
      <alignment horizontal="center" vertical="center" wrapText="1"/>
    </xf>
    <xf numFmtId="0" fontId="2" fillId="33" borderId="13" xfId="2" applyFont="1" applyFill="1" applyBorder="1" applyAlignment="1">
      <alignment horizontal="center" vertical="center"/>
    </xf>
    <xf numFmtId="0" fontId="2" fillId="33" borderId="14" xfId="2" applyFont="1" applyFill="1" applyBorder="1" applyAlignment="1">
      <alignment horizontal="center" vertical="center"/>
    </xf>
    <xf numFmtId="0" fontId="4" fillId="14" borderId="7" xfId="0" applyFont="1" applyFill="1" applyBorder="1" applyAlignment="1">
      <alignment horizontal="center" vertical="center"/>
    </xf>
    <xf numFmtId="0" fontId="0" fillId="0" borderId="7" xfId="0" applyBorder="1" applyAlignment="1">
      <alignment horizontal="center" vertical="center"/>
    </xf>
    <xf numFmtId="0" fontId="5" fillId="0" borderId="1" xfId="0" applyFont="1" applyFill="1" applyBorder="1" applyAlignment="1">
      <alignment horizontal="center"/>
    </xf>
    <xf numFmtId="0" fontId="5" fillId="0" borderId="39" xfId="0" applyFont="1" applyFill="1" applyBorder="1" applyAlignment="1">
      <alignment horizontal="center"/>
    </xf>
    <xf numFmtId="0" fontId="5" fillId="0" borderId="4" xfId="0" applyFont="1" applyFill="1" applyBorder="1" applyAlignment="1">
      <alignment horizontal="center"/>
    </xf>
    <xf numFmtId="0" fontId="5" fillId="0" borderId="29" xfId="0" applyFont="1" applyFill="1" applyBorder="1" applyAlignment="1">
      <alignment horizontal="center"/>
    </xf>
    <xf numFmtId="0" fontId="5" fillId="0" borderId="0" xfId="0" applyFont="1" applyFill="1" applyBorder="1" applyAlignment="1">
      <alignment horizontal="center"/>
    </xf>
    <xf numFmtId="0" fontId="5" fillId="0" borderId="36" xfId="0" applyFont="1" applyFill="1" applyBorder="1" applyAlignment="1">
      <alignment horizontal="center"/>
    </xf>
    <xf numFmtId="0" fontId="5" fillId="0" borderId="41" xfId="0" applyFont="1" applyFill="1" applyBorder="1" applyAlignment="1">
      <alignment horizontal="center"/>
    </xf>
    <xf numFmtId="0" fontId="5" fillId="2" borderId="40"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0"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0" borderId="1"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36" xfId="0" applyFont="1" applyBorder="1" applyAlignment="1">
      <alignment horizontal="center"/>
    </xf>
    <xf numFmtId="0" fontId="5" fillId="0" borderId="34" xfId="0" applyFont="1" applyBorder="1" applyAlignment="1">
      <alignment horizontal="center"/>
    </xf>
    <xf numFmtId="0" fontId="31" fillId="0" borderId="1" xfId="0" applyFont="1" applyBorder="1" applyAlignment="1">
      <alignment horizontal="center" vertical="center" wrapText="1"/>
    </xf>
    <xf numFmtId="0" fontId="31" fillId="0" borderId="2" xfId="0" applyFont="1" applyBorder="1" applyAlignment="1">
      <alignment horizontal="center" vertical="center" wrapText="1"/>
    </xf>
    <xf numFmtId="0" fontId="31" fillId="0" borderId="4" xfId="0" applyFont="1" applyBorder="1" applyAlignment="1">
      <alignment horizontal="center" vertical="center" wrapText="1"/>
    </xf>
    <xf numFmtId="0" fontId="31" fillId="0" borderId="0" xfId="0" applyFont="1" applyBorder="1" applyAlignment="1">
      <alignment horizontal="center" vertical="center" wrapText="1"/>
    </xf>
    <xf numFmtId="0" fontId="31" fillId="0" borderId="36" xfId="0" applyFont="1" applyBorder="1" applyAlignment="1">
      <alignment horizontal="center" vertical="center" wrapText="1"/>
    </xf>
    <xf numFmtId="0" fontId="31" fillId="0" borderId="41" xfId="0" applyFont="1" applyBorder="1" applyAlignment="1">
      <alignment horizontal="center" vertical="center" wrapText="1"/>
    </xf>
    <xf numFmtId="0" fontId="2" fillId="33" borderId="44" xfId="0" applyFont="1" applyFill="1" applyBorder="1" applyAlignment="1">
      <alignment horizontal="center"/>
    </xf>
    <xf numFmtId="0" fontId="2" fillId="33" borderId="28" xfId="0" applyFont="1" applyFill="1" applyBorder="1" applyAlignment="1">
      <alignment horizontal="center"/>
    </xf>
    <xf numFmtId="0" fontId="33" fillId="14" borderId="18" xfId="0" applyFont="1" applyFill="1" applyBorder="1" applyAlignment="1">
      <alignment horizontal="center" vertical="center" wrapText="1"/>
    </xf>
    <xf numFmtId="0" fontId="33" fillId="14" borderId="19" xfId="0" applyFont="1" applyFill="1" applyBorder="1" applyAlignment="1">
      <alignment horizontal="center" vertical="center" wrapText="1"/>
    </xf>
    <xf numFmtId="0" fontId="33" fillId="14" borderId="20" xfId="0" applyFont="1" applyFill="1" applyBorder="1" applyAlignment="1">
      <alignment horizontal="center" vertical="center" wrapText="1"/>
    </xf>
    <xf numFmtId="0" fontId="21" fillId="0" borderId="7" xfId="0" applyFont="1" applyBorder="1" applyAlignment="1">
      <alignment horizontal="center" vertical="center"/>
    </xf>
    <xf numFmtId="0" fontId="0" fillId="0" borderId="7" xfId="0" applyBorder="1" applyAlignment="1">
      <alignment horizontal="center" vertical="center" wrapText="1"/>
    </xf>
    <xf numFmtId="0" fontId="32" fillId="0" borderId="7" xfId="3" applyBorder="1" applyAlignment="1">
      <alignment horizontal="center" vertical="center" wrapText="1"/>
    </xf>
    <xf numFmtId="0" fontId="32" fillId="0" borderId="7" xfId="3" applyBorder="1" applyAlignment="1">
      <alignment horizontal="center" vertical="center"/>
    </xf>
    <xf numFmtId="0" fontId="0" fillId="0" borderId="7" xfId="0" applyFont="1" applyBorder="1" applyAlignment="1">
      <alignment horizontal="center" vertical="center" wrapText="1"/>
    </xf>
    <xf numFmtId="0" fontId="0" fillId="0" borderId="7" xfId="0" applyFont="1" applyFill="1" applyBorder="1" applyAlignment="1">
      <alignment horizontal="left" vertical="center" wrapText="1"/>
    </xf>
    <xf numFmtId="0" fontId="2" fillId="33" borderId="15" xfId="0" applyFont="1" applyFill="1" applyBorder="1" applyAlignment="1">
      <alignment horizontal="center" vertical="center"/>
    </xf>
    <xf numFmtId="0" fontId="2" fillId="33" borderId="6" xfId="0" applyFont="1" applyFill="1" applyBorder="1" applyAlignment="1">
      <alignment horizontal="center" vertical="center"/>
    </xf>
    <xf numFmtId="0" fontId="2" fillId="33" borderId="16" xfId="0" applyFont="1" applyFill="1" applyBorder="1" applyAlignment="1">
      <alignment horizontal="center" vertical="center"/>
    </xf>
    <xf numFmtId="0" fontId="2" fillId="33" borderId="16" xfId="0" applyFont="1" applyFill="1" applyBorder="1" applyAlignment="1">
      <alignment horizontal="center" vertical="center" wrapText="1"/>
    </xf>
    <xf numFmtId="0" fontId="2" fillId="33" borderId="7" xfId="0" applyFont="1" applyFill="1" applyBorder="1" applyAlignment="1">
      <alignment horizontal="center" vertical="center" wrapText="1"/>
    </xf>
    <xf numFmtId="0" fontId="2" fillId="33" borderId="17" xfId="0" applyFont="1" applyFill="1" applyBorder="1" applyAlignment="1">
      <alignment horizontal="center" vertical="center"/>
    </xf>
    <xf numFmtId="0" fontId="2" fillId="33" borderId="8" xfId="0" applyFont="1" applyFill="1" applyBorder="1" applyAlignment="1">
      <alignment horizontal="center" vertical="center"/>
    </xf>
    <xf numFmtId="0" fontId="0" fillId="4" borderId="7" xfId="0" applyFont="1" applyFill="1" applyBorder="1" applyAlignment="1">
      <alignment horizontal="left" vertical="center" wrapText="1"/>
    </xf>
    <xf numFmtId="0" fontId="0" fillId="0" borderId="7" xfId="0" applyFont="1" applyFill="1" applyBorder="1" applyAlignment="1">
      <alignment horizontal="left" vertical="center"/>
    </xf>
    <xf numFmtId="0" fontId="4" fillId="14" borderId="7" xfId="0" applyFont="1" applyFill="1" applyBorder="1" applyAlignment="1">
      <alignment horizontal="left" vertical="center"/>
    </xf>
    <xf numFmtId="0" fontId="0" fillId="0" borderId="7" xfId="0" applyBorder="1" applyAlignment="1">
      <alignment horizontal="left"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4" fillId="14" borderId="7" xfId="0" applyFont="1" applyFill="1" applyBorder="1" applyAlignment="1">
      <alignment horizontal="center" vertical="center" wrapText="1"/>
    </xf>
    <xf numFmtId="0" fontId="21" fillId="0" borderId="15" xfId="0" applyFont="1" applyFill="1" applyBorder="1" applyAlignment="1">
      <alignment horizontal="center" vertical="center" wrapText="1"/>
    </xf>
    <xf numFmtId="0" fontId="21" fillId="0" borderId="51" xfId="0" applyFont="1" applyFill="1" applyBorder="1" applyAlignment="1">
      <alignment horizontal="center" vertical="center" wrapText="1"/>
    </xf>
    <xf numFmtId="0" fontId="36" fillId="0" borderId="16" xfId="0" applyFont="1" applyFill="1" applyBorder="1" applyAlignment="1">
      <alignment horizontal="center" vertical="center" wrapText="1"/>
    </xf>
    <xf numFmtId="0" fontId="36" fillId="0" borderId="33" xfId="0" applyFont="1" applyFill="1" applyBorder="1" applyAlignment="1">
      <alignment horizontal="center" vertical="center" wrapText="1"/>
    </xf>
    <xf numFmtId="0" fontId="5" fillId="0" borderId="42" xfId="0" applyFont="1" applyFill="1" applyBorder="1" applyAlignment="1">
      <alignment horizontal="center"/>
    </xf>
    <xf numFmtId="0" fontId="5" fillId="0" borderId="43" xfId="0" applyFont="1" applyFill="1" applyBorder="1" applyAlignment="1">
      <alignment horizontal="center"/>
    </xf>
    <xf numFmtId="0" fontId="5" fillId="0" borderId="46" xfId="0" applyFont="1" applyFill="1" applyBorder="1" applyAlignment="1">
      <alignment horizontal="center"/>
    </xf>
    <xf numFmtId="0" fontId="5" fillId="2" borderId="44" xfId="0" applyFont="1" applyFill="1" applyBorder="1" applyAlignment="1">
      <alignment horizontal="center" vertical="center" wrapText="1"/>
    </xf>
    <xf numFmtId="0" fontId="5" fillId="2" borderId="28" xfId="0" applyFont="1" applyFill="1" applyBorder="1" applyAlignment="1">
      <alignment horizontal="center" vertical="center" wrapText="1"/>
    </xf>
    <xf numFmtId="0" fontId="0" fillId="0" borderId="24" xfId="0" applyBorder="1" applyAlignment="1">
      <alignment horizontal="center" vertical="center"/>
    </xf>
    <xf numFmtId="0" fontId="0" fillId="0" borderId="45" xfId="0" applyBorder="1" applyAlignment="1">
      <alignment horizontal="center" vertical="center"/>
    </xf>
    <xf numFmtId="0" fontId="0" fillId="0" borderId="30" xfId="0" applyBorder="1" applyAlignment="1">
      <alignment horizontal="center" vertical="center"/>
    </xf>
    <xf numFmtId="0" fontId="0" fillId="0" borderId="0" xfId="0" applyBorder="1" applyAlignment="1">
      <alignment horizontal="center" vertical="center"/>
    </xf>
    <xf numFmtId="0" fontId="0" fillId="0" borderId="47" xfId="0" applyBorder="1" applyAlignment="1">
      <alignment horizontal="center" vertical="center"/>
    </xf>
    <xf numFmtId="0" fontId="0" fillId="0" borderId="41" xfId="0" applyBorder="1" applyAlignment="1">
      <alignment horizontal="center" vertical="center"/>
    </xf>
    <xf numFmtId="0" fontId="21" fillId="0" borderId="43" xfId="0" applyFont="1" applyFill="1" applyBorder="1" applyAlignment="1">
      <alignment horizontal="center" vertical="center" wrapText="1"/>
    </xf>
    <xf numFmtId="0" fontId="21" fillId="0" borderId="46" xfId="0" applyFont="1" applyFill="1" applyBorder="1" applyAlignment="1">
      <alignment horizontal="center" vertical="center" wrapText="1"/>
    </xf>
    <xf numFmtId="0" fontId="36" fillId="0" borderId="31" xfId="0" applyFont="1" applyFill="1" applyBorder="1" applyAlignment="1">
      <alignment horizontal="center" vertical="center" wrapText="1"/>
    </xf>
    <xf numFmtId="0" fontId="36" fillId="0" borderId="50" xfId="0" applyFont="1" applyFill="1" applyBorder="1" applyAlignment="1">
      <alignment horizontal="center" vertical="center" wrapText="1"/>
    </xf>
    <xf numFmtId="0" fontId="7" fillId="0" borderId="42" xfId="0" applyFont="1" applyFill="1" applyBorder="1" applyAlignment="1">
      <alignment horizontal="center" vertical="center" wrapText="1"/>
    </xf>
    <xf numFmtId="0" fontId="7" fillId="0" borderId="53" xfId="0" applyFont="1" applyFill="1" applyBorder="1" applyAlignment="1">
      <alignment horizontal="center" vertical="center" wrapText="1"/>
    </xf>
    <xf numFmtId="18" fontId="36" fillId="0" borderId="52" xfId="0" applyNumberFormat="1" applyFont="1" applyFill="1" applyBorder="1" applyAlignment="1">
      <alignment horizontal="center" vertical="center" wrapText="1"/>
    </xf>
    <xf numFmtId="18" fontId="36" fillId="0" borderId="50" xfId="0" applyNumberFormat="1" applyFont="1" applyFill="1" applyBorder="1" applyAlignment="1">
      <alignment horizontal="center" vertical="center" wrapText="1"/>
    </xf>
    <xf numFmtId="0" fontId="7" fillId="0" borderId="51" xfId="0" applyFont="1" applyFill="1" applyBorder="1" applyAlignment="1">
      <alignment horizontal="center" vertical="center" wrapText="1"/>
    </xf>
    <xf numFmtId="18" fontId="36" fillId="0" borderId="32" xfId="0" applyNumberFormat="1" applyFont="1" applyFill="1" applyBorder="1" applyAlignment="1">
      <alignment horizontal="center" vertical="center" wrapText="1"/>
    </xf>
    <xf numFmtId="0" fontId="7" fillId="0" borderId="43" xfId="0" applyFont="1" applyFill="1" applyBorder="1" applyAlignment="1">
      <alignment horizontal="center" vertical="center" wrapText="1"/>
    </xf>
    <xf numFmtId="0" fontId="21" fillId="0" borderId="42" xfId="0" applyFont="1" applyFill="1" applyBorder="1" applyAlignment="1">
      <alignment horizontal="center" vertical="center" wrapText="1"/>
    </xf>
    <xf numFmtId="0" fontId="36" fillId="0" borderId="52" xfId="0" applyFont="1" applyFill="1" applyBorder="1" applyAlignment="1">
      <alignment horizontal="center" vertical="center" wrapText="1"/>
    </xf>
    <xf numFmtId="0" fontId="21" fillId="0" borderId="6" xfId="0" applyFont="1" applyFill="1" applyBorder="1" applyAlignment="1">
      <alignment horizontal="center" vertical="center" wrapText="1"/>
    </xf>
    <xf numFmtId="0" fontId="21" fillId="0" borderId="9" xfId="0" applyFont="1" applyFill="1" applyBorder="1" applyAlignment="1">
      <alignment horizontal="center" vertical="center" wrapText="1"/>
    </xf>
    <xf numFmtId="0" fontId="36" fillId="0" borderId="7" xfId="0" applyFont="1" applyFill="1" applyBorder="1" applyAlignment="1">
      <alignment horizontal="center" vertical="center" wrapText="1"/>
    </xf>
    <xf numFmtId="0" fontId="36" fillId="0" borderId="32" xfId="0" applyFont="1" applyFill="1" applyBorder="1" applyAlignment="1">
      <alignment horizontal="center" vertical="center" wrapText="1"/>
    </xf>
    <xf numFmtId="0" fontId="5" fillId="0" borderId="37" xfId="0" applyFont="1" applyFill="1" applyBorder="1" applyAlignment="1">
      <alignment horizontal="center"/>
    </xf>
    <xf numFmtId="0" fontId="5" fillId="2" borderId="37" xfId="0" applyFont="1" applyFill="1" applyBorder="1" applyAlignment="1">
      <alignment horizontal="center" vertical="center" wrapText="1"/>
    </xf>
    <xf numFmtId="0" fontId="0" fillId="0" borderId="37" xfId="0" applyBorder="1" applyAlignment="1">
      <alignment horizontal="center"/>
    </xf>
    <xf numFmtId="0" fontId="38" fillId="0" borderId="37" xfId="0" applyFont="1" applyBorder="1" applyAlignment="1">
      <alignment horizontal="center" vertical="center"/>
    </xf>
    <xf numFmtId="0" fontId="12" fillId="0" borderId="33" xfId="0" applyFont="1" applyBorder="1" applyAlignment="1">
      <alignment vertical="center" wrapText="1"/>
    </xf>
    <xf numFmtId="0" fontId="12" fillId="0" borderId="32" xfId="0" applyFont="1" applyBorder="1" applyAlignment="1">
      <alignment vertical="center" wrapText="1"/>
    </xf>
    <xf numFmtId="0" fontId="0" fillId="0" borderId="33" xfId="0" applyFont="1" applyFill="1" applyBorder="1" applyAlignment="1">
      <alignment horizontal="center" vertical="center" wrapText="1"/>
    </xf>
    <xf numFmtId="0" fontId="0" fillId="0" borderId="32" xfId="0" applyFont="1" applyFill="1" applyBorder="1" applyAlignment="1">
      <alignment horizontal="center" vertical="center" wrapText="1"/>
    </xf>
    <xf numFmtId="0" fontId="5" fillId="0" borderId="3" xfId="0" applyFont="1" applyFill="1" applyBorder="1" applyAlignment="1">
      <alignment horizontal="center"/>
    </xf>
    <xf numFmtId="0" fontId="5" fillId="0" borderId="5" xfId="0" applyFont="1" applyFill="1" applyBorder="1" applyAlignment="1">
      <alignment horizontal="center"/>
    </xf>
    <xf numFmtId="0" fontId="5" fillId="0" borderId="34" xfId="0" applyFont="1" applyFill="1" applyBorder="1" applyAlignment="1">
      <alignment horizontal="center"/>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36" xfId="0" applyFont="1" applyFill="1" applyBorder="1" applyAlignment="1">
      <alignment horizontal="center" vertical="center" wrapText="1"/>
    </xf>
    <xf numFmtId="0" fontId="5" fillId="2" borderId="41" xfId="0" applyFont="1" applyFill="1" applyBorder="1" applyAlignment="1">
      <alignment horizontal="center" vertical="center" wrapText="1"/>
    </xf>
    <xf numFmtId="0" fontId="5" fillId="2" borderId="34" xfId="0" applyFont="1" applyFill="1" applyBorder="1" applyAlignment="1">
      <alignment horizontal="center" vertical="center" wrapText="1"/>
    </xf>
    <xf numFmtId="0" fontId="0" fillId="0" borderId="1"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0" fontId="0" fillId="0" borderId="36" xfId="0" applyFont="1" applyBorder="1" applyAlignment="1">
      <alignment horizontal="center"/>
    </xf>
    <xf numFmtId="0" fontId="0" fillId="0" borderId="34" xfId="0" applyFont="1" applyBorder="1" applyAlignment="1">
      <alignment horizontal="center"/>
    </xf>
    <xf numFmtId="0" fontId="47" fillId="0" borderId="1" xfId="0" applyFont="1" applyBorder="1" applyAlignment="1">
      <alignment horizontal="center" vertical="center"/>
    </xf>
    <xf numFmtId="0" fontId="47" fillId="0" borderId="2" xfId="0" applyFont="1" applyBorder="1" applyAlignment="1">
      <alignment horizontal="center" vertical="center"/>
    </xf>
    <xf numFmtId="0" fontId="47" fillId="0" borderId="3" xfId="0" applyFont="1" applyBorder="1" applyAlignment="1">
      <alignment horizontal="center" vertical="center"/>
    </xf>
    <xf numFmtId="0" fontId="47" fillId="0" borderId="4" xfId="0" applyFont="1" applyBorder="1" applyAlignment="1">
      <alignment horizontal="center" vertical="center"/>
    </xf>
    <xf numFmtId="0" fontId="47" fillId="0" borderId="0" xfId="0" applyFont="1" applyBorder="1" applyAlignment="1">
      <alignment horizontal="center" vertical="center"/>
    </xf>
    <xf numFmtId="0" fontId="47" fillId="0" borderId="5" xfId="0" applyFont="1" applyBorder="1" applyAlignment="1">
      <alignment horizontal="center" vertical="center"/>
    </xf>
    <xf numFmtId="0" fontId="47" fillId="0" borderId="36" xfId="0" applyFont="1" applyBorder="1" applyAlignment="1">
      <alignment horizontal="center" vertical="center"/>
    </xf>
    <xf numFmtId="0" fontId="47" fillId="0" borderId="41" xfId="0" applyFont="1" applyBorder="1" applyAlignment="1">
      <alignment horizontal="center" vertical="center"/>
    </xf>
    <xf numFmtId="0" fontId="47" fillId="0" borderId="34" xfId="0" applyFont="1" applyBorder="1" applyAlignment="1">
      <alignment horizontal="center" vertical="center"/>
    </xf>
    <xf numFmtId="0" fontId="51" fillId="18" borderId="7" xfId="0" applyFont="1" applyFill="1" applyBorder="1" applyAlignment="1">
      <alignment horizontal="center" vertical="center" textRotation="90"/>
    </xf>
    <xf numFmtId="0" fontId="52" fillId="18" borderId="7" xfId="0" applyFont="1" applyFill="1" applyBorder="1" applyAlignment="1">
      <alignment horizontal="center" vertical="center" textRotation="90"/>
    </xf>
    <xf numFmtId="0" fontId="0" fillId="0" borderId="33" xfId="0" applyBorder="1" applyAlignment="1">
      <alignment horizontal="center" vertical="center" wrapText="1"/>
    </xf>
    <xf numFmtId="0" fontId="0" fillId="0" borderId="32" xfId="0" applyBorder="1" applyAlignment="1">
      <alignment horizontal="center" vertical="center" wrapText="1"/>
    </xf>
    <xf numFmtId="0" fontId="50" fillId="13" borderId="7" xfId="0" applyFont="1" applyFill="1" applyBorder="1" applyAlignment="1">
      <alignment horizontal="center" vertical="center" textRotation="90" wrapText="1"/>
    </xf>
    <xf numFmtId="0" fontId="51" fillId="18" borderId="33" xfId="0" applyFont="1" applyFill="1" applyBorder="1" applyAlignment="1">
      <alignment horizontal="center" vertical="center" textRotation="90" wrapText="1"/>
    </xf>
    <xf numFmtId="0" fontId="51" fillId="18" borderId="32" xfId="0" applyFont="1" applyFill="1" applyBorder="1" applyAlignment="1">
      <alignment horizontal="center" vertical="center" textRotation="90" wrapText="1"/>
    </xf>
    <xf numFmtId="0" fontId="5" fillId="0" borderId="0" xfId="0" applyFont="1" applyFill="1" applyBorder="1" applyAlignment="1">
      <alignment horizontal="center" vertical="center"/>
    </xf>
    <xf numFmtId="0" fontId="5" fillId="0" borderId="41" xfId="0" applyFont="1" applyFill="1" applyBorder="1" applyAlignment="1">
      <alignment horizontal="center" vertical="center"/>
    </xf>
    <xf numFmtId="0" fontId="0" fillId="0" borderId="33" xfId="0" applyFill="1" applyBorder="1" applyAlignment="1">
      <alignment horizontal="center" vertical="center"/>
    </xf>
    <xf numFmtId="0" fontId="0" fillId="0" borderId="32" xfId="0"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6" xfId="0" applyBorder="1" applyAlignment="1">
      <alignment horizontal="center" vertical="center"/>
    </xf>
    <xf numFmtId="0" fontId="0" fillId="0" borderId="34" xfId="0" applyBorder="1" applyAlignment="1">
      <alignment horizontal="center" vertical="center"/>
    </xf>
    <xf numFmtId="0" fontId="50" fillId="13" borderId="7" xfId="0" applyFont="1" applyFill="1" applyBorder="1" applyAlignment="1">
      <alignment horizontal="center" vertical="center" textRotation="90"/>
    </xf>
    <xf numFmtId="0" fontId="50" fillId="13" borderId="18" xfId="0" applyFont="1" applyFill="1" applyBorder="1" applyAlignment="1">
      <alignment horizontal="center" vertical="center" textRotation="90"/>
    </xf>
    <xf numFmtId="0" fontId="0" fillId="0" borderId="31" xfId="0" applyBorder="1" applyAlignment="1">
      <alignment horizontal="center" vertical="center" wrapText="1"/>
    </xf>
    <xf numFmtId="0" fontId="0" fillId="0" borderId="6" xfId="0" applyFont="1" applyBorder="1" applyAlignment="1">
      <alignment horizontal="center" vertical="center"/>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5" fillId="2" borderId="3" xfId="0" applyFont="1" applyFill="1" applyBorder="1" applyAlignment="1">
      <alignment horizontal="center" wrapText="1"/>
    </xf>
    <xf numFmtId="0" fontId="5" fillId="2" borderId="4" xfId="0" applyFont="1" applyFill="1" applyBorder="1" applyAlignment="1">
      <alignment horizontal="center" wrapText="1"/>
    </xf>
    <xf numFmtId="0" fontId="5" fillId="2" borderId="0" xfId="0" applyFont="1" applyFill="1" applyBorder="1" applyAlignment="1">
      <alignment horizontal="center" wrapText="1"/>
    </xf>
    <xf numFmtId="0" fontId="5" fillId="2" borderId="5" xfId="0" applyFont="1" applyFill="1" applyBorder="1" applyAlignment="1">
      <alignment horizontal="center" wrapText="1"/>
    </xf>
    <xf numFmtId="0" fontId="5" fillId="0" borderId="2" xfId="0" applyFont="1" applyFill="1" applyBorder="1" applyAlignment="1">
      <alignment horizontal="center"/>
    </xf>
    <xf numFmtId="0" fontId="0" fillId="0" borderId="7" xfId="0" applyFont="1" applyBorder="1" applyAlignment="1">
      <alignment horizontal="center" vertical="center"/>
    </xf>
    <xf numFmtId="0" fontId="53" fillId="0" borderId="7" xfId="0" applyFont="1" applyBorder="1" applyAlignment="1">
      <alignment horizontal="left" vertical="center" wrapText="1"/>
    </xf>
    <xf numFmtId="0" fontId="21" fillId="0" borderId="51" xfId="0" applyFont="1" applyBorder="1" applyAlignment="1">
      <alignment horizontal="center" vertical="center"/>
    </xf>
    <xf numFmtId="0" fontId="21" fillId="0" borderId="43" xfId="0" applyFont="1" applyBorder="1" applyAlignment="1">
      <alignment horizontal="center" vertical="center"/>
    </xf>
    <xf numFmtId="0" fontId="21" fillId="0" borderId="53" xfId="0" applyFont="1" applyBorder="1" applyAlignment="1">
      <alignment horizontal="center" vertical="center"/>
    </xf>
  </cellXfs>
  <cellStyles count="6">
    <cellStyle name="Hipervínculo" xfId="3" builtinId="8"/>
    <cellStyle name="Normal" xfId="0" builtinId="0"/>
    <cellStyle name="Normal 2" xfId="5" xr:uid="{00000000-0005-0000-0000-000002000000}"/>
    <cellStyle name="Normal 2 2" xfId="4" xr:uid="{00000000-0005-0000-0000-000003000000}"/>
    <cellStyle name="Normal 3" xfId="2" xr:uid="{00000000-0005-0000-0000-000004000000}"/>
    <cellStyle name="Porcentaje" xfId="1" builtinId="5"/>
  </cellStyles>
  <dxfs count="46">
    <dxf>
      <font>
        <strike val="0"/>
        <outline val="0"/>
        <shadow val="0"/>
        <u val="none"/>
        <vertAlign val="baseline"/>
        <name val="Calibri"/>
        <scheme val="minor"/>
      </font>
      <alignment horizontal="justify" vertical="center" textRotation="0" wrapText="1" indent="0" justifyLastLine="0" shrinkToFit="0" readingOrder="0"/>
      <border diagonalUp="0" diagonalDown="0" outline="0">
        <left style="medium">
          <color indexed="64"/>
        </left>
        <right/>
        <top style="medium">
          <color indexed="64"/>
        </top>
        <bottom style="medium">
          <color indexed="64"/>
        </bottom>
      </border>
    </dxf>
    <dxf>
      <font>
        <strike val="0"/>
        <outline val="0"/>
        <shadow val="0"/>
        <u val="none"/>
        <vertAlign val="baseline"/>
        <name val="Calibri"/>
        <scheme val="minor"/>
      </font>
      <numFmt numFmtId="1" formatCode="0"/>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name val="Calibri"/>
        <scheme val="minor"/>
      </font>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top style="medium">
          <color indexed="64"/>
        </top>
      </border>
    </dxf>
    <dxf>
      <border outline="0">
        <left style="medium">
          <color indexed="64"/>
        </left>
        <right style="medium">
          <color indexed="64"/>
        </right>
        <top style="medium">
          <color indexed="64"/>
        </top>
        <bottom style="medium">
          <color indexed="64"/>
        </bottom>
      </border>
    </dxf>
    <dxf>
      <font>
        <strike val="0"/>
        <outline val="0"/>
        <shadow val="0"/>
        <u val="none"/>
        <vertAlign val="baseline"/>
        <name val="Calibri"/>
        <scheme val="minor"/>
      </font>
      <alignment vertical="center" textRotation="0" indent="0" justifyLastLine="0" shrinkToFit="0" readingOrder="0"/>
    </dxf>
    <dxf>
      <border outline="0">
        <bottom style="medium">
          <color indexed="64"/>
        </bottom>
      </border>
    </dxf>
    <dxf>
      <font>
        <b val="0"/>
        <i val="0"/>
        <strike val="0"/>
        <condense val="0"/>
        <extend val="0"/>
        <outline val="0"/>
        <shadow val="0"/>
        <u val="none"/>
        <vertAlign val="baseline"/>
        <sz val="10"/>
        <color auto="1"/>
        <name val="Calibri"/>
        <scheme val="minor"/>
      </font>
      <fill>
        <patternFill patternType="solid">
          <fgColor indexed="64"/>
          <bgColor rgb="FFCC66FF"/>
        </patternFill>
      </fill>
      <alignment horizontal="center" vertical="center" textRotation="0" wrapText="0" indent="0" justifyLastLine="0" shrinkToFit="0" readingOrder="0"/>
      <border diagonalUp="0" diagonalDown="0" outline="0">
        <left style="medium">
          <color indexed="64"/>
        </left>
        <right style="medium">
          <color indexed="64"/>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font>
        <color theme="0"/>
      </font>
    </dxf>
    <dxf>
      <font>
        <b/>
      </font>
    </dxf>
    <dxf>
      <font>
        <b/>
      </font>
    </dxf>
    <dxf>
      <fill>
        <patternFill patternType="solid">
          <bgColor rgb="FF8F45C7"/>
        </patternFill>
      </fill>
    </dxf>
    <dxf>
      <fill>
        <patternFill patternType="solid">
          <bgColor rgb="FF8F45C7"/>
        </patternFill>
      </fill>
    </dxf>
    <dxf>
      <fill>
        <patternFill patternType="solid">
          <bgColor rgb="FF8F45C7"/>
        </patternFill>
      </fill>
    </dxf>
    <dxf>
      <fill>
        <patternFill patternType="solid">
          <bgColor rgb="FF8F45C7"/>
        </patternFill>
      </fill>
    </dxf>
    <dxf>
      <font>
        <color theme="0"/>
      </font>
    </dxf>
    <dxf>
      <font>
        <color theme="0"/>
      </font>
    </dxf>
    <dxf>
      <alignment horizontal="center" readingOrder="0"/>
    </dxf>
    <dxf>
      <alignment horizontal="center" readingOrder="0"/>
    </dxf>
    <dxf>
      <font>
        <b/>
      </font>
    </dxf>
    <dxf>
      <font>
        <b/>
      </font>
    </dxf>
    <dxf>
      <font>
        <sz val="8"/>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readingOrder="0"/>
    </dxf>
    <dxf>
      <alignment horizontal="center" readingOrder="0"/>
    </dxf>
    <dxf>
      <alignment vertical="center" readingOrder="0"/>
    </dxf>
    <dxf>
      <alignment vertical="center" readingOrder="0"/>
    </dxf>
    <dxf>
      <font>
        <sz val="9"/>
      </font>
    </dxf>
    <dxf>
      <font>
        <sz val="9"/>
      </font>
    </dxf>
    <dxf>
      <alignment vertical="center" readingOrder="0"/>
    </dxf>
    <dxf>
      <alignment vertical="center" readingOrder="0"/>
    </dxf>
    <dxf>
      <alignment wrapText="1" readingOrder="0"/>
    </dxf>
    <dxf>
      <alignment wrapText="1"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s>
  <tableStyles count="0" defaultTableStyle="TableStyleMedium2" defaultPivotStyle="PivotStyleLight16"/>
  <colors>
    <mruColors>
      <color rgb="FF9A00D0"/>
      <color rgb="FFA40C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ES"/>
              <a:t>BRECHA ANEXO A ISO 27001:2013</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manualLayout>
          <c:layoutTarget val="inner"/>
          <c:xMode val="edge"/>
          <c:yMode val="edge"/>
          <c:x val="0.31412572587029902"/>
          <c:y val="0.18953981875861023"/>
          <c:w val="0.34482385326571241"/>
          <c:h val="0.65782206999405968"/>
        </c:manualLayout>
      </c:layout>
      <c:radarChart>
        <c:radarStyle val="marker"/>
        <c:varyColors val="0"/>
        <c:ser>
          <c:idx val="2"/>
          <c:order val="0"/>
          <c:tx>
            <c:strRef>
              <c:f>PORTADA!$F$18</c:f>
              <c:strCache>
                <c:ptCount val="1"/>
                <c:pt idx="0">
                  <c:v>Calificación Actual</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Lit>
              <c:ptCount val="14"/>
              <c:pt idx="0">
                <c:v>POLITICAS DE SEGURIDAD DE LA INFORMACIÓN</c:v>
              </c:pt>
              <c:pt idx="1">
                <c:v>ORGANIZACIÓN DE LA SEGURIDAD DE LA INFORMACIÓN</c:v>
              </c:pt>
              <c:pt idx="2">
                <c:v>SEGURIDAD DE LOS RECURSOS HUMANOS</c:v>
              </c:pt>
              <c:pt idx="3">
                <c:v>GESTIÓN DE ACTIVOS</c:v>
              </c:pt>
              <c:pt idx="4">
                <c:v>CONTROL DE ACCESO</c:v>
              </c:pt>
              <c:pt idx="5">
                <c:v>CRIPTOGRAFÍA</c:v>
              </c:pt>
              <c:pt idx="6">
                <c:v>SEGURIDAD FÍSICA Y DEL ENTORNO</c:v>
              </c:pt>
              <c:pt idx="7">
                <c:v>SEGURIDAD DE LAS OPERACIONES</c:v>
              </c:pt>
              <c:pt idx="8">
                <c:v>SEGURIDAD DE LAS COMUNICACIONES</c:v>
              </c:pt>
              <c:pt idx="9">
                <c:v>ADQUISICIÓN, DESARROLLO Y MANTENIMIENTO DE SISTEMAS</c:v>
              </c:pt>
              <c:pt idx="10">
                <c:v>RELACIONES CON LOS PROVEEDORES</c:v>
              </c:pt>
              <c:pt idx="11">
                <c:v>GESTIÓN DE INCIDENTES DE SEGURIDAD DE LA INFORMACIÓN</c:v>
              </c:pt>
              <c:pt idx="12">
                <c:v>ASPECTOS DE SEGURIDAD DE LA INFORMACIÓN DE LA GESTIÓN DE LA CONTINUIDAD DEL NEGOCIO</c:v>
              </c:pt>
              <c:pt idx="13">
                <c:v>CUMPLIMIENTO</c:v>
              </c:pt>
            </c:strLit>
          </c:cat>
          <c:val>
            <c:numRef>
              <c:f>PORTADA!$F$19:$F$32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formatCode="0">
                  <c:v>0</c:v>
                </c:pt>
                <c:pt idx="13">
                  <c:v>0</c:v>
                </c:pt>
              </c:numCache>
            </c:numRef>
          </c:val>
          <c:extLst>
            <c:ext xmlns:c16="http://schemas.microsoft.com/office/drawing/2014/chart" uri="{C3380CC4-5D6E-409C-BE32-E72D297353CC}">
              <c16:uniqueId val="{00000000-9ADE-478A-998E-FB6E7BA96DAB}"/>
            </c:ext>
          </c:extLst>
        </c:ser>
        <c:ser>
          <c:idx val="3"/>
          <c:order val="1"/>
          <c:tx>
            <c:strRef>
              <c:f>PORTADA!$G$18</c:f>
              <c:strCache>
                <c:ptCount val="1"/>
                <c:pt idx="0">
                  <c:v>Calificación Objetivo</c:v>
                </c:pt>
              </c:strCache>
            </c:strRef>
          </c:tx>
          <c:spPr>
            <a:ln w="31750" cap="rnd">
              <a:solidFill>
                <a:schemeClr val="accent2">
                  <a:lumMod val="60000"/>
                </a:schemeClr>
              </a:solidFill>
              <a:round/>
            </a:ln>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12700">
                <a:solidFill>
                  <a:schemeClr val="lt2"/>
                </a:solidFill>
                <a:round/>
              </a:ln>
              <a:effectLst/>
            </c:spPr>
          </c:marker>
          <c:cat>
            <c:strLit>
              <c:ptCount val="14"/>
              <c:pt idx="0">
                <c:v>POLITICAS DE SEGURIDAD DE LA INFORMACIÓN</c:v>
              </c:pt>
              <c:pt idx="1">
                <c:v>ORGANIZACIÓN DE LA SEGURIDAD DE LA INFORMACIÓN</c:v>
              </c:pt>
              <c:pt idx="2">
                <c:v>SEGURIDAD DE LOS RECURSOS HUMANOS</c:v>
              </c:pt>
              <c:pt idx="3">
                <c:v>GESTIÓN DE ACTIVOS</c:v>
              </c:pt>
              <c:pt idx="4">
                <c:v>CONTROL DE ACCESO</c:v>
              </c:pt>
              <c:pt idx="5">
                <c:v>CRIPTOGRAFÍA</c:v>
              </c:pt>
              <c:pt idx="6">
                <c:v>SEGURIDAD FÍSICA Y DEL ENTORNO</c:v>
              </c:pt>
              <c:pt idx="7">
                <c:v>SEGURIDAD DE LAS OPERACIONES</c:v>
              </c:pt>
              <c:pt idx="8">
                <c:v>SEGURIDAD DE LAS COMUNICACIONES</c:v>
              </c:pt>
              <c:pt idx="9">
                <c:v>ADQUISICIÓN, DESARROLLO Y MANTENIMIENTO DE SISTEMAS</c:v>
              </c:pt>
              <c:pt idx="10">
                <c:v>RELACIONES CON LOS PROVEEDORES</c:v>
              </c:pt>
              <c:pt idx="11">
                <c:v>GESTIÓN DE INCIDENTES DE SEGURIDAD DE LA INFORMACIÓN</c:v>
              </c:pt>
              <c:pt idx="12">
                <c:v>ASPECTOS DE SEGURIDAD DE LA INFORMACIÓN DE LA GESTIÓN DE LA CONTINUIDAD DEL NEGOCIO</c:v>
              </c:pt>
              <c:pt idx="13">
                <c:v>CUMPLIMIENTO</c:v>
              </c:pt>
            </c:strLit>
          </c:cat>
          <c:val>
            <c:numRef>
              <c:f>PORTADA!$G$19:$G$32</c:f>
              <c:numCache>
                <c:formatCode>General</c:formatCode>
                <c:ptCount val="1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numCache>
            </c:numRef>
          </c:val>
          <c:extLst>
            <c:ext xmlns:c16="http://schemas.microsoft.com/office/drawing/2014/chart" uri="{C3380CC4-5D6E-409C-BE32-E72D297353CC}">
              <c16:uniqueId val="{00000001-9ADE-478A-998E-FB6E7BA96DAB}"/>
            </c:ext>
          </c:extLst>
        </c:ser>
        <c:dLbls>
          <c:showLegendKey val="0"/>
          <c:showVal val="0"/>
          <c:showCatName val="0"/>
          <c:showSerName val="0"/>
          <c:showPercent val="0"/>
          <c:showBubbleSize val="0"/>
        </c:dLbls>
        <c:axId val="236666880"/>
        <c:axId val="236669232"/>
      </c:radarChart>
      <c:catAx>
        <c:axId val="2366668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36669232"/>
        <c:crosses val="autoZero"/>
        <c:auto val="1"/>
        <c:lblAlgn val="ctr"/>
        <c:lblOffset val="100"/>
        <c:noMultiLvlLbl val="0"/>
      </c:catAx>
      <c:valAx>
        <c:axId val="236669232"/>
        <c:scaling>
          <c:orientation val="minMax"/>
          <c:max val="100"/>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36666880"/>
        <c:crosses val="autoZero"/>
        <c:crossBetween val="between"/>
        <c:majorUnit val="20"/>
        <c:min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S"/>
              <a:t>AVANCE CICLO DE FUNCIONAMIENTO DEL MODELO DE OPERACIÓN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PORTADA!$C$39</c:f>
              <c:strCache>
                <c:ptCount val="1"/>
                <c:pt idx="0">
                  <c:v>Planificación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PORTADA!$E$38:$G$38</c15:sqref>
                  </c15:fullRef>
                </c:ext>
              </c:extLst>
              <c:f>PORTADA!$E$38:$F$38</c:f>
              <c:strCache>
                <c:ptCount val="2"/>
                <c:pt idx="0">
                  <c:v>% de Avance Actual Entidad</c:v>
                </c:pt>
                <c:pt idx="1">
                  <c:v>% Avance Esperado</c:v>
                </c:pt>
              </c:strCache>
            </c:strRef>
          </c:cat>
          <c:val>
            <c:numRef>
              <c:extLst>
                <c:ext xmlns:c15="http://schemas.microsoft.com/office/drawing/2012/chart" uri="{02D57815-91ED-43cb-92C2-25804820EDAC}">
                  <c15:fullRef>
                    <c15:sqref>PORTADA!$E$39:$G$39</c15:sqref>
                  </c15:fullRef>
                </c:ext>
              </c:extLst>
              <c:f>PORTADA!$E$39:$F$39</c:f>
              <c:numCache>
                <c:formatCode>0%</c:formatCode>
                <c:ptCount val="2"/>
                <c:pt idx="0">
                  <c:v>0</c:v>
                </c:pt>
                <c:pt idx="1">
                  <c:v>0.4</c:v>
                </c:pt>
              </c:numCache>
            </c:numRef>
          </c:val>
          <c:extLst>
            <c:ext xmlns:c16="http://schemas.microsoft.com/office/drawing/2014/chart" uri="{C3380CC4-5D6E-409C-BE32-E72D297353CC}">
              <c16:uniqueId val="{00000000-A838-4AAA-A523-3F3BE74F9BD4}"/>
            </c:ext>
          </c:extLst>
        </c:ser>
        <c:ser>
          <c:idx val="1"/>
          <c:order val="1"/>
          <c:tx>
            <c:strRef>
              <c:f>PORTADA!$C$40</c:f>
              <c:strCache>
                <c:ptCount val="1"/>
                <c:pt idx="0">
                  <c:v>Implementación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PORTADA!$E$38:$G$38</c15:sqref>
                  </c15:fullRef>
                </c:ext>
              </c:extLst>
              <c:f>PORTADA!$E$38:$F$38</c:f>
              <c:strCache>
                <c:ptCount val="2"/>
                <c:pt idx="0">
                  <c:v>% de Avance Actual Entidad</c:v>
                </c:pt>
                <c:pt idx="1">
                  <c:v>% Avance Esperado</c:v>
                </c:pt>
              </c:strCache>
            </c:strRef>
          </c:cat>
          <c:val>
            <c:numRef>
              <c:extLst>
                <c:ext xmlns:c15="http://schemas.microsoft.com/office/drawing/2012/chart" uri="{02D57815-91ED-43cb-92C2-25804820EDAC}">
                  <c15:fullRef>
                    <c15:sqref>PORTADA!$E$40:$G$40</c15:sqref>
                  </c15:fullRef>
                </c:ext>
              </c:extLst>
              <c:f>PORTADA!$E$40:$F$40</c:f>
              <c:numCache>
                <c:formatCode>0%</c:formatCode>
                <c:ptCount val="2"/>
                <c:pt idx="0">
                  <c:v>0</c:v>
                </c:pt>
                <c:pt idx="1">
                  <c:v>0.2</c:v>
                </c:pt>
              </c:numCache>
            </c:numRef>
          </c:val>
          <c:extLst>
            <c:ext xmlns:c16="http://schemas.microsoft.com/office/drawing/2014/chart" uri="{C3380CC4-5D6E-409C-BE32-E72D297353CC}">
              <c16:uniqueId val="{00000001-A838-4AAA-A523-3F3BE74F9BD4}"/>
            </c:ext>
          </c:extLst>
        </c:ser>
        <c:ser>
          <c:idx val="2"/>
          <c:order val="2"/>
          <c:tx>
            <c:strRef>
              <c:f>PORTADA!$C$41</c:f>
              <c:strCache>
                <c:ptCount val="1"/>
                <c:pt idx="0">
                  <c:v>Evaluación de desempeño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PORTADA!$E$38:$G$38</c15:sqref>
                  </c15:fullRef>
                </c:ext>
              </c:extLst>
              <c:f>PORTADA!$E$38:$F$38</c:f>
              <c:strCache>
                <c:ptCount val="2"/>
                <c:pt idx="0">
                  <c:v>% de Avance Actual Entidad</c:v>
                </c:pt>
                <c:pt idx="1">
                  <c:v>% Avance Esperado</c:v>
                </c:pt>
              </c:strCache>
            </c:strRef>
          </c:cat>
          <c:val>
            <c:numRef>
              <c:extLst>
                <c:ext xmlns:c15="http://schemas.microsoft.com/office/drawing/2012/chart" uri="{02D57815-91ED-43cb-92C2-25804820EDAC}">
                  <c15:fullRef>
                    <c15:sqref>PORTADA!$E$41:$G$41</c15:sqref>
                  </c15:fullRef>
                </c:ext>
              </c:extLst>
              <c:f>PORTADA!$E$41:$F$41</c:f>
              <c:numCache>
                <c:formatCode>0%</c:formatCode>
                <c:ptCount val="2"/>
                <c:pt idx="0">
                  <c:v>0</c:v>
                </c:pt>
                <c:pt idx="1">
                  <c:v>0.2</c:v>
                </c:pt>
              </c:numCache>
            </c:numRef>
          </c:val>
          <c:extLst>
            <c:ext xmlns:c16="http://schemas.microsoft.com/office/drawing/2014/chart" uri="{C3380CC4-5D6E-409C-BE32-E72D297353CC}">
              <c16:uniqueId val="{00000002-A838-4AAA-A523-3F3BE74F9BD4}"/>
            </c:ext>
          </c:extLst>
        </c:ser>
        <c:ser>
          <c:idx val="3"/>
          <c:order val="3"/>
          <c:tx>
            <c:strRef>
              <c:f>PORTADA!$C$42</c:f>
              <c:strCache>
                <c:ptCount val="1"/>
                <c:pt idx="0">
                  <c:v>Mejora continua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PORTADA!$E$38:$G$38</c15:sqref>
                  </c15:fullRef>
                </c:ext>
              </c:extLst>
              <c:f>PORTADA!$E$38:$F$38</c:f>
              <c:strCache>
                <c:ptCount val="2"/>
                <c:pt idx="0">
                  <c:v>% de Avance Actual Entidad</c:v>
                </c:pt>
                <c:pt idx="1">
                  <c:v>% Avance Esperado</c:v>
                </c:pt>
              </c:strCache>
            </c:strRef>
          </c:cat>
          <c:val>
            <c:numRef>
              <c:extLst>
                <c:ext xmlns:c15="http://schemas.microsoft.com/office/drawing/2012/chart" uri="{02D57815-91ED-43cb-92C2-25804820EDAC}">
                  <c15:fullRef>
                    <c15:sqref>PORTADA!$E$42:$G$42</c15:sqref>
                  </c15:fullRef>
                </c:ext>
              </c:extLst>
              <c:f>PORTADA!$E$42:$F$42</c:f>
              <c:numCache>
                <c:formatCode>0%</c:formatCode>
                <c:ptCount val="2"/>
                <c:pt idx="0">
                  <c:v>0</c:v>
                </c:pt>
                <c:pt idx="1">
                  <c:v>0.2</c:v>
                </c:pt>
              </c:numCache>
            </c:numRef>
          </c:val>
          <c:extLst>
            <c:ext xmlns:c16="http://schemas.microsoft.com/office/drawing/2014/chart" uri="{C3380CC4-5D6E-409C-BE32-E72D297353CC}">
              <c16:uniqueId val="{00000003-A838-4AAA-A523-3F3BE74F9BD4}"/>
            </c:ext>
          </c:extLst>
        </c:ser>
        <c:dLbls>
          <c:showLegendKey val="0"/>
          <c:showVal val="1"/>
          <c:showCatName val="0"/>
          <c:showSerName val="0"/>
          <c:showPercent val="0"/>
          <c:showBubbleSize val="0"/>
        </c:dLbls>
        <c:gapWidth val="150"/>
        <c:shape val="box"/>
        <c:axId val="236667664"/>
        <c:axId val="236668056"/>
        <c:axId val="0"/>
      </c:bar3DChart>
      <c:catAx>
        <c:axId val="236667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236668056"/>
        <c:crossesAt val="0"/>
        <c:auto val="1"/>
        <c:lblAlgn val="ctr"/>
        <c:lblOffset val="100"/>
        <c:noMultiLvlLbl val="0"/>
      </c:catAx>
      <c:valAx>
        <c:axId val="236668056"/>
        <c:scaling>
          <c:orientation val="minMax"/>
          <c:max val="1"/>
          <c:min val="0"/>
        </c:scaling>
        <c:delete val="0"/>
        <c:axPos val="l"/>
        <c:majorGridlines>
          <c:spPr>
            <a:ln w="9525" cap="flat" cmpd="sng" algn="ctr">
              <a:solidFill>
                <a:schemeClr val="dk1">
                  <a:lumMod val="50000"/>
                  <a:lumOff val="5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236667664"/>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s-CO"/>
              <a:t> </a:t>
            </a:r>
            <a:r>
              <a:rPr lang="es-CO" b="1"/>
              <a:t>FRAMEWORK CIBERSEGURIDAD NIST</a:t>
            </a:r>
          </a:p>
        </c:rich>
      </c:tx>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s-CO"/>
        </a:p>
      </c:txPr>
    </c:title>
    <c:autoTitleDeleted val="0"/>
    <c:pivotFmts>
      <c:pivotFmt>
        <c:idx val="0"/>
        <c:spPr>
          <a:solidFill>
            <a:schemeClr val="accent1">
              <a:alpha val="69804"/>
            </a:schemeClr>
          </a:solidFill>
          <a:ln w="28575" cap="rnd" cmpd="sng" algn="ctr">
            <a:solidFill>
              <a:schemeClr val="accent1"/>
            </a:solidFill>
            <a:miter lim="800000"/>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solidFill>
            <a:schemeClr val="accent1">
              <a:alpha val="69804"/>
            </a:schemeClr>
          </a:solidFill>
          <a:ln w="28575" cap="rnd" cmpd="sng" algn="ctr">
            <a:solidFill>
              <a:schemeClr val="accent1"/>
            </a:solidFill>
            <a:miter lim="800000"/>
          </a:ln>
          <a:effectLst>
            <a:glow rad="76200">
              <a:schemeClr val="accent1">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radarChart>
        <c:radarStyle val="marker"/>
        <c:varyColors val="0"/>
        <c:ser>
          <c:idx val="0"/>
          <c:order val="0"/>
          <c:tx>
            <c:v>CALIFICACIÓN ENTIDAD</c:v>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PORTADA!$B$95:$B$99</c:f>
              <c:strCache>
                <c:ptCount val="5"/>
                <c:pt idx="0">
                  <c:v>IDENTIFICAR</c:v>
                </c:pt>
                <c:pt idx="1">
                  <c:v>DETECTAR</c:v>
                </c:pt>
                <c:pt idx="2">
                  <c:v>RESPONDER</c:v>
                </c:pt>
                <c:pt idx="3">
                  <c:v>RECUPERAR</c:v>
                </c:pt>
                <c:pt idx="4">
                  <c:v>PROTEGER</c:v>
                </c:pt>
              </c:strCache>
            </c:strRef>
          </c:cat>
          <c:val>
            <c:numRef>
              <c:f>PORTADA!$C$95:$C$99</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628F-4426-B2B1-4888A725054C}"/>
            </c:ext>
          </c:extLst>
        </c:ser>
        <c:ser>
          <c:idx val="1"/>
          <c:order val="1"/>
          <c:tx>
            <c:strRef>
              <c:f>PORTADA!$D$94</c:f>
              <c:strCache>
                <c:ptCount val="1"/>
                <c:pt idx="0">
                  <c:v>NIVEL IDEAL CSF</c:v>
                </c:pt>
              </c:strCache>
            </c:strRef>
          </c:tx>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PORTADA!$B$95:$B$99</c:f>
              <c:strCache>
                <c:ptCount val="5"/>
                <c:pt idx="0">
                  <c:v>IDENTIFICAR</c:v>
                </c:pt>
                <c:pt idx="1">
                  <c:v>DETECTAR</c:v>
                </c:pt>
                <c:pt idx="2">
                  <c:v>RESPONDER</c:v>
                </c:pt>
                <c:pt idx="3">
                  <c:v>RECUPERAR</c:v>
                </c:pt>
                <c:pt idx="4">
                  <c:v>PROTEGER</c:v>
                </c:pt>
              </c:strCache>
            </c:strRef>
          </c:cat>
          <c:val>
            <c:numRef>
              <c:f>PORTADA!$D$95:$D$99</c:f>
              <c:numCache>
                <c:formatCode>0</c:formatCode>
                <c:ptCount val="5"/>
                <c:pt idx="0">
                  <c:v>100</c:v>
                </c:pt>
                <c:pt idx="1">
                  <c:v>100</c:v>
                </c:pt>
                <c:pt idx="2">
                  <c:v>100</c:v>
                </c:pt>
                <c:pt idx="3">
                  <c:v>100</c:v>
                </c:pt>
                <c:pt idx="4">
                  <c:v>100</c:v>
                </c:pt>
              </c:numCache>
            </c:numRef>
          </c:val>
          <c:extLst>
            <c:ext xmlns:c16="http://schemas.microsoft.com/office/drawing/2014/chart" uri="{C3380CC4-5D6E-409C-BE32-E72D297353CC}">
              <c16:uniqueId val="{00000001-628F-4426-B2B1-4888A725054C}"/>
            </c:ext>
          </c:extLst>
        </c:ser>
        <c:dLbls>
          <c:showLegendKey val="0"/>
          <c:showVal val="0"/>
          <c:showCatName val="0"/>
          <c:showSerName val="0"/>
          <c:showPercent val="0"/>
          <c:showBubbleSize val="0"/>
        </c:dLbls>
        <c:axId val="341193304"/>
        <c:axId val="341193696"/>
      </c:radarChart>
      <c:catAx>
        <c:axId val="341193304"/>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341193696"/>
        <c:crosses val="autoZero"/>
        <c:auto val="1"/>
        <c:lblAlgn val="ctr"/>
        <c:lblOffset val="100"/>
        <c:noMultiLvlLbl val="0"/>
      </c:catAx>
      <c:valAx>
        <c:axId val="341193696"/>
        <c:scaling>
          <c:orientation val="minMax"/>
          <c:max val="100"/>
        </c:scaling>
        <c:delete val="0"/>
        <c:axPos val="l"/>
        <c:majorGridlines>
          <c:spPr>
            <a:ln w="9525" cap="flat" cmpd="sng" algn="ctr">
              <a:solidFill>
                <a:schemeClr val="lt1">
                  <a:alpha val="2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341193304"/>
        <c:crosses val="autoZero"/>
        <c:crossBetween val="between"/>
        <c:majorUnit val="2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legend>
    <c:plotVisOnly val="1"/>
    <c:dispBlanksAs val="gap"/>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iagrams/_rels/data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5" Type="http://schemas.openxmlformats.org/officeDocument/2006/relationships/image" Target="../media/image5.jpg"/><Relationship Id="rId4" Type="http://schemas.openxmlformats.org/officeDocument/2006/relationships/image" Target="../media/image4.jpg"/></Relationships>
</file>

<file path=xl/diagram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5" Type="http://schemas.openxmlformats.org/officeDocument/2006/relationships/image" Target="../media/image5.jpg"/><Relationship Id="rId4" Type="http://schemas.openxmlformats.org/officeDocument/2006/relationships/image" Target="../media/image4.jpg"/></Relationships>
</file>

<file path=xl/diagrams/colors1.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62109EB-5C2B-4F1A-A46B-8B4C9013AEE3}" type="doc">
      <dgm:prSet loTypeId="urn:microsoft.com/office/officeart/2005/8/layout/hProcess10" loCatId="process" qsTypeId="urn:microsoft.com/office/officeart/2005/8/quickstyle/3d6" qsCatId="3D" csTypeId="urn:microsoft.com/office/officeart/2005/8/colors/accent1_1" csCatId="accent1" phldr="1"/>
      <dgm:spPr/>
      <dgm:t>
        <a:bodyPr/>
        <a:lstStyle/>
        <a:p>
          <a:endParaRPr lang="es-ES"/>
        </a:p>
      </dgm:t>
    </dgm:pt>
    <dgm:pt modelId="{CFD9661E-E466-4D41-A2DA-C7F90CFDAA34}">
      <dgm:prSet phldrT="[Texto]" custT="1"/>
      <dgm:spPr/>
      <dgm:t>
        <a:bodyPr/>
        <a:lstStyle/>
        <a:p>
          <a:r>
            <a:rPr lang="es-ES" sz="1200" b="1" dirty="0"/>
            <a:t>Identificar</a:t>
          </a:r>
        </a:p>
      </dgm:t>
    </dgm:pt>
    <dgm:pt modelId="{3D61A766-195D-4F1A-ADF3-0F9C8ABA5B64}" type="parTrans" cxnId="{D034ECCE-9E94-4E0F-98FA-D5D2F962852A}">
      <dgm:prSet/>
      <dgm:spPr/>
      <dgm:t>
        <a:bodyPr/>
        <a:lstStyle/>
        <a:p>
          <a:endParaRPr lang="es-ES" sz="850"/>
        </a:p>
      </dgm:t>
    </dgm:pt>
    <dgm:pt modelId="{49D8FBD1-85A2-46B9-B60C-01657606DF94}" type="sibTrans" cxnId="{D034ECCE-9E94-4E0F-98FA-D5D2F962852A}">
      <dgm:prSet custT="1"/>
      <dgm:spPr/>
      <dgm:t>
        <a:bodyPr/>
        <a:lstStyle/>
        <a:p>
          <a:endParaRPr lang="es-ES" sz="850"/>
        </a:p>
      </dgm:t>
    </dgm:pt>
    <dgm:pt modelId="{888698DA-F7B1-4E08-8114-1776AA8ED6F7}">
      <dgm:prSet phldrT="[Texto]" custT="1"/>
      <dgm:spPr/>
      <dgm:t>
        <a:bodyPr/>
        <a:lstStyle/>
        <a:p>
          <a:r>
            <a:rPr lang="es-ES" sz="1100" dirty="0"/>
            <a:t>Gestión de activos</a:t>
          </a:r>
        </a:p>
      </dgm:t>
    </dgm:pt>
    <dgm:pt modelId="{5D8954A5-8BA7-45C7-B3F9-D9857EAE291C}" type="parTrans" cxnId="{407CDB5D-7EA2-42F1-8A15-37B6DAAB40AA}">
      <dgm:prSet/>
      <dgm:spPr/>
      <dgm:t>
        <a:bodyPr/>
        <a:lstStyle/>
        <a:p>
          <a:endParaRPr lang="es-ES" sz="850"/>
        </a:p>
      </dgm:t>
    </dgm:pt>
    <dgm:pt modelId="{AABABD63-AD2C-404C-B001-8785D1EFE6F1}" type="sibTrans" cxnId="{407CDB5D-7EA2-42F1-8A15-37B6DAAB40AA}">
      <dgm:prSet/>
      <dgm:spPr/>
      <dgm:t>
        <a:bodyPr/>
        <a:lstStyle/>
        <a:p>
          <a:endParaRPr lang="es-ES" sz="850"/>
        </a:p>
      </dgm:t>
    </dgm:pt>
    <dgm:pt modelId="{1281D599-E36D-49FF-B1DC-BE785EA334F1}">
      <dgm:prSet phldrT="[Texto]" custT="1"/>
      <dgm:spPr/>
      <dgm:t>
        <a:bodyPr/>
        <a:lstStyle/>
        <a:p>
          <a:r>
            <a:rPr lang="es-ES" sz="1100" dirty="0"/>
            <a:t>Ambiente de negocios</a:t>
          </a:r>
        </a:p>
      </dgm:t>
    </dgm:pt>
    <dgm:pt modelId="{7C0ACAE6-0D47-4CA6-8776-54FA93A87DDF}" type="parTrans" cxnId="{BEBF5A78-64FE-4565-9EA1-76771F77DAE1}">
      <dgm:prSet/>
      <dgm:spPr/>
      <dgm:t>
        <a:bodyPr/>
        <a:lstStyle/>
        <a:p>
          <a:endParaRPr lang="es-ES" sz="850"/>
        </a:p>
      </dgm:t>
    </dgm:pt>
    <dgm:pt modelId="{BC9BCD4A-5EBF-4B52-8076-D89333A9DC8F}" type="sibTrans" cxnId="{BEBF5A78-64FE-4565-9EA1-76771F77DAE1}">
      <dgm:prSet/>
      <dgm:spPr/>
      <dgm:t>
        <a:bodyPr/>
        <a:lstStyle/>
        <a:p>
          <a:endParaRPr lang="es-ES" sz="850"/>
        </a:p>
      </dgm:t>
    </dgm:pt>
    <dgm:pt modelId="{6DF347B9-05AB-4459-BD13-CF949C3C8A14}">
      <dgm:prSet phldrT="[Texto]" custT="1"/>
      <dgm:spPr/>
      <dgm:t>
        <a:bodyPr/>
        <a:lstStyle/>
        <a:p>
          <a:r>
            <a:rPr lang="es-ES" sz="1200" b="1" dirty="0"/>
            <a:t>Proteger</a:t>
          </a:r>
        </a:p>
      </dgm:t>
    </dgm:pt>
    <dgm:pt modelId="{A2D7F9F6-705D-4254-9817-74C705D35DD7}" type="parTrans" cxnId="{9EC52230-E2DE-4935-B471-48DCF822F511}">
      <dgm:prSet/>
      <dgm:spPr/>
      <dgm:t>
        <a:bodyPr/>
        <a:lstStyle/>
        <a:p>
          <a:endParaRPr lang="es-ES" sz="850"/>
        </a:p>
      </dgm:t>
    </dgm:pt>
    <dgm:pt modelId="{BC93E36D-F700-4375-9905-72193D372128}" type="sibTrans" cxnId="{9EC52230-E2DE-4935-B471-48DCF822F511}">
      <dgm:prSet custT="1"/>
      <dgm:spPr/>
      <dgm:t>
        <a:bodyPr/>
        <a:lstStyle/>
        <a:p>
          <a:endParaRPr lang="es-ES" sz="850"/>
        </a:p>
      </dgm:t>
    </dgm:pt>
    <dgm:pt modelId="{2180C18D-FEE9-4539-868A-88016A2CB7E5}">
      <dgm:prSet phldrT="[Texto]" custT="1"/>
      <dgm:spPr/>
      <dgm:t>
        <a:bodyPr/>
        <a:lstStyle/>
        <a:p>
          <a:r>
            <a:rPr lang="es-ES" sz="1100" dirty="0"/>
            <a:t>Control de acceso</a:t>
          </a:r>
        </a:p>
      </dgm:t>
    </dgm:pt>
    <dgm:pt modelId="{8C64319D-C016-44E0-84E3-A3726875BFE6}" type="parTrans" cxnId="{2B5006B2-A62B-41DE-AC26-C5A008C44009}">
      <dgm:prSet/>
      <dgm:spPr/>
      <dgm:t>
        <a:bodyPr/>
        <a:lstStyle/>
        <a:p>
          <a:endParaRPr lang="es-ES" sz="850"/>
        </a:p>
      </dgm:t>
    </dgm:pt>
    <dgm:pt modelId="{A4C4296A-BEC1-42CE-A882-17139BD815F4}" type="sibTrans" cxnId="{2B5006B2-A62B-41DE-AC26-C5A008C44009}">
      <dgm:prSet/>
      <dgm:spPr/>
      <dgm:t>
        <a:bodyPr/>
        <a:lstStyle/>
        <a:p>
          <a:endParaRPr lang="es-ES" sz="850"/>
        </a:p>
      </dgm:t>
    </dgm:pt>
    <dgm:pt modelId="{AACE8F74-A6C5-43F0-867A-D1B44CE008A8}">
      <dgm:prSet phldrT="[Texto]" custT="1"/>
      <dgm:spPr/>
      <dgm:t>
        <a:bodyPr/>
        <a:lstStyle/>
        <a:p>
          <a:r>
            <a:rPr lang="es-ES" sz="1100" dirty="0"/>
            <a:t>Capacitación y sensibilización</a:t>
          </a:r>
        </a:p>
      </dgm:t>
    </dgm:pt>
    <dgm:pt modelId="{36FC6262-8674-43DF-89D4-53CB9168501D}" type="parTrans" cxnId="{411BC6A8-7166-4520-BA59-C0A7EE91D4B0}">
      <dgm:prSet/>
      <dgm:spPr/>
      <dgm:t>
        <a:bodyPr/>
        <a:lstStyle/>
        <a:p>
          <a:endParaRPr lang="es-ES" sz="850"/>
        </a:p>
      </dgm:t>
    </dgm:pt>
    <dgm:pt modelId="{138B43F3-538D-4A54-A59E-4D3C5D3642D4}" type="sibTrans" cxnId="{411BC6A8-7166-4520-BA59-C0A7EE91D4B0}">
      <dgm:prSet/>
      <dgm:spPr/>
      <dgm:t>
        <a:bodyPr/>
        <a:lstStyle/>
        <a:p>
          <a:endParaRPr lang="es-ES" sz="850"/>
        </a:p>
      </dgm:t>
    </dgm:pt>
    <dgm:pt modelId="{A7094814-6996-43B0-A68D-BA1440C8BDE9}">
      <dgm:prSet phldrT="[Texto]" custT="1"/>
      <dgm:spPr/>
      <dgm:t>
        <a:bodyPr/>
        <a:lstStyle/>
        <a:p>
          <a:r>
            <a:rPr lang="es-ES" sz="1000" b="1" dirty="0"/>
            <a:t>Detectar</a:t>
          </a:r>
        </a:p>
      </dgm:t>
    </dgm:pt>
    <dgm:pt modelId="{14168005-BA5F-4096-AF14-5B97D9F9EEEF}" type="parTrans" cxnId="{27AD0761-5DE6-4380-A0AE-6FA324BC0165}">
      <dgm:prSet/>
      <dgm:spPr/>
      <dgm:t>
        <a:bodyPr/>
        <a:lstStyle/>
        <a:p>
          <a:endParaRPr lang="es-ES" sz="850"/>
        </a:p>
      </dgm:t>
    </dgm:pt>
    <dgm:pt modelId="{2C36DAD2-F638-4F81-B263-41E6E73EF41E}" type="sibTrans" cxnId="{27AD0761-5DE6-4380-A0AE-6FA324BC0165}">
      <dgm:prSet custT="1"/>
      <dgm:spPr/>
      <dgm:t>
        <a:bodyPr/>
        <a:lstStyle/>
        <a:p>
          <a:endParaRPr lang="es-ES" sz="850"/>
        </a:p>
      </dgm:t>
    </dgm:pt>
    <dgm:pt modelId="{F9A92B5C-CF19-4DF1-8A64-9CA08F2CA889}">
      <dgm:prSet phldrT="[Texto]" custT="1"/>
      <dgm:spPr/>
      <dgm:t>
        <a:bodyPr/>
        <a:lstStyle/>
        <a:p>
          <a:r>
            <a:rPr lang="es-ES" sz="1100" dirty="0"/>
            <a:t>Anomalías y eventos</a:t>
          </a:r>
        </a:p>
      </dgm:t>
    </dgm:pt>
    <dgm:pt modelId="{87B49145-E476-4CCB-888E-F4FB9E2A0F14}" type="parTrans" cxnId="{B880DE61-2403-47AD-A1D5-F61795E324D7}">
      <dgm:prSet/>
      <dgm:spPr/>
      <dgm:t>
        <a:bodyPr/>
        <a:lstStyle/>
        <a:p>
          <a:endParaRPr lang="es-ES" sz="850"/>
        </a:p>
      </dgm:t>
    </dgm:pt>
    <dgm:pt modelId="{1181FC52-B3CF-4775-B68C-4C01AC4834C0}" type="sibTrans" cxnId="{B880DE61-2403-47AD-A1D5-F61795E324D7}">
      <dgm:prSet/>
      <dgm:spPr/>
      <dgm:t>
        <a:bodyPr/>
        <a:lstStyle/>
        <a:p>
          <a:endParaRPr lang="es-ES" sz="850"/>
        </a:p>
      </dgm:t>
    </dgm:pt>
    <dgm:pt modelId="{7987C506-2CDE-44E4-B4F5-C33C33D5A6D6}">
      <dgm:prSet phldrT="[Texto]" custT="1"/>
      <dgm:spPr/>
      <dgm:t>
        <a:bodyPr/>
        <a:lstStyle/>
        <a:p>
          <a:r>
            <a:rPr lang="es-ES" sz="1100" dirty="0"/>
            <a:t>Monitoreo continuo de la seguridad</a:t>
          </a:r>
        </a:p>
      </dgm:t>
    </dgm:pt>
    <dgm:pt modelId="{54310600-079D-4722-BB85-54EC4A0229DD}" type="parTrans" cxnId="{B16B32E5-9AC9-45A0-AEB0-13678D547931}">
      <dgm:prSet/>
      <dgm:spPr/>
      <dgm:t>
        <a:bodyPr/>
        <a:lstStyle/>
        <a:p>
          <a:endParaRPr lang="es-ES" sz="850"/>
        </a:p>
      </dgm:t>
    </dgm:pt>
    <dgm:pt modelId="{F0D7FE95-B402-4BFC-8727-C8B5D71E0262}" type="sibTrans" cxnId="{B16B32E5-9AC9-45A0-AEB0-13678D547931}">
      <dgm:prSet/>
      <dgm:spPr/>
      <dgm:t>
        <a:bodyPr/>
        <a:lstStyle/>
        <a:p>
          <a:endParaRPr lang="es-ES" sz="850"/>
        </a:p>
      </dgm:t>
    </dgm:pt>
    <dgm:pt modelId="{B48EAD2E-4793-468B-8161-4C1247D8C357}">
      <dgm:prSet phldrT="[Texto]" custT="1"/>
      <dgm:spPr/>
      <dgm:t>
        <a:bodyPr/>
        <a:lstStyle/>
        <a:p>
          <a:r>
            <a:rPr lang="es-ES" sz="1100" dirty="0"/>
            <a:t>Evaluación de riesgos</a:t>
          </a:r>
        </a:p>
      </dgm:t>
    </dgm:pt>
    <dgm:pt modelId="{25D8EF5C-8EF7-4CE2-BBC0-088CF92287DF}" type="parTrans" cxnId="{666427D0-80A6-47A6-9A4F-735ACA94F674}">
      <dgm:prSet/>
      <dgm:spPr/>
      <dgm:t>
        <a:bodyPr/>
        <a:lstStyle/>
        <a:p>
          <a:endParaRPr lang="es-ES" sz="850"/>
        </a:p>
      </dgm:t>
    </dgm:pt>
    <dgm:pt modelId="{9E5F2613-F01F-40A9-B96A-0DCB9A2FABD1}" type="sibTrans" cxnId="{666427D0-80A6-47A6-9A4F-735ACA94F674}">
      <dgm:prSet/>
      <dgm:spPr/>
      <dgm:t>
        <a:bodyPr/>
        <a:lstStyle/>
        <a:p>
          <a:endParaRPr lang="es-ES" sz="850"/>
        </a:p>
      </dgm:t>
    </dgm:pt>
    <dgm:pt modelId="{CF346AAC-90E6-4778-BF87-9E764E622057}">
      <dgm:prSet phldrT="[Texto]" custT="1"/>
      <dgm:spPr/>
      <dgm:t>
        <a:bodyPr/>
        <a:lstStyle/>
        <a:p>
          <a:r>
            <a:rPr lang="es-ES" sz="1100" dirty="0"/>
            <a:t>Estrategia de gestión de riesgos</a:t>
          </a:r>
        </a:p>
      </dgm:t>
    </dgm:pt>
    <dgm:pt modelId="{DB01BF2A-B99E-4E84-B7F8-C01431891A5C}" type="parTrans" cxnId="{A4EC844C-0773-4D13-821E-3DF9E2F1569C}">
      <dgm:prSet/>
      <dgm:spPr/>
      <dgm:t>
        <a:bodyPr/>
        <a:lstStyle/>
        <a:p>
          <a:endParaRPr lang="es-ES" sz="850"/>
        </a:p>
      </dgm:t>
    </dgm:pt>
    <dgm:pt modelId="{FDFAE280-4403-4CEB-AD40-2EA575985CAF}" type="sibTrans" cxnId="{A4EC844C-0773-4D13-821E-3DF9E2F1569C}">
      <dgm:prSet/>
      <dgm:spPr/>
      <dgm:t>
        <a:bodyPr/>
        <a:lstStyle/>
        <a:p>
          <a:endParaRPr lang="es-ES" sz="850"/>
        </a:p>
      </dgm:t>
    </dgm:pt>
    <dgm:pt modelId="{707C3672-0EF0-42DB-A91A-175C205E0FE3}">
      <dgm:prSet phldrT="[Texto]" custT="1"/>
      <dgm:spPr/>
      <dgm:t>
        <a:bodyPr/>
        <a:lstStyle/>
        <a:p>
          <a:r>
            <a:rPr lang="es-ES" sz="1100" dirty="0"/>
            <a:t>Seguridad datos</a:t>
          </a:r>
        </a:p>
      </dgm:t>
    </dgm:pt>
    <dgm:pt modelId="{7E8BF841-A407-4F2A-8B1D-87F8204947A9}" type="parTrans" cxnId="{4084321E-ED64-422C-9BC9-A76B8F6AC830}">
      <dgm:prSet/>
      <dgm:spPr/>
      <dgm:t>
        <a:bodyPr/>
        <a:lstStyle/>
        <a:p>
          <a:endParaRPr lang="es-ES" sz="850"/>
        </a:p>
      </dgm:t>
    </dgm:pt>
    <dgm:pt modelId="{E1A72FAB-10A3-46A8-B080-66634AE5685E}" type="sibTrans" cxnId="{4084321E-ED64-422C-9BC9-A76B8F6AC830}">
      <dgm:prSet/>
      <dgm:spPr/>
      <dgm:t>
        <a:bodyPr/>
        <a:lstStyle/>
        <a:p>
          <a:endParaRPr lang="es-ES" sz="850"/>
        </a:p>
      </dgm:t>
    </dgm:pt>
    <dgm:pt modelId="{75AF9CFA-E5EA-41C7-B733-BCCC515E0C99}">
      <dgm:prSet phldrT="[Texto]" custT="1"/>
      <dgm:spPr/>
      <dgm:t>
        <a:bodyPr/>
        <a:lstStyle/>
        <a:p>
          <a:r>
            <a:rPr lang="es-ES" sz="1100" dirty="0"/>
            <a:t>Protección información y procedimientos</a:t>
          </a:r>
        </a:p>
      </dgm:t>
    </dgm:pt>
    <dgm:pt modelId="{3CEE2CE5-7F1A-4C1C-944F-F9AAAC447E80}" type="parTrans" cxnId="{6C77F185-335B-4561-A577-CC50C3937452}">
      <dgm:prSet/>
      <dgm:spPr/>
      <dgm:t>
        <a:bodyPr/>
        <a:lstStyle/>
        <a:p>
          <a:endParaRPr lang="es-ES" sz="850"/>
        </a:p>
      </dgm:t>
    </dgm:pt>
    <dgm:pt modelId="{20CD7C7A-38E6-42E7-9B7D-A0EBA79DEBEE}" type="sibTrans" cxnId="{6C77F185-335B-4561-A577-CC50C3937452}">
      <dgm:prSet/>
      <dgm:spPr/>
      <dgm:t>
        <a:bodyPr/>
        <a:lstStyle/>
        <a:p>
          <a:endParaRPr lang="es-ES" sz="850"/>
        </a:p>
      </dgm:t>
    </dgm:pt>
    <dgm:pt modelId="{24B5D0CC-0202-4F63-9F53-BB56674CDAF2}">
      <dgm:prSet phldrT="[Texto]" custT="1"/>
      <dgm:spPr/>
      <dgm:t>
        <a:bodyPr/>
        <a:lstStyle/>
        <a:p>
          <a:r>
            <a:rPr lang="es-ES" sz="1100" dirty="0"/>
            <a:t>Mantenimiento</a:t>
          </a:r>
        </a:p>
      </dgm:t>
    </dgm:pt>
    <dgm:pt modelId="{6EE67D20-F6D6-4D29-A8CA-F862546B2313}" type="parTrans" cxnId="{DF59F676-DDE2-4D0A-9772-4992C72CF3C0}">
      <dgm:prSet/>
      <dgm:spPr/>
      <dgm:t>
        <a:bodyPr/>
        <a:lstStyle/>
        <a:p>
          <a:endParaRPr lang="es-ES" sz="850"/>
        </a:p>
      </dgm:t>
    </dgm:pt>
    <dgm:pt modelId="{D38ED16B-C1E5-4430-8C95-08DCAD71A571}" type="sibTrans" cxnId="{DF59F676-DDE2-4D0A-9772-4992C72CF3C0}">
      <dgm:prSet/>
      <dgm:spPr/>
      <dgm:t>
        <a:bodyPr/>
        <a:lstStyle/>
        <a:p>
          <a:endParaRPr lang="es-ES" sz="850"/>
        </a:p>
      </dgm:t>
    </dgm:pt>
    <dgm:pt modelId="{61D4896A-7230-43AA-B591-599A59890DE6}">
      <dgm:prSet phldrT="[Texto]" custT="1"/>
      <dgm:spPr/>
      <dgm:t>
        <a:bodyPr/>
        <a:lstStyle/>
        <a:p>
          <a:r>
            <a:rPr lang="es-ES" sz="1100" dirty="0"/>
            <a:t>Tecnología de protección</a:t>
          </a:r>
        </a:p>
      </dgm:t>
    </dgm:pt>
    <dgm:pt modelId="{BCDA9D34-1AE7-4D0F-9626-81E53EF29AAC}" type="parTrans" cxnId="{60DA1C71-5453-4E77-BE55-5A315BE10DEE}">
      <dgm:prSet/>
      <dgm:spPr/>
      <dgm:t>
        <a:bodyPr/>
        <a:lstStyle/>
        <a:p>
          <a:endParaRPr lang="es-ES" sz="850"/>
        </a:p>
      </dgm:t>
    </dgm:pt>
    <dgm:pt modelId="{1B5620E4-76AC-439A-997B-54514566C62D}" type="sibTrans" cxnId="{60DA1C71-5453-4E77-BE55-5A315BE10DEE}">
      <dgm:prSet/>
      <dgm:spPr/>
      <dgm:t>
        <a:bodyPr/>
        <a:lstStyle/>
        <a:p>
          <a:endParaRPr lang="es-ES" sz="850"/>
        </a:p>
      </dgm:t>
    </dgm:pt>
    <dgm:pt modelId="{44647708-D3A2-4C9C-9F9F-05693CE8EBDC}">
      <dgm:prSet phldrT="[Texto]" custT="1"/>
      <dgm:spPr/>
      <dgm:t>
        <a:bodyPr/>
        <a:lstStyle/>
        <a:p>
          <a:r>
            <a:rPr lang="es-ES" sz="1100" dirty="0"/>
            <a:t>Proceso de detección</a:t>
          </a:r>
          <a:r>
            <a:rPr lang="es-ES" sz="1000" dirty="0"/>
            <a:t>	</a:t>
          </a:r>
        </a:p>
      </dgm:t>
    </dgm:pt>
    <dgm:pt modelId="{6AC8DF2A-D799-453B-BC4E-9E606CD8910B}" type="parTrans" cxnId="{24938EB7-43F0-492C-B0EE-30B0BABB9F41}">
      <dgm:prSet/>
      <dgm:spPr/>
      <dgm:t>
        <a:bodyPr/>
        <a:lstStyle/>
        <a:p>
          <a:endParaRPr lang="es-ES" sz="850"/>
        </a:p>
      </dgm:t>
    </dgm:pt>
    <dgm:pt modelId="{570D379C-26EB-41BF-879F-C87D52A72B06}" type="sibTrans" cxnId="{24938EB7-43F0-492C-B0EE-30B0BABB9F41}">
      <dgm:prSet/>
      <dgm:spPr/>
      <dgm:t>
        <a:bodyPr/>
        <a:lstStyle/>
        <a:p>
          <a:endParaRPr lang="es-ES" sz="850"/>
        </a:p>
      </dgm:t>
    </dgm:pt>
    <dgm:pt modelId="{6AD4D0FC-646C-486F-BF9B-DEBD8AFBEA9E}">
      <dgm:prSet phldrT="[Texto]" custT="1"/>
      <dgm:spPr/>
      <dgm:t>
        <a:bodyPr/>
        <a:lstStyle/>
        <a:p>
          <a:r>
            <a:rPr lang="es-ES" sz="1000" b="1" dirty="0"/>
            <a:t>Responder</a:t>
          </a:r>
        </a:p>
      </dgm:t>
    </dgm:pt>
    <dgm:pt modelId="{21C0E4C4-0330-4875-BA01-51083BFDC7DC}" type="parTrans" cxnId="{5ECFBA57-1B55-4A06-8599-332F03333415}">
      <dgm:prSet/>
      <dgm:spPr/>
      <dgm:t>
        <a:bodyPr/>
        <a:lstStyle/>
        <a:p>
          <a:endParaRPr lang="es-ES" sz="850"/>
        </a:p>
      </dgm:t>
    </dgm:pt>
    <dgm:pt modelId="{422AAFC1-2C1F-4577-8AF4-D49F26C425D1}" type="sibTrans" cxnId="{5ECFBA57-1B55-4A06-8599-332F03333415}">
      <dgm:prSet custT="1"/>
      <dgm:spPr/>
      <dgm:t>
        <a:bodyPr/>
        <a:lstStyle/>
        <a:p>
          <a:endParaRPr lang="es-ES" sz="850"/>
        </a:p>
      </dgm:t>
    </dgm:pt>
    <dgm:pt modelId="{699F0988-1992-46C3-B321-3E36FADD178E}">
      <dgm:prSet phldrT="[Texto]" custT="1"/>
      <dgm:spPr/>
      <dgm:t>
        <a:bodyPr/>
        <a:lstStyle/>
        <a:p>
          <a:r>
            <a:rPr lang="es-ES" sz="1100" dirty="0"/>
            <a:t>Planes de respuesta</a:t>
          </a:r>
        </a:p>
      </dgm:t>
    </dgm:pt>
    <dgm:pt modelId="{B04B32EB-3542-4E19-A6B0-A6768A994F2F}" type="parTrans" cxnId="{4481A7CB-7D0A-4A26-A990-236F4D5ACF18}">
      <dgm:prSet/>
      <dgm:spPr/>
      <dgm:t>
        <a:bodyPr/>
        <a:lstStyle/>
        <a:p>
          <a:endParaRPr lang="es-ES" sz="850"/>
        </a:p>
      </dgm:t>
    </dgm:pt>
    <dgm:pt modelId="{8D60D0C9-E7B4-48D1-8284-6B7B16F96DF9}" type="sibTrans" cxnId="{4481A7CB-7D0A-4A26-A990-236F4D5ACF18}">
      <dgm:prSet/>
      <dgm:spPr/>
      <dgm:t>
        <a:bodyPr/>
        <a:lstStyle/>
        <a:p>
          <a:endParaRPr lang="es-ES" sz="850"/>
        </a:p>
      </dgm:t>
    </dgm:pt>
    <dgm:pt modelId="{D44685D7-0E29-4A6C-927C-C560C9B26A7B}">
      <dgm:prSet phldrT="[Texto]" custT="1"/>
      <dgm:spPr/>
      <dgm:t>
        <a:bodyPr/>
        <a:lstStyle/>
        <a:p>
          <a:r>
            <a:rPr lang="es-ES" sz="1100" dirty="0"/>
            <a:t>Comunicaciones</a:t>
          </a:r>
        </a:p>
      </dgm:t>
    </dgm:pt>
    <dgm:pt modelId="{FD9129E7-B97C-4782-82B9-93A5B0AE3D34}" type="parTrans" cxnId="{B83479EA-C81C-4003-8A40-AFABCF61560A}">
      <dgm:prSet/>
      <dgm:spPr/>
      <dgm:t>
        <a:bodyPr/>
        <a:lstStyle/>
        <a:p>
          <a:endParaRPr lang="es-ES" sz="850"/>
        </a:p>
      </dgm:t>
    </dgm:pt>
    <dgm:pt modelId="{25683F0F-1B39-4DB5-9662-DB61009D1EFC}" type="sibTrans" cxnId="{B83479EA-C81C-4003-8A40-AFABCF61560A}">
      <dgm:prSet/>
      <dgm:spPr/>
      <dgm:t>
        <a:bodyPr/>
        <a:lstStyle/>
        <a:p>
          <a:endParaRPr lang="es-ES" sz="850"/>
        </a:p>
      </dgm:t>
    </dgm:pt>
    <dgm:pt modelId="{8564AA7F-0AED-41E0-A7A9-4213308ABD71}">
      <dgm:prSet phldrT="[Texto]" custT="1"/>
      <dgm:spPr/>
      <dgm:t>
        <a:bodyPr/>
        <a:lstStyle/>
        <a:p>
          <a:r>
            <a:rPr lang="es-ES" sz="1100" dirty="0"/>
            <a:t>Análisis</a:t>
          </a:r>
        </a:p>
      </dgm:t>
    </dgm:pt>
    <dgm:pt modelId="{0327758D-6A67-432A-9ABF-61E5A78BEA2F}" type="parTrans" cxnId="{6FC59E6E-CE60-4928-9691-054E57577ACB}">
      <dgm:prSet/>
      <dgm:spPr/>
      <dgm:t>
        <a:bodyPr/>
        <a:lstStyle/>
        <a:p>
          <a:endParaRPr lang="es-ES" sz="850"/>
        </a:p>
      </dgm:t>
    </dgm:pt>
    <dgm:pt modelId="{1C7F9AA8-2499-4116-99ED-70FA2073D423}" type="sibTrans" cxnId="{6FC59E6E-CE60-4928-9691-054E57577ACB}">
      <dgm:prSet/>
      <dgm:spPr/>
      <dgm:t>
        <a:bodyPr/>
        <a:lstStyle/>
        <a:p>
          <a:endParaRPr lang="es-ES" sz="850"/>
        </a:p>
      </dgm:t>
    </dgm:pt>
    <dgm:pt modelId="{86EE2E51-D3D6-4BFD-A17A-8E73EC134AA8}">
      <dgm:prSet phldrT="[Texto]" custT="1"/>
      <dgm:spPr/>
      <dgm:t>
        <a:bodyPr/>
        <a:lstStyle/>
        <a:p>
          <a:r>
            <a:rPr lang="es-ES" sz="1100" dirty="0"/>
            <a:t>Mitigación</a:t>
          </a:r>
        </a:p>
      </dgm:t>
    </dgm:pt>
    <dgm:pt modelId="{F80E1366-459D-4301-AE59-C33E7F38F120}" type="parTrans" cxnId="{E327AA2E-3962-4E72-8661-77488FD35229}">
      <dgm:prSet/>
      <dgm:spPr/>
      <dgm:t>
        <a:bodyPr/>
        <a:lstStyle/>
        <a:p>
          <a:endParaRPr lang="es-ES" sz="850"/>
        </a:p>
      </dgm:t>
    </dgm:pt>
    <dgm:pt modelId="{5C0CEE2F-EFB8-46FD-ABD9-72F95A671860}" type="sibTrans" cxnId="{E327AA2E-3962-4E72-8661-77488FD35229}">
      <dgm:prSet/>
      <dgm:spPr/>
      <dgm:t>
        <a:bodyPr/>
        <a:lstStyle/>
        <a:p>
          <a:endParaRPr lang="es-ES" sz="850"/>
        </a:p>
      </dgm:t>
    </dgm:pt>
    <dgm:pt modelId="{60464913-F8CF-4911-90B2-4E536B8B4C1B}">
      <dgm:prSet phldrT="[Texto]" custT="1"/>
      <dgm:spPr/>
      <dgm:t>
        <a:bodyPr/>
        <a:lstStyle/>
        <a:p>
          <a:r>
            <a:rPr lang="es-ES" sz="1100" dirty="0"/>
            <a:t>Mejoras</a:t>
          </a:r>
        </a:p>
      </dgm:t>
    </dgm:pt>
    <dgm:pt modelId="{1BCE5978-5DF9-4AE3-833F-55BC58AD86AB}" type="parTrans" cxnId="{29C584B4-59FF-4950-A3E2-69EEF07A219F}">
      <dgm:prSet/>
      <dgm:spPr/>
      <dgm:t>
        <a:bodyPr/>
        <a:lstStyle/>
        <a:p>
          <a:endParaRPr lang="es-ES" sz="850"/>
        </a:p>
      </dgm:t>
    </dgm:pt>
    <dgm:pt modelId="{7D4ACAEF-E0C4-438A-8DC0-EE92670E18E1}" type="sibTrans" cxnId="{29C584B4-59FF-4950-A3E2-69EEF07A219F}">
      <dgm:prSet/>
      <dgm:spPr/>
      <dgm:t>
        <a:bodyPr/>
        <a:lstStyle/>
        <a:p>
          <a:endParaRPr lang="es-ES" sz="850"/>
        </a:p>
      </dgm:t>
    </dgm:pt>
    <dgm:pt modelId="{C01B2C84-5D6B-46FE-8BB1-4DD34F46CEE8}">
      <dgm:prSet phldrT="[Texto]" custT="1"/>
      <dgm:spPr/>
      <dgm:t>
        <a:bodyPr/>
        <a:lstStyle/>
        <a:p>
          <a:r>
            <a:rPr lang="es-ES" sz="1000" b="1" dirty="0"/>
            <a:t>Recuperarse</a:t>
          </a:r>
        </a:p>
      </dgm:t>
    </dgm:pt>
    <dgm:pt modelId="{EB86941C-D4A7-45B8-BC52-EE1B5BE4F12F}" type="parTrans" cxnId="{337D7554-3E1B-493D-AD7D-0D18C3441E04}">
      <dgm:prSet/>
      <dgm:spPr/>
      <dgm:t>
        <a:bodyPr/>
        <a:lstStyle/>
        <a:p>
          <a:endParaRPr lang="es-ES" sz="850"/>
        </a:p>
      </dgm:t>
    </dgm:pt>
    <dgm:pt modelId="{FD9BE4EA-A40F-4B68-900E-4EF3B8C11A81}" type="sibTrans" cxnId="{337D7554-3E1B-493D-AD7D-0D18C3441E04}">
      <dgm:prSet/>
      <dgm:spPr/>
      <dgm:t>
        <a:bodyPr/>
        <a:lstStyle/>
        <a:p>
          <a:endParaRPr lang="es-ES" sz="850"/>
        </a:p>
      </dgm:t>
    </dgm:pt>
    <dgm:pt modelId="{35EAF81B-2ED2-4C1C-B343-ECE42AF0083C}">
      <dgm:prSet phldrT="[Texto]" custT="1"/>
      <dgm:spPr/>
      <dgm:t>
        <a:bodyPr/>
        <a:lstStyle/>
        <a:p>
          <a:r>
            <a:rPr lang="es-ES" sz="1100" dirty="0"/>
            <a:t>Planes de recuperación</a:t>
          </a:r>
        </a:p>
      </dgm:t>
    </dgm:pt>
    <dgm:pt modelId="{8778AA73-A002-4202-A0F0-C3958E1735E7}" type="parTrans" cxnId="{081DED6D-7F66-403A-8979-B49EAE82EA20}">
      <dgm:prSet/>
      <dgm:spPr/>
      <dgm:t>
        <a:bodyPr/>
        <a:lstStyle/>
        <a:p>
          <a:endParaRPr lang="es-ES" sz="850"/>
        </a:p>
      </dgm:t>
    </dgm:pt>
    <dgm:pt modelId="{5F3CF140-BA4A-445D-8A3A-A4FB4D22C08D}" type="sibTrans" cxnId="{081DED6D-7F66-403A-8979-B49EAE82EA20}">
      <dgm:prSet/>
      <dgm:spPr/>
      <dgm:t>
        <a:bodyPr/>
        <a:lstStyle/>
        <a:p>
          <a:endParaRPr lang="es-ES" sz="850"/>
        </a:p>
      </dgm:t>
    </dgm:pt>
    <dgm:pt modelId="{EA673784-A503-4AA4-B115-DF7F6115348B}">
      <dgm:prSet phldrT="[Texto]" custT="1"/>
      <dgm:spPr/>
      <dgm:t>
        <a:bodyPr/>
        <a:lstStyle/>
        <a:p>
          <a:r>
            <a:rPr lang="es-ES" sz="1100" dirty="0"/>
            <a:t>Mejoras </a:t>
          </a:r>
        </a:p>
      </dgm:t>
    </dgm:pt>
    <dgm:pt modelId="{A43746BA-8401-4852-902B-58AC39E85A67}" type="parTrans" cxnId="{377439A4-C742-427E-BEB6-CEC89F8CDF9F}">
      <dgm:prSet/>
      <dgm:spPr/>
      <dgm:t>
        <a:bodyPr/>
        <a:lstStyle/>
        <a:p>
          <a:endParaRPr lang="es-ES" sz="850"/>
        </a:p>
      </dgm:t>
    </dgm:pt>
    <dgm:pt modelId="{E39C8BB6-C54C-42E4-B1FD-8BA377305080}" type="sibTrans" cxnId="{377439A4-C742-427E-BEB6-CEC89F8CDF9F}">
      <dgm:prSet/>
      <dgm:spPr/>
      <dgm:t>
        <a:bodyPr/>
        <a:lstStyle/>
        <a:p>
          <a:endParaRPr lang="es-ES" sz="850"/>
        </a:p>
      </dgm:t>
    </dgm:pt>
    <dgm:pt modelId="{FB735356-064E-43B4-B958-75E5460F32DB}">
      <dgm:prSet phldrT="[Texto]" custT="1"/>
      <dgm:spPr/>
      <dgm:t>
        <a:bodyPr/>
        <a:lstStyle/>
        <a:p>
          <a:r>
            <a:rPr lang="es-ES" sz="1100" dirty="0"/>
            <a:t>Comunicaciones</a:t>
          </a:r>
        </a:p>
      </dgm:t>
    </dgm:pt>
    <dgm:pt modelId="{71EEC0CD-3796-444D-BE05-915496FD80D8}" type="parTrans" cxnId="{9B81A37E-8F3B-4660-9BF6-BF3FC22F22CD}">
      <dgm:prSet/>
      <dgm:spPr/>
      <dgm:t>
        <a:bodyPr/>
        <a:lstStyle/>
        <a:p>
          <a:endParaRPr lang="es-ES" sz="850"/>
        </a:p>
      </dgm:t>
    </dgm:pt>
    <dgm:pt modelId="{461DE73F-846F-47CA-A3CC-F568BAB0DE5D}" type="sibTrans" cxnId="{9B81A37E-8F3B-4660-9BF6-BF3FC22F22CD}">
      <dgm:prSet/>
      <dgm:spPr/>
      <dgm:t>
        <a:bodyPr/>
        <a:lstStyle/>
        <a:p>
          <a:endParaRPr lang="es-ES" sz="850"/>
        </a:p>
      </dgm:t>
    </dgm:pt>
    <dgm:pt modelId="{609F1493-DB22-4932-BEFF-EF79A979E897}" type="pres">
      <dgm:prSet presAssocID="{C62109EB-5C2B-4F1A-A46B-8B4C9013AEE3}" presName="Name0" presStyleCnt="0">
        <dgm:presLayoutVars>
          <dgm:dir/>
          <dgm:resizeHandles val="exact"/>
        </dgm:presLayoutVars>
      </dgm:prSet>
      <dgm:spPr/>
    </dgm:pt>
    <dgm:pt modelId="{61C959EE-52C2-4E53-8E34-9880D7BE1143}" type="pres">
      <dgm:prSet presAssocID="{CFD9661E-E466-4D41-A2DA-C7F90CFDAA34}" presName="composite" presStyleCnt="0"/>
      <dgm:spPr/>
    </dgm:pt>
    <dgm:pt modelId="{BB29AAD2-8325-493E-98FF-E32B9B8001FE}" type="pres">
      <dgm:prSet presAssocID="{CFD9661E-E466-4D41-A2DA-C7F90CFDAA34}" presName="imagSh" presStyleLbl="bgImgPlace1" presStyleIdx="0" presStyleCnt="5"/>
      <dgm:spPr>
        <a:blipFill>
          <a:blip xmlns:r="http://schemas.openxmlformats.org/officeDocument/2006/relationships" r:embed="rId1">
            <a:extLst>
              <a:ext uri="{28A0092B-C50C-407E-A947-70E740481C1C}">
                <a14:useLocalDpi xmlns:a14="http://schemas.microsoft.com/office/drawing/2010/main" val="0"/>
              </a:ext>
            </a:extLst>
          </a:blip>
          <a:srcRect/>
          <a:stretch>
            <a:fillRect t="-3000" b="-3000"/>
          </a:stretch>
        </a:blipFill>
      </dgm:spPr>
    </dgm:pt>
    <dgm:pt modelId="{908CB92F-5EA8-442B-99F5-E6F693D47519}" type="pres">
      <dgm:prSet presAssocID="{CFD9661E-E466-4D41-A2DA-C7F90CFDAA34}" presName="txNode" presStyleLbl="node1" presStyleIdx="0" presStyleCnt="5" custLinFactNeighborX="-3093" custLinFactNeighborY="28055">
        <dgm:presLayoutVars>
          <dgm:bulletEnabled val="1"/>
        </dgm:presLayoutVars>
      </dgm:prSet>
      <dgm:spPr/>
    </dgm:pt>
    <dgm:pt modelId="{BBFB2A25-0F4B-4BFE-B814-AB7316EAC8B7}" type="pres">
      <dgm:prSet presAssocID="{49D8FBD1-85A2-46B9-B60C-01657606DF94}" presName="sibTrans" presStyleLbl="sibTrans2D1" presStyleIdx="0" presStyleCnt="4"/>
      <dgm:spPr/>
    </dgm:pt>
    <dgm:pt modelId="{E731F7FA-CB05-4657-8649-0B0F6F1AE1B0}" type="pres">
      <dgm:prSet presAssocID="{49D8FBD1-85A2-46B9-B60C-01657606DF94}" presName="connTx" presStyleLbl="sibTrans2D1" presStyleIdx="0" presStyleCnt="4"/>
      <dgm:spPr/>
    </dgm:pt>
    <dgm:pt modelId="{2FA8CF50-F6ED-4F41-935F-8F5A0970CC49}" type="pres">
      <dgm:prSet presAssocID="{6DF347B9-05AB-4459-BD13-CF949C3C8A14}" presName="composite" presStyleCnt="0"/>
      <dgm:spPr/>
    </dgm:pt>
    <dgm:pt modelId="{CC3C3F98-2E6A-4969-A79D-F74B7252E040}" type="pres">
      <dgm:prSet presAssocID="{6DF347B9-05AB-4459-BD13-CF949C3C8A14}" presName="imagSh" presStyleLbl="bgImgPlace1" presStyleIdx="1" presStyleCnt="5"/>
      <dgm:spPr>
        <a:blipFill>
          <a:blip xmlns:r="http://schemas.openxmlformats.org/officeDocument/2006/relationships" r:embed="rId2">
            <a:extLst>
              <a:ext uri="{28A0092B-C50C-407E-A947-70E740481C1C}">
                <a14:useLocalDpi xmlns:a14="http://schemas.microsoft.com/office/drawing/2010/main" val="0"/>
              </a:ext>
            </a:extLst>
          </a:blip>
          <a:srcRect/>
          <a:stretch>
            <a:fillRect l="-44000" r="-44000"/>
          </a:stretch>
        </a:blipFill>
      </dgm:spPr>
    </dgm:pt>
    <dgm:pt modelId="{FA6E42F6-94D9-4B06-B7B6-43BEC90AB36B}" type="pres">
      <dgm:prSet presAssocID="{6DF347B9-05AB-4459-BD13-CF949C3C8A14}" presName="txNode" presStyleLbl="node1" presStyleIdx="1" presStyleCnt="5" custLinFactNeighborX="-3093" custLinFactNeighborY="28055">
        <dgm:presLayoutVars>
          <dgm:bulletEnabled val="1"/>
        </dgm:presLayoutVars>
      </dgm:prSet>
      <dgm:spPr/>
    </dgm:pt>
    <dgm:pt modelId="{E8FD12FB-2AD3-4C77-B301-F385A7060FE1}" type="pres">
      <dgm:prSet presAssocID="{BC93E36D-F700-4375-9905-72193D372128}" presName="sibTrans" presStyleLbl="sibTrans2D1" presStyleIdx="1" presStyleCnt="4"/>
      <dgm:spPr/>
    </dgm:pt>
    <dgm:pt modelId="{538C8548-D911-4CCC-8972-2C2ACD0101D4}" type="pres">
      <dgm:prSet presAssocID="{BC93E36D-F700-4375-9905-72193D372128}" presName="connTx" presStyleLbl="sibTrans2D1" presStyleIdx="1" presStyleCnt="4"/>
      <dgm:spPr/>
    </dgm:pt>
    <dgm:pt modelId="{4FEC386B-3FB5-4B60-92EC-E3C58D006AF3}" type="pres">
      <dgm:prSet presAssocID="{A7094814-6996-43B0-A68D-BA1440C8BDE9}" presName="composite" presStyleCnt="0"/>
      <dgm:spPr/>
    </dgm:pt>
    <dgm:pt modelId="{259946B3-D25B-4A3C-9607-6E534306D61E}" type="pres">
      <dgm:prSet presAssocID="{A7094814-6996-43B0-A68D-BA1440C8BDE9}" presName="imagSh" presStyleLbl="bgImgPlace1" presStyleIdx="2" presStyleCnt="5"/>
      <dgm:spPr>
        <a:blipFill>
          <a:blip xmlns:r="http://schemas.openxmlformats.org/officeDocument/2006/relationships" r:embed="rId3">
            <a:extLst>
              <a:ext uri="{28A0092B-C50C-407E-A947-70E740481C1C}">
                <a14:useLocalDpi xmlns:a14="http://schemas.microsoft.com/office/drawing/2010/main" val="0"/>
              </a:ext>
            </a:extLst>
          </a:blip>
          <a:srcRect/>
          <a:stretch>
            <a:fillRect/>
          </a:stretch>
        </a:blipFill>
      </dgm:spPr>
    </dgm:pt>
    <dgm:pt modelId="{975CF257-F5A2-4F77-AE0D-B4A9E4CF1874}" type="pres">
      <dgm:prSet presAssocID="{A7094814-6996-43B0-A68D-BA1440C8BDE9}" presName="txNode" presStyleLbl="node1" presStyleIdx="2" presStyleCnt="5" custLinFactNeighborX="-3093" custLinFactNeighborY="28055">
        <dgm:presLayoutVars>
          <dgm:bulletEnabled val="1"/>
        </dgm:presLayoutVars>
      </dgm:prSet>
      <dgm:spPr/>
    </dgm:pt>
    <dgm:pt modelId="{D3AD787B-03EF-4384-96FC-FBC6FA0E19ED}" type="pres">
      <dgm:prSet presAssocID="{2C36DAD2-F638-4F81-B263-41E6E73EF41E}" presName="sibTrans" presStyleLbl="sibTrans2D1" presStyleIdx="2" presStyleCnt="4"/>
      <dgm:spPr/>
    </dgm:pt>
    <dgm:pt modelId="{22E2EF1C-6DCC-42E1-8079-C47D12798B10}" type="pres">
      <dgm:prSet presAssocID="{2C36DAD2-F638-4F81-B263-41E6E73EF41E}" presName="connTx" presStyleLbl="sibTrans2D1" presStyleIdx="2" presStyleCnt="4"/>
      <dgm:spPr/>
    </dgm:pt>
    <dgm:pt modelId="{5D9971B6-BF10-4E53-A116-9974856BC5DF}" type="pres">
      <dgm:prSet presAssocID="{6AD4D0FC-646C-486F-BF9B-DEBD8AFBEA9E}" presName="composite" presStyleCnt="0"/>
      <dgm:spPr/>
    </dgm:pt>
    <dgm:pt modelId="{99C03321-AD35-4BBC-BC02-B81DD25EF5FE}" type="pres">
      <dgm:prSet presAssocID="{6AD4D0FC-646C-486F-BF9B-DEBD8AFBEA9E}" presName="imagSh" presStyleLbl="bgImgPlace1" presStyleIdx="3" presStyleCnt="5"/>
      <dgm:spPr>
        <a:blipFill>
          <a:blip xmlns:r="http://schemas.openxmlformats.org/officeDocument/2006/relationships" r:embed="rId4">
            <a:extLst>
              <a:ext uri="{28A0092B-C50C-407E-A947-70E740481C1C}">
                <a14:useLocalDpi xmlns:a14="http://schemas.microsoft.com/office/drawing/2010/main" val="0"/>
              </a:ext>
            </a:extLst>
          </a:blip>
          <a:srcRect/>
          <a:stretch>
            <a:fillRect l="-62000" r="-62000"/>
          </a:stretch>
        </a:blipFill>
      </dgm:spPr>
    </dgm:pt>
    <dgm:pt modelId="{6D1B0868-4582-4E66-A4E4-08E22E62931E}" type="pres">
      <dgm:prSet presAssocID="{6AD4D0FC-646C-486F-BF9B-DEBD8AFBEA9E}" presName="txNode" presStyleLbl="node1" presStyleIdx="3" presStyleCnt="5" custLinFactNeighborX="-3092" custLinFactNeighborY="28055">
        <dgm:presLayoutVars>
          <dgm:bulletEnabled val="1"/>
        </dgm:presLayoutVars>
      </dgm:prSet>
      <dgm:spPr/>
    </dgm:pt>
    <dgm:pt modelId="{B1B3E56E-367D-46AF-96D3-C70FE7C693D5}" type="pres">
      <dgm:prSet presAssocID="{422AAFC1-2C1F-4577-8AF4-D49F26C425D1}" presName="sibTrans" presStyleLbl="sibTrans2D1" presStyleIdx="3" presStyleCnt="4"/>
      <dgm:spPr/>
    </dgm:pt>
    <dgm:pt modelId="{AA75F406-2694-4212-8359-D41D0105C16E}" type="pres">
      <dgm:prSet presAssocID="{422AAFC1-2C1F-4577-8AF4-D49F26C425D1}" presName="connTx" presStyleLbl="sibTrans2D1" presStyleIdx="3" presStyleCnt="4"/>
      <dgm:spPr/>
    </dgm:pt>
    <dgm:pt modelId="{C0D397DC-19A0-4918-BA22-5E342E87F459}" type="pres">
      <dgm:prSet presAssocID="{C01B2C84-5D6B-46FE-8BB1-4DD34F46CEE8}" presName="composite" presStyleCnt="0"/>
      <dgm:spPr/>
    </dgm:pt>
    <dgm:pt modelId="{EBF4C65E-5E49-4394-A97A-341AC7DFD438}" type="pres">
      <dgm:prSet presAssocID="{C01B2C84-5D6B-46FE-8BB1-4DD34F46CEE8}" presName="imagSh" presStyleLbl="bgImgPlace1" presStyleIdx="4" presStyleCnt="5"/>
      <dgm:spPr>
        <a:blipFill>
          <a:blip xmlns:r="http://schemas.openxmlformats.org/officeDocument/2006/relationships" r:embed="rId5">
            <a:extLst>
              <a:ext uri="{28A0092B-C50C-407E-A947-70E740481C1C}">
                <a14:useLocalDpi xmlns:a14="http://schemas.microsoft.com/office/drawing/2010/main" val="0"/>
              </a:ext>
            </a:extLst>
          </a:blip>
          <a:srcRect/>
          <a:stretch>
            <a:fillRect t="-3000" b="-3000"/>
          </a:stretch>
        </a:blipFill>
      </dgm:spPr>
    </dgm:pt>
    <dgm:pt modelId="{67737B99-9A1E-4AC6-AFF4-80103183C597}" type="pres">
      <dgm:prSet presAssocID="{C01B2C84-5D6B-46FE-8BB1-4DD34F46CEE8}" presName="txNode" presStyleLbl="node1" presStyleIdx="4" presStyleCnt="5" custLinFactNeighborX="-3092" custLinFactNeighborY="28055">
        <dgm:presLayoutVars>
          <dgm:bulletEnabled val="1"/>
        </dgm:presLayoutVars>
      </dgm:prSet>
      <dgm:spPr/>
    </dgm:pt>
  </dgm:ptLst>
  <dgm:cxnLst>
    <dgm:cxn modelId="{FCF8E200-5FEA-42CD-8C47-FCA050C33230}" type="presOf" srcId="{60464913-F8CF-4911-90B2-4E536B8B4C1B}" destId="{6D1B0868-4582-4E66-A4E4-08E22E62931E}" srcOrd="0" destOrd="5" presId="urn:microsoft.com/office/officeart/2005/8/layout/hProcess10"/>
    <dgm:cxn modelId="{C8CD8B09-FA00-48C6-943D-12B6E3DD9BB1}" type="presOf" srcId="{2C36DAD2-F638-4F81-B263-41E6E73EF41E}" destId="{D3AD787B-03EF-4384-96FC-FBC6FA0E19ED}" srcOrd="0" destOrd="0" presId="urn:microsoft.com/office/officeart/2005/8/layout/hProcess10"/>
    <dgm:cxn modelId="{A632DE14-87FB-44C0-AFCB-10CE798FE4E6}" type="presOf" srcId="{AACE8F74-A6C5-43F0-867A-D1B44CE008A8}" destId="{FA6E42F6-94D9-4B06-B7B6-43BEC90AB36B}" srcOrd="0" destOrd="2" presId="urn:microsoft.com/office/officeart/2005/8/layout/hProcess10"/>
    <dgm:cxn modelId="{AA128817-7E57-4567-9C52-FB28DC7FFDE3}" type="presOf" srcId="{49D8FBD1-85A2-46B9-B60C-01657606DF94}" destId="{BBFB2A25-0F4B-4BFE-B814-AB7316EAC8B7}" srcOrd="0" destOrd="0" presId="urn:microsoft.com/office/officeart/2005/8/layout/hProcess10"/>
    <dgm:cxn modelId="{4084321E-ED64-422C-9BC9-A76B8F6AC830}" srcId="{6DF347B9-05AB-4459-BD13-CF949C3C8A14}" destId="{707C3672-0EF0-42DB-A91A-175C205E0FE3}" srcOrd="2" destOrd="0" parTransId="{7E8BF841-A407-4F2A-8B1D-87F8204947A9}" sibTransId="{E1A72FAB-10A3-46A8-B080-66634AE5685E}"/>
    <dgm:cxn modelId="{7F259322-A5FE-4DB3-949C-E40A1863B23C}" type="presOf" srcId="{888698DA-F7B1-4E08-8114-1776AA8ED6F7}" destId="{908CB92F-5EA8-442B-99F5-E6F693D47519}" srcOrd="0" destOrd="1" presId="urn:microsoft.com/office/officeart/2005/8/layout/hProcess10"/>
    <dgm:cxn modelId="{73CB9623-ED71-4FF3-BECF-A86C196F1515}" type="presOf" srcId="{B48EAD2E-4793-468B-8161-4C1247D8C357}" destId="{908CB92F-5EA8-442B-99F5-E6F693D47519}" srcOrd="0" destOrd="3" presId="urn:microsoft.com/office/officeart/2005/8/layout/hProcess10"/>
    <dgm:cxn modelId="{5F65A22B-6A29-4E7E-90C2-016031A56725}" type="presOf" srcId="{707C3672-0EF0-42DB-A91A-175C205E0FE3}" destId="{FA6E42F6-94D9-4B06-B7B6-43BEC90AB36B}" srcOrd="0" destOrd="3" presId="urn:microsoft.com/office/officeart/2005/8/layout/hProcess10"/>
    <dgm:cxn modelId="{E327AA2E-3962-4E72-8661-77488FD35229}" srcId="{6AD4D0FC-646C-486F-BF9B-DEBD8AFBEA9E}" destId="{86EE2E51-D3D6-4BFD-A17A-8E73EC134AA8}" srcOrd="3" destOrd="0" parTransId="{F80E1366-459D-4301-AE59-C33E7F38F120}" sibTransId="{5C0CEE2F-EFB8-46FD-ABD9-72F95A671860}"/>
    <dgm:cxn modelId="{9EC52230-E2DE-4935-B471-48DCF822F511}" srcId="{C62109EB-5C2B-4F1A-A46B-8B4C9013AEE3}" destId="{6DF347B9-05AB-4459-BD13-CF949C3C8A14}" srcOrd="1" destOrd="0" parTransId="{A2D7F9F6-705D-4254-9817-74C705D35DD7}" sibTransId="{BC93E36D-F700-4375-9905-72193D372128}"/>
    <dgm:cxn modelId="{82B6E237-83DE-4211-A254-F3222B0C5248}" type="presOf" srcId="{BC93E36D-F700-4375-9905-72193D372128}" destId="{538C8548-D911-4CCC-8972-2C2ACD0101D4}" srcOrd="1" destOrd="0" presId="urn:microsoft.com/office/officeart/2005/8/layout/hProcess10"/>
    <dgm:cxn modelId="{AE95D33B-3913-4BD5-9BE9-4B789A051DCB}" type="presOf" srcId="{2180C18D-FEE9-4539-868A-88016A2CB7E5}" destId="{FA6E42F6-94D9-4B06-B7B6-43BEC90AB36B}" srcOrd="0" destOrd="1" presId="urn:microsoft.com/office/officeart/2005/8/layout/hProcess10"/>
    <dgm:cxn modelId="{623E723C-8D97-4070-9353-3F308EB3396D}" type="presOf" srcId="{EA673784-A503-4AA4-B115-DF7F6115348B}" destId="{67737B99-9A1E-4AC6-AFF4-80103183C597}" srcOrd="0" destOrd="2" presId="urn:microsoft.com/office/officeart/2005/8/layout/hProcess10"/>
    <dgm:cxn modelId="{0027323D-467F-4211-80C6-978271A543CE}" type="presOf" srcId="{422AAFC1-2C1F-4577-8AF4-D49F26C425D1}" destId="{B1B3E56E-367D-46AF-96D3-C70FE7C693D5}" srcOrd="0" destOrd="0" presId="urn:microsoft.com/office/officeart/2005/8/layout/hProcess10"/>
    <dgm:cxn modelId="{2220FC3D-CDFB-4C1C-B28B-8124784C5158}" type="presOf" srcId="{D44685D7-0E29-4A6C-927C-C560C9B26A7B}" destId="{6D1B0868-4582-4E66-A4E4-08E22E62931E}" srcOrd="0" destOrd="2" presId="urn:microsoft.com/office/officeart/2005/8/layout/hProcess10"/>
    <dgm:cxn modelId="{C9E7FE3E-3108-40FB-8C03-65F7A778D7F4}" type="presOf" srcId="{6DF347B9-05AB-4459-BD13-CF949C3C8A14}" destId="{FA6E42F6-94D9-4B06-B7B6-43BEC90AB36B}" srcOrd="0" destOrd="0" presId="urn:microsoft.com/office/officeart/2005/8/layout/hProcess10"/>
    <dgm:cxn modelId="{407CDB5D-7EA2-42F1-8A15-37B6DAAB40AA}" srcId="{CFD9661E-E466-4D41-A2DA-C7F90CFDAA34}" destId="{888698DA-F7B1-4E08-8114-1776AA8ED6F7}" srcOrd="0" destOrd="0" parTransId="{5D8954A5-8BA7-45C7-B3F9-D9857EAE291C}" sibTransId="{AABABD63-AD2C-404C-B001-8785D1EFE6F1}"/>
    <dgm:cxn modelId="{27AD0761-5DE6-4380-A0AE-6FA324BC0165}" srcId="{C62109EB-5C2B-4F1A-A46B-8B4C9013AEE3}" destId="{A7094814-6996-43B0-A68D-BA1440C8BDE9}" srcOrd="2" destOrd="0" parTransId="{14168005-BA5F-4096-AF14-5B97D9F9EEEF}" sibTransId="{2C36DAD2-F638-4F81-B263-41E6E73EF41E}"/>
    <dgm:cxn modelId="{B880DE61-2403-47AD-A1D5-F61795E324D7}" srcId="{A7094814-6996-43B0-A68D-BA1440C8BDE9}" destId="{F9A92B5C-CF19-4DF1-8A64-9CA08F2CA889}" srcOrd="0" destOrd="0" parTransId="{87B49145-E476-4CCB-888E-F4FB9E2A0F14}" sibTransId="{1181FC52-B3CF-4775-B68C-4C01AC4834C0}"/>
    <dgm:cxn modelId="{5FD8F162-624C-489F-AB4A-4D7FFD9C2B9D}" type="presOf" srcId="{61D4896A-7230-43AA-B591-599A59890DE6}" destId="{FA6E42F6-94D9-4B06-B7B6-43BEC90AB36B}" srcOrd="0" destOrd="6" presId="urn:microsoft.com/office/officeart/2005/8/layout/hProcess10"/>
    <dgm:cxn modelId="{0FBBFC47-DC73-40BE-AA5B-1E93459C9A40}" type="presOf" srcId="{2C36DAD2-F638-4F81-B263-41E6E73EF41E}" destId="{22E2EF1C-6DCC-42E1-8079-C47D12798B10}" srcOrd="1" destOrd="0" presId="urn:microsoft.com/office/officeart/2005/8/layout/hProcess10"/>
    <dgm:cxn modelId="{A4EC844C-0773-4D13-821E-3DF9E2F1569C}" srcId="{CFD9661E-E466-4D41-A2DA-C7F90CFDAA34}" destId="{CF346AAC-90E6-4778-BF87-9E764E622057}" srcOrd="3" destOrd="0" parTransId="{DB01BF2A-B99E-4E84-B7F8-C01431891A5C}" sibTransId="{FDFAE280-4403-4CEB-AD40-2EA575985CAF}"/>
    <dgm:cxn modelId="{FE33D46D-4227-4D16-861D-0E0901A370B6}" type="presOf" srcId="{FB735356-064E-43B4-B958-75E5460F32DB}" destId="{67737B99-9A1E-4AC6-AFF4-80103183C597}" srcOrd="0" destOrd="3" presId="urn:microsoft.com/office/officeart/2005/8/layout/hProcess10"/>
    <dgm:cxn modelId="{081DED6D-7F66-403A-8979-B49EAE82EA20}" srcId="{C01B2C84-5D6B-46FE-8BB1-4DD34F46CEE8}" destId="{35EAF81B-2ED2-4C1C-B343-ECE42AF0083C}" srcOrd="0" destOrd="0" parTransId="{8778AA73-A002-4202-A0F0-C3958E1735E7}" sibTransId="{5F3CF140-BA4A-445D-8A3A-A4FB4D22C08D}"/>
    <dgm:cxn modelId="{6FC59E6E-CE60-4928-9691-054E57577ACB}" srcId="{6AD4D0FC-646C-486F-BF9B-DEBD8AFBEA9E}" destId="{8564AA7F-0AED-41E0-A7A9-4213308ABD71}" srcOrd="2" destOrd="0" parTransId="{0327758D-6A67-432A-9ABF-61E5A78BEA2F}" sibTransId="{1C7F9AA8-2499-4116-99ED-70FA2073D423}"/>
    <dgm:cxn modelId="{DC9C1951-E90D-4428-9EFE-536AF887C29B}" type="presOf" srcId="{C01B2C84-5D6B-46FE-8BB1-4DD34F46CEE8}" destId="{67737B99-9A1E-4AC6-AFF4-80103183C597}" srcOrd="0" destOrd="0" presId="urn:microsoft.com/office/officeart/2005/8/layout/hProcess10"/>
    <dgm:cxn modelId="{60DA1C71-5453-4E77-BE55-5A315BE10DEE}" srcId="{6DF347B9-05AB-4459-BD13-CF949C3C8A14}" destId="{61D4896A-7230-43AA-B591-599A59890DE6}" srcOrd="5" destOrd="0" parTransId="{BCDA9D34-1AE7-4D0F-9626-81E53EF29AAC}" sibTransId="{1B5620E4-76AC-439A-997B-54514566C62D}"/>
    <dgm:cxn modelId="{0B26A552-B36A-43ED-AEA3-55572ED24D29}" type="presOf" srcId="{35EAF81B-2ED2-4C1C-B343-ECE42AF0083C}" destId="{67737B99-9A1E-4AC6-AFF4-80103183C597}" srcOrd="0" destOrd="1" presId="urn:microsoft.com/office/officeart/2005/8/layout/hProcess10"/>
    <dgm:cxn modelId="{337D7554-3E1B-493D-AD7D-0D18C3441E04}" srcId="{C62109EB-5C2B-4F1A-A46B-8B4C9013AEE3}" destId="{C01B2C84-5D6B-46FE-8BB1-4DD34F46CEE8}" srcOrd="4" destOrd="0" parTransId="{EB86941C-D4A7-45B8-BC52-EE1B5BE4F12F}" sibTransId="{FD9BE4EA-A40F-4B68-900E-4EF3B8C11A81}"/>
    <dgm:cxn modelId="{0BE71676-DC3A-4384-826B-C145FC8E86B6}" type="presOf" srcId="{C62109EB-5C2B-4F1A-A46B-8B4C9013AEE3}" destId="{609F1493-DB22-4932-BEFF-EF79A979E897}" srcOrd="0" destOrd="0" presId="urn:microsoft.com/office/officeart/2005/8/layout/hProcess10"/>
    <dgm:cxn modelId="{DF59F676-DDE2-4D0A-9772-4992C72CF3C0}" srcId="{6DF347B9-05AB-4459-BD13-CF949C3C8A14}" destId="{24B5D0CC-0202-4F63-9F53-BB56674CDAF2}" srcOrd="4" destOrd="0" parTransId="{6EE67D20-F6D6-4D29-A8CA-F862546B2313}" sibTransId="{D38ED16B-C1E5-4430-8C95-08DCAD71A571}"/>
    <dgm:cxn modelId="{5ECFBA57-1B55-4A06-8599-332F03333415}" srcId="{C62109EB-5C2B-4F1A-A46B-8B4C9013AEE3}" destId="{6AD4D0FC-646C-486F-BF9B-DEBD8AFBEA9E}" srcOrd="3" destOrd="0" parTransId="{21C0E4C4-0330-4875-BA01-51083BFDC7DC}" sibTransId="{422AAFC1-2C1F-4577-8AF4-D49F26C425D1}"/>
    <dgm:cxn modelId="{BEBF5A78-64FE-4565-9EA1-76771F77DAE1}" srcId="{CFD9661E-E466-4D41-A2DA-C7F90CFDAA34}" destId="{1281D599-E36D-49FF-B1DC-BE785EA334F1}" srcOrd="1" destOrd="0" parTransId="{7C0ACAE6-0D47-4CA6-8776-54FA93A87DDF}" sibTransId="{BC9BCD4A-5EBF-4B52-8076-D89333A9DC8F}"/>
    <dgm:cxn modelId="{9B81A37E-8F3B-4660-9BF6-BF3FC22F22CD}" srcId="{C01B2C84-5D6B-46FE-8BB1-4DD34F46CEE8}" destId="{FB735356-064E-43B4-B958-75E5460F32DB}" srcOrd="2" destOrd="0" parTransId="{71EEC0CD-3796-444D-BE05-915496FD80D8}" sibTransId="{461DE73F-846F-47CA-A3CC-F568BAB0DE5D}"/>
    <dgm:cxn modelId="{6B825280-CCDF-47CD-86AE-B98A49CF591A}" type="presOf" srcId="{422AAFC1-2C1F-4577-8AF4-D49F26C425D1}" destId="{AA75F406-2694-4212-8359-D41D0105C16E}" srcOrd="1" destOrd="0" presId="urn:microsoft.com/office/officeart/2005/8/layout/hProcess10"/>
    <dgm:cxn modelId="{1783DB84-A15E-4873-9969-C98D344A38CF}" type="presOf" srcId="{7987C506-2CDE-44E4-B4F5-C33C33D5A6D6}" destId="{975CF257-F5A2-4F77-AE0D-B4A9E4CF1874}" srcOrd="0" destOrd="2" presId="urn:microsoft.com/office/officeart/2005/8/layout/hProcess10"/>
    <dgm:cxn modelId="{6C77F185-335B-4561-A577-CC50C3937452}" srcId="{6DF347B9-05AB-4459-BD13-CF949C3C8A14}" destId="{75AF9CFA-E5EA-41C7-B733-BCCC515E0C99}" srcOrd="3" destOrd="0" parTransId="{3CEE2CE5-7F1A-4C1C-944F-F9AAAC447E80}" sibTransId="{20CD7C7A-38E6-42E7-9B7D-A0EBA79DEBEE}"/>
    <dgm:cxn modelId="{E9FA5C93-5C62-44D4-8804-5084E9861488}" type="presOf" srcId="{8564AA7F-0AED-41E0-A7A9-4213308ABD71}" destId="{6D1B0868-4582-4E66-A4E4-08E22E62931E}" srcOrd="0" destOrd="3" presId="urn:microsoft.com/office/officeart/2005/8/layout/hProcess10"/>
    <dgm:cxn modelId="{377439A4-C742-427E-BEB6-CEC89F8CDF9F}" srcId="{C01B2C84-5D6B-46FE-8BB1-4DD34F46CEE8}" destId="{EA673784-A503-4AA4-B115-DF7F6115348B}" srcOrd="1" destOrd="0" parTransId="{A43746BA-8401-4852-902B-58AC39E85A67}" sibTransId="{E39C8BB6-C54C-42E4-B1FD-8BA377305080}"/>
    <dgm:cxn modelId="{411BC6A8-7166-4520-BA59-C0A7EE91D4B0}" srcId="{6DF347B9-05AB-4459-BD13-CF949C3C8A14}" destId="{AACE8F74-A6C5-43F0-867A-D1B44CE008A8}" srcOrd="1" destOrd="0" parTransId="{36FC6262-8674-43DF-89D4-53CB9168501D}" sibTransId="{138B43F3-538D-4A54-A59E-4D3C5D3642D4}"/>
    <dgm:cxn modelId="{2B5006B2-A62B-41DE-AC26-C5A008C44009}" srcId="{6DF347B9-05AB-4459-BD13-CF949C3C8A14}" destId="{2180C18D-FEE9-4539-868A-88016A2CB7E5}" srcOrd="0" destOrd="0" parTransId="{8C64319D-C016-44E0-84E3-A3726875BFE6}" sibTransId="{A4C4296A-BEC1-42CE-A882-17139BD815F4}"/>
    <dgm:cxn modelId="{29C584B4-59FF-4950-A3E2-69EEF07A219F}" srcId="{6AD4D0FC-646C-486F-BF9B-DEBD8AFBEA9E}" destId="{60464913-F8CF-4911-90B2-4E536B8B4C1B}" srcOrd="4" destOrd="0" parTransId="{1BCE5978-5DF9-4AE3-833F-55BC58AD86AB}" sibTransId="{7D4ACAEF-E0C4-438A-8DC0-EE92670E18E1}"/>
    <dgm:cxn modelId="{C14FD4B6-8FA8-4E77-9033-67E718201EED}" type="presOf" srcId="{6AD4D0FC-646C-486F-BF9B-DEBD8AFBEA9E}" destId="{6D1B0868-4582-4E66-A4E4-08E22E62931E}" srcOrd="0" destOrd="0" presId="urn:microsoft.com/office/officeart/2005/8/layout/hProcess10"/>
    <dgm:cxn modelId="{24938EB7-43F0-492C-B0EE-30B0BABB9F41}" srcId="{A7094814-6996-43B0-A68D-BA1440C8BDE9}" destId="{44647708-D3A2-4C9C-9F9F-05693CE8EBDC}" srcOrd="2" destOrd="0" parTransId="{6AC8DF2A-D799-453B-BC4E-9E606CD8910B}" sibTransId="{570D379C-26EB-41BF-879F-C87D52A72B06}"/>
    <dgm:cxn modelId="{4569DABD-E590-48D6-897B-6A2F24D8BB3F}" type="presOf" srcId="{86EE2E51-D3D6-4BFD-A17A-8E73EC134AA8}" destId="{6D1B0868-4582-4E66-A4E4-08E22E62931E}" srcOrd="0" destOrd="4" presId="urn:microsoft.com/office/officeart/2005/8/layout/hProcess10"/>
    <dgm:cxn modelId="{2ACD3ABF-19EB-42CF-9B7C-BF917C40D69F}" type="presOf" srcId="{A7094814-6996-43B0-A68D-BA1440C8BDE9}" destId="{975CF257-F5A2-4F77-AE0D-B4A9E4CF1874}" srcOrd="0" destOrd="0" presId="urn:microsoft.com/office/officeart/2005/8/layout/hProcess10"/>
    <dgm:cxn modelId="{A943BDC1-E900-4F0D-B9F5-8A67639C60BA}" type="presOf" srcId="{CFD9661E-E466-4D41-A2DA-C7F90CFDAA34}" destId="{908CB92F-5EA8-442B-99F5-E6F693D47519}" srcOrd="0" destOrd="0" presId="urn:microsoft.com/office/officeart/2005/8/layout/hProcess10"/>
    <dgm:cxn modelId="{B71AD7C3-5A7F-4A2A-9D04-02EC5A7F4053}" type="presOf" srcId="{699F0988-1992-46C3-B321-3E36FADD178E}" destId="{6D1B0868-4582-4E66-A4E4-08E22E62931E}" srcOrd="0" destOrd="1" presId="urn:microsoft.com/office/officeart/2005/8/layout/hProcess10"/>
    <dgm:cxn modelId="{04B6C6C7-0966-4767-BBB7-8EEDAE666C33}" type="presOf" srcId="{24B5D0CC-0202-4F63-9F53-BB56674CDAF2}" destId="{FA6E42F6-94D9-4B06-B7B6-43BEC90AB36B}" srcOrd="0" destOrd="5" presId="urn:microsoft.com/office/officeart/2005/8/layout/hProcess10"/>
    <dgm:cxn modelId="{4481A7CB-7D0A-4A26-A990-236F4D5ACF18}" srcId="{6AD4D0FC-646C-486F-BF9B-DEBD8AFBEA9E}" destId="{699F0988-1992-46C3-B321-3E36FADD178E}" srcOrd="0" destOrd="0" parTransId="{B04B32EB-3542-4E19-A6B0-A6768A994F2F}" sibTransId="{8D60D0C9-E7B4-48D1-8284-6B7B16F96DF9}"/>
    <dgm:cxn modelId="{E703B9CE-30B0-4F08-885E-369F70DA527A}" type="presOf" srcId="{44647708-D3A2-4C9C-9F9F-05693CE8EBDC}" destId="{975CF257-F5A2-4F77-AE0D-B4A9E4CF1874}" srcOrd="0" destOrd="3" presId="urn:microsoft.com/office/officeart/2005/8/layout/hProcess10"/>
    <dgm:cxn modelId="{D034ECCE-9E94-4E0F-98FA-D5D2F962852A}" srcId="{C62109EB-5C2B-4F1A-A46B-8B4C9013AEE3}" destId="{CFD9661E-E466-4D41-A2DA-C7F90CFDAA34}" srcOrd="0" destOrd="0" parTransId="{3D61A766-195D-4F1A-ADF3-0F9C8ABA5B64}" sibTransId="{49D8FBD1-85A2-46B9-B60C-01657606DF94}"/>
    <dgm:cxn modelId="{666427D0-80A6-47A6-9A4F-735ACA94F674}" srcId="{CFD9661E-E466-4D41-A2DA-C7F90CFDAA34}" destId="{B48EAD2E-4793-468B-8161-4C1247D8C357}" srcOrd="2" destOrd="0" parTransId="{25D8EF5C-8EF7-4CE2-BBC0-088CF92287DF}" sibTransId="{9E5F2613-F01F-40A9-B96A-0DCB9A2FABD1}"/>
    <dgm:cxn modelId="{E43A49D0-F13C-4977-99AE-3B0D065EC158}" type="presOf" srcId="{75AF9CFA-E5EA-41C7-B733-BCCC515E0C99}" destId="{FA6E42F6-94D9-4B06-B7B6-43BEC90AB36B}" srcOrd="0" destOrd="4" presId="urn:microsoft.com/office/officeart/2005/8/layout/hProcess10"/>
    <dgm:cxn modelId="{D38DAEE0-49D8-4D15-B943-256160CFD195}" type="presOf" srcId="{CF346AAC-90E6-4778-BF87-9E764E622057}" destId="{908CB92F-5EA8-442B-99F5-E6F693D47519}" srcOrd="0" destOrd="4" presId="urn:microsoft.com/office/officeart/2005/8/layout/hProcess10"/>
    <dgm:cxn modelId="{B16B32E5-9AC9-45A0-AEB0-13678D547931}" srcId="{A7094814-6996-43B0-A68D-BA1440C8BDE9}" destId="{7987C506-2CDE-44E4-B4F5-C33C33D5A6D6}" srcOrd="1" destOrd="0" parTransId="{54310600-079D-4722-BB85-54EC4A0229DD}" sibTransId="{F0D7FE95-B402-4BFC-8727-C8B5D71E0262}"/>
    <dgm:cxn modelId="{C2BA66E6-7523-42B2-AA36-E9556EB2BE02}" type="presOf" srcId="{49D8FBD1-85A2-46B9-B60C-01657606DF94}" destId="{E731F7FA-CB05-4657-8649-0B0F6F1AE1B0}" srcOrd="1" destOrd="0" presId="urn:microsoft.com/office/officeart/2005/8/layout/hProcess10"/>
    <dgm:cxn modelId="{22FC28E7-85D8-45B6-8916-52DC8FF34488}" type="presOf" srcId="{F9A92B5C-CF19-4DF1-8A64-9CA08F2CA889}" destId="{975CF257-F5A2-4F77-AE0D-B4A9E4CF1874}" srcOrd="0" destOrd="1" presId="urn:microsoft.com/office/officeart/2005/8/layout/hProcess10"/>
    <dgm:cxn modelId="{B83479EA-C81C-4003-8A40-AFABCF61560A}" srcId="{6AD4D0FC-646C-486F-BF9B-DEBD8AFBEA9E}" destId="{D44685D7-0E29-4A6C-927C-C560C9B26A7B}" srcOrd="1" destOrd="0" parTransId="{FD9129E7-B97C-4782-82B9-93A5B0AE3D34}" sibTransId="{25683F0F-1B39-4DB5-9662-DB61009D1EFC}"/>
    <dgm:cxn modelId="{9967A8ED-F4D0-4A22-A6D8-E2EF4A5F2D4F}" type="presOf" srcId="{BC93E36D-F700-4375-9905-72193D372128}" destId="{E8FD12FB-2AD3-4C77-B301-F385A7060FE1}" srcOrd="0" destOrd="0" presId="urn:microsoft.com/office/officeart/2005/8/layout/hProcess10"/>
    <dgm:cxn modelId="{EC8356F1-0B06-4E35-BB34-FE4ACF36C036}" type="presOf" srcId="{1281D599-E36D-49FF-B1DC-BE785EA334F1}" destId="{908CB92F-5EA8-442B-99F5-E6F693D47519}" srcOrd="0" destOrd="2" presId="urn:microsoft.com/office/officeart/2005/8/layout/hProcess10"/>
    <dgm:cxn modelId="{438ECB2F-3FB8-4597-827A-1543F953AEDC}" type="presParOf" srcId="{609F1493-DB22-4932-BEFF-EF79A979E897}" destId="{61C959EE-52C2-4E53-8E34-9880D7BE1143}" srcOrd="0" destOrd="0" presId="urn:microsoft.com/office/officeart/2005/8/layout/hProcess10"/>
    <dgm:cxn modelId="{97AA72B6-54BB-4BBC-BBD8-83F38DD94102}" type="presParOf" srcId="{61C959EE-52C2-4E53-8E34-9880D7BE1143}" destId="{BB29AAD2-8325-493E-98FF-E32B9B8001FE}" srcOrd="0" destOrd="0" presId="urn:microsoft.com/office/officeart/2005/8/layout/hProcess10"/>
    <dgm:cxn modelId="{67079BDA-8A42-4159-9E16-E581B134F9B6}" type="presParOf" srcId="{61C959EE-52C2-4E53-8E34-9880D7BE1143}" destId="{908CB92F-5EA8-442B-99F5-E6F693D47519}" srcOrd="1" destOrd="0" presId="urn:microsoft.com/office/officeart/2005/8/layout/hProcess10"/>
    <dgm:cxn modelId="{E3CF53B1-DE4B-4C17-AE40-291F570191E4}" type="presParOf" srcId="{609F1493-DB22-4932-BEFF-EF79A979E897}" destId="{BBFB2A25-0F4B-4BFE-B814-AB7316EAC8B7}" srcOrd="1" destOrd="0" presId="urn:microsoft.com/office/officeart/2005/8/layout/hProcess10"/>
    <dgm:cxn modelId="{868D2C7F-F2B5-4B16-B3BD-E4E328B0F484}" type="presParOf" srcId="{BBFB2A25-0F4B-4BFE-B814-AB7316EAC8B7}" destId="{E731F7FA-CB05-4657-8649-0B0F6F1AE1B0}" srcOrd="0" destOrd="0" presId="urn:microsoft.com/office/officeart/2005/8/layout/hProcess10"/>
    <dgm:cxn modelId="{D6228405-CAEF-4FB4-9F8E-88530BF73F79}" type="presParOf" srcId="{609F1493-DB22-4932-BEFF-EF79A979E897}" destId="{2FA8CF50-F6ED-4F41-935F-8F5A0970CC49}" srcOrd="2" destOrd="0" presId="urn:microsoft.com/office/officeart/2005/8/layout/hProcess10"/>
    <dgm:cxn modelId="{E84D20E3-F568-4681-A7FF-64162EFA19F0}" type="presParOf" srcId="{2FA8CF50-F6ED-4F41-935F-8F5A0970CC49}" destId="{CC3C3F98-2E6A-4969-A79D-F74B7252E040}" srcOrd="0" destOrd="0" presId="urn:microsoft.com/office/officeart/2005/8/layout/hProcess10"/>
    <dgm:cxn modelId="{57E70D6E-A609-4D75-87B6-8BD704A32DBB}" type="presParOf" srcId="{2FA8CF50-F6ED-4F41-935F-8F5A0970CC49}" destId="{FA6E42F6-94D9-4B06-B7B6-43BEC90AB36B}" srcOrd="1" destOrd="0" presId="urn:microsoft.com/office/officeart/2005/8/layout/hProcess10"/>
    <dgm:cxn modelId="{5687F54C-5CBD-4721-A17C-1F242E995534}" type="presParOf" srcId="{609F1493-DB22-4932-BEFF-EF79A979E897}" destId="{E8FD12FB-2AD3-4C77-B301-F385A7060FE1}" srcOrd="3" destOrd="0" presId="urn:microsoft.com/office/officeart/2005/8/layout/hProcess10"/>
    <dgm:cxn modelId="{3CCAF487-A953-4B17-89F3-744125BF5173}" type="presParOf" srcId="{E8FD12FB-2AD3-4C77-B301-F385A7060FE1}" destId="{538C8548-D911-4CCC-8972-2C2ACD0101D4}" srcOrd="0" destOrd="0" presId="urn:microsoft.com/office/officeart/2005/8/layout/hProcess10"/>
    <dgm:cxn modelId="{ADF1F692-EE6B-4C92-8219-26A1977E6547}" type="presParOf" srcId="{609F1493-DB22-4932-BEFF-EF79A979E897}" destId="{4FEC386B-3FB5-4B60-92EC-E3C58D006AF3}" srcOrd="4" destOrd="0" presId="urn:microsoft.com/office/officeart/2005/8/layout/hProcess10"/>
    <dgm:cxn modelId="{4D5AD4A6-027A-4FD2-BC8A-F63E98AD04FE}" type="presParOf" srcId="{4FEC386B-3FB5-4B60-92EC-E3C58D006AF3}" destId="{259946B3-D25B-4A3C-9607-6E534306D61E}" srcOrd="0" destOrd="0" presId="urn:microsoft.com/office/officeart/2005/8/layout/hProcess10"/>
    <dgm:cxn modelId="{37983128-28C2-4E9F-8532-AF346E455736}" type="presParOf" srcId="{4FEC386B-3FB5-4B60-92EC-E3C58D006AF3}" destId="{975CF257-F5A2-4F77-AE0D-B4A9E4CF1874}" srcOrd="1" destOrd="0" presId="urn:microsoft.com/office/officeart/2005/8/layout/hProcess10"/>
    <dgm:cxn modelId="{F252BA44-83CE-4975-8C72-391D1FD93687}" type="presParOf" srcId="{609F1493-DB22-4932-BEFF-EF79A979E897}" destId="{D3AD787B-03EF-4384-96FC-FBC6FA0E19ED}" srcOrd="5" destOrd="0" presId="urn:microsoft.com/office/officeart/2005/8/layout/hProcess10"/>
    <dgm:cxn modelId="{2B3683E9-C171-4B68-B5B9-DC9298CB3868}" type="presParOf" srcId="{D3AD787B-03EF-4384-96FC-FBC6FA0E19ED}" destId="{22E2EF1C-6DCC-42E1-8079-C47D12798B10}" srcOrd="0" destOrd="0" presId="urn:microsoft.com/office/officeart/2005/8/layout/hProcess10"/>
    <dgm:cxn modelId="{D3E188C2-9663-4BE9-B368-0874708C388E}" type="presParOf" srcId="{609F1493-DB22-4932-BEFF-EF79A979E897}" destId="{5D9971B6-BF10-4E53-A116-9974856BC5DF}" srcOrd="6" destOrd="0" presId="urn:microsoft.com/office/officeart/2005/8/layout/hProcess10"/>
    <dgm:cxn modelId="{01C86575-8B02-411C-9C18-704115E712C8}" type="presParOf" srcId="{5D9971B6-BF10-4E53-A116-9974856BC5DF}" destId="{99C03321-AD35-4BBC-BC02-B81DD25EF5FE}" srcOrd="0" destOrd="0" presId="urn:microsoft.com/office/officeart/2005/8/layout/hProcess10"/>
    <dgm:cxn modelId="{11086628-B2A3-4264-9492-AD92EDCE3FF1}" type="presParOf" srcId="{5D9971B6-BF10-4E53-A116-9974856BC5DF}" destId="{6D1B0868-4582-4E66-A4E4-08E22E62931E}" srcOrd="1" destOrd="0" presId="urn:microsoft.com/office/officeart/2005/8/layout/hProcess10"/>
    <dgm:cxn modelId="{0FDB0764-8CD1-4A1C-AC65-895461665C17}" type="presParOf" srcId="{609F1493-DB22-4932-BEFF-EF79A979E897}" destId="{B1B3E56E-367D-46AF-96D3-C70FE7C693D5}" srcOrd="7" destOrd="0" presId="urn:microsoft.com/office/officeart/2005/8/layout/hProcess10"/>
    <dgm:cxn modelId="{C19A5FAC-DC75-4511-A724-1DB640B3C02D}" type="presParOf" srcId="{B1B3E56E-367D-46AF-96D3-C70FE7C693D5}" destId="{AA75F406-2694-4212-8359-D41D0105C16E}" srcOrd="0" destOrd="0" presId="urn:microsoft.com/office/officeart/2005/8/layout/hProcess10"/>
    <dgm:cxn modelId="{7C85C73A-68C8-453F-A883-8CDBFEE79D13}" type="presParOf" srcId="{609F1493-DB22-4932-BEFF-EF79A979E897}" destId="{C0D397DC-19A0-4918-BA22-5E342E87F459}" srcOrd="8" destOrd="0" presId="urn:microsoft.com/office/officeart/2005/8/layout/hProcess10"/>
    <dgm:cxn modelId="{4693723B-08D0-4845-BAEE-310240C947DC}" type="presParOf" srcId="{C0D397DC-19A0-4918-BA22-5E342E87F459}" destId="{EBF4C65E-5E49-4394-A97A-341AC7DFD438}" srcOrd="0" destOrd="0" presId="urn:microsoft.com/office/officeart/2005/8/layout/hProcess10"/>
    <dgm:cxn modelId="{6AA12EF5-2FEC-4765-ACB4-1980BBE68992}" type="presParOf" srcId="{C0D397DC-19A0-4918-BA22-5E342E87F459}" destId="{67737B99-9A1E-4AC6-AFF4-80103183C597}" srcOrd="1" destOrd="0" presId="urn:microsoft.com/office/officeart/2005/8/layout/hProcess10"/>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B29AAD2-8325-493E-98FF-E32B9B8001FE}">
      <dsp:nvSpPr>
        <dsp:cNvPr id="0" name=""/>
        <dsp:cNvSpPr/>
      </dsp:nvSpPr>
      <dsp:spPr>
        <a:xfrm>
          <a:off x="6837" y="396153"/>
          <a:ext cx="1598491" cy="1598491"/>
        </a:xfrm>
        <a:prstGeom prst="roundRect">
          <a:avLst>
            <a:gd name="adj" fmla="val 10000"/>
          </a:avLst>
        </a:prstGeom>
        <a:blipFill>
          <a:blip xmlns:r="http://schemas.openxmlformats.org/officeDocument/2006/relationships" r:embed="rId1">
            <a:extLst>
              <a:ext uri="{28A0092B-C50C-407E-A947-70E740481C1C}">
                <a14:useLocalDpi xmlns:a14="http://schemas.microsoft.com/office/drawing/2010/main" val="0"/>
              </a:ext>
            </a:extLst>
          </a:blip>
          <a:srcRect/>
          <a:stretch>
            <a:fillRect t="-3000" b="-3000"/>
          </a:stretch>
        </a:blipFill>
        <a:ln>
          <a:noFill/>
        </a:ln>
        <a:effectLst/>
        <a:sp3d z="-54000" prstMaterial="plastic">
          <a:bevelT w="50800" h="50800"/>
          <a:bevelB w="50800" h="50800"/>
        </a:sp3d>
      </dsp:spPr>
      <dsp:style>
        <a:lnRef idx="0">
          <a:scrgbClr r="0" g="0" b="0"/>
        </a:lnRef>
        <a:fillRef idx="1">
          <a:scrgbClr r="0" g="0" b="0"/>
        </a:fillRef>
        <a:effectRef idx="2">
          <a:scrgbClr r="0" g="0" b="0"/>
        </a:effectRef>
        <a:fontRef idx="minor"/>
      </dsp:style>
    </dsp:sp>
    <dsp:sp modelId="{908CB92F-5EA8-442B-99F5-E6F693D47519}">
      <dsp:nvSpPr>
        <dsp:cNvPr id="0" name=""/>
        <dsp:cNvSpPr/>
      </dsp:nvSpPr>
      <dsp:spPr>
        <a:xfrm>
          <a:off x="217615" y="1751401"/>
          <a:ext cx="1598491" cy="1598491"/>
        </a:xfrm>
        <a:prstGeom prst="roundRect">
          <a:avLst>
            <a:gd name="adj" fmla="val 10000"/>
          </a:avLst>
        </a:prstGeom>
        <a:solidFill>
          <a:schemeClr val="lt1">
            <a:hueOff val="0"/>
            <a:satOff val="0"/>
            <a:lumOff val="0"/>
            <a:alphaOff val="0"/>
          </a:schemeClr>
        </a:solidFill>
        <a:ln>
          <a:noFill/>
        </a:ln>
        <a:effectLst/>
        <a:sp3d prstMaterial="plastic">
          <a:bevelT w="50800" h="50800"/>
          <a:bevelB w="50800" h="50800"/>
        </a:sp3d>
      </dsp:spPr>
      <dsp:style>
        <a:lnRef idx="0">
          <a:scrgbClr r="0" g="0" b="0"/>
        </a:lnRef>
        <a:fillRef idx="1">
          <a:scrgbClr r="0" g="0" b="0"/>
        </a:fillRef>
        <a:effectRef idx="2">
          <a:scrgbClr r="0" g="0" b="0"/>
        </a:effectRef>
        <a:fontRef idx="minor">
          <a:schemeClr val="lt1"/>
        </a:fontRef>
      </dsp:style>
      <dsp:txBody>
        <a:bodyPr spcFirstLastPara="0" vert="horz" wrap="square" lIns="45720" tIns="45720" rIns="45720" bIns="45720" numCol="1" spcCol="1270" anchor="t" anchorCtr="0">
          <a:noAutofit/>
        </a:bodyPr>
        <a:lstStyle/>
        <a:p>
          <a:pPr marL="0" lvl="0" indent="0" algn="l" defTabSz="533400">
            <a:lnSpc>
              <a:spcPct val="90000"/>
            </a:lnSpc>
            <a:spcBef>
              <a:spcPct val="0"/>
            </a:spcBef>
            <a:spcAft>
              <a:spcPct val="35000"/>
            </a:spcAft>
            <a:buNone/>
          </a:pPr>
          <a:r>
            <a:rPr lang="es-ES" sz="1200" b="1" kern="1200" dirty="0"/>
            <a:t>Identificar</a:t>
          </a:r>
        </a:p>
        <a:p>
          <a:pPr marL="57150" lvl="1" indent="-57150" algn="l" defTabSz="488950">
            <a:lnSpc>
              <a:spcPct val="90000"/>
            </a:lnSpc>
            <a:spcBef>
              <a:spcPct val="0"/>
            </a:spcBef>
            <a:spcAft>
              <a:spcPct val="15000"/>
            </a:spcAft>
            <a:buChar char="•"/>
          </a:pPr>
          <a:r>
            <a:rPr lang="es-ES" sz="1100" kern="1200" dirty="0"/>
            <a:t>Gestión de activos</a:t>
          </a:r>
        </a:p>
        <a:p>
          <a:pPr marL="57150" lvl="1" indent="-57150" algn="l" defTabSz="488950">
            <a:lnSpc>
              <a:spcPct val="90000"/>
            </a:lnSpc>
            <a:spcBef>
              <a:spcPct val="0"/>
            </a:spcBef>
            <a:spcAft>
              <a:spcPct val="15000"/>
            </a:spcAft>
            <a:buChar char="•"/>
          </a:pPr>
          <a:r>
            <a:rPr lang="es-ES" sz="1100" kern="1200" dirty="0"/>
            <a:t>Ambiente de negocios</a:t>
          </a:r>
        </a:p>
        <a:p>
          <a:pPr marL="57150" lvl="1" indent="-57150" algn="l" defTabSz="488950">
            <a:lnSpc>
              <a:spcPct val="90000"/>
            </a:lnSpc>
            <a:spcBef>
              <a:spcPct val="0"/>
            </a:spcBef>
            <a:spcAft>
              <a:spcPct val="15000"/>
            </a:spcAft>
            <a:buChar char="•"/>
          </a:pPr>
          <a:r>
            <a:rPr lang="es-ES" sz="1100" kern="1200" dirty="0"/>
            <a:t>Evaluación de riesgos</a:t>
          </a:r>
        </a:p>
        <a:p>
          <a:pPr marL="57150" lvl="1" indent="-57150" algn="l" defTabSz="488950">
            <a:lnSpc>
              <a:spcPct val="90000"/>
            </a:lnSpc>
            <a:spcBef>
              <a:spcPct val="0"/>
            </a:spcBef>
            <a:spcAft>
              <a:spcPct val="15000"/>
            </a:spcAft>
            <a:buChar char="•"/>
          </a:pPr>
          <a:r>
            <a:rPr lang="es-ES" sz="1100" kern="1200" dirty="0"/>
            <a:t>Estrategia de gestión de riesgos</a:t>
          </a:r>
        </a:p>
      </dsp:txBody>
      <dsp:txXfrm>
        <a:off x="264433" y="1798219"/>
        <a:ext cx="1504855" cy="1504855"/>
      </dsp:txXfrm>
    </dsp:sp>
    <dsp:sp modelId="{BBFB2A25-0F4B-4BFE-B814-AB7316EAC8B7}">
      <dsp:nvSpPr>
        <dsp:cNvPr id="0" name=""/>
        <dsp:cNvSpPr/>
      </dsp:nvSpPr>
      <dsp:spPr>
        <a:xfrm>
          <a:off x="1913233" y="1003351"/>
          <a:ext cx="307904" cy="384095"/>
        </a:xfrm>
        <a:prstGeom prst="rightArrow">
          <a:avLst>
            <a:gd name="adj1" fmla="val 60000"/>
            <a:gd name="adj2" fmla="val 50000"/>
          </a:avLst>
        </a:prstGeom>
        <a:solidFill>
          <a:schemeClr val="accent1">
            <a:tint val="60000"/>
            <a:hueOff val="0"/>
            <a:satOff val="0"/>
            <a:lumOff val="0"/>
            <a:alphaOff val="0"/>
          </a:schemeClr>
        </a:solidFill>
        <a:ln w="6350" cap="flat" cmpd="sng" algn="ctr">
          <a:solidFill>
            <a:schemeClr val="accent1">
              <a:tint val="60000"/>
              <a:hueOff val="0"/>
              <a:satOff val="0"/>
              <a:lumOff val="0"/>
              <a:alphaOff val="0"/>
            </a:schemeClr>
          </a:solidFill>
          <a:prstDash val="solid"/>
          <a:miter lim="800000"/>
        </a:ln>
        <a:effectLst/>
        <a:sp3d z="-25400" prstMaterial="plastic">
          <a:bevelT w="25400" h="25400"/>
          <a:bevelB w="25400" h="25400"/>
        </a:sp3d>
      </dsp:spPr>
      <dsp:style>
        <a:lnRef idx="1">
          <a:scrgbClr r="0" g="0" b="0"/>
        </a:lnRef>
        <a:fillRef idx="1">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377825">
            <a:lnSpc>
              <a:spcPct val="90000"/>
            </a:lnSpc>
            <a:spcBef>
              <a:spcPct val="0"/>
            </a:spcBef>
            <a:spcAft>
              <a:spcPct val="35000"/>
            </a:spcAft>
            <a:buNone/>
          </a:pPr>
          <a:endParaRPr lang="es-ES" sz="850" kern="1200"/>
        </a:p>
      </dsp:txBody>
      <dsp:txXfrm>
        <a:off x="1913233" y="1080170"/>
        <a:ext cx="215533" cy="230457"/>
      </dsp:txXfrm>
    </dsp:sp>
    <dsp:sp modelId="{CC3C3F98-2E6A-4969-A79D-F74B7252E040}">
      <dsp:nvSpPr>
        <dsp:cNvPr id="0" name=""/>
        <dsp:cNvSpPr/>
      </dsp:nvSpPr>
      <dsp:spPr>
        <a:xfrm>
          <a:off x="2485056" y="396153"/>
          <a:ext cx="1598491" cy="1598491"/>
        </a:xfrm>
        <a:prstGeom prst="roundRect">
          <a:avLst>
            <a:gd name="adj" fmla="val 10000"/>
          </a:avLst>
        </a:prstGeom>
        <a:blipFill>
          <a:blip xmlns:r="http://schemas.openxmlformats.org/officeDocument/2006/relationships" r:embed="rId2">
            <a:extLst>
              <a:ext uri="{28A0092B-C50C-407E-A947-70E740481C1C}">
                <a14:useLocalDpi xmlns:a14="http://schemas.microsoft.com/office/drawing/2010/main" val="0"/>
              </a:ext>
            </a:extLst>
          </a:blip>
          <a:srcRect/>
          <a:stretch>
            <a:fillRect l="-44000" r="-44000"/>
          </a:stretch>
        </a:blipFill>
        <a:ln>
          <a:noFill/>
        </a:ln>
        <a:effectLst/>
        <a:sp3d z="-54000" prstMaterial="plastic">
          <a:bevelT w="50800" h="50800"/>
          <a:bevelB w="50800" h="50800"/>
        </a:sp3d>
      </dsp:spPr>
      <dsp:style>
        <a:lnRef idx="0">
          <a:scrgbClr r="0" g="0" b="0"/>
        </a:lnRef>
        <a:fillRef idx="1">
          <a:scrgbClr r="0" g="0" b="0"/>
        </a:fillRef>
        <a:effectRef idx="2">
          <a:scrgbClr r="0" g="0" b="0"/>
        </a:effectRef>
        <a:fontRef idx="minor"/>
      </dsp:style>
    </dsp:sp>
    <dsp:sp modelId="{FA6E42F6-94D9-4B06-B7B6-43BEC90AB36B}">
      <dsp:nvSpPr>
        <dsp:cNvPr id="0" name=""/>
        <dsp:cNvSpPr/>
      </dsp:nvSpPr>
      <dsp:spPr>
        <a:xfrm>
          <a:off x="2695834" y="1751401"/>
          <a:ext cx="1598491" cy="1598491"/>
        </a:xfrm>
        <a:prstGeom prst="roundRect">
          <a:avLst>
            <a:gd name="adj" fmla="val 10000"/>
          </a:avLst>
        </a:prstGeom>
        <a:solidFill>
          <a:schemeClr val="lt1">
            <a:hueOff val="0"/>
            <a:satOff val="0"/>
            <a:lumOff val="0"/>
            <a:alphaOff val="0"/>
          </a:schemeClr>
        </a:solidFill>
        <a:ln>
          <a:noFill/>
        </a:ln>
        <a:effectLst/>
        <a:sp3d prstMaterial="plastic">
          <a:bevelT w="50800" h="50800"/>
          <a:bevelB w="50800" h="50800"/>
        </a:sp3d>
      </dsp:spPr>
      <dsp:style>
        <a:lnRef idx="0">
          <a:scrgbClr r="0" g="0" b="0"/>
        </a:lnRef>
        <a:fillRef idx="1">
          <a:scrgbClr r="0" g="0" b="0"/>
        </a:fillRef>
        <a:effectRef idx="2">
          <a:scrgbClr r="0" g="0" b="0"/>
        </a:effectRef>
        <a:fontRef idx="minor">
          <a:schemeClr val="lt1"/>
        </a:fontRef>
      </dsp:style>
      <dsp:txBody>
        <a:bodyPr spcFirstLastPara="0" vert="horz" wrap="square" lIns="45720" tIns="45720" rIns="45720" bIns="45720" numCol="1" spcCol="1270" anchor="t" anchorCtr="0">
          <a:noAutofit/>
        </a:bodyPr>
        <a:lstStyle/>
        <a:p>
          <a:pPr marL="0" lvl="0" indent="0" algn="l" defTabSz="533400">
            <a:lnSpc>
              <a:spcPct val="90000"/>
            </a:lnSpc>
            <a:spcBef>
              <a:spcPct val="0"/>
            </a:spcBef>
            <a:spcAft>
              <a:spcPct val="35000"/>
            </a:spcAft>
            <a:buNone/>
          </a:pPr>
          <a:r>
            <a:rPr lang="es-ES" sz="1200" b="1" kern="1200" dirty="0"/>
            <a:t>Proteger</a:t>
          </a:r>
        </a:p>
        <a:p>
          <a:pPr marL="57150" lvl="1" indent="-57150" algn="l" defTabSz="488950">
            <a:lnSpc>
              <a:spcPct val="90000"/>
            </a:lnSpc>
            <a:spcBef>
              <a:spcPct val="0"/>
            </a:spcBef>
            <a:spcAft>
              <a:spcPct val="15000"/>
            </a:spcAft>
            <a:buChar char="•"/>
          </a:pPr>
          <a:r>
            <a:rPr lang="es-ES" sz="1100" kern="1200" dirty="0"/>
            <a:t>Control de acceso</a:t>
          </a:r>
        </a:p>
        <a:p>
          <a:pPr marL="57150" lvl="1" indent="-57150" algn="l" defTabSz="488950">
            <a:lnSpc>
              <a:spcPct val="90000"/>
            </a:lnSpc>
            <a:spcBef>
              <a:spcPct val="0"/>
            </a:spcBef>
            <a:spcAft>
              <a:spcPct val="15000"/>
            </a:spcAft>
            <a:buChar char="•"/>
          </a:pPr>
          <a:r>
            <a:rPr lang="es-ES" sz="1100" kern="1200" dirty="0"/>
            <a:t>Capacitación y sensibilización</a:t>
          </a:r>
        </a:p>
        <a:p>
          <a:pPr marL="57150" lvl="1" indent="-57150" algn="l" defTabSz="488950">
            <a:lnSpc>
              <a:spcPct val="90000"/>
            </a:lnSpc>
            <a:spcBef>
              <a:spcPct val="0"/>
            </a:spcBef>
            <a:spcAft>
              <a:spcPct val="15000"/>
            </a:spcAft>
            <a:buChar char="•"/>
          </a:pPr>
          <a:r>
            <a:rPr lang="es-ES" sz="1100" kern="1200" dirty="0"/>
            <a:t>Seguridad datos</a:t>
          </a:r>
        </a:p>
        <a:p>
          <a:pPr marL="57150" lvl="1" indent="-57150" algn="l" defTabSz="488950">
            <a:lnSpc>
              <a:spcPct val="90000"/>
            </a:lnSpc>
            <a:spcBef>
              <a:spcPct val="0"/>
            </a:spcBef>
            <a:spcAft>
              <a:spcPct val="15000"/>
            </a:spcAft>
            <a:buChar char="•"/>
          </a:pPr>
          <a:r>
            <a:rPr lang="es-ES" sz="1100" kern="1200" dirty="0"/>
            <a:t>Protección información y procedimientos</a:t>
          </a:r>
        </a:p>
        <a:p>
          <a:pPr marL="57150" lvl="1" indent="-57150" algn="l" defTabSz="488950">
            <a:lnSpc>
              <a:spcPct val="90000"/>
            </a:lnSpc>
            <a:spcBef>
              <a:spcPct val="0"/>
            </a:spcBef>
            <a:spcAft>
              <a:spcPct val="15000"/>
            </a:spcAft>
            <a:buChar char="•"/>
          </a:pPr>
          <a:r>
            <a:rPr lang="es-ES" sz="1100" kern="1200" dirty="0"/>
            <a:t>Mantenimiento</a:t>
          </a:r>
        </a:p>
        <a:p>
          <a:pPr marL="57150" lvl="1" indent="-57150" algn="l" defTabSz="488950">
            <a:lnSpc>
              <a:spcPct val="90000"/>
            </a:lnSpc>
            <a:spcBef>
              <a:spcPct val="0"/>
            </a:spcBef>
            <a:spcAft>
              <a:spcPct val="15000"/>
            </a:spcAft>
            <a:buChar char="•"/>
          </a:pPr>
          <a:r>
            <a:rPr lang="es-ES" sz="1100" kern="1200" dirty="0"/>
            <a:t>Tecnología de protección</a:t>
          </a:r>
        </a:p>
      </dsp:txBody>
      <dsp:txXfrm>
        <a:off x="2742652" y="1798219"/>
        <a:ext cx="1504855" cy="1504855"/>
      </dsp:txXfrm>
    </dsp:sp>
    <dsp:sp modelId="{E8FD12FB-2AD3-4C77-B301-F385A7060FE1}">
      <dsp:nvSpPr>
        <dsp:cNvPr id="0" name=""/>
        <dsp:cNvSpPr/>
      </dsp:nvSpPr>
      <dsp:spPr>
        <a:xfrm>
          <a:off x="4391452" y="1003351"/>
          <a:ext cx="307904" cy="384095"/>
        </a:xfrm>
        <a:prstGeom prst="rightArrow">
          <a:avLst>
            <a:gd name="adj1" fmla="val 60000"/>
            <a:gd name="adj2" fmla="val 50000"/>
          </a:avLst>
        </a:prstGeom>
        <a:solidFill>
          <a:schemeClr val="accent1">
            <a:tint val="60000"/>
            <a:hueOff val="0"/>
            <a:satOff val="0"/>
            <a:lumOff val="0"/>
            <a:alphaOff val="0"/>
          </a:schemeClr>
        </a:solidFill>
        <a:ln w="6350" cap="flat" cmpd="sng" algn="ctr">
          <a:solidFill>
            <a:schemeClr val="accent1">
              <a:tint val="60000"/>
              <a:hueOff val="0"/>
              <a:satOff val="0"/>
              <a:lumOff val="0"/>
              <a:alphaOff val="0"/>
            </a:schemeClr>
          </a:solidFill>
          <a:prstDash val="solid"/>
          <a:miter lim="800000"/>
        </a:ln>
        <a:effectLst/>
        <a:sp3d z="-25400" prstMaterial="plastic">
          <a:bevelT w="25400" h="25400"/>
          <a:bevelB w="25400" h="25400"/>
        </a:sp3d>
      </dsp:spPr>
      <dsp:style>
        <a:lnRef idx="1">
          <a:scrgbClr r="0" g="0" b="0"/>
        </a:lnRef>
        <a:fillRef idx="1">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377825">
            <a:lnSpc>
              <a:spcPct val="90000"/>
            </a:lnSpc>
            <a:spcBef>
              <a:spcPct val="0"/>
            </a:spcBef>
            <a:spcAft>
              <a:spcPct val="35000"/>
            </a:spcAft>
            <a:buNone/>
          </a:pPr>
          <a:endParaRPr lang="es-ES" sz="850" kern="1200"/>
        </a:p>
      </dsp:txBody>
      <dsp:txXfrm>
        <a:off x="4391452" y="1080170"/>
        <a:ext cx="215533" cy="230457"/>
      </dsp:txXfrm>
    </dsp:sp>
    <dsp:sp modelId="{259946B3-D25B-4A3C-9607-6E534306D61E}">
      <dsp:nvSpPr>
        <dsp:cNvPr id="0" name=""/>
        <dsp:cNvSpPr/>
      </dsp:nvSpPr>
      <dsp:spPr>
        <a:xfrm>
          <a:off x="4963275" y="396153"/>
          <a:ext cx="1598491" cy="1598491"/>
        </a:xfrm>
        <a:prstGeom prst="roundRect">
          <a:avLst>
            <a:gd name="adj" fmla="val 10000"/>
          </a:avLst>
        </a:prstGeom>
        <a:blipFill>
          <a:blip xmlns:r="http://schemas.openxmlformats.org/officeDocument/2006/relationships" r:embed="rId3">
            <a:extLst>
              <a:ext uri="{28A0092B-C50C-407E-A947-70E740481C1C}">
                <a14:useLocalDpi xmlns:a14="http://schemas.microsoft.com/office/drawing/2010/main" val="0"/>
              </a:ext>
            </a:extLst>
          </a:blip>
          <a:srcRect/>
          <a:stretch>
            <a:fillRect/>
          </a:stretch>
        </a:blipFill>
        <a:ln>
          <a:noFill/>
        </a:ln>
        <a:effectLst/>
        <a:sp3d z="-54000" prstMaterial="plastic">
          <a:bevelT w="50800" h="50800"/>
          <a:bevelB w="50800" h="50800"/>
        </a:sp3d>
      </dsp:spPr>
      <dsp:style>
        <a:lnRef idx="0">
          <a:scrgbClr r="0" g="0" b="0"/>
        </a:lnRef>
        <a:fillRef idx="1">
          <a:scrgbClr r="0" g="0" b="0"/>
        </a:fillRef>
        <a:effectRef idx="2">
          <a:scrgbClr r="0" g="0" b="0"/>
        </a:effectRef>
        <a:fontRef idx="minor"/>
      </dsp:style>
    </dsp:sp>
    <dsp:sp modelId="{975CF257-F5A2-4F77-AE0D-B4A9E4CF1874}">
      <dsp:nvSpPr>
        <dsp:cNvPr id="0" name=""/>
        <dsp:cNvSpPr/>
      </dsp:nvSpPr>
      <dsp:spPr>
        <a:xfrm>
          <a:off x="5174053" y="1751401"/>
          <a:ext cx="1598491" cy="1598491"/>
        </a:xfrm>
        <a:prstGeom prst="roundRect">
          <a:avLst>
            <a:gd name="adj" fmla="val 10000"/>
          </a:avLst>
        </a:prstGeom>
        <a:solidFill>
          <a:schemeClr val="lt1">
            <a:hueOff val="0"/>
            <a:satOff val="0"/>
            <a:lumOff val="0"/>
            <a:alphaOff val="0"/>
          </a:schemeClr>
        </a:solidFill>
        <a:ln>
          <a:noFill/>
        </a:ln>
        <a:effectLst/>
        <a:sp3d prstMaterial="plastic">
          <a:bevelT w="50800" h="50800"/>
          <a:bevelB w="50800" h="50800"/>
        </a:sp3d>
      </dsp:spPr>
      <dsp:style>
        <a:lnRef idx="0">
          <a:scrgbClr r="0" g="0" b="0"/>
        </a:lnRef>
        <a:fillRef idx="1">
          <a:scrgbClr r="0" g="0" b="0"/>
        </a:fillRef>
        <a:effectRef idx="2">
          <a:scrgbClr r="0" g="0" b="0"/>
        </a:effectRef>
        <a:fontRef idx="minor">
          <a:schemeClr val="lt1"/>
        </a:fontRef>
      </dsp:style>
      <dsp:txBody>
        <a:bodyPr spcFirstLastPara="0" vert="horz" wrap="square" lIns="38100" tIns="38100" rIns="38100" bIns="38100" numCol="1" spcCol="1270" anchor="t" anchorCtr="0">
          <a:noAutofit/>
        </a:bodyPr>
        <a:lstStyle/>
        <a:p>
          <a:pPr marL="0" lvl="0" indent="0" algn="l" defTabSz="444500">
            <a:lnSpc>
              <a:spcPct val="90000"/>
            </a:lnSpc>
            <a:spcBef>
              <a:spcPct val="0"/>
            </a:spcBef>
            <a:spcAft>
              <a:spcPct val="35000"/>
            </a:spcAft>
            <a:buNone/>
          </a:pPr>
          <a:r>
            <a:rPr lang="es-ES" sz="1000" b="1" kern="1200" dirty="0"/>
            <a:t>Detectar</a:t>
          </a:r>
        </a:p>
        <a:p>
          <a:pPr marL="57150" lvl="1" indent="-57150" algn="l" defTabSz="488950">
            <a:lnSpc>
              <a:spcPct val="90000"/>
            </a:lnSpc>
            <a:spcBef>
              <a:spcPct val="0"/>
            </a:spcBef>
            <a:spcAft>
              <a:spcPct val="15000"/>
            </a:spcAft>
            <a:buChar char="•"/>
          </a:pPr>
          <a:r>
            <a:rPr lang="es-ES" sz="1100" kern="1200" dirty="0"/>
            <a:t>Anomalías y eventos</a:t>
          </a:r>
        </a:p>
        <a:p>
          <a:pPr marL="57150" lvl="1" indent="-57150" algn="l" defTabSz="488950">
            <a:lnSpc>
              <a:spcPct val="90000"/>
            </a:lnSpc>
            <a:spcBef>
              <a:spcPct val="0"/>
            </a:spcBef>
            <a:spcAft>
              <a:spcPct val="15000"/>
            </a:spcAft>
            <a:buChar char="•"/>
          </a:pPr>
          <a:r>
            <a:rPr lang="es-ES" sz="1100" kern="1200" dirty="0"/>
            <a:t>Monitoreo continuo de la seguridad</a:t>
          </a:r>
        </a:p>
        <a:p>
          <a:pPr marL="57150" lvl="1" indent="-57150" algn="l" defTabSz="488950">
            <a:lnSpc>
              <a:spcPct val="90000"/>
            </a:lnSpc>
            <a:spcBef>
              <a:spcPct val="0"/>
            </a:spcBef>
            <a:spcAft>
              <a:spcPct val="15000"/>
            </a:spcAft>
            <a:buChar char="•"/>
          </a:pPr>
          <a:r>
            <a:rPr lang="es-ES" sz="1100" kern="1200" dirty="0"/>
            <a:t>Proceso de detección</a:t>
          </a:r>
          <a:r>
            <a:rPr lang="es-ES" sz="1000" kern="1200" dirty="0"/>
            <a:t>	</a:t>
          </a:r>
        </a:p>
      </dsp:txBody>
      <dsp:txXfrm>
        <a:off x="5220871" y="1798219"/>
        <a:ext cx="1504855" cy="1504855"/>
      </dsp:txXfrm>
    </dsp:sp>
    <dsp:sp modelId="{D3AD787B-03EF-4384-96FC-FBC6FA0E19ED}">
      <dsp:nvSpPr>
        <dsp:cNvPr id="0" name=""/>
        <dsp:cNvSpPr/>
      </dsp:nvSpPr>
      <dsp:spPr>
        <a:xfrm>
          <a:off x="6869671" y="1003351"/>
          <a:ext cx="307904" cy="384095"/>
        </a:xfrm>
        <a:prstGeom prst="rightArrow">
          <a:avLst>
            <a:gd name="adj1" fmla="val 60000"/>
            <a:gd name="adj2" fmla="val 50000"/>
          </a:avLst>
        </a:prstGeom>
        <a:solidFill>
          <a:schemeClr val="accent1">
            <a:tint val="60000"/>
            <a:hueOff val="0"/>
            <a:satOff val="0"/>
            <a:lumOff val="0"/>
            <a:alphaOff val="0"/>
          </a:schemeClr>
        </a:solidFill>
        <a:ln w="6350" cap="flat" cmpd="sng" algn="ctr">
          <a:solidFill>
            <a:schemeClr val="accent1">
              <a:tint val="60000"/>
              <a:hueOff val="0"/>
              <a:satOff val="0"/>
              <a:lumOff val="0"/>
              <a:alphaOff val="0"/>
            </a:schemeClr>
          </a:solidFill>
          <a:prstDash val="solid"/>
          <a:miter lim="800000"/>
        </a:ln>
        <a:effectLst/>
        <a:sp3d z="-25400" prstMaterial="plastic">
          <a:bevelT w="25400" h="25400"/>
          <a:bevelB w="25400" h="25400"/>
        </a:sp3d>
      </dsp:spPr>
      <dsp:style>
        <a:lnRef idx="1">
          <a:scrgbClr r="0" g="0" b="0"/>
        </a:lnRef>
        <a:fillRef idx="1">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377825">
            <a:lnSpc>
              <a:spcPct val="90000"/>
            </a:lnSpc>
            <a:spcBef>
              <a:spcPct val="0"/>
            </a:spcBef>
            <a:spcAft>
              <a:spcPct val="35000"/>
            </a:spcAft>
            <a:buNone/>
          </a:pPr>
          <a:endParaRPr lang="es-ES" sz="850" kern="1200"/>
        </a:p>
      </dsp:txBody>
      <dsp:txXfrm>
        <a:off x="6869671" y="1080170"/>
        <a:ext cx="215533" cy="230457"/>
      </dsp:txXfrm>
    </dsp:sp>
    <dsp:sp modelId="{99C03321-AD35-4BBC-BC02-B81DD25EF5FE}">
      <dsp:nvSpPr>
        <dsp:cNvPr id="0" name=""/>
        <dsp:cNvSpPr/>
      </dsp:nvSpPr>
      <dsp:spPr>
        <a:xfrm>
          <a:off x="7441494" y="396153"/>
          <a:ext cx="1598491" cy="1598491"/>
        </a:xfrm>
        <a:prstGeom prst="roundRect">
          <a:avLst>
            <a:gd name="adj" fmla="val 10000"/>
          </a:avLst>
        </a:prstGeom>
        <a:blipFill>
          <a:blip xmlns:r="http://schemas.openxmlformats.org/officeDocument/2006/relationships" r:embed="rId4">
            <a:extLst>
              <a:ext uri="{28A0092B-C50C-407E-A947-70E740481C1C}">
                <a14:useLocalDpi xmlns:a14="http://schemas.microsoft.com/office/drawing/2010/main" val="0"/>
              </a:ext>
            </a:extLst>
          </a:blip>
          <a:srcRect/>
          <a:stretch>
            <a:fillRect l="-62000" r="-62000"/>
          </a:stretch>
        </a:blipFill>
        <a:ln>
          <a:noFill/>
        </a:ln>
        <a:effectLst/>
        <a:sp3d z="-54000" prstMaterial="plastic">
          <a:bevelT w="50800" h="50800"/>
          <a:bevelB w="50800" h="50800"/>
        </a:sp3d>
      </dsp:spPr>
      <dsp:style>
        <a:lnRef idx="0">
          <a:scrgbClr r="0" g="0" b="0"/>
        </a:lnRef>
        <a:fillRef idx="1">
          <a:scrgbClr r="0" g="0" b="0"/>
        </a:fillRef>
        <a:effectRef idx="2">
          <a:scrgbClr r="0" g="0" b="0"/>
        </a:effectRef>
        <a:fontRef idx="minor"/>
      </dsp:style>
    </dsp:sp>
    <dsp:sp modelId="{6D1B0868-4582-4E66-A4E4-08E22E62931E}">
      <dsp:nvSpPr>
        <dsp:cNvPr id="0" name=""/>
        <dsp:cNvSpPr/>
      </dsp:nvSpPr>
      <dsp:spPr>
        <a:xfrm>
          <a:off x="7652288" y="1751401"/>
          <a:ext cx="1598491" cy="1598491"/>
        </a:xfrm>
        <a:prstGeom prst="roundRect">
          <a:avLst>
            <a:gd name="adj" fmla="val 10000"/>
          </a:avLst>
        </a:prstGeom>
        <a:solidFill>
          <a:schemeClr val="lt1">
            <a:hueOff val="0"/>
            <a:satOff val="0"/>
            <a:lumOff val="0"/>
            <a:alphaOff val="0"/>
          </a:schemeClr>
        </a:solidFill>
        <a:ln>
          <a:noFill/>
        </a:ln>
        <a:effectLst/>
        <a:sp3d prstMaterial="plastic">
          <a:bevelT w="50800" h="50800"/>
          <a:bevelB w="50800" h="50800"/>
        </a:sp3d>
      </dsp:spPr>
      <dsp:style>
        <a:lnRef idx="0">
          <a:scrgbClr r="0" g="0" b="0"/>
        </a:lnRef>
        <a:fillRef idx="1">
          <a:scrgbClr r="0" g="0" b="0"/>
        </a:fillRef>
        <a:effectRef idx="2">
          <a:scrgbClr r="0" g="0" b="0"/>
        </a:effectRef>
        <a:fontRef idx="minor">
          <a:schemeClr val="lt1"/>
        </a:fontRef>
      </dsp:style>
      <dsp:txBody>
        <a:bodyPr spcFirstLastPara="0" vert="horz" wrap="square" lIns="38100" tIns="38100" rIns="38100" bIns="38100" numCol="1" spcCol="1270" anchor="t" anchorCtr="0">
          <a:noAutofit/>
        </a:bodyPr>
        <a:lstStyle/>
        <a:p>
          <a:pPr marL="0" lvl="0" indent="0" algn="l" defTabSz="444500">
            <a:lnSpc>
              <a:spcPct val="90000"/>
            </a:lnSpc>
            <a:spcBef>
              <a:spcPct val="0"/>
            </a:spcBef>
            <a:spcAft>
              <a:spcPct val="35000"/>
            </a:spcAft>
            <a:buNone/>
          </a:pPr>
          <a:r>
            <a:rPr lang="es-ES" sz="1000" b="1" kern="1200" dirty="0"/>
            <a:t>Responder</a:t>
          </a:r>
        </a:p>
        <a:p>
          <a:pPr marL="57150" lvl="1" indent="-57150" algn="l" defTabSz="488950">
            <a:lnSpc>
              <a:spcPct val="90000"/>
            </a:lnSpc>
            <a:spcBef>
              <a:spcPct val="0"/>
            </a:spcBef>
            <a:spcAft>
              <a:spcPct val="15000"/>
            </a:spcAft>
            <a:buChar char="•"/>
          </a:pPr>
          <a:r>
            <a:rPr lang="es-ES" sz="1100" kern="1200" dirty="0"/>
            <a:t>Planes de respuesta</a:t>
          </a:r>
        </a:p>
        <a:p>
          <a:pPr marL="57150" lvl="1" indent="-57150" algn="l" defTabSz="488950">
            <a:lnSpc>
              <a:spcPct val="90000"/>
            </a:lnSpc>
            <a:spcBef>
              <a:spcPct val="0"/>
            </a:spcBef>
            <a:spcAft>
              <a:spcPct val="15000"/>
            </a:spcAft>
            <a:buChar char="•"/>
          </a:pPr>
          <a:r>
            <a:rPr lang="es-ES" sz="1100" kern="1200" dirty="0"/>
            <a:t>Comunicaciones</a:t>
          </a:r>
        </a:p>
        <a:p>
          <a:pPr marL="57150" lvl="1" indent="-57150" algn="l" defTabSz="488950">
            <a:lnSpc>
              <a:spcPct val="90000"/>
            </a:lnSpc>
            <a:spcBef>
              <a:spcPct val="0"/>
            </a:spcBef>
            <a:spcAft>
              <a:spcPct val="15000"/>
            </a:spcAft>
            <a:buChar char="•"/>
          </a:pPr>
          <a:r>
            <a:rPr lang="es-ES" sz="1100" kern="1200" dirty="0"/>
            <a:t>Análisis</a:t>
          </a:r>
        </a:p>
        <a:p>
          <a:pPr marL="57150" lvl="1" indent="-57150" algn="l" defTabSz="488950">
            <a:lnSpc>
              <a:spcPct val="90000"/>
            </a:lnSpc>
            <a:spcBef>
              <a:spcPct val="0"/>
            </a:spcBef>
            <a:spcAft>
              <a:spcPct val="15000"/>
            </a:spcAft>
            <a:buChar char="•"/>
          </a:pPr>
          <a:r>
            <a:rPr lang="es-ES" sz="1100" kern="1200" dirty="0"/>
            <a:t>Mitigación</a:t>
          </a:r>
        </a:p>
        <a:p>
          <a:pPr marL="57150" lvl="1" indent="-57150" algn="l" defTabSz="488950">
            <a:lnSpc>
              <a:spcPct val="90000"/>
            </a:lnSpc>
            <a:spcBef>
              <a:spcPct val="0"/>
            </a:spcBef>
            <a:spcAft>
              <a:spcPct val="15000"/>
            </a:spcAft>
            <a:buChar char="•"/>
          </a:pPr>
          <a:r>
            <a:rPr lang="es-ES" sz="1100" kern="1200" dirty="0"/>
            <a:t>Mejoras</a:t>
          </a:r>
        </a:p>
      </dsp:txBody>
      <dsp:txXfrm>
        <a:off x="7699106" y="1798219"/>
        <a:ext cx="1504855" cy="1504855"/>
      </dsp:txXfrm>
    </dsp:sp>
    <dsp:sp modelId="{B1B3E56E-367D-46AF-96D3-C70FE7C693D5}">
      <dsp:nvSpPr>
        <dsp:cNvPr id="0" name=""/>
        <dsp:cNvSpPr/>
      </dsp:nvSpPr>
      <dsp:spPr>
        <a:xfrm>
          <a:off x="9347889" y="1003351"/>
          <a:ext cx="307904" cy="384095"/>
        </a:xfrm>
        <a:prstGeom prst="rightArrow">
          <a:avLst>
            <a:gd name="adj1" fmla="val 60000"/>
            <a:gd name="adj2" fmla="val 50000"/>
          </a:avLst>
        </a:prstGeom>
        <a:solidFill>
          <a:schemeClr val="accent1">
            <a:tint val="60000"/>
            <a:hueOff val="0"/>
            <a:satOff val="0"/>
            <a:lumOff val="0"/>
            <a:alphaOff val="0"/>
          </a:schemeClr>
        </a:solidFill>
        <a:ln w="6350" cap="flat" cmpd="sng" algn="ctr">
          <a:solidFill>
            <a:schemeClr val="accent1">
              <a:tint val="60000"/>
              <a:hueOff val="0"/>
              <a:satOff val="0"/>
              <a:lumOff val="0"/>
              <a:alphaOff val="0"/>
            </a:schemeClr>
          </a:solidFill>
          <a:prstDash val="solid"/>
          <a:miter lim="800000"/>
        </a:ln>
        <a:effectLst/>
        <a:sp3d z="-25400" prstMaterial="plastic">
          <a:bevelT w="25400" h="25400"/>
          <a:bevelB w="25400" h="25400"/>
        </a:sp3d>
      </dsp:spPr>
      <dsp:style>
        <a:lnRef idx="1">
          <a:scrgbClr r="0" g="0" b="0"/>
        </a:lnRef>
        <a:fillRef idx="1">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377825">
            <a:lnSpc>
              <a:spcPct val="90000"/>
            </a:lnSpc>
            <a:spcBef>
              <a:spcPct val="0"/>
            </a:spcBef>
            <a:spcAft>
              <a:spcPct val="35000"/>
            </a:spcAft>
            <a:buNone/>
          </a:pPr>
          <a:endParaRPr lang="es-ES" sz="850" kern="1200"/>
        </a:p>
      </dsp:txBody>
      <dsp:txXfrm>
        <a:off x="9347889" y="1080170"/>
        <a:ext cx="215533" cy="230457"/>
      </dsp:txXfrm>
    </dsp:sp>
    <dsp:sp modelId="{EBF4C65E-5E49-4394-A97A-341AC7DFD438}">
      <dsp:nvSpPr>
        <dsp:cNvPr id="0" name=""/>
        <dsp:cNvSpPr/>
      </dsp:nvSpPr>
      <dsp:spPr>
        <a:xfrm>
          <a:off x="9919712" y="396153"/>
          <a:ext cx="1598491" cy="1598491"/>
        </a:xfrm>
        <a:prstGeom prst="roundRect">
          <a:avLst>
            <a:gd name="adj" fmla="val 10000"/>
          </a:avLst>
        </a:prstGeom>
        <a:blipFill>
          <a:blip xmlns:r="http://schemas.openxmlformats.org/officeDocument/2006/relationships" r:embed="rId5">
            <a:extLst>
              <a:ext uri="{28A0092B-C50C-407E-A947-70E740481C1C}">
                <a14:useLocalDpi xmlns:a14="http://schemas.microsoft.com/office/drawing/2010/main" val="0"/>
              </a:ext>
            </a:extLst>
          </a:blip>
          <a:srcRect/>
          <a:stretch>
            <a:fillRect t="-3000" b="-3000"/>
          </a:stretch>
        </a:blipFill>
        <a:ln>
          <a:noFill/>
        </a:ln>
        <a:effectLst/>
        <a:sp3d z="-54000" prstMaterial="plastic">
          <a:bevelT w="50800" h="50800"/>
          <a:bevelB w="50800" h="50800"/>
        </a:sp3d>
      </dsp:spPr>
      <dsp:style>
        <a:lnRef idx="0">
          <a:scrgbClr r="0" g="0" b="0"/>
        </a:lnRef>
        <a:fillRef idx="1">
          <a:scrgbClr r="0" g="0" b="0"/>
        </a:fillRef>
        <a:effectRef idx="2">
          <a:scrgbClr r="0" g="0" b="0"/>
        </a:effectRef>
        <a:fontRef idx="minor"/>
      </dsp:style>
    </dsp:sp>
    <dsp:sp modelId="{67737B99-9A1E-4AC6-AFF4-80103183C597}">
      <dsp:nvSpPr>
        <dsp:cNvPr id="0" name=""/>
        <dsp:cNvSpPr/>
      </dsp:nvSpPr>
      <dsp:spPr>
        <a:xfrm>
          <a:off x="10130507" y="1751401"/>
          <a:ext cx="1598491" cy="1598491"/>
        </a:xfrm>
        <a:prstGeom prst="roundRect">
          <a:avLst>
            <a:gd name="adj" fmla="val 10000"/>
          </a:avLst>
        </a:prstGeom>
        <a:solidFill>
          <a:schemeClr val="lt1">
            <a:hueOff val="0"/>
            <a:satOff val="0"/>
            <a:lumOff val="0"/>
            <a:alphaOff val="0"/>
          </a:schemeClr>
        </a:solidFill>
        <a:ln>
          <a:noFill/>
        </a:ln>
        <a:effectLst/>
        <a:sp3d prstMaterial="plastic">
          <a:bevelT w="50800" h="50800"/>
          <a:bevelB w="50800" h="50800"/>
        </a:sp3d>
      </dsp:spPr>
      <dsp:style>
        <a:lnRef idx="0">
          <a:scrgbClr r="0" g="0" b="0"/>
        </a:lnRef>
        <a:fillRef idx="1">
          <a:scrgbClr r="0" g="0" b="0"/>
        </a:fillRef>
        <a:effectRef idx="2">
          <a:scrgbClr r="0" g="0" b="0"/>
        </a:effectRef>
        <a:fontRef idx="minor">
          <a:schemeClr val="lt1"/>
        </a:fontRef>
      </dsp:style>
      <dsp:txBody>
        <a:bodyPr spcFirstLastPara="0" vert="horz" wrap="square" lIns="38100" tIns="38100" rIns="38100" bIns="38100" numCol="1" spcCol="1270" anchor="t" anchorCtr="0">
          <a:noAutofit/>
        </a:bodyPr>
        <a:lstStyle/>
        <a:p>
          <a:pPr marL="0" lvl="0" indent="0" algn="l" defTabSz="444500">
            <a:lnSpc>
              <a:spcPct val="90000"/>
            </a:lnSpc>
            <a:spcBef>
              <a:spcPct val="0"/>
            </a:spcBef>
            <a:spcAft>
              <a:spcPct val="35000"/>
            </a:spcAft>
            <a:buNone/>
          </a:pPr>
          <a:r>
            <a:rPr lang="es-ES" sz="1000" b="1" kern="1200" dirty="0"/>
            <a:t>Recuperarse</a:t>
          </a:r>
        </a:p>
        <a:p>
          <a:pPr marL="57150" lvl="1" indent="-57150" algn="l" defTabSz="488950">
            <a:lnSpc>
              <a:spcPct val="90000"/>
            </a:lnSpc>
            <a:spcBef>
              <a:spcPct val="0"/>
            </a:spcBef>
            <a:spcAft>
              <a:spcPct val="15000"/>
            </a:spcAft>
            <a:buChar char="•"/>
          </a:pPr>
          <a:r>
            <a:rPr lang="es-ES" sz="1100" kern="1200" dirty="0"/>
            <a:t>Planes de recuperación</a:t>
          </a:r>
        </a:p>
        <a:p>
          <a:pPr marL="57150" lvl="1" indent="-57150" algn="l" defTabSz="488950">
            <a:lnSpc>
              <a:spcPct val="90000"/>
            </a:lnSpc>
            <a:spcBef>
              <a:spcPct val="0"/>
            </a:spcBef>
            <a:spcAft>
              <a:spcPct val="15000"/>
            </a:spcAft>
            <a:buChar char="•"/>
          </a:pPr>
          <a:r>
            <a:rPr lang="es-ES" sz="1100" kern="1200" dirty="0"/>
            <a:t>Mejoras </a:t>
          </a:r>
        </a:p>
        <a:p>
          <a:pPr marL="57150" lvl="1" indent="-57150" algn="l" defTabSz="488950">
            <a:lnSpc>
              <a:spcPct val="90000"/>
            </a:lnSpc>
            <a:spcBef>
              <a:spcPct val="0"/>
            </a:spcBef>
            <a:spcAft>
              <a:spcPct val="15000"/>
            </a:spcAft>
            <a:buChar char="•"/>
          </a:pPr>
          <a:r>
            <a:rPr lang="es-ES" sz="1100" kern="1200" dirty="0"/>
            <a:t>Comunicaciones</a:t>
          </a:r>
        </a:p>
      </dsp:txBody>
      <dsp:txXfrm>
        <a:off x="10177325" y="1798219"/>
        <a:ext cx="1504855" cy="1504855"/>
      </dsp:txXfrm>
    </dsp:sp>
  </dsp:spTree>
</dsp:drawing>
</file>

<file path=xl/diagrams/layout1.xml><?xml version="1.0" encoding="utf-8"?>
<dgm:layoutDef xmlns:dgm="http://schemas.openxmlformats.org/drawingml/2006/diagram" xmlns:a="http://schemas.openxmlformats.org/drawingml/2006/main" uniqueId="urn:microsoft.com/office/officeart/2005/8/layout/hProcess10">
  <dgm:title val=""/>
  <dgm:desc val=""/>
  <dgm:catLst>
    <dgm:cat type="process" pri="3000"/>
    <dgm:cat type="picture" pri="30000"/>
    <dgm:cat type="pictureconvert" pri="30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w" for="ch" ptType="sibTrans" refType="w" refFor="ch" refForName="composite" op="equ" fact="0.3333"/>
      <dgm:constr type="primFontSz" for="des" forName="txNode" op="equ" val="65"/>
      <dgm:constr type="primFontSz" for="des" forName="connTx" op="equ" val="55"/>
      <dgm:constr type="primFontSz" for="des" forName="connTx" refType="primFontSz" refFor="des" refForName="txNode" op="lte" fact="0.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imagSh"/>
              <dgm:constr type="w" for="ch" forName="imagSh" refType="w" fact="0.86"/>
              <dgm:constr type="t" for="ch" forName="imagSh"/>
              <dgm:constr type="h" for="ch" forName="imagSh" refType="w" refFor="ch" refForName="imagSh"/>
              <dgm:constr type="l" for="ch" forName="txNode" refType="w" fact="0.14"/>
              <dgm:constr type="w" for="ch" forName="txNode" refType="w" refFor="ch" refForName="imagSh"/>
              <dgm:constr type="t" for="ch" forName="txNode" refType="h" refFor="ch" refForName="imagSh" fact="0.6"/>
              <dgm:constr type="h" for="ch" forName="txNode" refType="h" refFor="ch" refForName="imagSh"/>
            </dgm:constrLst>
          </dgm:if>
          <dgm:else name="Name7">
            <dgm:constrLst>
              <dgm:constr type="l" for="ch" forName="imagSh" refType="w" fact="0.14"/>
              <dgm:constr type="w" for="ch" forName="imagSh" refType="w" fact="0.86"/>
              <dgm:constr type="t" for="ch" forName="imagSh"/>
              <dgm:constr type="h" for="ch" forName="imagSh" refType="w" refFor="ch" refForName="imagSh"/>
              <dgm:constr type="l" for="ch" forName="txNode"/>
              <dgm:constr type="w" for="ch" forName="txNode" refType="w" refFor="ch" refForName="imagSh"/>
              <dgm:constr type="t" for="ch" forName="txNode" refType="h" refFor="ch" refForName="imagSh" fact="0.6"/>
              <dgm:constr type="h" for="ch" forName="txNode" refType="h" refFor="ch" refForName="imagSh"/>
            </dgm:constrLst>
          </dgm:else>
        </dgm:choose>
        <dgm:ruleLst/>
        <dgm:layoutNode name="imagSh" styleLbl="bgImgPlace1">
          <dgm:alg type="sp"/>
          <dgm:shape xmlns:r="http://schemas.openxmlformats.org/officeDocument/2006/relationships" type="roundRect" r:blip="" blipPhldr="1">
            <dgm:adjLst>
              <dgm:adj idx="1" val="0.1"/>
            </dgm:adjLst>
          </dgm:shape>
          <dgm:presOf/>
          <dgm:constrLst/>
          <dgm:ruleLst/>
        </dgm:layoutNode>
        <dgm:layoutNode name="txNode" styleLbl="node1">
          <dgm:varLst>
            <dgm:bulletEnabled val="1"/>
          </dgm:varLst>
          <dgm:alg type="tx"/>
          <dgm:shape xmlns:r="http://schemas.openxmlformats.org/officeDocument/2006/relationships" type="roundRect" r:blip="">
            <dgm:adjLst>
              <dgm:adj idx="1" val="0.1"/>
            </dgm:adjLst>
          </dgm:shape>
          <dgm:presOf axis="desOrSelf" ptType="nod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forEach name="sibTransForEach" axis="followSib" ptType="sibTrans" cnt="1">
        <dgm:layoutNode name="sibTrans">
          <dgm:alg type="conn">
            <dgm:param type="begPts" val="auto"/>
            <dgm:param type="endPts" val="auto"/>
            <dgm:param type="srcNode" val="imagSh"/>
            <dgm:param type="dstNode" val="imagSh"/>
          </dgm:alg>
          <dgm:shape xmlns:r="http://schemas.openxmlformats.org/officeDocument/2006/relationships" type="conn" r:blip="">
            <dgm:adjLst/>
          </dgm:shape>
          <dgm:presOf axis="self"/>
          <dgm:constrLst>
            <dgm:constr type="h" refType="w" fact="0.62"/>
            <dgm:constr type="connDist"/>
            <dgm:constr type="begPad" refType="connDist" fact="0.35"/>
            <dgm:constr type="endPad" refType="connDist" fact="0.3"/>
          </dgm:constrLst>
          <dgm:ruleLst/>
          <dgm:layoutNode name="connTx">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6">
  <dgm:title val=""/>
  <dgm:desc val=""/>
  <dgm:catLst>
    <dgm:cat type="3D" pri="11600"/>
  </dgm:catLst>
  <dgm:scene3d>
    <a:camera prst="perspectiveRelaxedModerately" zoom="92000"/>
    <a:lightRig rig="balanced" dir="t">
      <a:rot lat="0" lon="0" rev="12700000"/>
    </a:lightRig>
  </dgm:scene3d>
  <dgm:styleLbl name="node0">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lnNode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vennNode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tx1"/>
      </a:fontRef>
    </dgm:style>
  </dgm:styleLbl>
  <dgm:styleLbl name="alignNode1">
    <dgm:scene3d>
      <a:camera prst="orthographicFront"/>
      <a:lightRig rig="threePt" dir="t"/>
    </dgm:scene3d>
    <dgm:sp3d prstMaterial="plastic">
      <a:bevelT w="50800" h="50800"/>
      <a:bevelB w="50800" h="50800"/>
    </dgm:sp3d>
    <dgm:txPr/>
    <dgm:style>
      <a:lnRef idx="1">
        <a:scrgbClr r="0" g="0" b="0"/>
      </a:lnRef>
      <a:fillRef idx="1">
        <a:scrgbClr r="0" g="0" b="0"/>
      </a:fillRef>
      <a:effectRef idx="2">
        <a:scrgbClr r="0" g="0" b="0"/>
      </a:effectRef>
      <a:fontRef idx="minor">
        <a:schemeClr val="lt1"/>
      </a:fontRef>
    </dgm:style>
  </dgm:styleLbl>
  <dgm:styleLbl name="node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node3">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node4">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fgImgPlace1">
    <dgm:scene3d>
      <a:camera prst="orthographicFront"/>
      <a:lightRig rig="threePt" dir="t"/>
    </dgm:scene3d>
    <dgm:sp3d z="50080" prstMaterial="plastic">
      <a:bevelT w="50800" h="50800"/>
      <a:bevelB w="50800" h="50800"/>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z="-54000" prstMaterial="plastic">
      <a:bevelT w="50800" h="50800"/>
      <a:bevelB w="50800" h="50800"/>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z="-25400" prstMaterial="plastic">
      <a:bevelT w="25400" h="25400"/>
      <a:bevelB w="25400" h="25400"/>
    </dgm:sp3d>
    <dgm:txPr/>
    <dgm:style>
      <a:lnRef idx="1">
        <a:scrgbClr r="0" g="0" b="0"/>
      </a:lnRef>
      <a:fillRef idx="1">
        <a:scrgbClr r="0" g="0" b="0"/>
      </a:fillRef>
      <a:effectRef idx="2">
        <a:scrgbClr r="0" g="0" b="0"/>
      </a:effectRef>
      <a:fontRef idx="minor">
        <a:schemeClr val="lt1"/>
      </a:fontRef>
    </dgm:style>
  </dgm:styleLbl>
  <dgm:styleLbl name="fgSibTrans2D1">
    <dgm:scene3d>
      <a:camera prst="orthographicFront"/>
      <a:lightRig rig="threePt" dir="t"/>
    </dgm:scene3d>
    <dgm:sp3d z="50080" prstMaterial="plastic">
      <a:bevelT w="25400" h="25400"/>
      <a:bevelB w="25400" h="25400"/>
    </dgm:sp3d>
    <dgm:txPr/>
    <dgm:style>
      <a:lnRef idx="1">
        <a:scrgbClr r="0" g="0" b="0"/>
      </a:lnRef>
      <a:fillRef idx="1">
        <a:scrgbClr r="0" g="0" b="0"/>
      </a:fillRef>
      <a:effectRef idx="2">
        <a:scrgbClr r="0" g="0" b="0"/>
      </a:effectRef>
      <a:fontRef idx="minor">
        <a:schemeClr val="lt1"/>
      </a:fontRef>
    </dgm:style>
  </dgm:styleLbl>
  <dgm:styleLbl name="bgSibTrans2D1">
    <dgm:scene3d>
      <a:camera prst="orthographicFront"/>
      <a:lightRig rig="threePt" dir="t"/>
    </dgm:scene3d>
    <dgm:sp3d z="-54080" prstMaterial="plastic">
      <a:bevelT w="25400" h="25400"/>
      <a:bevelB w="25400" h="25400"/>
    </dgm:sp3d>
    <dgm:txPr/>
    <dgm:style>
      <a:lnRef idx="1">
        <a:scrgbClr r="0" g="0" b="0"/>
      </a:lnRef>
      <a:fillRef idx="1">
        <a:scrgbClr r="0" g="0" b="0"/>
      </a:fillRef>
      <a:effectRef idx="2">
        <a:scrgbClr r="0" g="0" b="0"/>
      </a:effectRef>
      <a:fontRef idx="minor">
        <a:schemeClr val="lt1"/>
      </a:fontRef>
    </dgm:style>
  </dgm:styleLbl>
  <dgm:styleLbl name="sibTrans1D1">
    <dgm:scene3d>
      <a:camera prst="orthographicFront"/>
      <a:lightRig rig="threePt" dir="t"/>
    </dgm:scene3d>
    <dgm:sp3d z="-25400" prstMaterial="plastic"/>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75000" prstMaterial="plastic"/>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asst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asst2">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asst3">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parChTrans2D1">
    <dgm:scene3d>
      <a:camera prst="orthographicFront"/>
      <a:lightRig rig="threePt" dir="t"/>
    </dgm:scene3d>
    <dgm:sp3d z="-25400" prstMaterial="plastic">
      <a:bevelT w="25400" h="25400"/>
      <a:bevelB w="25400" h="25400"/>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dgm:scene3d>
    <dgm:sp3d z="-25400" prstMaterial="plastic">
      <a:bevelT w="25400" h="25400"/>
      <a:bevelB w="25400" h="25400"/>
    </dgm:sp3d>
    <dgm:txPr/>
    <dgm:style>
      <a:lnRef idx="0">
        <a:scrgbClr r="0" g="0" b="0"/>
      </a:lnRef>
      <a:fillRef idx="1">
        <a:scrgbClr r="0" g="0" b="0"/>
      </a:fillRef>
      <a:effectRef idx="2">
        <a:scrgbClr r="0" g="0" b="0"/>
      </a:effectRef>
      <a:fontRef idx="minor">
        <a:schemeClr val="lt1"/>
      </a:fontRef>
    </dgm:style>
  </dgm:styleLbl>
  <dgm:styleLbl name="parChTrans2D3">
    <dgm:scene3d>
      <a:camera prst="orthographicFront"/>
      <a:lightRig rig="threePt" dir="t"/>
    </dgm:scene3d>
    <dgm:sp3d z="-25400" prstMaterial="plastic">
      <a:bevelT w="25400" h="25400"/>
      <a:bevelB w="25400" h="25400"/>
    </dgm:sp3d>
    <dgm:txPr/>
    <dgm:style>
      <a:lnRef idx="0">
        <a:scrgbClr r="0" g="0" b="0"/>
      </a:lnRef>
      <a:fillRef idx="1">
        <a:scrgbClr r="0" g="0" b="0"/>
      </a:fillRef>
      <a:effectRef idx="2">
        <a:scrgbClr r="0" g="0" b="0"/>
      </a:effectRef>
      <a:fontRef idx="minor">
        <a:schemeClr val="lt1"/>
      </a:fontRef>
    </dgm:style>
  </dgm:styleLbl>
  <dgm:styleLbl name="parChTrans2D4">
    <dgm:scene3d>
      <a:camera prst="orthographicFront"/>
      <a:lightRig rig="threePt" dir="t"/>
    </dgm:scene3d>
    <dgm:sp3d z="-25400" prstMaterial="plastic">
      <a:bevelT w="25400" h="25400"/>
      <a:bevelB w="25400" h="25400"/>
    </dgm:sp3d>
    <dgm:txPr/>
    <dgm:style>
      <a:lnRef idx="0">
        <a:scrgbClr r="0" g="0" b="0"/>
      </a:lnRef>
      <a:fillRef idx="1">
        <a:scrgbClr r="0" g="0" b="0"/>
      </a:fillRef>
      <a:effectRef idx="2">
        <a:scrgbClr r="0" g="0" b="0"/>
      </a:effectRef>
      <a:fontRef idx="minor">
        <a:schemeClr val="lt1"/>
      </a:fontRef>
    </dgm:style>
  </dgm:styleLbl>
  <dgm:styleLbl name="parChTrans1D1">
    <dgm:scene3d>
      <a:camera prst="orthographicFront"/>
      <a:lightRig rig="threePt" dir="t"/>
    </dgm:scene3d>
    <dgm:sp3d z="-25400" prstMaterial="plastic"/>
    <dgm:txPr/>
    <dgm:style>
      <a:lnRef idx="2">
        <a:scrgbClr r="0" g="0" b="0"/>
      </a:lnRef>
      <a:fillRef idx="0">
        <a:scrgbClr r="0" g="0" b="0"/>
      </a:fillRef>
      <a:effectRef idx="0">
        <a:scrgbClr r="0" g="0" b="0"/>
      </a:effectRef>
      <a:fontRef idx="minor">
        <a:schemeClr val="tx1"/>
      </a:fontRef>
    </dgm:style>
  </dgm:styleLbl>
  <dgm:styleLbl name="parChTrans1D2">
    <dgm:scene3d>
      <a:camera prst="orthographicFront"/>
      <a:lightRig rig="threePt" dir="t"/>
    </dgm:scene3d>
    <dgm:sp3d z="-25400" prstMaterial="plastic"/>
    <dgm:txPr/>
    <dgm:style>
      <a:lnRef idx="2">
        <a:scrgbClr r="0" g="0" b="0"/>
      </a:lnRef>
      <a:fillRef idx="0">
        <a:scrgbClr r="0" g="0" b="0"/>
      </a:fillRef>
      <a:effectRef idx="0">
        <a:scrgbClr r="0" g="0" b="0"/>
      </a:effectRef>
      <a:fontRef idx="minor">
        <a:schemeClr val="tx1"/>
      </a:fontRef>
    </dgm:style>
  </dgm:styleLbl>
  <dgm:styleLbl name="parChTrans1D3">
    <dgm:scene3d>
      <a:camera prst="orthographicFront"/>
      <a:lightRig rig="threePt" dir="t"/>
    </dgm:scene3d>
    <dgm:sp3d z="-25400" prstMaterial="plastic"/>
    <dgm:txPr/>
    <dgm:style>
      <a:lnRef idx="2">
        <a:scrgbClr r="0" g="0" b="0"/>
      </a:lnRef>
      <a:fillRef idx="0">
        <a:scrgbClr r="0" g="0" b="0"/>
      </a:fillRef>
      <a:effectRef idx="0">
        <a:scrgbClr r="0" g="0" b="0"/>
      </a:effectRef>
      <a:fontRef idx="minor">
        <a:schemeClr val="tx1"/>
      </a:fontRef>
    </dgm:style>
  </dgm:styleLbl>
  <dgm:styleLbl name="parChTrans1D4">
    <dgm:scene3d>
      <a:camera prst="orthographicFront"/>
      <a:lightRig rig="threePt" dir="t"/>
    </dgm:scene3d>
    <dgm:sp3d z="-25400" prstMaterial="plastic"/>
    <dgm:txPr/>
    <dgm:style>
      <a:lnRef idx="2">
        <a:scrgbClr r="0" g="0" b="0"/>
      </a:lnRef>
      <a:fillRef idx="0">
        <a:scrgbClr r="0" g="0" b="0"/>
      </a:fillRef>
      <a:effectRef idx="0">
        <a:scrgbClr r="0" g="0" b="0"/>
      </a:effectRef>
      <a:fontRef idx="minor">
        <a:schemeClr val="tx1"/>
      </a:fontRef>
    </dgm:style>
  </dgm:styleLbl>
  <dgm:styleLbl name="fgAcc1">
    <dgm:scene3d>
      <a:camera prst="orthographicFront"/>
      <a:lightRig rig="threePt" dir="t"/>
    </dgm:scene3d>
    <dgm:sp3d z="50080" prstMaterial="plastic">
      <a:bevelT w="25400" h="25400"/>
      <a:bevelB w="25400" h="25400"/>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dgm:scene3d>
    <dgm:sp3d z="-152400" prstMaterial="plastic">
      <a:bevelT w="25400" h="25400"/>
      <a:bevelB w="25400" h="25400"/>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dgm:scene3d>
    <dgm:sp3d prstMaterial="plastic">
      <a:bevelT w="25400" h="25400"/>
      <a:bevelB w="25400" h="25400"/>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dgm:scene3d>
    <dgm:sp3d prstMaterial="plastic">
      <a:bevelT w="50800" h="50800"/>
      <a:bevelB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threePt" dir="t"/>
    </dgm:scene3d>
    <dgm:sp3d z="-152400" prstMaterial="plastic">
      <a:bevelT w="25400" h="25400"/>
      <a:bevelB w="25400" h="25400"/>
    </dgm:sp3d>
    <dgm:txPr/>
    <dgm:style>
      <a:lnRef idx="1">
        <a:scrgbClr r="0" g="0" b="0"/>
      </a:lnRef>
      <a:fillRef idx="1">
        <a:scrgbClr r="0" g="0" b="0"/>
      </a:fillRef>
      <a:effectRef idx="2">
        <a:scrgbClr r="0" g="0" b="0"/>
      </a:effectRef>
      <a:fontRef idx="minor"/>
    </dgm:style>
  </dgm:styleLbl>
  <dgm:styleLbl name="solidFgAcc1">
    <dgm:scene3d>
      <a:camera prst="orthographicFront"/>
      <a:lightRig rig="threePt" dir="t"/>
    </dgm:scene3d>
    <dgm:sp3d z="152400" prstMaterial="plastic">
      <a:bevelT w="25400" h="25400"/>
      <a:bevelB w="25400" h="25400"/>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prstMaterial="plastic">
      <a:bevelT w="25400" h="25400"/>
      <a:bevelB w="25400" h="25400"/>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dgm:scene3d>
    <dgm:sp3d z="-152400" prstMaterial="plastic">
      <a:bevelT w="25400" h="25400"/>
      <a:bevelB w="25400" h="254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threePt" dir="t"/>
    </dgm:scene3d>
    <dgm:sp3d z="50080" prstMaterial="plastic">
      <a:bevelT w="25400" h="25400"/>
      <a:bevelB w="25400" h="25400"/>
    </dgm:sp3d>
    <dgm:txPr/>
    <dgm:style>
      <a:lnRef idx="0">
        <a:scrgbClr r="0" g="0" b="0"/>
      </a:lnRef>
      <a:fillRef idx="1">
        <a:scrgbClr r="0" g="0" b="0"/>
      </a:fillRef>
      <a:effectRef idx="2">
        <a:scrgbClr r="0" g="0" b="0"/>
      </a:effectRef>
      <a:fontRef idx="minor"/>
    </dgm:style>
  </dgm:styleLbl>
  <dgm:styleLbl name="alignAccFollowNode1">
    <dgm:scene3d>
      <a:camera prst="orthographicFront"/>
      <a:lightRig rig="threePt" dir="t"/>
    </dgm:scene3d>
    <dgm:sp3d prstMaterial="plastic">
      <a:bevelT w="25400" h="25400"/>
      <a:bevelB w="25400" h="25400"/>
    </dgm:sp3d>
    <dgm:txPr/>
    <dgm:style>
      <a:lnRef idx="0">
        <a:scrgbClr r="0" g="0" b="0"/>
      </a:lnRef>
      <a:fillRef idx="1">
        <a:scrgbClr r="0" g="0" b="0"/>
      </a:fillRef>
      <a:effectRef idx="2">
        <a:scrgbClr r="0" g="0" b="0"/>
      </a:effectRef>
      <a:fontRef idx="minor"/>
    </dgm:style>
  </dgm:styleLbl>
  <dgm:styleLbl name="bgAccFollowNode1">
    <dgm:scene3d>
      <a:camera prst="orthographicFront"/>
      <a:lightRig rig="threePt" dir="t"/>
    </dgm:scene3d>
    <dgm:sp3d z="-152400" prstMaterial="plastic">
      <a:bevelT w="25400" h="25400"/>
      <a:bevelB w="25400" h="25400"/>
    </dgm:sp3d>
    <dgm:txPr/>
    <dgm:style>
      <a:lnRef idx="0">
        <a:scrgbClr r="0" g="0" b="0"/>
      </a:lnRef>
      <a:fillRef idx="1">
        <a:scrgbClr r="0" g="0" b="0"/>
      </a:fillRef>
      <a:effectRef idx="2">
        <a:scrgbClr r="0" g="0" b="0"/>
      </a:effectRef>
      <a:fontRef idx="minor"/>
    </dgm:style>
  </dgm:styleLbl>
  <dgm:styleLbl name="fgAcc0">
    <dgm:scene3d>
      <a:camera prst="orthographicFront"/>
      <a:lightRig rig="threePt" dir="t"/>
    </dgm:scene3d>
    <dgm:sp3d z="50080" prstMaterial="plastic">
      <a:bevelT w="25400" h="25400"/>
      <a:bevelB w="25400" h="25400"/>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z="50080" prstMaterial="plastic">
      <a:bevelT w="25400" h="25400"/>
      <a:bevelB w="25400" h="25400"/>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z="50080" prstMaterial="plastic">
      <a:bevelT w="25400" h="25400"/>
      <a:bevelB w="25400" h="25400"/>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z="50080" prstMaterial="plastic">
      <a:bevelT w="25400" h="25400"/>
      <a:bevelB w="25400" h="25400"/>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z="-152400" prstMaterial="plastic">
      <a:bevelT w="25400" h="25400"/>
      <a:bevelB w="25400" h="25400"/>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z="-10400" extrusionH="12700" prstMaterial="plastic"/>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z="50080" prstMaterial="plastic">
      <a:bevelT w="50800" h="50800"/>
      <a:bevelB w="50800" h="50800"/>
    </dgm:sp3d>
    <dgm:txPr/>
    <dgm:style>
      <a:lnRef idx="0">
        <a:scrgbClr r="0" g="0" b="0"/>
      </a:lnRef>
      <a:fillRef idx="1">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1">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diagramColors" Target="../diagrams/colors1.xml"/><Relationship Id="rId11" Type="http://schemas.openxmlformats.org/officeDocument/2006/relationships/image" Target="../media/image8.jpeg"/><Relationship Id="rId5" Type="http://schemas.openxmlformats.org/officeDocument/2006/relationships/diagramQuickStyle" Target="../diagrams/quickStyle1.xml"/><Relationship Id="rId10" Type="http://schemas.openxmlformats.org/officeDocument/2006/relationships/image" Target="../media/image7.png"/><Relationship Id="rId4" Type="http://schemas.openxmlformats.org/officeDocument/2006/relationships/diagramLayout" Target="../diagrams/layout1.xml"/><Relationship Id="rId9" Type="http://schemas.openxmlformats.org/officeDocument/2006/relationships/image" Target="../media/image6.emf"/></Relationships>
</file>

<file path=xl/drawings/_rels/drawing2.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8</xdr:col>
      <xdr:colOff>542924</xdr:colOff>
      <xdr:row>16</xdr:row>
      <xdr:rowOff>9525</xdr:rowOff>
    </xdr:from>
    <xdr:to>
      <xdr:col>14</xdr:col>
      <xdr:colOff>996949</xdr:colOff>
      <xdr:row>32</xdr:row>
      <xdr:rowOff>200024</xdr:rowOff>
    </xdr:to>
    <xdr:graphicFrame macro="">
      <xdr:nvGraphicFramePr>
        <xdr:cNvPr id="2" name="Gráfico 1">
          <a:extLst>
            <a:ext uri="{FF2B5EF4-FFF2-40B4-BE49-F238E27FC236}">
              <a16:creationId xmlns:a16="http://schemas.microsoft.com/office/drawing/2014/main" id="{73B7B759-4F7B-4899-8E76-01B3926E4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619125</xdr:colOff>
      <xdr:row>36</xdr:row>
      <xdr:rowOff>25854</xdr:rowOff>
    </xdr:from>
    <xdr:to>
      <xdr:col>14</xdr:col>
      <xdr:colOff>304800</xdr:colOff>
      <xdr:row>50</xdr:row>
      <xdr:rowOff>38101</xdr:rowOff>
    </xdr:to>
    <xdr:graphicFrame macro="">
      <xdr:nvGraphicFramePr>
        <xdr:cNvPr id="3" name="Gráfico 2">
          <a:extLst>
            <a:ext uri="{FF2B5EF4-FFF2-40B4-BE49-F238E27FC236}">
              <a16:creationId xmlns:a16="http://schemas.microsoft.com/office/drawing/2014/main" id="{2F8A6C7B-34A5-443D-A15F-8E73E7EE5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193411</xdr:colOff>
      <xdr:row>65</xdr:row>
      <xdr:rowOff>256646</xdr:rowOff>
    </xdr:from>
    <xdr:to>
      <xdr:col>13</xdr:col>
      <xdr:colOff>634397</xdr:colOff>
      <xdr:row>89</xdr:row>
      <xdr:rowOff>120389</xdr:rowOff>
    </xdr:to>
    <xdr:graphicFrame macro="">
      <xdr:nvGraphicFramePr>
        <xdr:cNvPr id="5" name="Diagrama 4">
          <a:extLst>
            <a:ext uri="{FF2B5EF4-FFF2-40B4-BE49-F238E27FC236}">
              <a16:creationId xmlns:a16="http://schemas.microsoft.com/office/drawing/2014/main" id="{8E7C1212-D256-4732-911D-D8532E574403}"/>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4</xdr:col>
      <xdr:colOff>1116541</xdr:colOff>
      <xdr:row>89</xdr:row>
      <xdr:rowOff>182165</xdr:rowOff>
    </xdr:from>
    <xdr:to>
      <xdr:col>13</xdr:col>
      <xdr:colOff>551656</xdr:colOff>
      <xdr:row>107</xdr:row>
      <xdr:rowOff>174625</xdr:rowOff>
    </xdr:to>
    <xdr:graphicFrame macro="">
      <xdr:nvGraphicFramePr>
        <xdr:cNvPr id="6" name="Gráfico 5">
          <a:extLst>
            <a:ext uri="{FF2B5EF4-FFF2-40B4-BE49-F238E27FC236}">
              <a16:creationId xmlns:a16="http://schemas.microsoft.com/office/drawing/2014/main" id="{183C74EC-5008-4F97-81F3-052206734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xdr:col>
      <xdr:colOff>23815</xdr:colOff>
      <xdr:row>53</xdr:row>
      <xdr:rowOff>107156</xdr:rowOff>
    </xdr:from>
    <xdr:to>
      <xdr:col>13</xdr:col>
      <xdr:colOff>214318</xdr:colOff>
      <xdr:row>67</xdr:row>
      <xdr:rowOff>35639</xdr:rowOff>
    </xdr:to>
    <xdr:pic>
      <xdr:nvPicPr>
        <xdr:cNvPr id="8" name="Imagen 7">
          <a:extLst>
            <a:ext uri="{FF2B5EF4-FFF2-40B4-BE49-F238E27FC236}">
              <a16:creationId xmlns:a16="http://schemas.microsoft.com/office/drawing/2014/main" id="{DC75EDD9-BB1F-4FAF-A364-72DB200A58F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893596" y="12453937"/>
          <a:ext cx="5857877" cy="3595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2</xdr:row>
      <xdr:rowOff>142875</xdr:rowOff>
    </xdr:from>
    <xdr:to>
      <xdr:col>3</xdr:col>
      <xdr:colOff>0</xdr:colOff>
      <xdr:row>7</xdr:row>
      <xdr:rowOff>47625</xdr:rowOff>
    </xdr:to>
    <xdr:pic>
      <xdr:nvPicPr>
        <xdr:cNvPr id="9" name="Imagen 8">
          <a:extLst>
            <a:ext uri="{FF2B5EF4-FFF2-40B4-BE49-F238E27FC236}">
              <a16:creationId xmlns:a16="http://schemas.microsoft.com/office/drawing/2014/main" id="{4D822940-BD82-4C39-B2B6-E7E9310EEBF6}"/>
            </a:ext>
          </a:extLst>
        </xdr:cNvPr>
        <xdr:cNvPicPr>
          <a:picLocks noChangeAspect="1"/>
        </xdr:cNvPicPr>
      </xdr:nvPicPr>
      <xdr:blipFill>
        <a:blip xmlns:r="http://schemas.openxmlformats.org/officeDocument/2006/relationships" r:embed="rId10"/>
        <a:stretch>
          <a:fillRect/>
        </a:stretch>
      </xdr:blipFill>
      <xdr:spPr>
        <a:xfrm>
          <a:off x="781050" y="533400"/>
          <a:ext cx="2581275" cy="857250"/>
        </a:xfrm>
        <a:prstGeom prst="rect">
          <a:avLst/>
        </a:prstGeom>
      </xdr:spPr>
    </xdr:pic>
    <xdr:clientData/>
  </xdr:twoCellAnchor>
  <xdr:twoCellAnchor editAs="oneCell">
    <xdr:from>
      <xdr:col>13</xdr:col>
      <xdr:colOff>333376</xdr:colOff>
      <xdr:row>1</xdr:row>
      <xdr:rowOff>28576</xdr:rowOff>
    </xdr:from>
    <xdr:to>
      <xdr:col>14</xdr:col>
      <xdr:colOff>838200</xdr:colOff>
      <xdr:row>8</xdr:row>
      <xdr:rowOff>173664</xdr:rowOff>
    </xdr:to>
    <xdr:pic>
      <xdr:nvPicPr>
        <xdr:cNvPr id="10" name="Imagen 9" descr="mastic - Intelligent Training">
          <a:extLst>
            <a:ext uri="{FF2B5EF4-FFF2-40B4-BE49-F238E27FC236}">
              <a16:creationId xmlns:a16="http://schemas.microsoft.com/office/drawing/2014/main" id="{C67F38FD-C4FC-400D-BC71-460F9A3EB83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439651" y="228601"/>
          <a:ext cx="1704974" cy="1478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11908</xdr:colOff>
      <xdr:row>3</xdr:row>
      <xdr:rowOff>90486</xdr:rowOff>
    </xdr:from>
    <xdr:to>
      <xdr:col>2</xdr:col>
      <xdr:colOff>1056804</xdr:colOff>
      <xdr:row>6</xdr:row>
      <xdr:rowOff>107155</xdr:rowOff>
    </xdr:to>
    <xdr:pic>
      <xdr:nvPicPr>
        <xdr:cNvPr id="4" name="Imagen 3">
          <a:extLst>
            <a:ext uri="{FF2B5EF4-FFF2-40B4-BE49-F238E27FC236}">
              <a16:creationId xmlns:a16="http://schemas.microsoft.com/office/drawing/2014/main" id="{7F20B9F4-E8E5-4FED-8812-DC7074DD5151}"/>
            </a:ext>
          </a:extLst>
        </xdr:cNvPr>
        <xdr:cNvPicPr>
          <a:picLocks noChangeAspect="1"/>
        </xdr:cNvPicPr>
      </xdr:nvPicPr>
      <xdr:blipFill>
        <a:blip xmlns:r="http://schemas.openxmlformats.org/officeDocument/2006/relationships" r:embed="rId1"/>
        <a:stretch>
          <a:fillRect/>
        </a:stretch>
      </xdr:blipFill>
      <xdr:spPr>
        <a:xfrm>
          <a:off x="773908" y="673892"/>
          <a:ext cx="1806896" cy="600076"/>
        </a:xfrm>
        <a:prstGeom prst="rect">
          <a:avLst/>
        </a:prstGeom>
      </xdr:spPr>
    </xdr:pic>
    <xdr:clientData/>
  </xdr:twoCellAnchor>
  <xdr:twoCellAnchor editAs="oneCell">
    <xdr:from>
      <xdr:col>14</xdr:col>
      <xdr:colOff>1097755</xdr:colOff>
      <xdr:row>1</xdr:row>
      <xdr:rowOff>35720</xdr:rowOff>
    </xdr:from>
    <xdr:to>
      <xdr:col>15</xdr:col>
      <xdr:colOff>1064416</xdr:colOff>
      <xdr:row>8</xdr:row>
      <xdr:rowOff>168901</xdr:rowOff>
    </xdr:to>
    <xdr:pic>
      <xdr:nvPicPr>
        <xdr:cNvPr id="5" name="Imagen 4" descr="mastic - Intelligent Training">
          <a:extLst>
            <a:ext uri="{FF2B5EF4-FFF2-40B4-BE49-F238E27FC236}">
              <a16:creationId xmlns:a16="http://schemas.microsoft.com/office/drawing/2014/main" id="{091FF7C1-1DA6-44C2-8C2E-AE3EDBD980B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99130" y="238126"/>
          <a:ext cx="1704974" cy="1478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3</xdr:row>
      <xdr:rowOff>88009</xdr:rowOff>
    </xdr:from>
    <xdr:to>
      <xdr:col>1</xdr:col>
      <xdr:colOff>1866900</xdr:colOff>
      <xdr:row>6</xdr:row>
      <xdr:rowOff>133349</xdr:rowOff>
    </xdr:to>
    <xdr:pic>
      <xdr:nvPicPr>
        <xdr:cNvPr id="6" name="Imagen 5">
          <a:extLst>
            <a:ext uri="{FF2B5EF4-FFF2-40B4-BE49-F238E27FC236}">
              <a16:creationId xmlns:a16="http://schemas.microsoft.com/office/drawing/2014/main" id="{2DA18A42-D1CD-46F1-9298-10A9409FBF88}"/>
            </a:ext>
          </a:extLst>
        </xdr:cNvPr>
        <xdr:cNvPicPr>
          <a:picLocks noChangeAspect="1"/>
        </xdr:cNvPicPr>
      </xdr:nvPicPr>
      <xdr:blipFill>
        <a:blip xmlns:r="http://schemas.openxmlformats.org/officeDocument/2006/relationships" r:embed="rId1"/>
        <a:stretch>
          <a:fillRect/>
        </a:stretch>
      </xdr:blipFill>
      <xdr:spPr>
        <a:xfrm>
          <a:off x="771525" y="669034"/>
          <a:ext cx="1857375" cy="616840"/>
        </a:xfrm>
        <a:prstGeom prst="rect">
          <a:avLst/>
        </a:prstGeom>
      </xdr:spPr>
    </xdr:pic>
    <xdr:clientData/>
  </xdr:twoCellAnchor>
  <xdr:twoCellAnchor editAs="oneCell">
    <xdr:from>
      <xdr:col>4</xdr:col>
      <xdr:colOff>285751</xdr:colOff>
      <xdr:row>1</xdr:row>
      <xdr:rowOff>19050</xdr:rowOff>
    </xdr:from>
    <xdr:to>
      <xdr:col>6</xdr:col>
      <xdr:colOff>466725</xdr:colOff>
      <xdr:row>8</xdr:row>
      <xdr:rowOff>164138</xdr:rowOff>
    </xdr:to>
    <xdr:pic>
      <xdr:nvPicPr>
        <xdr:cNvPr id="7" name="Imagen 6" descr="mastic - Intelligent Training">
          <a:extLst>
            <a:ext uri="{FF2B5EF4-FFF2-40B4-BE49-F238E27FC236}">
              <a16:creationId xmlns:a16="http://schemas.microsoft.com/office/drawing/2014/main" id="{4FD4FC4E-EBF5-4240-AD4C-2418DE6651A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77201" y="219075"/>
          <a:ext cx="1704974" cy="1478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13608</xdr:colOff>
      <xdr:row>2</xdr:row>
      <xdr:rowOff>127907</xdr:rowOff>
    </xdr:from>
    <xdr:to>
      <xdr:col>2</xdr:col>
      <xdr:colOff>1932216</xdr:colOff>
      <xdr:row>6</xdr:row>
      <xdr:rowOff>168728</xdr:rowOff>
    </xdr:to>
    <xdr:pic>
      <xdr:nvPicPr>
        <xdr:cNvPr id="4" name="Imagen 3">
          <a:extLst>
            <a:ext uri="{FF2B5EF4-FFF2-40B4-BE49-F238E27FC236}">
              <a16:creationId xmlns:a16="http://schemas.microsoft.com/office/drawing/2014/main" id="{7CB47D10-CDE5-497F-8014-1620E91F6768}"/>
            </a:ext>
          </a:extLst>
        </xdr:cNvPr>
        <xdr:cNvPicPr>
          <a:picLocks noChangeAspect="1"/>
        </xdr:cNvPicPr>
      </xdr:nvPicPr>
      <xdr:blipFill>
        <a:blip xmlns:r="http://schemas.openxmlformats.org/officeDocument/2006/relationships" r:embed="rId1"/>
        <a:stretch>
          <a:fillRect/>
        </a:stretch>
      </xdr:blipFill>
      <xdr:spPr>
        <a:xfrm>
          <a:off x="462644" y="536121"/>
          <a:ext cx="3116036" cy="857250"/>
        </a:xfrm>
        <a:prstGeom prst="rect">
          <a:avLst/>
        </a:prstGeom>
      </xdr:spPr>
    </xdr:pic>
    <xdr:clientData/>
  </xdr:twoCellAnchor>
  <xdr:twoCellAnchor editAs="oneCell">
    <xdr:from>
      <xdr:col>11</xdr:col>
      <xdr:colOff>1507670</xdr:colOff>
      <xdr:row>1</xdr:row>
      <xdr:rowOff>13607</xdr:rowOff>
    </xdr:from>
    <xdr:to>
      <xdr:col>12</xdr:col>
      <xdr:colOff>1187902</xdr:colOff>
      <xdr:row>8</xdr:row>
      <xdr:rowOff>180269</xdr:rowOff>
    </xdr:to>
    <xdr:pic>
      <xdr:nvPicPr>
        <xdr:cNvPr id="5" name="Imagen 4" descr="mastic - Intelligent Training">
          <a:extLst>
            <a:ext uri="{FF2B5EF4-FFF2-40B4-BE49-F238E27FC236}">
              <a16:creationId xmlns:a16="http://schemas.microsoft.com/office/drawing/2014/main" id="{26675DF7-6DA5-4836-A441-829B7260B8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135849" y="217714"/>
          <a:ext cx="1830160" cy="15954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73477</xdr:rowOff>
    </xdr:from>
    <xdr:to>
      <xdr:col>1</xdr:col>
      <xdr:colOff>1434290</xdr:colOff>
      <xdr:row>6</xdr:row>
      <xdr:rowOff>40822</xdr:rowOff>
    </xdr:to>
    <xdr:pic>
      <xdr:nvPicPr>
        <xdr:cNvPr id="6" name="Imagen 5">
          <a:extLst>
            <a:ext uri="{FF2B5EF4-FFF2-40B4-BE49-F238E27FC236}">
              <a16:creationId xmlns:a16="http://schemas.microsoft.com/office/drawing/2014/main" id="{BD27367A-673F-4251-8F38-473FD6C84106}"/>
            </a:ext>
          </a:extLst>
        </xdr:cNvPr>
        <xdr:cNvPicPr>
          <a:picLocks noChangeAspect="1"/>
        </xdr:cNvPicPr>
      </xdr:nvPicPr>
      <xdr:blipFill>
        <a:blip xmlns:r="http://schemas.openxmlformats.org/officeDocument/2006/relationships" r:embed="rId1"/>
        <a:stretch>
          <a:fillRect/>
        </a:stretch>
      </xdr:blipFill>
      <xdr:spPr>
        <a:xfrm>
          <a:off x="0" y="468084"/>
          <a:ext cx="2237111" cy="742952"/>
        </a:xfrm>
        <a:prstGeom prst="rect">
          <a:avLst/>
        </a:prstGeom>
      </xdr:spPr>
    </xdr:pic>
    <xdr:clientData/>
  </xdr:twoCellAnchor>
  <xdr:twoCellAnchor editAs="oneCell">
    <xdr:from>
      <xdr:col>11</xdr:col>
      <xdr:colOff>949780</xdr:colOff>
      <xdr:row>1</xdr:row>
      <xdr:rowOff>40821</xdr:rowOff>
    </xdr:from>
    <xdr:to>
      <xdr:col>11</xdr:col>
      <xdr:colOff>2654754</xdr:colOff>
      <xdr:row>8</xdr:row>
      <xdr:rowOff>172302</xdr:rowOff>
    </xdr:to>
    <xdr:pic>
      <xdr:nvPicPr>
        <xdr:cNvPr id="7" name="Imagen 6" descr="mastic - Intelligent Training">
          <a:extLst>
            <a:ext uri="{FF2B5EF4-FFF2-40B4-BE49-F238E27FC236}">
              <a16:creationId xmlns:a16="http://schemas.microsoft.com/office/drawing/2014/main" id="{2AA027B7-A42B-4DE6-8761-052DD603C94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101709" y="244928"/>
          <a:ext cx="1704974" cy="1478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6</xdr:row>
      <xdr:rowOff>114299</xdr:rowOff>
    </xdr:from>
    <xdr:to>
      <xdr:col>1</xdr:col>
      <xdr:colOff>982984</xdr:colOff>
      <xdr:row>10</xdr:row>
      <xdr:rowOff>79375</xdr:rowOff>
    </xdr:to>
    <xdr:pic>
      <xdr:nvPicPr>
        <xdr:cNvPr id="4" name="Imagen 3">
          <a:extLst>
            <a:ext uri="{FF2B5EF4-FFF2-40B4-BE49-F238E27FC236}">
              <a16:creationId xmlns:a16="http://schemas.microsoft.com/office/drawing/2014/main" id="{1D30514B-9312-41C4-B3A9-A64756806F5C}"/>
            </a:ext>
          </a:extLst>
        </xdr:cNvPr>
        <xdr:cNvPicPr>
          <a:picLocks noChangeAspect="1"/>
        </xdr:cNvPicPr>
      </xdr:nvPicPr>
      <xdr:blipFill>
        <a:blip xmlns:r="http://schemas.openxmlformats.org/officeDocument/2006/relationships" r:embed="rId1"/>
        <a:stretch>
          <a:fillRect/>
        </a:stretch>
      </xdr:blipFill>
      <xdr:spPr>
        <a:xfrm>
          <a:off x="1" y="304799"/>
          <a:ext cx="2237108" cy="742951"/>
        </a:xfrm>
        <a:prstGeom prst="rect">
          <a:avLst/>
        </a:prstGeom>
      </xdr:spPr>
    </xdr:pic>
    <xdr:clientData/>
  </xdr:twoCellAnchor>
  <xdr:twoCellAnchor editAs="oneCell">
    <xdr:from>
      <xdr:col>10</xdr:col>
      <xdr:colOff>1117600</xdr:colOff>
      <xdr:row>5</xdr:row>
      <xdr:rowOff>15875</xdr:rowOff>
    </xdr:from>
    <xdr:to>
      <xdr:col>11</xdr:col>
      <xdr:colOff>968374</xdr:colOff>
      <xdr:row>13</xdr:row>
      <xdr:rowOff>165955</xdr:rowOff>
    </xdr:to>
    <xdr:pic>
      <xdr:nvPicPr>
        <xdr:cNvPr id="5" name="Imagen 4" descr="mastic - Intelligent Training">
          <a:extLst>
            <a:ext uri="{FF2B5EF4-FFF2-40B4-BE49-F238E27FC236}">
              <a16:creationId xmlns:a16="http://schemas.microsoft.com/office/drawing/2014/main" id="{26803DC4-538C-4A82-BF2F-AF74B11106D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278850" y="15875"/>
          <a:ext cx="1930399" cy="16899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1</xdr:row>
      <xdr:rowOff>114299</xdr:rowOff>
    </xdr:from>
    <xdr:to>
      <xdr:col>1</xdr:col>
      <xdr:colOff>1230787</xdr:colOff>
      <xdr:row>5</xdr:row>
      <xdr:rowOff>149679</xdr:rowOff>
    </xdr:to>
    <xdr:pic>
      <xdr:nvPicPr>
        <xdr:cNvPr id="5" name="Imagen 4">
          <a:extLst>
            <a:ext uri="{FF2B5EF4-FFF2-40B4-BE49-F238E27FC236}">
              <a16:creationId xmlns:a16="http://schemas.microsoft.com/office/drawing/2014/main" id="{EC84D334-7D2A-4AAD-A41C-E44B8CB1C0F4}"/>
            </a:ext>
          </a:extLst>
        </xdr:cNvPr>
        <xdr:cNvPicPr>
          <a:picLocks noChangeAspect="1"/>
        </xdr:cNvPicPr>
      </xdr:nvPicPr>
      <xdr:blipFill>
        <a:blip xmlns:r="http://schemas.openxmlformats.org/officeDocument/2006/relationships" r:embed="rId1"/>
        <a:stretch>
          <a:fillRect/>
        </a:stretch>
      </xdr:blipFill>
      <xdr:spPr>
        <a:xfrm>
          <a:off x="1" y="304799"/>
          <a:ext cx="2401000" cy="797380"/>
        </a:xfrm>
        <a:prstGeom prst="rect">
          <a:avLst/>
        </a:prstGeom>
      </xdr:spPr>
    </xdr:pic>
    <xdr:clientData/>
  </xdr:twoCellAnchor>
  <xdr:twoCellAnchor editAs="oneCell">
    <xdr:from>
      <xdr:col>13</xdr:col>
      <xdr:colOff>51706</xdr:colOff>
      <xdr:row>0</xdr:row>
      <xdr:rowOff>0</xdr:rowOff>
    </xdr:from>
    <xdr:to>
      <xdr:col>14</xdr:col>
      <xdr:colOff>40818</xdr:colOff>
      <xdr:row>8</xdr:row>
      <xdr:rowOff>130412</xdr:rowOff>
    </xdr:to>
    <xdr:pic>
      <xdr:nvPicPr>
        <xdr:cNvPr id="6" name="Imagen 5" descr="mastic - Intelligent Training">
          <a:extLst>
            <a:ext uri="{FF2B5EF4-FFF2-40B4-BE49-F238E27FC236}">
              <a16:creationId xmlns:a16="http://schemas.microsoft.com/office/drawing/2014/main" id="{AA724AE0-262A-4CDE-82EF-3D7DF499F0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523777" y="0"/>
          <a:ext cx="1907720" cy="16544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2</xdr:row>
      <xdr:rowOff>19049</xdr:rowOff>
    </xdr:from>
    <xdr:to>
      <xdr:col>1</xdr:col>
      <xdr:colOff>1055796</xdr:colOff>
      <xdr:row>5</xdr:row>
      <xdr:rowOff>161925</xdr:rowOff>
    </xdr:to>
    <xdr:pic>
      <xdr:nvPicPr>
        <xdr:cNvPr id="5" name="Imagen 4">
          <a:extLst>
            <a:ext uri="{FF2B5EF4-FFF2-40B4-BE49-F238E27FC236}">
              <a16:creationId xmlns:a16="http://schemas.microsoft.com/office/drawing/2014/main" id="{5F6F2086-394E-4717-ABCA-2D2F65F8D31C}"/>
            </a:ext>
          </a:extLst>
        </xdr:cNvPr>
        <xdr:cNvPicPr>
          <a:picLocks noChangeAspect="1"/>
        </xdr:cNvPicPr>
      </xdr:nvPicPr>
      <xdr:blipFill>
        <a:blip xmlns:r="http://schemas.openxmlformats.org/officeDocument/2006/relationships" r:embed="rId1"/>
        <a:stretch>
          <a:fillRect/>
        </a:stretch>
      </xdr:blipFill>
      <xdr:spPr>
        <a:xfrm>
          <a:off x="0" y="400049"/>
          <a:ext cx="2179746" cy="723901"/>
        </a:xfrm>
        <a:prstGeom prst="rect">
          <a:avLst/>
        </a:prstGeom>
      </xdr:spPr>
    </xdr:pic>
    <xdr:clientData/>
  </xdr:twoCellAnchor>
  <xdr:twoCellAnchor editAs="oneCell">
    <xdr:from>
      <xdr:col>6</xdr:col>
      <xdr:colOff>133349</xdr:colOff>
      <xdr:row>0</xdr:row>
      <xdr:rowOff>57150</xdr:rowOff>
    </xdr:from>
    <xdr:to>
      <xdr:col>7</xdr:col>
      <xdr:colOff>809624</xdr:colOff>
      <xdr:row>8</xdr:row>
      <xdr:rowOff>117857</xdr:rowOff>
    </xdr:to>
    <xdr:pic>
      <xdr:nvPicPr>
        <xdr:cNvPr id="6" name="Imagen 5" descr="mastic - Intelligent Training">
          <a:extLst>
            <a:ext uri="{FF2B5EF4-FFF2-40B4-BE49-F238E27FC236}">
              <a16:creationId xmlns:a16="http://schemas.microsoft.com/office/drawing/2014/main" id="{92496A8A-14CE-4F95-80BB-5CFE0C3684F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3999" y="57150"/>
          <a:ext cx="1838325" cy="15942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juanc9010/Documents/MinTIC/MinTIC%20Trabajo/2017/ACOMPA&#209;AMIENTOS/Sector%20Vivienda/Instrumento%20de%20evaluaci&#243;n%20%20MSPI%202017.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c9010" refreshedDate="42986.410866435188" createdVersion="5" refreshedVersion="6" minRefreshableVersion="3" recordCount="189" xr:uid="{00000000-000A-0000-FFFF-FFFF00000000}">
  <cacheSource type="worksheet">
    <worksheetSource ref="A12:G201" sheet="CIBERSEGURIDAD" r:id="rId2"/>
  </cacheSource>
  <cacheFields count="7">
    <cacheField name="FUNCIÓN NIST" numFmtId="0">
      <sharedItems count="5">
        <s v="DETECTAR"/>
        <s v="IDENTIFICAR"/>
        <s v="RESPONDER"/>
        <s v="RECUPERAR"/>
        <s v="PROTEJER"/>
      </sharedItems>
    </cacheField>
    <cacheField name="SUBCATEGORIA NIST" numFmtId="0">
      <sharedItems/>
    </cacheField>
    <cacheField name="CONTROL ANEXO A ISO 27001" numFmtId="0">
      <sharedItems/>
    </cacheField>
    <cacheField name="CARGO" numFmtId="0">
      <sharedItems/>
    </cacheField>
    <cacheField name="REQUISITO" numFmtId="0">
      <sharedItems containsBlank="1"/>
    </cacheField>
    <cacheField name="HOJA" numFmtId="0">
      <sharedItems/>
    </cacheField>
    <cacheField name="CALIFICACIÓN "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c9010" refreshedDate="42986.410867708335" createdVersion="6" refreshedVersion="6" minRefreshableVersion="3" recordCount="189" xr:uid="{00000000-000A-0000-FFFF-FFFF01000000}">
  <cacheSource type="worksheet">
    <worksheetSource ref="G12:H201" sheet="CIBER"/>
  </cacheSource>
  <cacheFields count="2">
    <cacheField name="CALIFICACIÓN " numFmtId="0">
      <sharedItems containsSemiMixedTypes="0" containsString="0" containsNumber="1" containsInteger="1" minValue="0" maxValue="0"/>
    </cacheField>
    <cacheField name="FUNCION CSF" numFmtId="0">
      <sharedItems count="5">
        <s v="DETECTAR"/>
        <s v="IDENTIFICAR"/>
        <s v="RESPONDER"/>
        <s v="RECUPERAR"/>
        <s v="PROTEG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9">
  <r>
    <x v="0"/>
    <s v="DE.AE-1, DE.AE-3, DE.AE-4, DE.AE-5"/>
    <s v="n/a"/>
    <s v="Responsable de SI"/>
    <m/>
    <s v="n/a"/>
    <n v="0"/>
  </r>
  <r>
    <x v="0"/>
    <s v="DE.AE-1"/>
    <s v="n/a"/>
    <s v="Responsable de SI"/>
    <s v="La efectividad de las tecnologías de protección se comparte con las partes autorizadas y apropiadas."/>
    <s v="n/a"/>
    <n v="0"/>
  </r>
  <r>
    <x v="1"/>
    <s v="ID.BE-2"/>
    <s v="n/a"/>
    <s v="Responsable de SI"/>
    <s v="La entidad conoce su papel dentro del estado Colombiano, identifica y comunica a las partes interesadas la infraestructura crítica."/>
    <s v="n/a"/>
    <n v="0"/>
  </r>
  <r>
    <x v="1"/>
    <s v="ID.GV-4"/>
    <s v="n/a"/>
    <s v="Responsable de SI"/>
    <s v="La gestión de riesgos tiene en cuenta los riesgos de ciberseguridad"/>
    <s v="n/a"/>
    <n v="0"/>
  </r>
  <r>
    <x v="2"/>
    <s v="RS.CO-4, RS.CO-5"/>
    <s v="n/a"/>
    <s v="Responsable de SI"/>
    <m/>
    <s v="n/a"/>
    <n v="0"/>
  </r>
  <r>
    <x v="3"/>
    <s v="RC.CO-1, RC.CO-2, RC.CO-3"/>
    <s v="n/a"/>
    <s v="Responsable de SI"/>
    <m/>
    <s v="n/a"/>
    <n v="0"/>
  </r>
  <r>
    <x v="1"/>
    <s v="ID.RA-3"/>
    <s v="n/a"/>
    <s v="Responsable de SI"/>
    <s v="Las amenazas internas y externas son identificadas y documentadas."/>
    <s v="n/a"/>
    <n v="0"/>
  </r>
  <r>
    <x v="2"/>
    <s v="RS.IM-2"/>
    <s v="n/a"/>
    <s v="Responsable de SI"/>
    <s v="Las estrategias de respuesta se actualizan"/>
    <s v="n/a"/>
    <n v="0"/>
  </r>
  <r>
    <x v="1"/>
    <s v="ID.BE-3"/>
    <s v="n/a"/>
    <s v="Responsable de SI"/>
    <s v="Las prioridades relaciondadas con la misión, objetivos y actividades de la Entidad son establecidas y comunicadas."/>
    <s v="n/a"/>
    <n v="0"/>
  </r>
  <r>
    <x v="1"/>
    <s v="ID.RA-4"/>
    <s v="n/a"/>
    <s v="Responsable de SI"/>
    <s v="Los impactos potenciales en la entidad y su probabilidad son identificados "/>
    <s v="n/a"/>
    <n v="0"/>
  </r>
  <r>
    <x v="3"/>
    <s v="RC.IM-1, RC.IM-2"/>
    <s v="n/a"/>
    <s v="Responsable de SI"/>
    <s v="Los planes de recuperación y los procesos son mejorados incorporando las lecciones aprendidas para actividades futuras:_x000a_1) Los planes de recuperación incorporan las lecciones aprendidas._x000a_2)  Las estrategias de recuperación son actualizadas."/>
    <s v="n/a"/>
    <n v="0"/>
  </r>
  <r>
    <x v="4"/>
    <s v="PR.IP-7"/>
    <s v="n/a"/>
    <s v="Responsable de SI"/>
    <s v="Los procesos de protección son continuamente mejorados"/>
    <s v="n/a"/>
    <n v="0"/>
  </r>
  <r>
    <x v="0"/>
    <s v="DE.CM-1, DE.CM-2, DE.CM-7"/>
    <s v="n/a"/>
    <s v="Responsable de SI"/>
    <m/>
    <s v="n/a"/>
    <n v="0"/>
  </r>
  <r>
    <x v="1"/>
    <s v="ID.GV-1"/>
    <s v="A.5.1.1"/>
    <s v="n/a"/>
    <s v="n/a"/>
    <s v="Administrativas"/>
    <n v="0"/>
  </r>
  <r>
    <x v="1"/>
    <s v="ID.AM-6"/>
    <s v="A.6.1.1"/>
    <s v="n/a"/>
    <s v="n/a"/>
    <s v="Administrativas"/>
    <n v="0"/>
  </r>
  <r>
    <x v="1"/>
    <s v="ID.GV-2"/>
    <s v="A.6.1.1"/>
    <s v="n/a"/>
    <s v="n/a"/>
    <s v="Administrativas"/>
    <n v="0"/>
  </r>
  <r>
    <x v="4"/>
    <s v="PR.AT-2"/>
    <s v="A.6.1.1"/>
    <s v="n/a"/>
    <s v="n/a"/>
    <s v="Administrativas"/>
    <n v="0"/>
  </r>
  <r>
    <x v="4"/>
    <s v="PR.AT-3"/>
    <s v="A.6.1.1"/>
    <s v="n/a"/>
    <s v="n/a"/>
    <s v="Administrativas"/>
    <n v="0"/>
  </r>
  <r>
    <x v="4"/>
    <s v="PR.AT-4"/>
    <s v="A.6.1.1"/>
    <s v="n/a"/>
    <s v="n/a"/>
    <s v="Administrativas"/>
    <n v="0"/>
  </r>
  <r>
    <x v="4"/>
    <s v="PR.AT-5"/>
    <s v="A.6.1.1"/>
    <s v="n/a"/>
    <s v="n/a"/>
    <s v="Administrativas"/>
    <n v="0"/>
  </r>
  <r>
    <x v="0"/>
    <s v="DE.DP-1"/>
    <s v="A.6.1.1"/>
    <s v="n/a"/>
    <s v="n/a"/>
    <s v="Administrativas"/>
    <n v="0"/>
  </r>
  <r>
    <x v="2"/>
    <s v="RS.CO-1"/>
    <s v="A.6.1.1"/>
    <s v="n/a"/>
    <s v="n/a"/>
    <s v="Administrativas"/>
    <n v="0"/>
  </r>
  <r>
    <x v="4"/>
    <s v="PR.AC-4"/>
    <s v="A.6.1.2"/>
    <s v="n/a"/>
    <s v="n/a"/>
    <s v="Administrativas"/>
    <n v="0"/>
  </r>
  <r>
    <x v="4"/>
    <s v="PR.DS-5"/>
    <s v="A.6.1.2"/>
    <s v="n/a"/>
    <s v="n/a"/>
    <s v="Administrativas"/>
    <n v="0"/>
  </r>
  <r>
    <x v="2"/>
    <s v="RS.CO-3"/>
    <s v="A.6.1.2"/>
    <s v="n/a"/>
    <s v="n/a"/>
    <s v="Administrativas"/>
    <n v="0"/>
  </r>
  <r>
    <x v="2"/>
    <s v="RS.CO-2"/>
    <s v="A.6.1.3"/>
    <s v="n/a"/>
    <s v="n/a"/>
    <s v="Administrativas"/>
    <n v="0"/>
  </r>
  <r>
    <x v="1"/>
    <s v="ID.RA-2"/>
    <s v="A.6.1.4"/>
    <s v="n/a"/>
    <s v="n/a"/>
    <s v="Administrativas"/>
    <n v="0"/>
  </r>
  <r>
    <x v="4"/>
    <s v="PR.IP-2"/>
    <s v="A.6.1.5"/>
    <s v="n/a"/>
    <s v="n/a"/>
    <s v="Administrativas"/>
    <n v="0"/>
  </r>
  <r>
    <x v="4"/>
    <s v="PR.AC-3"/>
    <s v="A.6.2.2"/>
    <s v="n/a"/>
    <s v="n/a"/>
    <s v="Administrativas"/>
    <n v="0"/>
  </r>
  <r>
    <x v="4"/>
    <s v="PR.DS-5"/>
    <s v="A.7.1.1"/>
    <s v="n/a"/>
    <s v="n/a"/>
    <s v="Administrativas"/>
    <n v="0"/>
  </r>
  <r>
    <x v="4"/>
    <s v="PR.IP-11"/>
    <s v="A.7.1.1"/>
    <s v="n/a"/>
    <s v="n/a"/>
    <s v="Administrativas"/>
    <n v="0"/>
  </r>
  <r>
    <x v="4"/>
    <s v="PR.DS-5"/>
    <s v="A.7.1.2"/>
    <s v="n/a"/>
    <s v="n/a"/>
    <s v="Administrativas"/>
    <n v="0"/>
  </r>
  <r>
    <x v="1"/>
    <s v="ID.GV-2"/>
    <s v="A.7.2.1"/>
    <s v="n/a"/>
    <s v="n/a"/>
    <s v="Administrativas"/>
    <n v="0"/>
  </r>
  <r>
    <x v="4"/>
    <s v="PR.AT-1"/>
    <s v="A.7.2.2"/>
    <s v="n/a"/>
    <s v="n/a"/>
    <s v="Administrativas"/>
    <n v="0"/>
  </r>
  <r>
    <x v="4"/>
    <s v="PR.AT-2"/>
    <s v="A.7.2.2"/>
    <s v="n/a"/>
    <s v="n/a"/>
    <s v="Administrativas"/>
    <n v="0"/>
  </r>
  <r>
    <x v="4"/>
    <s v="PR.AT-3"/>
    <s v="A.7.2.2"/>
    <s v="n/a"/>
    <s v="n/a"/>
    <s v="Administrativas"/>
    <n v="0"/>
  </r>
  <r>
    <x v="4"/>
    <s v="PR.AT-4"/>
    <s v="A.7.2.2"/>
    <s v="n/a"/>
    <s v="n/a"/>
    <s v="Administrativas"/>
    <n v="0"/>
  </r>
  <r>
    <x v="4"/>
    <s v="PR.AT-5"/>
    <s v="A.7.2.2"/>
    <s v="n/a"/>
    <s v="n/a"/>
    <s v="Administrativas"/>
    <n v="0"/>
  </r>
  <r>
    <x v="4"/>
    <s v="PR.DS-5"/>
    <s v="A.7.3.1"/>
    <s v="n/a"/>
    <s v="n/a"/>
    <s v="Administrativas"/>
    <n v="0"/>
  </r>
  <r>
    <x v="4"/>
    <s v="PR.IP-11"/>
    <s v="A.7.3.1"/>
    <s v="n/a"/>
    <s v="n/a"/>
    <s v="Administrativas"/>
    <n v="0"/>
  </r>
  <r>
    <x v="1"/>
    <s v="ID AM-1"/>
    <s v="A.8.1.1"/>
    <s v="n/a"/>
    <s v="n/a"/>
    <s v="Administrativas"/>
    <n v="0"/>
  </r>
  <r>
    <x v="1"/>
    <s v="ID AM-2"/>
    <s v="A.8.1.1"/>
    <s v="n/a"/>
    <s v="n/a"/>
    <s v="Administrativas"/>
    <n v="0"/>
  </r>
  <r>
    <x v="1"/>
    <s v="ID.AM-5"/>
    <s v="A.8.1.1"/>
    <s v="n/a"/>
    <s v="n/a"/>
    <s v="Administrativas"/>
    <n v="0"/>
  </r>
  <r>
    <x v="1"/>
    <s v="ID AM-1"/>
    <s v="A.8.1.2"/>
    <s v="n/a"/>
    <s v="n/a"/>
    <s v="Administrativas"/>
    <n v="0"/>
  </r>
  <r>
    <x v="1"/>
    <s v="ID AM-2"/>
    <s v="A.8.1.2"/>
    <s v="n/a"/>
    <s v="n/a"/>
    <s v="Administrativas"/>
    <n v="0"/>
  </r>
  <r>
    <x v="4"/>
    <s v="PR.IP-11"/>
    <s v="A.8.1.4"/>
    <s v="n/a"/>
    <s v="n/a"/>
    <s v="Administrativas"/>
    <n v="0"/>
  </r>
  <r>
    <x v="4"/>
    <s v="PR.DS-5"/>
    <s v="A.8.2.2"/>
    <s v="n/a"/>
    <s v="n/a"/>
    <s v="Administrativas"/>
    <n v="0"/>
  </r>
  <r>
    <x v="4"/>
    <s v="PR.PT-2"/>
    <s v="A.8.2.2"/>
    <s v="n/a"/>
    <s v="n/a"/>
    <s v="Administrativas"/>
    <n v="0"/>
  </r>
  <r>
    <x v="4"/>
    <s v="PR.DS-1"/>
    <s v="A.8.2.3"/>
    <s v="n/a"/>
    <s v="n/a"/>
    <s v="Administrativas"/>
    <n v="0"/>
  </r>
  <r>
    <x v="4"/>
    <s v="PR.DS-2"/>
    <s v="A.8.2.3"/>
    <s v="n/a"/>
    <s v="n/a"/>
    <s v="Administrativas"/>
    <n v="0"/>
  </r>
  <r>
    <x v="4"/>
    <s v="PR.DS-3"/>
    <s v="A.8.2.3"/>
    <s v="n/a"/>
    <s v="n/a"/>
    <s v="Administrativas"/>
    <n v="0"/>
  </r>
  <r>
    <x v="4"/>
    <s v="PR.DS-5"/>
    <s v="A.8.2.3"/>
    <s v="n/a"/>
    <s v="n/a"/>
    <s v="Administrativas"/>
    <n v="0"/>
  </r>
  <r>
    <x v="4"/>
    <s v="PR.IP-6"/>
    <s v="A.8.2.3"/>
    <s v="n/a"/>
    <s v="n/a"/>
    <s v="Administrativas"/>
    <n v="0"/>
  </r>
  <r>
    <x v="4"/>
    <s v="PR.PT-2"/>
    <s v="A.8.2.3"/>
    <s v="n/a"/>
    <s v="n/a"/>
    <s v="Administrativas"/>
    <n v="0"/>
  </r>
  <r>
    <x v="4"/>
    <s v="PR.DS-3"/>
    <s v="A.8.3.1"/>
    <s v="n/a"/>
    <s v="n/a"/>
    <s v="Administrativas"/>
    <n v="0"/>
  </r>
  <r>
    <x v="4"/>
    <s v="PR.IP-6"/>
    <s v="A.8.3.1"/>
    <s v="n/a"/>
    <s v="n/a"/>
    <s v="Administrativas"/>
    <n v="0"/>
  </r>
  <r>
    <x v="4"/>
    <s v="PR.PT-2"/>
    <s v="A.8.3.1"/>
    <s v="n/a"/>
    <s v="n/a"/>
    <s v="Administrativas"/>
    <n v="0"/>
  </r>
  <r>
    <x v="4"/>
    <s v="PR.DS-3"/>
    <s v="A.8.3.2"/>
    <s v="n/a"/>
    <s v="n/a"/>
    <s v="Administrativas"/>
    <n v="0"/>
  </r>
  <r>
    <x v="4"/>
    <s v="PR.IP-6"/>
    <s v="A.8.3.2"/>
    <s v="n/a"/>
    <s v="n/a"/>
    <s v="Administrativas"/>
    <n v="0"/>
  </r>
  <r>
    <x v="4"/>
    <s v="PR.DS-3"/>
    <s v="A.8.3.3"/>
    <s v="n/a"/>
    <s v="n/a"/>
    <s v="Administrativas"/>
    <n v="0"/>
  </r>
  <r>
    <x v="4"/>
    <s v="PR.PT-2"/>
    <s v="A.8.3.3"/>
    <s v="n/a"/>
    <s v="n/a"/>
    <s v="Administrativas"/>
    <n v="0"/>
  </r>
  <r>
    <x v="4"/>
    <s v="PR.DS-5"/>
    <s v="A.9.1.1"/>
    <s v="n/a"/>
    <s v="n/a"/>
    <s v="Técnicas"/>
    <n v="0"/>
  </r>
  <r>
    <x v="4"/>
    <s v="PR.AC-4"/>
    <s v="A.9.1.2"/>
    <s v="n/a"/>
    <s v="n/a"/>
    <s v="Técnicas"/>
    <n v="0"/>
  </r>
  <r>
    <x v="4"/>
    <s v="PR.DS-5"/>
    <s v="A.9.1.2"/>
    <s v="n/a"/>
    <s v="n/a"/>
    <s v="Técnicas"/>
    <n v="0"/>
  </r>
  <r>
    <x v="4"/>
    <s v="PR.PT-3"/>
    <s v="A.9.1.2"/>
    <s v="n/a"/>
    <s v="n/a"/>
    <s v="Técnicas"/>
    <n v="0"/>
  </r>
  <r>
    <x v="4"/>
    <s v="PR.AC-1"/>
    <s v="A.9.2.1 "/>
    <s v="n/a"/>
    <s v="n/a"/>
    <s v="Técnicas"/>
    <n v="0"/>
  </r>
  <r>
    <x v="4"/>
    <s v="PR.AC-1"/>
    <s v="A.9.2.2"/>
    <s v="n/a"/>
    <s v="n/a"/>
    <s v="Técnicas"/>
    <n v="0"/>
  </r>
  <r>
    <x v="4"/>
    <s v="PR.AC-4"/>
    <s v="A.9.2.3"/>
    <s v="n/a"/>
    <s v="n/a"/>
    <s v="Técnicas"/>
    <n v="0"/>
  </r>
  <r>
    <x v="4"/>
    <s v="PR.DS-5"/>
    <s v="A.9.2.3"/>
    <s v="n/a"/>
    <s v="n/a"/>
    <s v="Técnicas"/>
    <n v="0"/>
  </r>
  <r>
    <x v="4"/>
    <s v="PR.AC-1"/>
    <s v="A.9.2.4"/>
    <s v="n/a"/>
    <s v="n/a"/>
    <s v="Técnicas"/>
    <n v="0"/>
  </r>
  <r>
    <x v="4"/>
    <s v="PR.AC-1"/>
    <s v="A.9.3.1 "/>
    <s v="n/a"/>
    <s v="n/a"/>
    <s v="Técnicas"/>
    <n v="0"/>
  </r>
  <r>
    <x v="4"/>
    <s v="PR.AC-4"/>
    <s v="A.9.4.1 "/>
    <s v="n/a"/>
    <s v="n/a"/>
    <s v="Técnicas"/>
    <n v="0"/>
  </r>
  <r>
    <x v="4"/>
    <s v="PR.DS-5"/>
    <s v="A.9.4.1 "/>
    <s v="n/a"/>
    <s v="n/a"/>
    <s v="Técnicas"/>
    <n v="0"/>
  </r>
  <r>
    <x v="4"/>
    <s v="PR.AC-1"/>
    <s v="A.9.4.2"/>
    <s v="n/a"/>
    <s v="n/a"/>
    <s v="Técnicas"/>
    <n v="0"/>
  </r>
  <r>
    <x v="4"/>
    <s v="PR.AC-1"/>
    <s v="A.9.4.3"/>
    <s v="n/a"/>
    <s v="n/a"/>
    <s v="Técnicas"/>
    <n v="0"/>
  </r>
  <r>
    <x v="4"/>
    <s v="PR.AC-4"/>
    <s v="A.9.4.4"/>
    <s v="n/a"/>
    <s v="n/a"/>
    <s v="Técnicas"/>
    <n v="0"/>
  </r>
  <r>
    <x v="4"/>
    <s v="PR.DS-5"/>
    <s v="A.9.4.4"/>
    <s v="n/a"/>
    <s v="n/a"/>
    <s v="Técnicas"/>
    <n v="0"/>
  </r>
  <r>
    <x v="4"/>
    <s v="PR.DS-5"/>
    <s v="A.9.4.5 "/>
    <s v="n/a"/>
    <s v="n/a"/>
    <s v="Técnicas"/>
    <n v="0"/>
  </r>
  <r>
    <x v="4"/>
    <s v="PR.AC-2"/>
    <s v="A.11.1.1 "/>
    <s v="n/a"/>
    <s v="n/a"/>
    <s v="Técnicas"/>
    <n v="0"/>
  </r>
  <r>
    <x v="4"/>
    <s v="PR.AC-2"/>
    <s v="A.11.1.2 "/>
    <s v="n/a"/>
    <s v="n/a"/>
    <s v="Técnicas"/>
    <n v="0"/>
  </r>
  <r>
    <x v="4"/>
    <s v="PR.MA-1"/>
    <s v="A.11.1.2 "/>
    <s v="n/a"/>
    <s v="n/a"/>
    <s v="Técnicas"/>
    <n v="0"/>
  </r>
  <r>
    <x v="1"/>
    <s v="ID.BE-5"/>
    <s v="A.11.1.4"/>
    <s v="n/a"/>
    <s v="n/a"/>
    <s v="Técnicas"/>
    <n v="0"/>
  </r>
  <r>
    <x v="4"/>
    <s v="PR.AC-2"/>
    <s v="A.11.1.4"/>
    <s v="n/a"/>
    <s v="n/a"/>
    <s v="Técnicas"/>
    <n v="0"/>
  </r>
  <r>
    <x v="4"/>
    <s v="PR.IP-5"/>
    <s v="A.11.1.4"/>
    <s v="n/a"/>
    <s v="n/a"/>
    <s v="Técnicas"/>
    <n v="0"/>
  </r>
  <r>
    <x v="4"/>
    <s v="PR.AC-2"/>
    <s v="A.11.1.6"/>
    <s v="n/a"/>
    <s v="n/a"/>
    <s v="Técnicas"/>
    <n v="0"/>
  </r>
  <r>
    <x v="4"/>
    <s v="PR.IP-5"/>
    <s v="A.11.2.1 "/>
    <s v="n/a"/>
    <s v="n/a"/>
    <s v="Técnicas"/>
    <n v="0"/>
  </r>
  <r>
    <x v="1"/>
    <s v="ID.BE-4"/>
    <s v="A.11.2.2"/>
    <s v="n/a"/>
    <s v="n/a"/>
    <s v="Técnicas"/>
    <n v="0"/>
  </r>
  <r>
    <x v="4"/>
    <s v="PR.IP-5"/>
    <s v="A.11.2.2"/>
    <s v="n/a"/>
    <s v="n/a"/>
    <s v="Técnicas"/>
    <n v="0"/>
  </r>
  <r>
    <x v="1"/>
    <s v="ID.BE-4"/>
    <s v="A.11.2.3 "/>
    <s v="n/a"/>
    <s v="n/a"/>
    <s v="Técnicas"/>
    <n v="0"/>
  </r>
  <r>
    <x v="4"/>
    <s v="PR.AC-2"/>
    <s v="A.11.2.3 "/>
    <s v="n/a"/>
    <s v="n/a"/>
    <s v="Técnicas"/>
    <n v="0"/>
  </r>
  <r>
    <x v="4"/>
    <s v="PR.IP-5"/>
    <s v="A.11.2.3 "/>
    <s v="n/a"/>
    <s v="n/a"/>
    <s v="Técnicas"/>
    <n v="0"/>
  </r>
  <r>
    <x v="4"/>
    <s v="PR.MA-1"/>
    <s v="A.11.2.4 "/>
    <s v="n/a"/>
    <s v="n/a"/>
    <s v="Técnicas"/>
    <n v="0"/>
  </r>
  <r>
    <x v="4"/>
    <s v="PR.MA-2"/>
    <s v="A.11.2.4 "/>
    <s v="n/a"/>
    <s v="n/a"/>
    <s v="Técnicas"/>
    <n v="0"/>
  </r>
  <r>
    <x v="4"/>
    <s v="PR.MA-1"/>
    <s v="A.11.2.5"/>
    <s v="n/a"/>
    <s v="n/a"/>
    <s v="Técnicas"/>
    <n v="0"/>
  </r>
  <r>
    <x v="1"/>
    <s v="ID.AM-4"/>
    <s v="A.11.2.6"/>
    <s v="n/a"/>
    <s v="n/a"/>
    <s v="Técnicas"/>
    <n v="0"/>
  </r>
  <r>
    <x v="4"/>
    <s v="PR.DS-3"/>
    <s v="A.11.2.7"/>
    <s v="n/a"/>
    <s v="n/a"/>
    <s v="Técnicas"/>
    <n v="0"/>
  </r>
  <r>
    <x v="4"/>
    <s v="PR.IP-6"/>
    <s v="A.11.2.7"/>
    <s v="n/a"/>
    <s v="n/a"/>
    <s v="Técnicas"/>
    <n v="0"/>
  </r>
  <r>
    <x v="4"/>
    <s v="PR.PT-2"/>
    <s v="A.11.2.9"/>
    <s v="n/a"/>
    <s v="n/a"/>
    <s v="Técnicas"/>
    <n v="0"/>
  </r>
  <r>
    <x v="4"/>
    <s v="PR.IP-1"/>
    <s v="A.12.1.2"/>
    <s v="n/a"/>
    <s v="n/a"/>
    <s v="Técnicas"/>
    <n v="0"/>
  </r>
  <r>
    <x v="4"/>
    <s v="PR.IP-3"/>
    <s v="A.12.1.2"/>
    <s v="n/a"/>
    <s v="n/a"/>
    <s v="Técnicas"/>
    <n v="0"/>
  </r>
  <r>
    <x v="1"/>
    <s v="ID.BE-4"/>
    <s v="A.12.1.3 "/>
    <s v="n/a"/>
    <s v="n/a"/>
    <s v="Técnicas"/>
    <n v="0"/>
  </r>
  <r>
    <x v="4"/>
    <s v="PR.DS-7"/>
    <s v="A.12.1.4 "/>
    <s v="n/a"/>
    <s v="n/a"/>
    <s v="Técnicas"/>
    <n v="0"/>
  </r>
  <r>
    <x v="4"/>
    <s v="PR.DS-6"/>
    <s v="A.12.2.1 "/>
    <s v="n/a"/>
    <s v="n/a"/>
    <s v="Técnicas"/>
    <n v="0"/>
  </r>
  <r>
    <x v="0"/>
    <s v="DE.CM-4"/>
    <s v="A.12.2.1 "/>
    <s v="n/a"/>
    <s v="n/a"/>
    <s v="Técnicas"/>
    <n v="0"/>
  </r>
  <r>
    <x v="2"/>
    <s v="RS.MI-2"/>
    <s v="A.12.2.1 "/>
    <s v="n/a"/>
    <s v="n/a"/>
    <s v="Técnicas"/>
    <n v="0"/>
  </r>
  <r>
    <x v="4"/>
    <s v="PR.DS-4"/>
    <s v="A.12.3.1 "/>
    <s v="n/a"/>
    <s v="n/a"/>
    <s v="Técnicas"/>
    <n v="0"/>
  </r>
  <r>
    <x v="4"/>
    <s v="PR.IP-4"/>
    <s v="A.12.3.1 "/>
    <s v="n/a"/>
    <s v="n/a"/>
    <s v="Técnicas"/>
    <n v="0"/>
  </r>
  <r>
    <x v="4"/>
    <s v="PR.PT-1"/>
    <s v="A.12.4.1 "/>
    <s v="n/a"/>
    <s v="n/a"/>
    <s v="Técnicas"/>
    <n v="0"/>
  </r>
  <r>
    <x v="0"/>
    <s v="DE.CM-3"/>
    <s v="A.12.4.1 "/>
    <s v="n/a"/>
    <s v="n/a"/>
    <s v="Técnicas"/>
    <n v="0"/>
  </r>
  <r>
    <x v="2"/>
    <s v="RS.AN-1"/>
    <s v="A.12.4.1 "/>
    <s v="n/a"/>
    <s v="n/a"/>
    <s v="Técnicas"/>
    <n v="0"/>
  </r>
  <r>
    <x v="4"/>
    <s v="PR.PT-1"/>
    <s v="A.12.4.2 "/>
    <s v="n/a"/>
    <s v="n/a"/>
    <s v="Técnicas"/>
    <n v="0"/>
  </r>
  <r>
    <x v="4"/>
    <s v="PR.PT-1"/>
    <s v="A.12.4.3 "/>
    <s v="n/a"/>
    <s v="n/a"/>
    <s v="Técnicas"/>
    <n v="0"/>
  </r>
  <r>
    <x v="2"/>
    <s v="RS.AN-1"/>
    <s v="A.12.4.3 "/>
    <s v="n/a"/>
    <s v="n/a"/>
    <s v="Técnicas"/>
    <n v="0"/>
  </r>
  <r>
    <x v="4"/>
    <s v="PR.PT-1"/>
    <s v="A.12.4.4 "/>
    <s v="n/a"/>
    <s v="n/a"/>
    <s v="Técnicas"/>
    <n v="0"/>
  </r>
  <r>
    <x v="4"/>
    <s v="PR.DS-6"/>
    <s v="A.12.5.1 "/>
    <s v="n/a"/>
    <s v="n/a"/>
    <s v="Técnicas"/>
    <n v="0"/>
  </r>
  <r>
    <x v="4"/>
    <s v="PR.IP-1"/>
    <s v="A.12.5.1 "/>
    <s v="n/a"/>
    <s v="n/a"/>
    <s v="Técnicas"/>
    <n v="0"/>
  </r>
  <r>
    <x v="4"/>
    <s v="PR.IP-3"/>
    <s v="A.12.5.1 "/>
    <s v="n/a"/>
    <s v="n/a"/>
    <s v="Técnicas"/>
    <n v="0"/>
  </r>
  <r>
    <x v="0"/>
    <s v="DE.CM-5"/>
    <s v="A.12.5.1 "/>
    <s v="n/a"/>
    <s v="n/a"/>
    <s v="Técnicas"/>
    <n v="0"/>
  </r>
  <r>
    <x v="1"/>
    <s v="ID.RA-1"/>
    <s v="A.12.6.1 "/>
    <s v="n/a"/>
    <s v="n/a"/>
    <s v="Técnicas"/>
    <n v="0"/>
  </r>
  <r>
    <x v="1"/>
    <s v="ID.RA-5"/>
    <s v="A.12.6.1 "/>
    <s v="n/a"/>
    <s v="n/a"/>
    <s v="Técnicas"/>
    <n v="0"/>
  </r>
  <r>
    <x v="4"/>
    <s v="PR.IP-12"/>
    <s v="A.12.6.1 "/>
    <s v="n/a"/>
    <s v="n/a"/>
    <s v="Técnicas"/>
    <n v="0"/>
  </r>
  <r>
    <x v="0"/>
    <s v="DE.CM-8"/>
    <s v="A.12.6.1 "/>
    <s v="n/a"/>
    <s v="n/a"/>
    <s v="Técnicas"/>
    <n v="0"/>
  </r>
  <r>
    <x v="2"/>
    <s v="RS.MI-3"/>
    <s v="A.12.6.1 "/>
    <s v="n/a"/>
    <s v="n/a"/>
    <s v="Técnicas"/>
    <n v="0"/>
  </r>
  <r>
    <x v="4"/>
    <s v="PR.IP-1"/>
    <s v="A.12.6.2 "/>
    <s v="n/a"/>
    <s v="n/a"/>
    <s v="Técnicas"/>
    <n v="0"/>
  </r>
  <r>
    <x v="4"/>
    <s v="PR.IP-3"/>
    <s v="A.12.6.2 "/>
    <s v="n/a"/>
    <s v="n/a"/>
    <s v="Técnicas"/>
    <n v="0"/>
  </r>
  <r>
    <x v="4"/>
    <s v="PR.AC-3"/>
    <s v="A.13.1.1 "/>
    <s v="n/a"/>
    <s v="n/a"/>
    <s v="Técnicas"/>
    <n v="0"/>
  </r>
  <r>
    <x v="4"/>
    <s v="PR.AC-5"/>
    <s v="A.13.1.1 "/>
    <s v="n/a"/>
    <s v="n/a"/>
    <s v="Técnicas"/>
    <n v="0"/>
  </r>
  <r>
    <x v="4"/>
    <s v="PR.DS-2"/>
    <s v="A.13.1.1 "/>
    <s v="n/a"/>
    <s v="n/a"/>
    <s v="Técnicas"/>
    <n v="0"/>
  </r>
  <r>
    <x v="4"/>
    <s v="PR.PT-4"/>
    <s v="A.13.1.1 "/>
    <s v="n/a"/>
    <s v="n/a"/>
    <s v="Técnicas"/>
    <n v="0"/>
  </r>
  <r>
    <x v="4"/>
    <s v="PR.AC-5"/>
    <s v="A.13.1.3 "/>
    <s v="n/a"/>
    <s v="n/a"/>
    <s v="Técnicas"/>
    <n v="0"/>
  </r>
  <r>
    <x v="4"/>
    <s v="PR.DS-5"/>
    <s v="A.13.1.3 "/>
    <s v="n/a"/>
    <s v="n/a"/>
    <s v="Técnicas"/>
    <n v="0"/>
  </r>
  <r>
    <x v="1"/>
    <s v="ID.AM-3"/>
    <s v="A.13.2.1 "/>
    <s v="n/a"/>
    <s v="n/a"/>
    <s v="Técnicas"/>
    <n v="0"/>
  </r>
  <r>
    <x v="4"/>
    <s v="PR.AC-5"/>
    <s v="A.13.2.1 "/>
    <s v="n/a"/>
    <s v="n/a"/>
    <s v="Técnicas"/>
    <n v="0"/>
  </r>
  <r>
    <x v="4"/>
    <s v="PR.AC-3"/>
    <s v="A.13.2.1 "/>
    <s v="n/a"/>
    <s v="n/a"/>
    <s v="Técnicas"/>
    <n v="0"/>
  </r>
  <r>
    <x v="4"/>
    <s v="PR.DS-2"/>
    <s v="A.13.2.1 "/>
    <s v="n/a"/>
    <s v="n/a"/>
    <s v="Técnicas"/>
    <n v="0"/>
  </r>
  <r>
    <x v="4"/>
    <s v="PR.DS-5"/>
    <s v="A.13.2.1 "/>
    <s v="n/a"/>
    <s v="n/a"/>
    <s v="Técnicas"/>
    <n v="0"/>
  </r>
  <r>
    <x v="4"/>
    <s v="PR.PT-4"/>
    <s v="A.13.2.1 "/>
    <s v="n/a"/>
    <s v="n/a"/>
    <s v="Técnicas"/>
    <n v="0"/>
  </r>
  <r>
    <x v="4"/>
    <s v="PR.DS-2"/>
    <s v="A.13.2.3 "/>
    <s v="n/a"/>
    <s v="n/a"/>
    <s v="Técnicas"/>
    <n v="0"/>
  </r>
  <r>
    <x v="4"/>
    <s v="PR.DS-5"/>
    <s v="A.13.2.3 "/>
    <s v="n/a"/>
    <s v="n/a"/>
    <s v="Técnicas"/>
    <n v="0"/>
  </r>
  <r>
    <x v="4"/>
    <s v="PR.DS-5"/>
    <s v="A.13.2.4 "/>
    <s v="n/a"/>
    <s v="n/a"/>
    <s v="Técnicas"/>
    <n v="0"/>
  </r>
  <r>
    <x v="4"/>
    <s v="PR.IP-2"/>
    <s v="A.14.1.1 "/>
    <s v="n/a"/>
    <s v="n/a"/>
    <s v="Técnicas"/>
    <n v="0"/>
  </r>
  <r>
    <x v="4"/>
    <s v="PR.DS-2"/>
    <s v="A.14.1.2 "/>
    <s v="n/a"/>
    <s v="n/a"/>
    <s v="Técnicas"/>
    <n v="0"/>
  </r>
  <r>
    <x v="4"/>
    <s v="PR.DS-5"/>
    <s v="A.14.1.2 "/>
    <s v="n/a"/>
    <s v="n/a"/>
    <s v="Técnicas"/>
    <n v="0"/>
  </r>
  <r>
    <x v="4"/>
    <s v="PR.DS-6"/>
    <s v="A.14.1.2 "/>
    <s v="n/a"/>
    <s v="n/a"/>
    <s v="Técnicas"/>
    <n v="0"/>
  </r>
  <r>
    <x v="4"/>
    <s v="PR.DS-2"/>
    <s v="A.14.1.3 "/>
    <s v="n/a"/>
    <s v="n/a"/>
    <s v="Técnicas"/>
    <n v="0"/>
  </r>
  <r>
    <x v="4"/>
    <s v="PR.DS-5"/>
    <s v="A.14.1.3 "/>
    <s v="n/a"/>
    <s v="n/a"/>
    <s v="Técnicas"/>
    <n v="0"/>
  </r>
  <r>
    <x v="4"/>
    <s v="PR.DS-6"/>
    <s v="A.14.1.3 "/>
    <s v="n/a"/>
    <s v="n/a"/>
    <s v="Técnicas"/>
    <n v="0"/>
  </r>
  <r>
    <x v="4"/>
    <s v="PR.IP-2"/>
    <s v="A.14.2.1"/>
    <s v="n/a"/>
    <s v="n/a"/>
    <s v="Técnicas"/>
    <n v="0"/>
  </r>
  <r>
    <x v="4"/>
    <s v="PR.IP-1"/>
    <s v="A.14.2.2 "/>
    <s v="n/a"/>
    <s v="n/a"/>
    <s v="Técnicas"/>
    <n v="0"/>
  </r>
  <r>
    <x v="4"/>
    <s v="PR.IP-3"/>
    <s v="A.14.2.2 "/>
    <s v="n/a"/>
    <s v="n/a"/>
    <s v="Técnicas"/>
    <n v="0"/>
  </r>
  <r>
    <x v="4"/>
    <s v="PR.IP-1"/>
    <s v="A.14.2.3 "/>
    <s v="n/a"/>
    <s v="n/a"/>
    <s v="Técnicas"/>
    <n v="0"/>
  </r>
  <r>
    <x v="4"/>
    <s v="PR.IP-1"/>
    <s v="A.14.2.4 "/>
    <s v="n/a"/>
    <s v="n/a"/>
    <s v="Técnicas"/>
    <n v="0"/>
  </r>
  <r>
    <x v="4"/>
    <s v="PR.IP-2"/>
    <s v="A.14.2.5 "/>
    <s v="n/a"/>
    <s v="n/a"/>
    <s v="Técnicas"/>
    <n v="0"/>
  </r>
  <r>
    <x v="0"/>
    <s v="DE.CM-6"/>
    <s v="A.14.2.7 "/>
    <s v="n/a"/>
    <s v="n/a"/>
    <s v="Técnicas"/>
    <n v="0"/>
  </r>
  <r>
    <x v="0"/>
    <s v="DE.DP-3"/>
    <s v="A.14.2.8"/>
    <s v="n/a"/>
    <s v="n/a"/>
    <s v="Técnicas"/>
    <n v="0"/>
  </r>
  <r>
    <x v="4"/>
    <s v="PR.IP-9"/>
    <s v="A.16.1.1 "/>
    <s v="n/a"/>
    <s v="n/a"/>
    <s v="Técnicas"/>
    <n v="0"/>
  </r>
  <r>
    <x v="0"/>
    <s v="DE.AE-2"/>
    <s v="A.16.1.1 "/>
    <s v="n/a"/>
    <s v="n/a"/>
    <s v="Técnicas"/>
    <n v="0"/>
  </r>
  <r>
    <x v="2"/>
    <s v="RS.CO-1"/>
    <s v="A.16.1.1 "/>
    <s v="n/a"/>
    <s v="n/a"/>
    <s v="Técnicas"/>
    <n v="0"/>
  </r>
  <r>
    <x v="0"/>
    <s v="DE.DP-4"/>
    <s v="A.16.1.2 "/>
    <s v="n/a"/>
    <s v="n/a"/>
    <s v="Técnicas"/>
    <n v="0"/>
  </r>
  <r>
    <x v="2"/>
    <s v="RS.CO-2"/>
    <s v="A.16.1.3 "/>
    <s v="n/a"/>
    <s v="n/a"/>
    <s v="Técnicas"/>
    <n v="0"/>
  </r>
  <r>
    <x v="0"/>
    <s v="DE.AE-2"/>
    <s v="A.16.1.4 "/>
    <s v="n/a"/>
    <s v="n/a"/>
    <s v="Técnicas"/>
    <n v="0"/>
  </r>
  <r>
    <x v="2"/>
    <s v="RS.AN-4"/>
    <s v="A.16.1.4 "/>
    <s v="n/a"/>
    <s v="n/a"/>
    <s v="Técnicas"/>
    <n v="0"/>
  </r>
  <r>
    <x v="2"/>
    <s v="RS.RP-1"/>
    <s v="A.16.1.5 "/>
    <s v="n/a"/>
    <s v="n/a"/>
    <s v="Técnicas"/>
    <n v="0"/>
  </r>
  <r>
    <x v="2"/>
    <s v="RS.AN-1"/>
    <s v="A.16.1.5 "/>
    <s v="n/a"/>
    <s v="n/a"/>
    <s v="Técnicas"/>
    <n v="0"/>
  </r>
  <r>
    <x v="2"/>
    <s v="RS.MI-2"/>
    <s v="A.16.1.5 "/>
    <s v="n/a"/>
    <s v="n/a"/>
    <s v="Técnicas"/>
    <n v="0"/>
  </r>
  <r>
    <x v="3"/>
    <s v="RC.RP-1"/>
    <s v="A.16.1.5 "/>
    <s v="n/a"/>
    <s v="n/a"/>
    <s v="Técnicas"/>
    <n v="0"/>
  </r>
  <r>
    <x v="0"/>
    <s v="DE.DP-5"/>
    <s v="A.16.1.6 "/>
    <s v="n/a"/>
    <s v="n/a"/>
    <s v="Técnicas"/>
    <n v="0"/>
  </r>
  <r>
    <x v="2"/>
    <s v="RS.AN-2"/>
    <s v="A.16.1.6 "/>
    <s v="n/a"/>
    <s v="n/a"/>
    <s v="Técnicas"/>
    <n v="0"/>
  </r>
  <r>
    <x v="2"/>
    <s v="RS.IM-1"/>
    <s v="A.16.1.6 "/>
    <s v="n/a"/>
    <s v="n/a"/>
    <s v="Técnicas"/>
    <n v="0"/>
  </r>
  <r>
    <x v="2"/>
    <s v="RS.AN-3"/>
    <s v="A.16.1.7 "/>
    <s v="n/a"/>
    <s v="n/a"/>
    <s v="Técnicas"/>
    <n v="0"/>
  </r>
  <r>
    <x v="1"/>
    <s v="ID.BE-5"/>
    <s v="A.17.1.1"/>
    <s v="n/a"/>
    <s v="n/a"/>
    <s v="Administrativas"/>
    <n v="0"/>
  </r>
  <r>
    <x v="4"/>
    <s v="PR.IP-9"/>
    <s v="A.17.1.1"/>
    <s v="n/a"/>
    <s v="n/a"/>
    <s v="Administrativas"/>
    <n v="0"/>
  </r>
  <r>
    <x v="1"/>
    <s v="ID.BE-5"/>
    <s v="A.17.1.2"/>
    <s v="n/a"/>
    <s v="n/a"/>
    <s v="Administrativas"/>
    <n v="0"/>
  </r>
  <r>
    <x v="4"/>
    <s v="PR.IP-4"/>
    <s v="A.17.1.2"/>
    <s v="n/a"/>
    <s v="n/a"/>
    <s v="Administrativas"/>
    <n v="0"/>
  </r>
  <r>
    <x v="4"/>
    <s v="PR.IP-9"/>
    <s v="A.17.1.2"/>
    <s v="n/a"/>
    <s v="n/a"/>
    <s v="Administrativas"/>
    <n v="0"/>
  </r>
  <r>
    <x v="4"/>
    <s v="PR.IP-9"/>
    <s v="A.17.1.2"/>
    <s v="n/a"/>
    <s v="n/a"/>
    <s v="Administrativas"/>
    <n v="0"/>
  </r>
  <r>
    <x v="4"/>
    <s v="PR.IP-4"/>
    <s v="A.17.1.3"/>
    <s v="n/a"/>
    <s v="n/a"/>
    <s v="Administrativas"/>
    <n v="0"/>
  </r>
  <r>
    <x v="4"/>
    <s v="PR.IP-10"/>
    <s v="A.17.1.3"/>
    <s v="n/a"/>
    <s v="n/a"/>
    <s v="Administrativas"/>
    <n v="0"/>
  </r>
  <r>
    <x v="1"/>
    <s v="ID.BE-5"/>
    <s v="A.17.2.1"/>
    <s v="n/a"/>
    <s v="n/a"/>
    <s v="Administrativas"/>
    <n v="0"/>
  </r>
  <r>
    <x v="1"/>
    <s v="ID.GV-3"/>
    <s v="A.18.1 "/>
    <s v="n/a"/>
    <s v="n/a"/>
    <s v="Administrativas"/>
    <n v="0"/>
  </r>
  <r>
    <x v="4"/>
    <s v="PR.IP-4"/>
    <s v="A.18.1.3"/>
    <s v="n/a"/>
    <s v="n/a"/>
    <s v="Administrativas"/>
    <n v="0"/>
  </r>
  <r>
    <x v="0"/>
    <s v="DE.DP-2"/>
    <s v="A.18.1.4"/>
    <s v="n/a"/>
    <s v="n/a"/>
    <s v="Administrativas"/>
    <n v="0"/>
  </r>
  <r>
    <x v="4"/>
    <s v="PR.IP-12"/>
    <s v="A.18.2.2"/>
    <s v="n/a"/>
    <s v="n/a"/>
    <s v="Administrativas"/>
    <n v="0"/>
  </r>
  <r>
    <x v="1"/>
    <s v="ID.RA-1"/>
    <s v="A.18.2.3"/>
    <s v="n/a"/>
    <s v="n/a"/>
    <s v="Administrativas"/>
    <n v="0"/>
  </r>
  <r>
    <x v="1"/>
    <s v="ID.BE-1"/>
    <s v="A.15.1"/>
    <s v="n/a"/>
    <s v="n/a"/>
    <s v="Administrativas"/>
    <n v="0"/>
  </r>
  <r>
    <x v="1"/>
    <s v="ID.BE-1"/>
    <s v="A.15.2"/>
    <s v="n/a"/>
    <s v="n/a"/>
    <s v="Administrativas"/>
    <n v="0"/>
  </r>
  <r>
    <x v="4"/>
    <s v="PR.MA-2"/>
    <s v="A.15.1"/>
    <s v="n/a"/>
    <s v="n/a"/>
    <s v="Administrativas"/>
    <n v="0"/>
  </r>
  <r>
    <x v="4"/>
    <s v="PR.MA-2"/>
    <s v="A.15.2"/>
    <s v="n/a"/>
    <s v="n/a"/>
    <s v="Administrativas"/>
    <n v="0"/>
  </r>
  <r>
    <x v="0"/>
    <s v="DE.CM-6"/>
    <s v="A.15.2"/>
    <s v="n/a"/>
    <s v="n/a"/>
    <s v="Administrativas"/>
    <n v="0"/>
  </r>
</pivotCacheRecords>
</file>

<file path=xl/pivotCache/pivotCacheRecords2.xml><?xml version="1.0" encoding="utf-8"?>
<pivotCacheRecords xmlns="http://schemas.openxmlformats.org/spreadsheetml/2006/main" xmlns:r="http://schemas.openxmlformats.org/officeDocument/2006/relationships" count="189">
  <r>
    <n v="0"/>
    <x v="0"/>
  </r>
  <r>
    <n v="0"/>
    <x v="0"/>
  </r>
  <r>
    <n v="0"/>
    <x v="1"/>
  </r>
  <r>
    <n v="0"/>
    <x v="1"/>
  </r>
  <r>
    <n v="0"/>
    <x v="2"/>
  </r>
  <r>
    <n v="0"/>
    <x v="3"/>
  </r>
  <r>
    <n v="0"/>
    <x v="1"/>
  </r>
  <r>
    <n v="0"/>
    <x v="2"/>
  </r>
  <r>
    <n v="0"/>
    <x v="1"/>
  </r>
  <r>
    <n v="0"/>
    <x v="1"/>
  </r>
  <r>
    <n v="0"/>
    <x v="3"/>
  </r>
  <r>
    <n v="0"/>
    <x v="4"/>
  </r>
  <r>
    <n v="0"/>
    <x v="0"/>
  </r>
  <r>
    <n v="0"/>
    <x v="1"/>
  </r>
  <r>
    <n v="0"/>
    <x v="1"/>
  </r>
  <r>
    <n v="0"/>
    <x v="1"/>
  </r>
  <r>
    <n v="0"/>
    <x v="4"/>
  </r>
  <r>
    <n v="0"/>
    <x v="4"/>
  </r>
  <r>
    <n v="0"/>
    <x v="4"/>
  </r>
  <r>
    <n v="0"/>
    <x v="4"/>
  </r>
  <r>
    <n v="0"/>
    <x v="0"/>
  </r>
  <r>
    <n v="0"/>
    <x v="2"/>
  </r>
  <r>
    <n v="0"/>
    <x v="4"/>
  </r>
  <r>
    <n v="0"/>
    <x v="4"/>
  </r>
  <r>
    <n v="0"/>
    <x v="2"/>
  </r>
  <r>
    <n v="0"/>
    <x v="2"/>
  </r>
  <r>
    <n v="0"/>
    <x v="1"/>
  </r>
  <r>
    <n v="0"/>
    <x v="4"/>
  </r>
  <r>
    <n v="0"/>
    <x v="4"/>
  </r>
  <r>
    <n v="0"/>
    <x v="4"/>
  </r>
  <r>
    <n v="0"/>
    <x v="4"/>
  </r>
  <r>
    <n v="0"/>
    <x v="4"/>
  </r>
  <r>
    <n v="0"/>
    <x v="1"/>
  </r>
  <r>
    <n v="0"/>
    <x v="4"/>
  </r>
  <r>
    <n v="0"/>
    <x v="4"/>
  </r>
  <r>
    <n v="0"/>
    <x v="4"/>
  </r>
  <r>
    <n v="0"/>
    <x v="4"/>
  </r>
  <r>
    <n v="0"/>
    <x v="4"/>
  </r>
  <r>
    <n v="0"/>
    <x v="4"/>
  </r>
  <r>
    <n v="0"/>
    <x v="4"/>
  </r>
  <r>
    <n v="0"/>
    <x v="1"/>
  </r>
  <r>
    <n v="0"/>
    <x v="1"/>
  </r>
  <r>
    <n v="0"/>
    <x v="1"/>
  </r>
  <r>
    <n v="0"/>
    <x v="1"/>
  </r>
  <r>
    <n v="0"/>
    <x v="1"/>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1"/>
  </r>
  <r>
    <n v="0"/>
    <x v="4"/>
  </r>
  <r>
    <n v="0"/>
    <x v="4"/>
  </r>
  <r>
    <n v="0"/>
    <x v="4"/>
  </r>
  <r>
    <n v="0"/>
    <x v="4"/>
  </r>
  <r>
    <n v="0"/>
    <x v="1"/>
  </r>
  <r>
    <n v="0"/>
    <x v="4"/>
  </r>
  <r>
    <n v="0"/>
    <x v="1"/>
  </r>
  <r>
    <n v="0"/>
    <x v="4"/>
  </r>
  <r>
    <n v="0"/>
    <x v="4"/>
  </r>
  <r>
    <n v="0"/>
    <x v="4"/>
  </r>
  <r>
    <n v="0"/>
    <x v="4"/>
  </r>
  <r>
    <n v="0"/>
    <x v="4"/>
  </r>
  <r>
    <n v="0"/>
    <x v="1"/>
  </r>
  <r>
    <n v="0"/>
    <x v="4"/>
  </r>
  <r>
    <n v="0"/>
    <x v="4"/>
  </r>
  <r>
    <n v="0"/>
    <x v="4"/>
  </r>
  <r>
    <n v="0"/>
    <x v="4"/>
  </r>
  <r>
    <n v="0"/>
    <x v="4"/>
  </r>
  <r>
    <n v="0"/>
    <x v="1"/>
  </r>
  <r>
    <n v="0"/>
    <x v="4"/>
  </r>
  <r>
    <n v="0"/>
    <x v="4"/>
  </r>
  <r>
    <n v="0"/>
    <x v="0"/>
  </r>
  <r>
    <n v="0"/>
    <x v="2"/>
  </r>
  <r>
    <n v="0"/>
    <x v="4"/>
  </r>
  <r>
    <n v="0"/>
    <x v="4"/>
  </r>
  <r>
    <n v="0"/>
    <x v="4"/>
  </r>
  <r>
    <n v="0"/>
    <x v="0"/>
  </r>
  <r>
    <n v="0"/>
    <x v="2"/>
  </r>
  <r>
    <n v="0"/>
    <x v="4"/>
  </r>
  <r>
    <n v="0"/>
    <x v="4"/>
  </r>
  <r>
    <n v="0"/>
    <x v="2"/>
  </r>
  <r>
    <n v="0"/>
    <x v="4"/>
  </r>
  <r>
    <n v="0"/>
    <x v="4"/>
  </r>
  <r>
    <n v="0"/>
    <x v="4"/>
  </r>
  <r>
    <n v="0"/>
    <x v="4"/>
  </r>
  <r>
    <n v="0"/>
    <x v="0"/>
  </r>
  <r>
    <n v="0"/>
    <x v="1"/>
  </r>
  <r>
    <n v="0"/>
    <x v="1"/>
  </r>
  <r>
    <n v="0"/>
    <x v="4"/>
  </r>
  <r>
    <n v="0"/>
    <x v="0"/>
  </r>
  <r>
    <n v="0"/>
    <x v="2"/>
  </r>
  <r>
    <n v="0"/>
    <x v="4"/>
  </r>
  <r>
    <n v="0"/>
    <x v="4"/>
  </r>
  <r>
    <n v="0"/>
    <x v="4"/>
  </r>
  <r>
    <n v="0"/>
    <x v="4"/>
  </r>
  <r>
    <n v="0"/>
    <x v="4"/>
  </r>
  <r>
    <n v="0"/>
    <x v="4"/>
  </r>
  <r>
    <n v="0"/>
    <x v="4"/>
  </r>
  <r>
    <n v="0"/>
    <x v="4"/>
  </r>
  <r>
    <n v="0"/>
    <x v="1"/>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0"/>
  </r>
  <r>
    <n v="0"/>
    <x v="0"/>
  </r>
  <r>
    <n v="0"/>
    <x v="4"/>
  </r>
  <r>
    <n v="0"/>
    <x v="0"/>
  </r>
  <r>
    <n v="0"/>
    <x v="2"/>
  </r>
  <r>
    <n v="0"/>
    <x v="0"/>
  </r>
  <r>
    <n v="0"/>
    <x v="2"/>
  </r>
  <r>
    <n v="0"/>
    <x v="0"/>
  </r>
  <r>
    <n v="0"/>
    <x v="2"/>
  </r>
  <r>
    <n v="0"/>
    <x v="2"/>
  </r>
  <r>
    <n v="0"/>
    <x v="2"/>
  </r>
  <r>
    <n v="0"/>
    <x v="2"/>
  </r>
  <r>
    <n v="0"/>
    <x v="3"/>
  </r>
  <r>
    <n v="0"/>
    <x v="0"/>
  </r>
  <r>
    <n v="0"/>
    <x v="2"/>
  </r>
  <r>
    <n v="0"/>
    <x v="2"/>
  </r>
  <r>
    <n v="0"/>
    <x v="2"/>
  </r>
  <r>
    <n v="0"/>
    <x v="1"/>
  </r>
  <r>
    <n v="0"/>
    <x v="4"/>
  </r>
  <r>
    <n v="0"/>
    <x v="1"/>
  </r>
  <r>
    <n v="0"/>
    <x v="4"/>
  </r>
  <r>
    <n v="0"/>
    <x v="4"/>
  </r>
  <r>
    <n v="0"/>
    <x v="4"/>
  </r>
  <r>
    <n v="0"/>
    <x v="4"/>
  </r>
  <r>
    <n v="0"/>
    <x v="4"/>
  </r>
  <r>
    <n v="0"/>
    <x v="1"/>
  </r>
  <r>
    <n v="0"/>
    <x v="1"/>
  </r>
  <r>
    <n v="0"/>
    <x v="4"/>
  </r>
  <r>
    <n v="0"/>
    <x v="0"/>
  </r>
  <r>
    <n v="0"/>
    <x v="4"/>
  </r>
  <r>
    <n v="0"/>
    <x v="1"/>
  </r>
  <r>
    <n v="0"/>
    <x v="1"/>
  </r>
  <r>
    <n v="0"/>
    <x v="1"/>
  </r>
  <r>
    <n v="0"/>
    <x v="4"/>
  </r>
  <r>
    <n v="0"/>
    <x v="4"/>
  </r>
  <r>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Dinámica1"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11" rowHeaderCaption="FUNCION CIBERSEGURIDAD">
  <location ref="B71:B77" firstHeaderRow="1" firstDataRow="1" firstDataCol="1"/>
  <pivotFields count="7">
    <pivotField axis="axisRow" showAll="0">
      <items count="6">
        <item x="0"/>
        <item x="1"/>
        <item x="4"/>
        <item x="3"/>
        <item x="2"/>
        <item t="default"/>
      </items>
    </pivotField>
    <pivotField showAll="0"/>
    <pivotField showAll="0"/>
    <pivotField showAll="0"/>
    <pivotField showAll="0"/>
    <pivotField showAll="0"/>
    <pivotField showAll="0"/>
  </pivotFields>
  <rowFields count="1">
    <field x="0"/>
  </rowFields>
  <rowItems count="6">
    <i>
      <x/>
    </i>
    <i>
      <x v="1"/>
    </i>
    <i>
      <x v="2"/>
    </i>
    <i>
      <x v="3"/>
    </i>
    <i>
      <x v="4"/>
    </i>
    <i t="grand">
      <x/>
    </i>
  </rowItems>
  <colItems count="1">
    <i/>
  </colItems>
  <formats count="20">
    <format dxfId="27">
      <pivotArea field="0" type="button" dataOnly="0" labelOnly="1" outline="0" axis="axisRow" fieldPosition="0"/>
    </format>
    <format dxfId="26">
      <pivotArea dataOnly="0" labelOnly="1" outline="0" axis="axisValues" fieldPosition="0"/>
    </format>
    <format dxfId="25">
      <pivotArea field="0" type="button" dataOnly="0" labelOnly="1" outline="0" axis="axisRow" fieldPosition="0"/>
    </format>
    <format dxfId="24">
      <pivotArea dataOnly="0" labelOnly="1" outline="0" axis="axisValues" fieldPosition="0"/>
    </format>
    <format dxfId="23">
      <pivotArea field="0" type="button" dataOnly="0" labelOnly="1" outline="0" axis="axisRow" fieldPosition="0"/>
    </format>
    <format dxfId="22">
      <pivotArea dataOnly="0" labelOnly="1" outline="0" axis="axisValues" fieldPosition="0"/>
    </format>
    <format dxfId="21">
      <pivotArea field="0" type="button" dataOnly="0" labelOnly="1" outline="0" axis="axisRow" fieldPosition="0"/>
    </format>
    <format dxfId="20">
      <pivotArea dataOnly="0" labelOnly="1" outline="0" axis="axisValues" fieldPosition="0"/>
    </format>
    <format dxfId="19">
      <pivotArea grandRow="1" outline="0" collapsedLevelsAreSubtotals="1" fieldPosition="0"/>
    </format>
    <format dxfId="18">
      <pivotArea dataOnly="0" labelOnly="1" grandRow="1" outline="0" fieldPosition="0"/>
    </format>
    <format dxfId="17">
      <pivotArea grandRow="1" outline="0" collapsedLevelsAreSubtotals="1" fieldPosition="0"/>
    </format>
    <format dxfId="16">
      <pivotArea dataOnly="0" labelOnly="1" grandRow="1" outline="0" fieldPosition="0"/>
    </format>
    <format dxfId="15">
      <pivotArea grandRow="1" outline="0" collapsedLevelsAreSubtotals="1" fieldPosition="0"/>
    </format>
    <format dxfId="14">
      <pivotArea dataOnly="0" labelOnly="1" grandRow="1" outline="0" fieldPosition="0"/>
    </format>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outline="0" axis="axisValues" fieldPosition="0"/>
    </format>
    <format dxfId="9">
      <pivotArea dataOnly="0" labelOnly="1" fieldPosition="0">
        <references count="1">
          <reference field="0" count="0"/>
        </references>
      </pivotArea>
    </format>
    <format dxfId="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TablaDinámica2" cacheId="1" applyNumberFormats="0" applyBorderFormats="0" applyFontFormats="0" applyPatternFormats="0" applyAlignmentFormats="0" applyWidthHeightFormats="1" dataCaption="Valores" updatedVersion="6" minRefreshableVersion="3" useAutoFormatting="1" rowGrandTotals="0" colGrandTotals="0" itemPrintTitles="1" createdVersion="5" indent="0" outline="1" outlineData="1" multipleFieldFilters="0" chartFormat="48">
  <location ref="B94:C99" firstHeaderRow="1" firstDataRow="1" firstDataCol="1"/>
  <pivotFields count="2">
    <pivotField dataField="1" showAll="0"/>
    <pivotField axis="axisRow" showAll="0">
      <items count="6">
        <item x="1"/>
        <item x="0"/>
        <item x="2"/>
        <item x="3"/>
        <item x="4"/>
        <item t="default"/>
      </items>
    </pivotField>
  </pivotFields>
  <rowFields count="1">
    <field x="1"/>
  </rowFields>
  <rowItems count="5">
    <i>
      <x/>
    </i>
    <i>
      <x v="1"/>
    </i>
    <i>
      <x v="2"/>
    </i>
    <i>
      <x v="3"/>
    </i>
    <i>
      <x v="4"/>
    </i>
  </rowItems>
  <colItems count="1">
    <i/>
  </colItems>
  <dataFields count="1">
    <dataField name="CALIFICACIÓN ENTIDAD" fld="0" subtotal="average" baseField="1" baseItem="0" numFmtId="1"/>
  </dataFields>
  <formats count="18">
    <format dxfId="45">
      <pivotArea outline="0" collapsedLevelsAreSubtotals="1" fieldPosition="0">
        <references count="1">
          <reference field="4294967294" count="1" selected="0">
            <x v="0"/>
          </reference>
        </references>
      </pivotArea>
    </format>
    <format dxfId="44">
      <pivotArea outline="0" collapsedLevelsAreSubtotals="1" fieldPosition="0"/>
    </format>
    <format dxfId="43">
      <pivotArea dataOnly="0" labelOnly="1" fieldPosition="0">
        <references count="1">
          <reference field="1" count="0"/>
        </references>
      </pivotArea>
    </format>
    <format dxfId="42">
      <pivotArea outline="0" collapsedLevelsAreSubtotals="1" fieldPosition="0"/>
    </format>
    <format dxfId="41">
      <pivotArea dataOnly="0" labelOnly="1" fieldPosition="0">
        <references count="1">
          <reference field="1" count="0"/>
        </references>
      </pivotArea>
    </format>
    <format dxfId="40">
      <pivotArea field="1" type="button" dataOnly="0" labelOnly="1" outline="0" axis="axisRow" fieldPosition="0"/>
    </format>
    <format dxfId="39">
      <pivotArea dataOnly="0" labelOnly="1" outline="0" fieldPosition="0">
        <references count="1">
          <reference field="4294967294" count="1">
            <x v="0"/>
          </reference>
        </references>
      </pivotArea>
    </format>
    <format dxfId="38">
      <pivotArea outline="0" collapsedLevelsAreSubtotals="1" fieldPosition="0"/>
    </format>
    <format dxfId="37">
      <pivotArea dataOnly="0" labelOnly="1" fieldPosition="0">
        <references count="1">
          <reference field="1" count="0"/>
        </references>
      </pivotArea>
    </format>
    <format dxfId="36">
      <pivotArea field="1" type="button" dataOnly="0" labelOnly="1" outline="0" axis="axisRow" fieldPosition="0"/>
    </format>
    <format dxfId="35">
      <pivotArea dataOnly="0" labelOnly="1" outline="0" fieldPosition="0">
        <references count="1">
          <reference field="4294967294" count="1">
            <x v="0"/>
          </reference>
        </references>
      </pivotArea>
    </format>
    <format dxfId="34">
      <pivotArea field="1" type="button" dataOnly="0" labelOnly="1" outline="0" axis="axisRow" fieldPosition="0"/>
    </format>
    <format dxfId="33">
      <pivotArea dataOnly="0" labelOnly="1" outline="0" fieldPosition="0">
        <references count="1">
          <reference field="4294967294" count="1">
            <x v="0"/>
          </reference>
        </references>
      </pivotArea>
    </format>
    <format dxfId="32">
      <pivotArea field="1" type="button" dataOnly="0" labelOnly="1" outline="0" axis="axisRow" fieldPosition="0"/>
    </format>
    <format dxfId="31">
      <pivotArea dataOnly="0" labelOnly="1" outline="0" fieldPosition="0">
        <references count="1">
          <reference field="4294967294" count="1">
            <x v="0"/>
          </reference>
        </references>
      </pivotArea>
    </format>
    <format dxfId="30">
      <pivotArea field="1" type="button" dataOnly="0" labelOnly="1" outline="0" axis="axisRow" fieldPosition="0"/>
    </format>
    <format dxfId="29">
      <pivotArea dataOnly="0" labelOnly="1" outline="0" fieldPosition="0">
        <references count="1">
          <reference field="4294967294" count="1">
            <x v="0"/>
          </reference>
        </references>
      </pivotArea>
    </format>
    <format dxfId="28">
      <pivotArea dataOnly="0" labelOnly="1" outline="0" fieldPosition="0">
        <references count="1">
          <reference field="4294967294" count="1">
            <x v="0"/>
          </reference>
        </references>
      </pivotArea>
    </format>
  </formats>
  <chartFormats count="1">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3" displayName="Tabla13" ref="B3:D10" totalsRowShown="0" headerRowDxfId="7" dataDxfId="5" headerRowBorderDxfId="6" tableBorderDxfId="4" totalsRowBorderDxfId="3">
  <autoFilter ref="B3:D10" xr:uid="{00000000-0009-0000-0100-000001000000}"/>
  <tableColumns count="3">
    <tableColumn id="1" xr3:uid="{00000000-0010-0000-0000-000001000000}" name="Descripción" dataDxfId="2"/>
    <tableColumn id="2" xr3:uid="{00000000-0010-0000-0000-000002000000}" name="Calificación" dataDxfId="1"/>
    <tableColumn id="3" xr3:uid="{00000000-0010-0000-0000-000003000000}" name="Criterio" dataDxfId="0"/>
  </tableColumns>
  <tableStyleInfo name="TableStyleMedium16"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9"/>
  <sheetViews>
    <sheetView topLeftCell="B35" zoomScaleNormal="100" workbookViewId="0">
      <selection activeCell="E46" sqref="E46"/>
    </sheetView>
  </sheetViews>
  <sheetFormatPr baseColWidth="10" defaultRowHeight="15" x14ac:dyDescent="0.25"/>
  <cols>
    <col min="2" max="2" width="17" customWidth="1"/>
    <col min="3" max="3" width="22" customWidth="1"/>
    <col min="4" max="4" width="15.7109375" customWidth="1"/>
    <col min="5" max="5" width="16.85546875" customWidth="1"/>
    <col min="6" max="6" width="13.5703125" bestFit="1" customWidth="1"/>
    <col min="8" max="8" width="16.42578125" customWidth="1"/>
    <col min="14" max="14" width="18" customWidth="1"/>
    <col min="15" max="15" width="16.85546875" customWidth="1"/>
  </cols>
  <sheetData>
    <row r="1" spans="2:16" ht="15.75" thickBot="1" x14ac:dyDescent="0.3">
      <c r="C1" s="1"/>
      <c r="M1" s="2"/>
      <c r="N1" s="3"/>
      <c r="O1" s="3"/>
      <c r="P1" s="2"/>
    </row>
    <row r="2" spans="2:16" x14ac:dyDescent="0.25">
      <c r="B2" s="398"/>
      <c r="C2" s="404"/>
      <c r="D2" s="355" t="s">
        <v>0</v>
      </c>
      <c r="E2" s="355"/>
      <c r="F2" s="355"/>
      <c r="G2" s="355"/>
      <c r="H2" s="355"/>
      <c r="I2" s="355"/>
      <c r="J2" s="355"/>
      <c r="K2" s="355"/>
      <c r="L2" s="355"/>
      <c r="M2" s="356"/>
      <c r="N2" s="398"/>
      <c r="O2" s="399"/>
    </row>
    <row r="3" spans="2:16" x14ac:dyDescent="0.25">
      <c r="B3" s="400"/>
      <c r="C3" s="405"/>
      <c r="D3" s="357"/>
      <c r="E3" s="357"/>
      <c r="F3" s="357"/>
      <c r="G3" s="357"/>
      <c r="H3" s="357"/>
      <c r="I3" s="357"/>
      <c r="J3" s="357"/>
      <c r="K3" s="357"/>
      <c r="L3" s="357"/>
      <c r="M3" s="358"/>
      <c r="N3" s="400"/>
      <c r="O3" s="401"/>
    </row>
    <row r="4" spans="2:16" x14ac:dyDescent="0.25">
      <c r="B4" s="400"/>
      <c r="C4" s="405"/>
      <c r="D4" s="357"/>
      <c r="E4" s="357"/>
      <c r="F4" s="357"/>
      <c r="G4" s="357"/>
      <c r="H4" s="357"/>
      <c r="I4" s="357"/>
      <c r="J4" s="357"/>
      <c r="K4" s="357"/>
      <c r="L4" s="357"/>
      <c r="M4" s="358"/>
      <c r="N4" s="400"/>
      <c r="O4" s="401"/>
    </row>
    <row r="5" spans="2:16" x14ac:dyDescent="0.25">
      <c r="B5" s="400"/>
      <c r="C5" s="405"/>
      <c r="D5" s="357"/>
      <c r="E5" s="357"/>
      <c r="F5" s="357"/>
      <c r="G5" s="357"/>
      <c r="H5" s="357"/>
      <c r="I5" s="357"/>
      <c r="J5" s="357"/>
      <c r="K5" s="357"/>
      <c r="L5" s="357"/>
      <c r="M5" s="358"/>
      <c r="N5" s="400"/>
      <c r="O5" s="401"/>
    </row>
    <row r="6" spans="2:16" x14ac:dyDescent="0.25">
      <c r="B6" s="400"/>
      <c r="C6" s="405"/>
      <c r="D6" s="357"/>
      <c r="E6" s="357"/>
      <c r="F6" s="357"/>
      <c r="G6" s="357"/>
      <c r="H6" s="357"/>
      <c r="I6" s="357"/>
      <c r="J6" s="357"/>
      <c r="K6" s="357"/>
      <c r="L6" s="357"/>
      <c r="M6" s="358"/>
      <c r="N6" s="400"/>
      <c r="O6" s="401"/>
    </row>
    <row r="7" spans="2:16" x14ac:dyDescent="0.25">
      <c r="B7" s="400"/>
      <c r="C7" s="405"/>
      <c r="D7" s="357"/>
      <c r="E7" s="357"/>
      <c r="F7" s="357"/>
      <c r="G7" s="357"/>
      <c r="H7" s="357"/>
      <c r="I7" s="357"/>
      <c r="J7" s="357"/>
      <c r="K7" s="357"/>
      <c r="L7" s="357"/>
      <c r="M7" s="358"/>
      <c r="N7" s="400"/>
      <c r="O7" s="401"/>
    </row>
    <row r="8" spans="2:16" x14ac:dyDescent="0.25">
      <c r="B8" s="400"/>
      <c r="C8" s="405"/>
      <c r="D8" s="357"/>
      <c r="E8" s="357"/>
      <c r="F8" s="357"/>
      <c r="G8" s="357"/>
      <c r="H8" s="357"/>
      <c r="I8" s="357"/>
      <c r="J8" s="357"/>
      <c r="K8" s="357"/>
      <c r="L8" s="357"/>
      <c r="M8" s="358"/>
      <c r="N8" s="400"/>
      <c r="O8" s="401"/>
    </row>
    <row r="9" spans="2:16" x14ac:dyDescent="0.25">
      <c r="B9" s="402"/>
      <c r="C9" s="406"/>
      <c r="D9" s="357"/>
      <c r="E9" s="357"/>
      <c r="F9" s="357"/>
      <c r="G9" s="357"/>
      <c r="H9" s="357"/>
      <c r="I9" s="357"/>
      <c r="J9" s="357"/>
      <c r="K9" s="357"/>
      <c r="L9" s="357"/>
      <c r="M9" s="358"/>
      <c r="N9" s="402"/>
      <c r="O9" s="403"/>
    </row>
    <row r="10" spans="2:16" ht="18.75" x14ac:dyDescent="0.25">
      <c r="B10" s="334" t="s">
        <v>1</v>
      </c>
      <c r="C10" s="335"/>
      <c r="D10" s="359" t="s">
        <v>2</v>
      </c>
      <c r="E10" s="359"/>
      <c r="F10" s="359"/>
      <c r="G10" s="359"/>
      <c r="H10" s="359"/>
      <c r="I10" s="359"/>
      <c r="J10" s="359"/>
      <c r="K10" s="359"/>
      <c r="L10" s="359"/>
      <c r="M10" s="359"/>
      <c r="N10" s="359"/>
      <c r="O10" s="360"/>
    </row>
    <row r="11" spans="2:16" ht="18.75" x14ac:dyDescent="0.25">
      <c r="B11" s="334" t="s">
        <v>3</v>
      </c>
      <c r="C11" s="335"/>
      <c r="D11" s="361" t="s">
        <v>4</v>
      </c>
      <c r="E11" s="361"/>
      <c r="F11" s="361"/>
      <c r="G11" s="361"/>
      <c r="H11" s="361"/>
      <c r="I11" s="361"/>
      <c r="J11" s="361"/>
      <c r="K11" s="361"/>
      <c r="L11" s="361"/>
      <c r="M11" s="361"/>
      <c r="N11" s="361"/>
      <c r="O11" s="362"/>
    </row>
    <row r="12" spans="2:16" ht="18.75" x14ac:dyDescent="0.25">
      <c r="B12" s="334" t="s">
        <v>5</v>
      </c>
      <c r="C12" s="335"/>
      <c r="D12" s="336" t="s">
        <v>6</v>
      </c>
      <c r="E12" s="336"/>
      <c r="F12" s="336"/>
      <c r="G12" s="336"/>
      <c r="H12" s="336"/>
      <c r="I12" s="336"/>
      <c r="J12" s="336"/>
      <c r="K12" s="336"/>
      <c r="L12" s="336"/>
      <c r="M12" s="336"/>
      <c r="N12" s="336"/>
      <c r="O12" s="337"/>
    </row>
    <row r="13" spans="2:16" ht="19.5" thickBot="1" x14ac:dyDescent="0.3">
      <c r="B13" s="342" t="s">
        <v>7</v>
      </c>
      <c r="C13" s="343"/>
      <c r="D13" s="344" t="s">
        <v>8</v>
      </c>
      <c r="E13" s="344"/>
      <c r="F13" s="344"/>
      <c r="G13" s="344"/>
      <c r="H13" s="344"/>
      <c r="I13" s="344"/>
      <c r="J13" s="344"/>
      <c r="K13" s="344"/>
      <c r="L13" s="344"/>
      <c r="M13" s="344"/>
      <c r="N13" s="344"/>
      <c r="O13" s="345"/>
    </row>
    <row r="14" spans="2:16" ht="15.75" thickBot="1" x14ac:dyDescent="0.3"/>
    <row r="15" spans="2:16" ht="21.75" thickBot="1" x14ac:dyDescent="0.4">
      <c r="B15" s="346" t="s">
        <v>9</v>
      </c>
      <c r="C15" s="347"/>
      <c r="D15" s="347"/>
      <c r="E15" s="347"/>
      <c r="F15" s="347"/>
      <c r="G15" s="347"/>
      <c r="H15" s="347"/>
      <c r="I15" s="347"/>
      <c r="J15" s="347"/>
      <c r="K15" s="347"/>
      <c r="L15" s="347"/>
      <c r="M15" s="347"/>
      <c r="N15" s="347"/>
      <c r="O15" s="348"/>
    </row>
    <row r="16" spans="2:16" ht="15.75" thickBot="1" x14ac:dyDescent="0.3"/>
    <row r="17" spans="2:8" ht="15.75" x14ac:dyDescent="0.25">
      <c r="B17" s="349" t="s">
        <v>10</v>
      </c>
      <c r="C17" s="351" t="s">
        <v>11</v>
      </c>
      <c r="D17" s="351"/>
      <c r="E17" s="351"/>
      <c r="F17" s="351"/>
      <c r="G17" s="352"/>
    </row>
    <row r="18" spans="2:8" ht="38.25" x14ac:dyDescent="0.25">
      <c r="B18" s="350"/>
      <c r="C18" s="353" t="s">
        <v>12</v>
      </c>
      <c r="D18" s="353"/>
      <c r="E18" s="353"/>
      <c r="F18" s="4" t="s">
        <v>13</v>
      </c>
      <c r="G18" s="5" t="s">
        <v>14</v>
      </c>
      <c r="H18" s="4" t="s">
        <v>15</v>
      </c>
    </row>
    <row r="19" spans="2:8" x14ac:dyDescent="0.25">
      <c r="B19" s="6" t="s">
        <v>16</v>
      </c>
      <c r="C19" s="354" t="str">
        <f>ADMINISTRATIVAS!D13</f>
        <v>POLITICAS DE SEGURIDAD DE LA INFORMACIÓN</v>
      </c>
      <c r="D19" s="354"/>
      <c r="E19" s="354"/>
      <c r="F19" s="7">
        <f>VLOOKUP(B19,ADMINISTRATIVAS!$F$12:$M$76,7,FALSE)</f>
        <v>0</v>
      </c>
      <c r="G19" s="8">
        <v>100</v>
      </c>
      <c r="H19" s="9" t="str">
        <f>IF(F19&lt;=1,"INEXISTENTE",IF(F19&lt;=20,"INICIAL",IF(F19&lt;=40,"REPETIBLE",IF(F19&lt;=60,"EFECTIVO",IF(F19&lt;=80,"GESTIONADO","OPTIMIZADO")))))</f>
        <v>INEXISTENTE</v>
      </c>
    </row>
    <row r="20" spans="2:8" x14ac:dyDescent="0.25">
      <c r="B20" s="6" t="s">
        <v>17</v>
      </c>
      <c r="C20" s="354" t="str">
        <f>ADMINISTRATIVAS!D17</f>
        <v>ORGANIZACIÓN DE LA SEGURIDAD DE LA INFORMACIÓN</v>
      </c>
      <c r="D20" s="354"/>
      <c r="E20" s="354"/>
      <c r="F20" s="7">
        <f>VLOOKUP(B20,ADMINISTRATIVAS!$F$12:$M$76,7,FALSE)</f>
        <v>0</v>
      </c>
      <c r="G20" s="8">
        <v>100</v>
      </c>
      <c r="H20" s="9" t="str">
        <f t="shared" ref="H20:H33" si="0">IF(F20&lt;=1,"INEXISTENTE",IF(F20&lt;=20,"INICIAL",IF(F20&lt;=40,"REPETIBLE",IF(F20&lt;=60,"EFECTIVO",IF(F20&lt;=80,"GESTIONADO","OPTIMIZADO")))))</f>
        <v>INEXISTENTE</v>
      </c>
    </row>
    <row r="21" spans="2:8" x14ac:dyDescent="0.25">
      <c r="B21" s="6" t="s">
        <v>18</v>
      </c>
      <c r="C21" s="354" t="str">
        <f>ADMINISTRATIVAS!D28</f>
        <v>SEGURIDAD DE LOS RECURSOS HUMANOS</v>
      </c>
      <c r="D21" s="354"/>
      <c r="E21" s="354"/>
      <c r="F21" s="7">
        <f>VLOOKUP(B21,ADMINISTRATIVAS!$F$12:$M$76,7,FALSE)</f>
        <v>0</v>
      </c>
      <c r="G21" s="8">
        <v>100</v>
      </c>
      <c r="H21" s="9" t="str">
        <f t="shared" si="0"/>
        <v>INEXISTENTE</v>
      </c>
    </row>
    <row r="22" spans="2:8" x14ac:dyDescent="0.25">
      <c r="B22" s="6" t="s">
        <v>19</v>
      </c>
      <c r="C22" s="354" t="str">
        <f>ADMINISTRATIVAS!D39</f>
        <v>GESTIÓN DE ACTIVOS</v>
      </c>
      <c r="D22" s="354"/>
      <c r="E22" s="354"/>
      <c r="F22" s="7">
        <f>VLOOKUP(B22,ADMINISTRATIVAS!$F$12:$M$76,7,FALSE)</f>
        <v>0</v>
      </c>
      <c r="G22" s="8">
        <v>100</v>
      </c>
      <c r="H22" s="9" t="str">
        <f t="shared" si="0"/>
        <v>INEXISTENTE</v>
      </c>
    </row>
    <row r="23" spans="2:8" x14ac:dyDescent="0.25">
      <c r="B23" s="6" t="s">
        <v>20</v>
      </c>
      <c r="C23" s="354" t="s">
        <v>21</v>
      </c>
      <c r="D23" s="354"/>
      <c r="E23" s="354"/>
      <c r="F23" s="7">
        <f>VLOOKUP(B23,TECNICAS!$E$12:$K$117,7,FALSE)</f>
        <v>0</v>
      </c>
      <c r="G23" s="8">
        <v>100</v>
      </c>
      <c r="H23" s="9" t="str">
        <f t="shared" si="0"/>
        <v>INEXISTENTE</v>
      </c>
    </row>
    <row r="24" spans="2:8" x14ac:dyDescent="0.25">
      <c r="B24" s="6" t="s">
        <v>22</v>
      </c>
      <c r="C24" s="354" t="s">
        <v>23</v>
      </c>
      <c r="D24" s="354"/>
      <c r="E24" s="354"/>
      <c r="F24" s="7">
        <f>VLOOKUP(B24,TECNICAS!$E$12:$K$117,7,FALSE)</f>
        <v>0</v>
      </c>
      <c r="G24" s="8">
        <v>100</v>
      </c>
      <c r="H24" s="9" t="str">
        <f t="shared" si="0"/>
        <v>INEXISTENTE</v>
      </c>
    </row>
    <row r="25" spans="2:8" x14ac:dyDescent="0.25">
      <c r="B25" s="6" t="s">
        <v>24</v>
      </c>
      <c r="C25" s="354" t="s">
        <v>25</v>
      </c>
      <c r="D25" s="354"/>
      <c r="E25" s="354"/>
      <c r="F25" s="7">
        <f>VLOOKUP(B25,TECNICAS!$E$12:$K$117,7,FALSE)</f>
        <v>0</v>
      </c>
      <c r="G25" s="8">
        <v>100</v>
      </c>
      <c r="H25" s="9" t="str">
        <f t="shared" si="0"/>
        <v>INEXISTENTE</v>
      </c>
    </row>
    <row r="26" spans="2:8" x14ac:dyDescent="0.25">
      <c r="B26" s="6" t="s">
        <v>26</v>
      </c>
      <c r="C26" s="354" t="s">
        <v>27</v>
      </c>
      <c r="D26" s="354"/>
      <c r="E26" s="354"/>
      <c r="F26" s="7">
        <f>VLOOKUP(B26,TECNICAS!$E$12:$K$117,7,FALSE)</f>
        <v>0</v>
      </c>
      <c r="G26" s="8">
        <v>100</v>
      </c>
      <c r="H26" s="9" t="str">
        <f t="shared" si="0"/>
        <v>INEXISTENTE</v>
      </c>
    </row>
    <row r="27" spans="2:8" x14ac:dyDescent="0.25">
      <c r="B27" s="6" t="s">
        <v>28</v>
      </c>
      <c r="C27" s="354" t="s">
        <v>29</v>
      </c>
      <c r="D27" s="354"/>
      <c r="E27" s="354"/>
      <c r="F27" s="7">
        <f>VLOOKUP(B27,TECNICAS!$E$12:$K$117,7,FALSE)</f>
        <v>0</v>
      </c>
      <c r="G27" s="8">
        <v>100</v>
      </c>
      <c r="H27" s="9" t="str">
        <f t="shared" si="0"/>
        <v>INEXISTENTE</v>
      </c>
    </row>
    <row r="28" spans="2:8" x14ac:dyDescent="0.25">
      <c r="B28" s="6" t="s">
        <v>30</v>
      </c>
      <c r="C28" s="354" t="s">
        <v>31</v>
      </c>
      <c r="D28" s="354"/>
      <c r="E28" s="354"/>
      <c r="F28" s="7">
        <f>VLOOKUP(B28,TECNICAS!$E$12:$K$117,7,FALSE)</f>
        <v>0</v>
      </c>
      <c r="G28" s="8">
        <v>100</v>
      </c>
      <c r="H28" s="9" t="str">
        <f t="shared" si="0"/>
        <v>INEXISTENTE</v>
      </c>
    </row>
    <row r="29" spans="2:8" x14ac:dyDescent="0.25">
      <c r="B29" s="6" t="s">
        <v>32</v>
      </c>
      <c r="C29" s="363" t="s">
        <v>33</v>
      </c>
      <c r="D29" s="364"/>
      <c r="E29" s="365"/>
      <c r="F29" s="7">
        <f>VLOOKUP(B29,ADMINISTRATIVAS!$F$12:$M$76,7,FALSE)</f>
        <v>0</v>
      </c>
      <c r="G29" s="8">
        <v>100</v>
      </c>
      <c r="H29" s="9" t="str">
        <f t="shared" si="0"/>
        <v>INEXISTENTE</v>
      </c>
    </row>
    <row r="30" spans="2:8" x14ac:dyDescent="0.25">
      <c r="B30" s="6" t="s">
        <v>34</v>
      </c>
      <c r="C30" s="354" t="s">
        <v>35</v>
      </c>
      <c r="D30" s="354"/>
      <c r="E30" s="354"/>
      <c r="F30" s="7">
        <f>VLOOKUP(B30,TECNICAS!$E$12:$K$117,7,FALSE)</f>
        <v>0</v>
      </c>
      <c r="G30" s="8">
        <v>100</v>
      </c>
      <c r="H30" s="9" t="str">
        <f t="shared" si="0"/>
        <v>INEXISTENTE</v>
      </c>
    </row>
    <row r="31" spans="2:8" ht="27.75" customHeight="1" x14ac:dyDescent="0.25">
      <c r="B31" s="6" t="s">
        <v>36</v>
      </c>
      <c r="C31" s="369" t="str">
        <f>ADMINISTRATIVAS!D54</f>
        <v>ASPECTOS DE SEGURIDAD DE LA INFORMACIÓN DE LA GESTIÓN DE LA CONTINUIDAD DEL NEGOCIO</v>
      </c>
      <c r="D31" s="369"/>
      <c r="E31" s="369"/>
      <c r="F31" s="10">
        <f>VLOOKUP(B31,ADMINISTRATIVAS!$F$12:$M$76,7,FALSE)</f>
        <v>0</v>
      </c>
      <c r="G31" s="8">
        <v>100</v>
      </c>
      <c r="H31" s="9" t="str">
        <f t="shared" si="0"/>
        <v>INEXISTENTE</v>
      </c>
    </row>
    <row r="32" spans="2:8" ht="15.75" thickBot="1" x14ac:dyDescent="0.3">
      <c r="B32" s="307" t="s">
        <v>37</v>
      </c>
      <c r="C32" s="370" t="str">
        <f>ADMINISTRATIVAS!D62</f>
        <v>CUMPLIMIENTO</v>
      </c>
      <c r="D32" s="370"/>
      <c r="E32" s="370"/>
      <c r="F32" s="308">
        <f>VLOOKUP(B32,ADMINISTRATIVAS!$F$12:$M$76,7,FALSE)</f>
        <v>0</v>
      </c>
      <c r="G32" s="8">
        <v>100</v>
      </c>
      <c r="H32" s="9" t="str">
        <f t="shared" si="0"/>
        <v>INEXISTENTE</v>
      </c>
    </row>
    <row r="33" spans="2:15" ht="15.75" thickBot="1" x14ac:dyDescent="0.3">
      <c r="B33" s="371" t="s">
        <v>38</v>
      </c>
      <c r="C33" s="372"/>
      <c r="D33" s="372"/>
      <c r="E33" s="372"/>
      <c r="F33" s="309">
        <f>AVERAGE(F19:F32)</f>
        <v>0</v>
      </c>
      <c r="G33" s="310">
        <f>AVERAGE(G19:G32)</f>
        <v>100</v>
      </c>
      <c r="H33" s="9" t="str">
        <f t="shared" si="0"/>
        <v>INEXISTENTE</v>
      </c>
    </row>
    <row r="34" spans="2:15" ht="15.75" thickBot="1" x14ac:dyDescent="0.3"/>
    <row r="35" spans="2:15" ht="21.75" thickBot="1" x14ac:dyDescent="0.3">
      <c r="B35" s="366" t="s">
        <v>39</v>
      </c>
      <c r="C35" s="367"/>
      <c r="D35" s="367"/>
      <c r="E35" s="367"/>
      <c r="F35" s="367"/>
      <c r="G35" s="367"/>
      <c r="H35" s="367"/>
      <c r="I35" s="367"/>
      <c r="J35" s="367"/>
      <c r="K35" s="367"/>
      <c r="L35" s="367"/>
      <c r="M35" s="367"/>
      <c r="N35" s="367"/>
      <c r="O35" s="368"/>
    </row>
    <row r="36" spans="2:15" ht="15.75" thickBot="1" x14ac:dyDescent="0.3">
      <c r="H36" s="11"/>
    </row>
    <row r="37" spans="2:15" ht="21" x14ac:dyDescent="0.25">
      <c r="B37" s="373" t="s">
        <v>40</v>
      </c>
      <c r="C37" s="375" t="s">
        <v>41</v>
      </c>
      <c r="D37" s="376"/>
      <c r="E37" s="376"/>
      <c r="F37" s="376"/>
      <c r="G37" s="377"/>
      <c r="H37" s="12"/>
    </row>
    <row r="38" spans="2:15" ht="84" x14ac:dyDescent="0.25">
      <c r="B38" s="374"/>
      <c r="C38" s="378" t="s">
        <v>42</v>
      </c>
      <c r="D38" s="379"/>
      <c r="E38" s="13" t="s">
        <v>43</v>
      </c>
      <c r="F38" s="338" t="s">
        <v>44</v>
      </c>
      <c r="G38" s="339"/>
      <c r="H38" s="14"/>
    </row>
    <row r="39" spans="2:15" ht="18.75" x14ac:dyDescent="0.3">
      <c r="B39" s="563">
        <v>2020</v>
      </c>
      <c r="C39" s="384" t="s">
        <v>45</v>
      </c>
      <c r="D39" s="385"/>
      <c r="E39" s="320">
        <f>IF(PHVA!L26&gt;=40,40,PHVA!L26)/100</f>
        <v>0</v>
      </c>
      <c r="F39" s="340">
        <v>0.4</v>
      </c>
      <c r="G39" s="341"/>
    </row>
    <row r="40" spans="2:15" ht="18.75" x14ac:dyDescent="0.3">
      <c r="B40" s="564"/>
      <c r="C40" s="384" t="s">
        <v>46</v>
      </c>
      <c r="D40" s="385"/>
      <c r="E40" s="320">
        <f>IF(PHVA!L31&gt;=40,40,PHVA!L31)/100</f>
        <v>0</v>
      </c>
      <c r="F40" s="340">
        <v>0.2</v>
      </c>
      <c r="G40" s="341"/>
    </row>
    <row r="41" spans="2:15" ht="18.75" x14ac:dyDescent="0.3">
      <c r="B41" s="564"/>
      <c r="C41" s="384" t="s">
        <v>47</v>
      </c>
      <c r="D41" s="385"/>
      <c r="E41" s="320">
        <f>IF(PHVA!L35&gt;=40,40,PHVA!L35)/100</f>
        <v>0</v>
      </c>
      <c r="F41" s="340">
        <v>0.2</v>
      </c>
      <c r="G41" s="341"/>
      <c r="H41" s="11"/>
    </row>
    <row r="42" spans="2:15" ht="18.75" x14ac:dyDescent="0.3">
      <c r="B42" s="565"/>
      <c r="C42" s="384" t="s">
        <v>48</v>
      </c>
      <c r="D42" s="385"/>
      <c r="E42" s="320">
        <f>IF(PHVA!L38&gt;=40,40,PHVA!L38)/100</f>
        <v>0</v>
      </c>
      <c r="F42" s="340">
        <v>0.2</v>
      </c>
      <c r="G42" s="341"/>
      <c r="H42" s="11"/>
    </row>
    <row r="43" spans="2:15" ht="21.75" thickBot="1" x14ac:dyDescent="0.3">
      <c r="B43" s="380" t="s">
        <v>49</v>
      </c>
      <c r="C43" s="381"/>
      <c r="D43" s="381"/>
      <c r="E43" s="15">
        <f>SUM(E39:E42)</f>
        <v>0</v>
      </c>
      <c r="F43" s="382">
        <f>SUM(F39:G42)</f>
        <v>1</v>
      </c>
      <c r="G43" s="383"/>
    </row>
    <row r="52" spans="2:16" ht="15.75" thickBot="1" x14ac:dyDescent="0.3"/>
    <row r="53" spans="2:16" ht="21.75" thickBot="1" x14ac:dyDescent="0.3">
      <c r="B53" s="366" t="s">
        <v>50</v>
      </c>
      <c r="C53" s="367"/>
      <c r="D53" s="367"/>
      <c r="E53" s="367"/>
      <c r="F53" s="367"/>
      <c r="G53" s="367"/>
      <c r="H53" s="367"/>
      <c r="I53" s="367"/>
      <c r="J53" s="367"/>
      <c r="K53" s="367"/>
      <c r="L53" s="367"/>
      <c r="M53" s="367"/>
      <c r="N53" s="367"/>
      <c r="O53" s="368"/>
    </row>
    <row r="54" spans="2:16" ht="21" x14ac:dyDescent="0.35">
      <c r="C54" s="16"/>
      <c r="D54" s="17"/>
      <c r="E54" s="17"/>
      <c r="F54" s="17"/>
      <c r="G54" s="17"/>
      <c r="H54" s="17"/>
      <c r="I54" s="17"/>
      <c r="J54" s="17"/>
      <c r="K54" s="17"/>
      <c r="L54" s="17"/>
      <c r="M54" s="17"/>
      <c r="N54" s="17"/>
      <c r="O54" s="17"/>
    </row>
    <row r="55" spans="2:16" ht="21" x14ac:dyDescent="0.35">
      <c r="D55" s="18"/>
      <c r="E55" s="395" t="s">
        <v>51</v>
      </c>
      <c r="F55" s="396" t="s">
        <v>52</v>
      </c>
      <c r="G55" s="396" t="s">
        <v>53</v>
      </c>
      <c r="K55" s="17"/>
      <c r="L55" s="17"/>
      <c r="O55" s="386" t="s">
        <v>54</v>
      </c>
      <c r="P55" s="386"/>
    </row>
    <row r="56" spans="2:16" ht="21" x14ac:dyDescent="0.35">
      <c r="D56" s="18"/>
      <c r="E56" s="395"/>
      <c r="F56" s="396"/>
      <c r="G56" s="396"/>
      <c r="K56" s="17"/>
      <c r="L56" s="17"/>
      <c r="O56" s="387"/>
      <c r="P56" s="387"/>
    </row>
    <row r="57" spans="2:16" ht="21" x14ac:dyDescent="0.35">
      <c r="C57" s="388" t="s">
        <v>55</v>
      </c>
      <c r="D57" s="389" t="s">
        <v>56</v>
      </c>
      <c r="E57" s="390" t="str">
        <f>IF(F57&lt;3,"SUFICIENTE",IF(F57&lt;7,"INTERMEDIO","CRITICO"))</f>
        <v>CRITICO</v>
      </c>
      <c r="F57" s="391">
        <f>COUNTIF(MADUREZ!H12:H21,"MENOR")</f>
        <v>9</v>
      </c>
      <c r="G57" s="392">
        <v>10</v>
      </c>
      <c r="K57" s="17"/>
      <c r="L57" s="17"/>
      <c r="O57" s="19" t="s">
        <v>57</v>
      </c>
      <c r="P57" s="19" t="s">
        <v>58</v>
      </c>
    </row>
    <row r="58" spans="2:16" ht="21" x14ac:dyDescent="0.35">
      <c r="C58" s="388"/>
      <c r="D58" s="389"/>
      <c r="E58" s="390"/>
      <c r="F58" s="391"/>
      <c r="G58" s="392"/>
      <c r="K58" s="17"/>
      <c r="L58" s="17"/>
      <c r="O58" s="19" t="s">
        <v>59</v>
      </c>
      <c r="P58" s="20" t="s">
        <v>60</v>
      </c>
    </row>
    <row r="59" spans="2:16" ht="21" x14ac:dyDescent="0.35">
      <c r="C59" s="388"/>
      <c r="D59" s="393" t="s">
        <v>61</v>
      </c>
      <c r="E59" s="390" t="str">
        <f>IF(F59&lt;7,"SUFICIENTE",IF(F59&lt;15,"INTERMEDIO","CRÍTICO"))</f>
        <v>CRÍTICO</v>
      </c>
      <c r="F59" s="391">
        <f>COUNTIF(MADUREZ!J12:J33,"MENOR")</f>
        <v>20</v>
      </c>
      <c r="G59" s="392">
        <v>21</v>
      </c>
      <c r="K59" s="17"/>
      <c r="L59" s="17"/>
      <c r="O59" s="19" t="s">
        <v>62</v>
      </c>
      <c r="P59" s="19" t="s">
        <v>63</v>
      </c>
    </row>
    <row r="60" spans="2:16" ht="21" x14ac:dyDescent="0.35">
      <c r="C60" s="388"/>
      <c r="D60" s="394"/>
      <c r="E60" s="390"/>
      <c r="F60" s="391"/>
      <c r="G60" s="392"/>
      <c r="K60" s="17"/>
      <c r="L60" s="17"/>
      <c r="M60" s="17"/>
      <c r="N60" s="17"/>
      <c r="O60" s="17"/>
    </row>
    <row r="61" spans="2:16" ht="21" x14ac:dyDescent="0.35">
      <c r="C61" s="388"/>
      <c r="D61" s="411" t="s">
        <v>64</v>
      </c>
      <c r="E61" s="390" t="str">
        <f>IF(F61&lt;14,"SUFICIENTE",IF(F61&lt;30,"INTERMEDIO","CRÍTICO"))</f>
        <v>CRÍTICO</v>
      </c>
      <c r="F61" s="391">
        <f>COUNTIF(MADUREZ!L12:L55,"MENOR")</f>
        <v>42</v>
      </c>
      <c r="G61" s="392">
        <v>42</v>
      </c>
      <c r="K61" s="17"/>
      <c r="L61" s="17"/>
      <c r="M61" s="17"/>
      <c r="N61" s="17"/>
      <c r="O61" s="17"/>
    </row>
    <row r="62" spans="2:16" ht="21" x14ac:dyDescent="0.35">
      <c r="C62" s="388"/>
      <c r="D62" s="412"/>
      <c r="E62" s="390"/>
      <c r="F62" s="391"/>
      <c r="G62" s="392"/>
      <c r="K62" s="17"/>
      <c r="L62" s="17"/>
      <c r="M62" s="17"/>
      <c r="N62" s="17"/>
      <c r="O62" s="17"/>
    </row>
    <row r="63" spans="2:16" ht="21" x14ac:dyDescent="0.35">
      <c r="B63" s="2"/>
      <c r="C63" s="388"/>
      <c r="D63" s="407" t="s">
        <v>65</v>
      </c>
      <c r="E63" s="390" t="str">
        <f>IF(F63&lt;20,"SUFICIENTE",IF(F63&lt;40,"INTERMEDIO","CRÍTICO"))</f>
        <v>CRÍTICO</v>
      </c>
      <c r="F63" s="391">
        <f>COUNTIF(MADUREZ!N12:N73,"MENOR")</f>
        <v>59</v>
      </c>
      <c r="G63" s="392">
        <v>59</v>
      </c>
      <c r="K63" s="17"/>
      <c r="L63" s="17"/>
      <c r="M63" s="17"/>
      <c r="N63" s="17"/>
      <c r="O63" s="17"/>
    </row>
    <row r="64" spans="2:16" ht="21" x14ac:dyDescent="0.35">
      <c r="B64" s="2"/>
      <c r="C64" s="388"/>
      <c r="D64" s="408"/>
      <c r="E64" s="390"/>
      <c r="F64" s="391"/>
      <c r="G64" s="392"/>
      <c r="K64" s="17"/>
      <c r="L64" s="17"/>
      <c r="M64" s="17"/>
      <c r="N64" s="17"/>
      <c r="O64" s="17"/>
    </row>
    <row r="65" spans="1:17" ht="21" x14ac:dyDescent="0.35">
      <c r="B65" s="2"/>
      <c r="C65" s="388"/>
      <c r="D65" s="409" t="s">
        <v>66</v>
      </c>
      <c r="E65" s="390" t="str">
        <f>IF(F65&lt;20,"SUFICIENTE",IF(F65&lt;20,"INTERMEDIO","CRÍTICO"))</f>
        <v>CRÍTICO</v>
      </c>
      <c r="F65" s="391">
        <f>COUNTIF(MADUREZ!P12:P75,"MENOR")</f>
        <v>62</v>
      </c>
      <c r="G65" s="392">
        <v>60</v>
      </c>
      <c r="K65" s="17"/>
      <c r="L65" s="17"/>
      <c r="M65" s="17"/>
      <c r="N65" s="17"/>
      <c r="O65" s="17"/>
    </row>
    <row r="66" spans="1:17" ht="21" x14ac:dyDescent="0.35">
      <c r="B66" s="2"/>
      <c r="C66" s="388"/>
      <c r="D66" s="410"/>
      <c r="E66" s="390"/>
      <c r="F66" s="391"/>
      <c r="G66" s="392"/>
      <c r="K66" s="17"/>
      <c r="L66" s="17"/>
      <c r="M66" s="17"/>
      <c r="N66" s="17"/>
      <c r="O66" s="17"/>
    </row>
    <row r="67" spans="1:17" ht="21" x14ac:dyDescent="0.35">
      <c r="C67" s="16"/>
      <c r="D67" s="17"/>
      <c r="E67" s="17"/>
      <c r="F67" s="17"/>
      <c r="G67" s="17"/>
      <c r="H67" s="17"/>
      <c r="I67" s="17"/>
      <c r="J67" s="17"/>
      <c r="K67" s="17"/>
      <c r="L67" s="17"/>
      <c r="M67" s="17"/>
      <c r="N67" s="17"/>
      <c r="O67" s="17"/>
    </row>
    <row r="68" spans="1:17" ht="15.75" thickBot="1" x14ac:dyDescent="0.3"/>
    <row r="69" spans="1:17" ht="21.75" thickBot="1" x14ac:dyDescent="0.3">
      <c r="B69" s="366" t="s">
        <v>67</v>
      </c>
      <c r="C69" s="367"/>
      <c r="D69" s="367"/>
      <c r="E69" s="367"/>
      <c r="F69" s="367"/>
      <c r="G69" s="367"/>
      <c r="H69" s="367"/>
      <c r="I69" s="367"/>
      <c r="J69" s="367"/>
      <c r="K69" s="367"/>
      <c r="L69" s="367"/>
      <c r="M69" s="367"/>
      <c r="N69" s="367"/>
      <c r="O69" s="368"/>
    </row>
    <row r="71" spans="1:17" ht="15.75" hidden="1" thickBot="1" x14ac:dyDescent="0.3">
      <c r="B71" s="322" t="s">
        <v>68</v>
      </c>
      <c r="D71" s="32" t="s">
        <v>69</v>
      </c>
      <c r="E71" s="33"/>
      <c r="F71" s="33"/>
      <c r="G71" s="33"/>
      <c r="H71" s="33"/>
      <c r="I71" s="33"/>
      <c r="J71" s="33"/>
      <c r="K71" s="33"/>
      <c r="L71" s="33"/>
      <c r="M71" s="33"/>
      <c r="N71" s="33"/>
      <c r="O71" s="33"/>
      <c r="P71" s="33"/>
      <c r="Q71" s="33"/>
    </row>
    <row r="72" spans="1:17" hidden="1" x14ac:dyDescent="0.25">
      <c r="B72" s="323" t="s">
        <v>70</v>
      </c>
      <c r="D72" s="21">
        <v>60</v>
      </c>
    </row>
    <row r="73" spans="1:17" hidden="1" x14ac:dyDescent="0.25">
      <c r="B73" s="321" t="s">
        <v>71</v>
      </c>
      <c r="D73" s="21">
        <v>60</v>
      </c>
    </row>
    <row r="74" spans="1:17" hidden="1" x14ac:dyDescent="0.25">
      <c r="B74" s="321" t="s">
        <v>72</v>
      </c>
      <c r="D74" s="21">
        <v>60</v>
      </c>
    </row>
    <row r="75" spans="1:17" hidden="1" x14ac:dyDescent="0.25">
      <c r="B75" s="321" t="s">
        <v>73</v>
      </c>
      <c r="D75" s="21">
        <v>60</v>
      </c>
    </row>
    <row r="76" spans="1:17" ht="15.75" hidden="1" thickBot="1" x14ac:dyDescent="0.3">
      <c r="B76" s="324" t="s">
        <v>74</v>
      </c>
      <c r="D76" s="21">
        <v>60</v>
      </c>
    </row>
    <row r="77" spans="1:17" ht="15.75" hidden="1" thickBot="1" x14ac:dyDescent="0.3">
      <c r="B77" s="325" t="s">
        <v>75</v>
      </c>
      <c r="D77" s="22"/>
    </row>
    <row r="78" spans="1:17" x14ac:dyDescent="0.25">
      <c r="A78" s="23"/>
      <c r="B78" s="24"/>
      <c r="C78" s="25"/>
      <c r="D78" s="26"/>
      <c r="E78" s="23"/>
      <c r="F78" s="23"/>
      <c r="G78" s="23"/>
      <c r="H78" s="23"/>
      <c r="I78" s="23"/>
      <c r="J78" s="23"/>
      <c r="K78" s="23"/>
      <c r="L78" s="23"/>
      <c r="M78" s="23"/>
      <c r="N78" s="23"/>
      <c r="O78" s="23"/>
      <c r="P78" s="23"/>
      <c r="Q78" s="23"/>
    </row>
    <row r="79" spans="1:17" x14ac:dyDescent="0.25">
      <c r="A79" s="23"/>
      <c r="B79" s="24"/>
      <c r="C79" s="25"/>
      <c r="D79" s="26"/>
      <c r="E79" s="23"/>
      <c r="F79" s="23"/>
      <c r="G79" s="23"/>
      <c r="H79" s="23"/>
      <c r="I79" s="23"/>
      <c r="J79" s="23"/>
      <c r="K79" s="23"/>
      <c r="L79" s="23"/>
      <c r="M79" s="23"/>
      <c r="N79" s="23"/>
      <c r="O79" s="23"/>
      <c r="P79" s="23"/>
      <c r="Q79" s="23"/>
    </row>
    <row r="80" spans="1:17" x14ac:dyDescent="0.25">
      <c r="A80" s="23"/>
      <c r="B80" s="24"/>
      <c r="C80" s="25"/>
      <c r="D80" s="26"/>
      <c r="E80" s="23"/>
      <c r="F80" s="23"/>
      <c r="G80" s="23"/>
      <c r="H80" s="23"/>
      <c r="I80" s="23"/>
      <c r="J80" s="23"/>
      <c r="K80" s="23"/>
      <c r="L80" s="23"/>
      <c r="M80" s="23"/>
      <c r="N80" s="23"/>
      <c r="O80" s="23"/>
      <c r="P80" s="23"/>
      <c r="Q80" s="23"/>
    </row>
    <row r="81" spans="1:17" x14ac:dyDescent="0.25">
      <c r="A81" s="23"/>
      <c r="B81" s="24"/>
      <c r="C81" s="25"/>
      <c r="D81" s="26"/>
      <c r="E81" s="23"/>
      <c r="F81" s="23"/>
      <c r="G81" s="23"/>
      <c r="H81" s="23"/>
      <c r="I81" s="23"/>
      <c r="J81" s="23"/>
      <c r="K81" s="23"/>
      <c r="L81" s="23"/>
      <c r="M81" s="23"/>
      <c r="N81" s="23"/>
      <c r="O81" s="23"/>
      <c r="P81" s="23"/>
      <c r="Q81" s="23"/>
    </row>
    <row r="82" spans="1:17" x14ac:dyDescent="0.25">
      <c r="A82" s="23"/>
      <c r="B82" s="24"/>
      <c r="C82" s="25"/>
      <c r="D82" s="26"/>
      <c r="E82" s="23"/>
      <c r="F82" s="23"/>
      <c r="G82" s="23"/>
      <c r="H82" s="23"/>
      <c r="I82" s="23"/>
      <c r="J82" s="23"/>
      <c r="K82" s="23"/>
      <c r="L82" s="23"/>
      <c r="M82" s="23"/>
      <c r="N82" s="23"/>
      <c r="O82" s="23"/>
      <c r="P82" s="23"/>
      <c r="Q82" s="23"/>
    </row>
    <row r="83" spans="1:17" x14ac:dyDescent="0.25">
      <c r="A83" s="23"/>
      <c r="B83" s="24"/>
      <c r="C83" s="25"/>
      <c r="D83" s="26"/>
      <c r="E83" s="23"/>
      <c r="F83" s="23"/>
      <c r="G83" s="23"/>
      <c r="H83" s="23"/>
      <c r="I83" s="23"/>
      <c r="J83" s="23"/>
      <c r="K83" s="23"/>
      <c r="L83" s="23"/>
      <c r="M83" s="23"/>
      <c r="N83" s="23"/>
      <c r="O83" s="23"/>
      <c r="P83" s="23"/>
      <c r="Q83" s="23"/>
    </row>
    <row r="84" spans="1:17" x14ac:dyDescent="0.25">
      <c r="A84" s="23"/>
      <c r="B84" s="24"/>
      <c r="C84" s="25"/>
      <c r="D84" s="26"/>
      <c r="E84" s="23"/>
      <c r="F84" s="23"/>
      <c r="G84" s="23"/>
      <c r="H84" s="23"/>
      <c r="I84" s="23"/>
      <c r="J84" s="23"/>
      <c r="K84" s="23"/>
      <c r="L84" s="23"/>
      <c r="M84" s="23"/>
      <c r="N84" s="23"/>
      <c r="O84" s="23"/>
      <c r="P84" s="23"/>
      <c r="Q84" s="23"/>
    </row>
    <row r="85" spans="1:17" x14ac:dyDescent="0.25">
      <c r="A85" s="23"/>
      <c r="B85" s="24"/>
      <c r="C85" s="25"/>
      <c r="D85" s="26"/>
      <c r="E85" s="23"/>
      <c r="F85" s="23"/>
      <c r="G85" s="23"/>
      <c r="H85" s="23"/>
      <c r="I85" s="23"/>
      <c r="J85" s="23"/>
      <c r="K85" s="23"/>
      <c r="L85" s="23"/>
      <c r="M85" s="23"/>
      <c r="N85" s="23"/>
      <c r="O85" s="23"/>
      <c r="P85" s="23"/>
      <c r="Q85" s="23"/>
    </row>
    <row r="86" spans="1:17" x14ac:dyDescent="0.25">
      <c r="A86" s="23"/>
      <c r="B86" s="24"/>
      <c r="C86" s="25"/>
      <c r="D86" s="26"/>
      <c r="E86" s="23"/>
      <c r="F86" s="23"/>
      <c r="G86" s="23"/>
      <c r="H86" s="23"/>
      <c r="I86" s="23"/>
      <c r="J86" s="23"/>
      <c r="K86" s="23"/>
      <c r="L86" s="23"/>
      <c r="M86" s="23"/>
      <c r="N86" s="23"/>
      <c r="O86" s="23"/>
      <c r="P86" s="23"/>
      <c r="Q86" s="23"/>
    </row>
    <row r="87" spans="1:17" x14ac:dyDescent="0.25">
      <c r="A87" s="23"/>
      <c r="B87" s="24"/>
      <c r="C87" s="25"/>
      <c r="D87" s="26"/>
      <c r="E87" s="23"/>
      <c r="F87" s="23"/>
      <c r="G87" s="23"/>
      <c r="H87" s="23"/>
      <c r="I87" s="23"/>
      <c r="J87" s="23"/>
      <c r="K87" s="23"/>
      <c r="L87" s="23"/>
      <c r="M87" s="23"/>
      <c r="N87" s="23"/>
      <c r="O87" s="23"/>
      <c r="P87" s="23"/>
      <c r="Q87" s="23"/>
    </row>
    <row r="88" spans="1:17" x14ac:dyDescent="0.25">
      <c r="A88" s="23"/>
      <c r="B88" s="24"/>
      <c r="C88" s="25"/>
      <c r="D88" s="26"/>
      <c r="E88" s="23"/>
      <c r="F88" s="23"/>
      <c r="G88" s="23"/>
      <c r="H88" s="23"/>
      <c r="I88" s="23"/>
      <c r="J88" s="23"/>
      <c r="K88" s="23"/>
      <c r="L88" s="23"/>
      <c r="M88" s="23"/>
      <c r="N88" s="23"/>
      <c r="O88" s="23"/>
      <c r="P88" s="23"/>
      <c r="Q88" s="23"/>
    </row>
    <row r="89" spans="1:17" x14ac:dyDescent="0.25">
      <c r="A89" s="23"/>
      <c r="B89" s="24"/>
      <c r="C89" s="25"/>
      <c r="D89" s="26"/>
      <c r="E89" s="23"/>
      <c r="F89" s="23"/>
      <c r="G89" s="23"/>
      <c r="H89" s="23"/>
      <c r="I89" s="23"/>
      <c r="J89" s="23"/>
      <c r="K89" s="23"/>
      <c r="L89" s="23"/>
      <c r="M89" s="23"/>
      <c r="N89" s="23"/>
      <c r="O89" s="23"/>
      <c r="P89" s="23"/>
      <c r="Q89" s="23"/>
    </row>
    <row r="90" spans="1:17" x14ac:dyDescent="0.25">
      <c r="A90" s="27"/>
      <c r="B90" s="27"/>
      <c r="C90" s="27"/>
      <c r="D90" s="27"/>
      <c r="E90" s="27"/>
      <c r="F90" s="27"/>
      <c r="G90" s="27"/>
      <c r="H90" s="27"/>
      <c r="I90" s="27"/>
      <c r="J90" s="27"/>
      <c r="K90" s="27"/>
      <c r="L90" s="27"/>
      <c r="M90" s="27"/>
      <c r="N90" s="27"/>
      <c r="O90" s="27"/>
      <c r="P90" s="27"/>
      <c r="Q90" s="27"/>
    </row>
    <row r="93" spans="1:17" x14ac:dyDescent="0.25">
      <c r="B93" s="397" t="s">
        <v>76</v>
      </c>
      <c r="C93" s="397"/>
      <c r="D93" s="397"/>
      <c r="K93" s="28"/>
      <c r="L93" s="29"/>
      <c r="M93" s="29"/>
    </row>
    <row r="94" spans="1:17" x14ac:dyDescent="0.25">
      <c r="B94" s="34" t="s">
        <v>77</v>
      </c>
      <c r="C94" t="s">
        <v>78</v>
      </c>
      <c r="D94" s="319" t="s">
        <v>79</v>
      </c>
      <c r="E94" s="33"/>
      <c r="F94" s="33"/>
      <c r="G94" s="33"/>
      <c r="H94" s="33"/>
      <c r="I94" s="33"/>
      <c r="J94" s="33"/>
      <c r="K94" s="35"/>
      <c r="L94" s="36"/>
      <c r="M94" s="36"/>
      <c r="N94" s="33"/>
      <c r="O94" s="33"/>
      <c r="P94" s="33"/>
      <c r="Q94" s="33"/>
    </row>
    <row r="95" spans="1:17" x14ac:dyDescent="0.25">
      <c r="B95" s="328" t="s">
        <v>71</v>
      </c>
      <c r="C95" s="31">
        <v>0</v>
      </c>
      <c r="D95" s="31">
        <v>100</v>
      </c>
      <c r="K95" s="28"/>
      <c r="L95" s="29"/>
      <c r="M95" s="29"/>
    </row>
    <row r="96" spans="1:17" x14ac:dyDescent="0.25">
      <c r="B96" s="328" t="s">
        <v>70</v>
      </c>
      <c r="C96" s="31">
        <v>0</v>
      </c>
      <c r="D96" s="31">
        <v>100</v>
      </c>
      <c r="K96" s="28"/>
      <c r="L96" s="29"/>
      <c r="M96" s="29"/>
    </row>
    <row r="97" spans="2:13" x14ac:dyDescent="0.25">
      <c r="B97" s="328" t="s">
        <v>74</v>
      </c>
      <c r="C97" s="31">
        <v>0</v>
      </c>
      <c r="D97" s="31">
        <v>100</v>
      </c>
      <c r="K97" s="28"/>
      <c r="L97" s="29"/>
      <c r="M97" s="29"/>
    </row>
    <row r="98" spans="2:13" x14ac:dyDescent="0.25">
      <c r="B98" s="328" t="s">
        <v>73</v>
      </c>
      <c r="C98" s="31">
        <v>0</v>
      </c>
      <c r="D98" s="31">
        <v>100</v>
      </c>
      <c r="K98" s="28"/>
      <c r="L98" s="29"/>
      <c r="M98" s="29"/>
    </row>
    <row r="99" spans="2:13" x14ac:dyDescent="0.25">
      <c r="B99" s="328" t="s">
        <v>80</v>
      </c>
      <c r="C99" s="31">
        <v>0</v>
      </c>
      <c r="D99" s="31">
        <v>100</v>
      </c>
    </row>
  </sheetData>
  <mergeCells count="74">
    <mergeCell ref="B39:B42"/>
    <mergeCell ref="B69:O69"/>
    <mergeCell ref="B93:D93"/>
    <mergeCell ref="N2:O9"/>
    <mergeCell ref="B2:C9"/>
    <mergeCell ref="D63:D64"/>
    <mergeCell ref="E63:E64"/>
    <mergeCell ref="F63:F64"/>
    <mergeCell ref="G63:G64"/>
    <mergeCell ref="D65:D66"/>
    <mergeCell ref="E65:E66"/>
    <mergeCell ref="F65:F66"/>
    <mergeCell ref="G65:G66"/>
    <mergeCell ref="E59:E60"/>
    <mergeCell ref="F59:F60"/>
    <mergeCell ref="G59:G60"/>
    <mergeCell ref="D61:D62"/>
    <mergeCell ref="C41:D41"/>
    <mergeCell ref="C42:D42"/>
    <mergeCell ref="O55:P56"/>
    <mergeCell ref="C57:C66"/>
    <mergeCell ref="D57:D58"/>
    <mergeCell ref="E57:E58"/>
    <mergeCell ref="F57:F58"/>
    <mergeCell ref="G57:G58"/>
    <mergeCell ref="D59:D60"/>
    <mergeCell ref="E61:E62"/>
    <mergeCell ref="F61:F62"/>
    <mergeCell ref="G61:G62"/>
    <mergeCell ref="E55:E56"/>
    <mergeCell ref="F55:F56"/>
    <mergeCell ref="G55:G56"/>
    <mergeCell ref="C28:E28"/>
    <mergeCell ref="C29:E29"/>
    <mergeCell ref="B53:O53"/>
    <mergeCell ref="C31:E31"/>
    <mergeCell ref="C32:E32"/>
    <mergeCell ref="B33:E33"/>
    <mergeCell ref="B35:O35"/>
    <mergeCell ref="B37:B38"/>
    <mergeCell ref="C37:G37"/>
    <mergeCell ref="C38:D38"/>
    <mergeCell ref="F41:G41"/>
    <mergeCell ref="F42:G42"/>
    <mergeCell ref="B43:D43"/>
    <mergeCell ref="F43:G43"/>
    <mergeCell ref="C39:D39"/>
    <mergeCell ref="C40:D40"/>
    <mergeCell ref="C23:E23"/>
    <mergeCell ref="C24:E24"/>
    <mergeCell ref="C25:E25"/>
    <mergeCell ref="C26:E26"/>
    <mergeCell ref="C27:E27"/>
    <mergeCell ref="D2:M9"/>
    <mergeCell ref="B10:C10"/>
    <mergeCell ref="D10:O10"/>
    <mergeCell ref="B11:C11"/>
    <mergeCell ref="D11:O11"/>
    <mergeCell ref="B12:C12"/>
    <mergeCell ref="D12:O12"/>
    <mergeCell ref="F38:G38"/>
    <mergeCell ref="F39:G39"/>
    <mergeCell ref="F40:G40"/>
    <mergeCell ref="B13:C13"/>
    <mergeCell ref="D13:O13"/>
    <mergeCell ref="B15:O15"/>
    <mergeCell ref="B17:B18"/>
    <mergeCell ref="C17:G17"/>
    <mergeCell ref="C18:E18"/>
    <mergeCell ref="C30:E30"/>
    <mergeCell ref="C19:E19"/>
    <mergeCell ref="C20:E20"/>
    <mergeCell ref="C21:E21"/>
    <mergeCell ref="C22:E22"/>
  </mergeCell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workbookViewId="0">
      <selection activeCell="D7" sqref="D7"/>
    </sheetView>
  </sheetViews>
  <sheetFormatPr baseColWidth="10" defaultRowHeight="15" x14ac:dyDescent="0.25"/>
  <cols>
    <col min="2" max="2" width="24" style="58" customWidth="1"/>
    <col min="3" max="3" width="19.140625" style="58" customWidth="1"/>
    <col min="4" max="4" width="30.7109375" style="58" customWidth="1"/>
  </cols>
  <sheetData>
    <row r="1" spans="1:5" ht="15.75" thickBot="1" x14ac:dyDescent="0.3">
      <c r="A1" s="37"/>
      <c r="B1" s="305"/>
      <c r="C1" s="305"/>
      <c r="D1" s="305"/>
      <c r="E1" s="37"/>
    </row>
    <row r="2" spans="1:5" ht="15.75" thickBot="1" x14ac:dyDescent="0.3">
      <c r="A2" s="37"/>
      <c r="B2" s="413" t="s">
        <v>81</v>
      </c>
      <c r="C2" s="414"/>
      <c r="D2" s="415"/>
      <c r="E2" s="38"/>
    </row>
    <row r="3" spans="1:5" ht="15.75" thickBot="1" x14ac:dyDescent="0.3">
      <c r="A3" s="37"/>
      <c r="B3" s="39" t="s">
        <v>82</v>
      </c>
      <c r="C3" s="40" t="s">
        <v>83</v>
      </c>
      <c r="D3" s="41" t="s">
        <v>84</v>
      </c>
      <c r="E3" s="38"/>
    </row>
    <row r="4" spans="1:5" ht="15.75" thickBot="1" x14ac:dyDescent="0.3">
      <c r="A4" s="37"/>
      <c r="B4" s="42" t="s">
        <v>85</v>
      </c>
      <c r="C4" s="43" t="s">
        <v>86</v>
      </c>
      <c r="D4" s="44" t="s">
        <v>87</v>
      </c>
      <c r="E4" s="38"/>
    </row>
    <row r="5" spans="1:5" ht="64.5" thickBot="1" x14ac:dyDescent="0.3">
      <c r="A5" s="37"/>
      <c r="B5" s="42" t="s">
        <v>88</v>
      </c>
      <c r="C5" s="45">
        <v>0</v>
      </c>
      <c r="D5" s="44" t="s">
        <v>89</v>
      </c>
      <c r="E5" s="38"/>
    </row>
    <row r="6" spans="1:5" ht="141" thickBot="1" x14ac:dyDescent="0.3">
      <c r="A6" s="37"/>
      <c r="B6" s="42" t="s">
        <v>56</v>
      </c>
      <c r="C6" s="45">
        <v>20</v>
      </c>
      <c r="D6" s="44" t="s">
        <v>90</v>
      </c>
      <c r="E6" s="38"/>
    </row>
    <row r="7" spans="1:5" ht="141" thickBot="1" x14ac:dyDescent="0.3">
      <c r="A7" s="37"/>
      <c r="B7" s="42" t="s">
        <v>61</v>
      </c>
      <c r="C7" s="45">
        <v>40</v>
      </c>
      <c r="D7" s="44" t="s">
        <v>91</v>
      </c>
      <c r="E7" s="38"/>
    </row>
    <row r="8" spans="1:5" ht="102.75" thickBot="1" x14ac:dyDescent="0.3">
      <c r="A8" s="37"/>
      <c r="B8" s="42" t="s">
        <v>92</v>
      </c>
      <c r="C8" s="45">
        <v>60</v>
      </c>
      <c r="D8" s="44" t="s">
        <v>93</v>
      </c>
      <c r="E8" s="38"/>
    </row>
    <row r="9" spans="1:5" ht="77.25" thickBot="1" x14ac:dyDescent="0.3">
      <c r="A9" s="37"/>
      <c r="B9" s="46" t="s">
        <v>94</v>
      </c>
      <c r="C9" s="47">
        <v>80</v>
      </c>
      <c r="D9" s="48" t="s">
        <v>95</v>
      </c>
      <c r="E9" s="38"/>
    </row>
    <row r="10" spans="1:5" ht="63.75" x14ac:dyDescent="0.25">
      <c r="A10" s="37"/>
      <c r="B10" s="46" t="s">
        <v>66</v>
      </c>
      <c r="C10" s="47">
        <v>100</v>
      </c>
      <c r="D10" s="48" t="s">
        <v>96</v>
      </c>
      <c r="E10" s="37"/>
    </row>
    <row r="11" spans="1:5" x14ac:dyDescent="0.25">
      <c r="A11" s="37"/>
      <c r="B11" s="305"/>
      <c r="C11" s="305"/>
      <c r="D11" s="305"/>
      <c r="E11" s="37"/>
    </row>
  </sheetData>
  <mergeCells count="1">
    <mergeCell ref="B2:D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71"/>
  <sheetViews>
    <sheetView zoomScale="80" zoomScaleNormal="80" workbookViewId="0">
      <selection activeCell="D12" sqref="D12:P12"/>
    </sheetView>
  </sheetViews>
  <sheetFormatPr baseColWidth="10" defaultRowHeight="15" x14ac:dyDescent="0.25"/>
  <cols>
    <col min="3" max="3" width="16.42578125" customWidth="1"/>
    <col min="15" max="15" width="26.140625" customWidth="1"/>
    <col min="16" max="16" width="32.42578125" customWidth="1"/>
  </cols>
  <sheetData>
    <row r="1" spans="2:17" ht="15.75" thickBot="1" x14ac:dyDescent="0.3">
      <c r="B1" s="1"/>
    </row>
    <row r="2" spans="2:17" x14ac:dyDescent="0.25">
      <c r="B2" s="418" t="s">
        <v>1</v>
      </c>
      <c r="C2" s="419"/>
      <c r="D2" s="425" t="s">
        <v>97</v>
      </c>
      <c r="E2" s="426"/>
      <c r="F2" s="426"/>
      <c r="G2" s="426"/>
      <c r="H2" s="426"/>
      <c r="I2" s="426"/>
      <c r="J2" s="426"/>
      <c r="K2" s="426"/>
      <c r="L2" s="426"/>
      <c r="M2" s="426"/>
      <c r="N2" s="426"/>
      <c r="O2" s="429" t="s">
        <v>98</v>
      </c>
      <c r="P2" s="430"/>
    </row>
    <row r="3" spans="2:17" x14ac:dyDescent="0.25">
      <c r="B3" s="420"/>
      <c r="C3" s="421"/>
      <c r="D3" s="427"/>
      <c r="E3" s="428"/>
      <c r="F3" s="428"/>
      <c r="G3" s="428"/>
      <c r="H3" s="428"/>
      <c r="I3" s="428"/>
      <c r="J3" s="428"/>
      <c r="K3" s="428"/>
      <c r="L3" s="428"/>
      <c r="M3" s="428"/>
      <c r="N3" s="428"/>
      <c r="O3" s="431"/>
      <c r="P3" s="432"/>
    </row>
    <row r="4" spans="2:17" x14ac:dyDescent="0.25">
      <c r="B4" s="420"/>
      <c r="C4" s="421"/>
      <c r="D4" s="427"/>
      <c r="E4" s="428"/>
      <c r="F4" s="428"/>
      <c r="G4" s="428"/>
      <c r="H4" s="428"/>
      <c r="I4" s="428"/>
      <c r="J4" s="428"/>
      <c r="K4" s="428"/>
      <c r="L4" s="428"/>
      <c r="M4" s="428"/>
      <c r="N4" s="428"/>
      <c r="O4" s="431"/>
      <c r="P4" s="432"/>
    </row>
    <row r="5" spans="2:17" ht="15.75" thickBot="1" x14ac:dyDescent="0.3">
      <c r="B5" s="420"/>
      <c r="C5" s="421"/>
      <c r="D5" s="427"/>
      <c r="E5" s="428"/>
      <c r="F5" s="428"/>
      <c r="G5" s="428"/>
      <c r="H5" s="428"/>
      <c r="I5" s="428"/>
      <c r="J5" s="428"/>
      <c r="K5" s="428"/>
      <c r="L5" s="428"/>
      <c r="M5" s="428"/>
      <c r="N5" s="428"/>
      <c r="O5" s="431"/>
      <c r="P5" s="432"/>
    </row>
    <row r="6" spans="2:17" x14ac:dyDescent="0.25">
      <c r="B6" s="420"/>
      <c r="C6" s="422"/>
      <c r="D6" s="435" t="str">
        <f>PORTADA!D10</f>
        <v>Nombre de la Entidad</v>
      </c>
      <c r="E6" s="436"/>
      <c r="F6" s="436"/>
      <c r="G6" s="436"/>
      <c r="H6" s="436"/>
      <c r="I6" s="436"/>
      <c r="J6" s="436"/>
      <c r="K6" s="436"/>
      <c r="L6" s="436"/>
      <c r="M6" s="436"/>
      <c r="N6" s="436"/>
      <c r="O6" s="431"/>
      <c r="P6" s="432"/>
      <c r="Q6" s="54"/>
    </row>
    <row r="7" spans="2:17" x14ac:dyDescent="0.25">
      <c r="B7" s="420"/>
      <c r="C7" s="422"/>
      <c r="D7" s="437"/>
      <c r="E7" s="438"/>
      <c r="F7" s="438"/>
      <c r="G7" s="438"/>
      <c r="H7" s="438"/>
      <c r="I7" s="438"/>
      <c r="J7" s="438"/>
      <c r="K7" s="438"/>
      <c r="L7" s="438"/>
      <c r="M7" s="438"/>
      <c r="N7" s="438"/>
      <c r="O7" s="431"/>
      <c r="P7" s="432"/>
      <c r="Q7" s="54"/>
    </row>
    <row r="8" spans="2:17" x14ac:dyDescent="0.25">
      <c r="B8" s="420"/>
      <c r="C8" s="422"/>
      <c r="D8" s="437"/>
      <c r="E8" s="438"/>
      <c r="F8" s="438"/>
      <c r="G8" s="438"/>
      <c r="H8" s="438"/>
      <c r="I8" s="438"/>
      <c r="J8" s="438"/>
      <c r="K8" s="438"/>
      <c r="L8" s="438"/>
      <c r="M8" s="438"/>
      <c r="N8" s="438"/>
      <c r="O8" s="431"/>
      <c r="P8" s="432"/>
      <c r="Q8" s="54"/>
    </row>
    <row r="9" spans="2:17" ht="15.75" thickBot="1" x14ac:dyDescent="0.3">
      <c r="B9" s="423"/>
      <c r="C9" s="424"/>
      <c r="D9" s="439"/>
      <c r="E9" s="440"/>
      <c r="F9" s="440"/>
      <c r="G9" s="440"/>
      <c r="H9" s="440"/>
      <c r="I9" s="440"/>
      <c r="J9" s="440"/>
      <c r="K9" s="440"/>
      <c r="L9" s="440"/>
      <c r="M9" s="440"/>
      <c r="N9" s="440"/>
      <c r="O9" s="433"/>
      <c r="P9" s="434"/>
      <c r="Q9" s="54"/>
    </row>
    <row r="10" spans="2:17" x14ac:dyDescent="0.25">
      <c r="P10" s="54"/>
      <c r="Q10" s="54"/>
    </row>
    <row r="11" spans="2:17" ht="14.45" customHeight="1" x14ac:dyDescent="0.25">
      <c r="B11" s="441" t="s">
        <v>99</v>
      </c>
      <c r="C11" s="442"/>
      <c r="D11" s="442"/>
      <c r="E11" s="442"/>
      <c r="F11" s="442"/>
      <c r="G11" s="442"/>
      <c r="H11" s="442"/>
      <c r="I11" s="442"/>
      <c r="J11" s="442"/>
      <c r="K11" s="442"/>
      <c r="L11" s="442"/>
      <c r="M11" s="442"/>
      <c r="N11" s="442"/>
      <c r="O11" s="442"/>
      <c r="P11" s="442"/>
      <c r="Q11" s="54"/>
    </row>
    <row r="12" spans="2:17" x14ac:dyDescent="0.25">
      <c r="B12" s="416" t="s">
        <v>100</v>
      </c>
      <c r="C12" s="416"/>
      <c r="D12" s="417" t="s">
        <v>101</v>
      </c>
      <c r="E12" s="417"/>
      <c r="F12" s="417"/>
      <c r="G12" s="417"/>
      <c r="H12" s="417"/>
      <c r="I12" s="417"/>
      <c r="J12" s="417"/>
      <c r="K12" s="417"/>
      <c r="L12" s="417"/>
      <c r="M12" s="417"/>
      <c r="N12" s="417"/>
      <c r="O12" s="417"/>
      <c r="P12" s="417"/>
      <c r="Q12" s="54"/>
    </row>
    <row r="13" spans="2:17" x14ac:dyDescent="0.25">
      <c r="B13" s="416" t="s">
        <v>102</v>
      </c>
      <c r="C13" s="416"/>
      <c r="D13" s="447" t="s">
        <v>1273</v>
      </c>
      <c r="E13" s="447"/>
      <c r="F13" s="447"/>
      <c r="G13" s="447"/>
      <c r="H13" s="447"/>
      <c r="I13" s="447"/>
      <c r="J13" s="447"/>
      <c r="K13" s="447"/>
      <c r="L13" s="447"/>
      <c r="M13" s="447"/>
      <c r="N13" s="447"/>
      <c r="O13" s="447"/>
      <c r="P13" s="447"/>
    </row>
    <row r="14" spans="2:17" x14ac:dyDescent="0.25">
      <c r="B14" s="416" t="s">
        <v>1274</v>
      </c>
      <c r="C14" s="416"/>
      <c r="D14" s="448"/>
      <c r="E14" s="417"/>
      <c r="F14" s="417"/>
      <c r="G14" s="417"/>
      <c r="H14" s="417"/>
      <c r="I14" s="417"/>
      <c r="J14" s="417"/>
      <c r="K14" s="417"/>
      <c r="L14" s="417"/>
      <c r="M14" s="417"/>
      <c r="N14" s="417"/>
      <c r="O14" s="417"/>
      <c r="P14" s="417"/>
    </row>
    <row r="15" spans="2:17" x14ac:dyDescent="0.25">
      <c r="B15" s="416" t="s">
        <v>103</v>
      </c>
      <c r="C15" s="416"/>
      <c r="D15" s="449"/>
      <c r="E15" s="417"/>
      <c r="F15" s="417"/>
      <c r="G15" s="417"/>
      <c r="H15" s="417"/>
      <c r="I15" s="417"/>
      <c r="J15" s="417"/>
      <c r="K15" s="417"/>
      <c r="L15" s="417"/>
      <c r="M15" s="417"/>
      <c r="N15" s="417"/>
      <c r="O15" s="417"/>
      <c r="P15" s="417"/>
    </row>
    <row r="16" spans="2:17" x14ac:dyDescent="0.25">
      <c r="B16" s="416" t="s">
        <v>104</v>
      </c>
      <c r="C16" s="416"/>
      <c r="D16" s="449"/>
      <c r="E16" s="417"/>
      <c r="F16" s="417"/>
      <c r="G16" s="417"/>
      <c r="H16" s="417"/>
      <c r="I16" s="417"/>
      <c r="J16" s="417"/>
      <c r="K16" s="417"/>
      <c r="L16" s="417"/>
      <c r="M16" s="417"/>
      <c r="N16" s="417"/>
      <c r="O16" s="417"/>
      <c r="P16" s="417"/>
    </row>
    <row r="17" spans="1:17" x14ac:dyDescent="0.25">
      <c r="A17" s="26"/>
      <c r="B17" s="55"/>
      <c r="C17" s="55"/>
      <c r="D17" s="56"/>
      <c r="E17" s="56"/>
      <c r="F17" s="56"/>
      <c r="G17" s="56"/>
      <c r="H17" s="56"/>
      <c r="I17" s="56"/>
      <c r="J17" s="56"/>
      <c r="K17" s="56"/>
      <c r="L17" s="56"/>
      <c r="M17" s="56"/>
      <c r="N17" s="56"/>
      <c r="O17" s="26"/>
      <c r="P17" s="26"/>
      <c r="Q17" s="26"/>
    </row>
    <row r="18" spans="1:17" x14ac:dyDescent="0.25">
      <c r="B18" s="441" t="s">
        <v>105</v>
      </c>
      <c r="C18" s="442"/>
      <c r="D18" s="442"/>
      <c r="E18" s="442"/>
      <c r="F18" s="442"/>
      <c r="G18" s="442"/>
      <c r="H18" s="442"/>
      <c r="I18" s="442"/>
      <c r="J18" s="442"/>
      <c r="K18" s="442"/>
      <c r="L18" s="442"/>
      <c r="M18" s="442"/>
      <c r="N18" s="442"/>
      <c r="O18" s="442"/>
      <c r="P18" s="442"/>
    </row>
    <row r="19" spans="1:17" ht="15.75" x14ac:dyDescent="0.25">
      <c r="A19" s="57"/>
      <c r="B19" s="443" t="s">
        <v>106</v>
      </c>
      <c r="C19" s="444"/>
      <c r="D19" s="444"/>
      <c r="E19" s="444"/>
      <c r="F19" s="445"/>
      <c r="G19" s="450" t="s">
        <v>107</v>
      </c>
      <c r="H19" s="450"/>
      <c r="I19" s="450"/>
      <c r="J19" s="450"/>
      <c r="K19" s="450"/>
      <c r="L19" s="450"/>
      <c r="M19" s="450"/>
      <c r="N19" s="450"/>
      <c r="O19" s="450"/>
      <c r="P19" s="450"/>
      <c r="Q19" s="57"/>
    </row>
    <row r="20" spans="1:17" ht="18.75" x14ac:dyDescent="0.25">
      <c r="A20" s="57"/>
      <c r="B20" s="443" t="s">
        <v>108</v>
      </c>
      <c r="C20" s="444"/>
      <c r="D20" s="444"/>
      <c r="E20" s="444"/>
      <c r="F20" s="445"/>
      <c r="G20" s="446"/>
      <c r="H20" s="446"/>
      <c r="I20" s="446"/>
      <c r="J20" s="446"/>
      <c r="K20" s="446"/>
      <c r="L20" s="446"/>
      <c r="M20" s="446"/>
      <c r="N20" s="446"/>
      <c r="O20" s="446"/>
      <c r="P20" s="446"/>
      <c r="Q20" s="57"/>
    </row>
    <row r="21" spans="1:17" ht="18.75" x14ac:dyDescent="0.25">
      <c r="A21" s="57"/>
      <c r="B21" s="443" t="s">
        <v>109</v>
      </c>
      <c r="C21" s="444"/>
      <c r="D21" s="444"/>
      <c r="E21" s="444"/>
      <c r="F21" s="445"/>
      <c r="G21" s="446"/>
      <c r="H21" s="446"/>
      <c r="I21" s="446"/>
      <c r="J21" s="446"/>
      <c r="K21" s="446"/>
      <c r="L21" s="446"/>
      <c r="M21" s="446"/>
      <c r="N21" s="446"/>
      <c r="O21" s="446"/>
      <c r="P21" s="446"/>
      <c r="Q21" s="57"/>
    </row>
    <row r="22" spans="1:17" ht="15.75" thickBot="1" x14ac:dyDescent="0.3"/>
    <row r="23" spans="1:17" x14ac:dyDescent="0.25">
      <c r="A23" s="57"/>
      <c r="B23" s="452" t="s">
        <v>110</v>
      </c>
      <c r="C23" s="454" t="s">
        <v>111</v>
      </c>
      <c r="D23" s="454"/>
      <c r="E23" s="454"/>
      <c r="F23" s="454"/>
      <c r="G23" s="454"/>
      <c r="H23" s="454"/>
      <c r="I23" s="454"/>
      <c r="J23" s="454"/>
      <c r="K23" s="454"/>
      <c r="L23" s="454"/>
      <c r="M23" s="454"/>
      <c r="N23" s="454"/>
      <c r="O23" s="455" t="s">
        <v>112</v>
      </c>
      <c r="P23" s="457" t="s">
        <v>113</v>
      </c>
      <c r="Q23" s="57"/>
    </row>
    <row r="24" spans="1:17" x14ac:dyDescent="0.25">
      <c r="A24" s="57"/>
      <c r="B24" s="453"/>
      <c r="C24" s="416" t="s">
        <v>114</v>
      </c>
      <c r="D24" s="416"/>
      <c r="E24" s="416"/>
      <c r="F24" s="416"/>
      <c r="G24" s="416"/>
      <c r="H24" s="416"/>
      <c r="I24" s="416"/>
      <c r="J24" s="416"/>
      <c r="K24" s="416"/>
      <c r="L24" s="416"/>
      <c r="M24" s="416"/>
      <c r="N24" s="416"/>
      <c r="O24" s="456"/>
      <c r="P24" s="458"/>
      <c r="Q24" s="57"/>
    </row>
    <row r="25" spans="1:17" x14ac:dyDescent="0.25">
      <c r="A25" s="58"/>
      <c r="B25" s="30">
        <v>1</v>
      </c>
      <c r="C25" s="451" t="s">
        <v>115</v>
      </c>
      <c r="D25" s="451"/>
      <c r="E25" s="451"/>
      <c r="F25" s="451"/>
      <c r="G25" s="451"/>
      <c r="H25" s="451"/>
      <c r="I25" s="451"/>
      <c r="J25" s="451"/>
      <c r="K25" s="451"/>
      <c r="L25" s="451"/>
      <c r="M25" s="451"/>
      <c r="N25" s="451"/>
      <c r="O25" s="30"/>
      <c r="P25" s="59" t="s">
        <v>116</v>
      </c>
      <c r="Q25" s="58"/>
    </row>
    <row r="26" spans="1:17" x14ac:dyDescent="0.25">
      <c r="A26" s="58"/>
      <c r="B26" s="30">
        <v>2</v>
      </c>
      <c r="C26" s="451" t="s">
        <v>102</v>
      </c>
      <c r="D26" s="451"/>
      <c r="E26" s="451"/>
      <c r="F26" s="451"/>
      <c r="G26" s="451"/>
      <c r="H26" s="451"/>
      <c r="I26" s="451"/>
      <c r="J26" s="451"/>
      <c r="K26" s="451"/>
      <c r="L26" s="451"/>
      <c r="M26" s="451"/>
      <c r="N26" s="451"/>
      <c r="O26" s="30"/>
      <c r="P26" s="60"/>
      <c r="Q26" s="58"/>
    </row>
    <row r="27" spans="1:17" x14ac:dyDescent="0.25">
      <c r="A27" s="58"/>
      <c r="B27" s="30">
        <v>3</v>
      </c>
      <c r="C27" s="451" t="s">
        <v>117</v>
      </c>
      <c r="D27" s="451"/>
      <c r="E27" s="451"/>
      <c r="F27" s="451"/>
      <c r="G27" s="451"/>
      <c r="H27" s="451"/>
      <c r="I27" s="451"/>
      <c r="J27" s="451"/>
      <c r="K27" s="451"/>
      <c r="L27" s="451"/>
      <c r="M27" s="451"/>
      <c r="N27" s="451"/>
      <c r="O27" s="30"/>
      <c r="P27" s="60"/>
      <c r="Q27" s="58"/>
    </row>
    <row r="28" spans="1:17" x14ac:dyDescent="0.25">
      <c r="A28" s="58"/>
      <c r="B28" s="30">
        <v>4</v>
      </c>
      <c r="C28" s="451" t="s">
        <v>103</v>
      </c>
      <c r="D28" s="451"/>
      <c r="E28" s="451"/>
      <c r="F28" s="451"/>
      <c r="G28" s="451"/>
      <c r="H28" s="451"/>
      <c r="I28" s="451"/>
      <c r="J28" s="451"/>
      <c r="K28" s="451"/>
      <c r="L28" s="451"/>
      <c r="M28" s="451"/>
      <c r="N28" s="451"/>
      <c r="O28" s="30"/>
      <c r="P28" s="60"/>
      <c r="Q28" s="58"/>
    </row>
    <row r="29" spans="1:17" x14ac:dyDescent="0.25">
      <c r="A29" s="58"/>
      <c r="B29" s="326">
        <v>5</v>
      </c>
      <c r="C29" s="451" t="s">
        <v>118</v>
      </c>
      <c r="D29" s="451"/>
      <c r="E29" s="451"/>
      <c r="F29" s="451"/>
      <c r="G29" s="451"/>
      <c r="H29" s="451"/>
      <c r="I29" s="451"/>
      <c r="J29" s="451"/>
      <c r="K29" s="451"/>
      <c r="L29" s="451"/>
      <c r="M29" s="451"/>
      <c r="N29" s="451"/>
      <c r="O29" s="30"/>
      <c r="P29" s="60"/>
      <c r="Q29" s="58"/>
    </row>
    <row r="30" spans="1:17" x14ac:dyDescent="0.25">
      <c r="A30" s="58"/>
      <c r="B30" s="326">
        <v>6</v>
      </c>
      <c r="C30" s="451" t="s">
        <v>119</v>
      </c>
      <c r="D30" s="451"/>
      <c r="E30" s="451"/>
      <c r="F30" s="451"/>
      <c r="G30" s="451"/>
      <c r="H30" s="451"/>
      <c r="I30" s="451"/>
      <c r="J30" s="451"/>
      <c r="K30" s="451"/>
      <c r="L30" s="451"/>
      <c r="M30" s="451"/>
      <c r="N30" s="451"/>
      <c r="O30" s="30"/>
      <c r="P30" s="60"/>
      <c r="Q30" s="58"/>
    </row>
    <row r="31" spans="1:17" x14ac:dyDescent="0.25">
      <c r="A31" s="58"/>
      <c r="B31" s="326">
        <v>7</v>
      </c>
      <c r="C31" s="451" t="s">
        <v>120</v>
      </c>
      <c r="D31" s="451"/>
      <c r="E31" s="451"/>
      <c r="F31" s="451"/>
      <c r="G31" s="451"/>
      <c r="H31" s="451"/>
      <c r="I31" s="451"/>
      <c r="J31" s="451"/>
      <c r="K31" s="451"/>
      <c r="L31" s="451"/>
      <c r="M31" s="451"/>
      <c r="N31" s="451"/>
      <c r="O31" s="30"/>
      <c r="P31" s="60"/>
      <c r="Q31" s="58"/>
    </row>
    <row r="32" spans="1:17" x14ac:dyDescent="0.25">
      <c r="A32" s="58"/>
      <c r="B32" s="326">
        <v>8</v>
      </c>
      <c r="C32" s="451" t="s">
        <v>121</v>
      </c>
      <c r="D32" s="451"/>
      <c r="E32" s="451"/>
      <c r="F32" s="451"/>
      <c r="G32" s="451"/>
      <c r="H32" s="451"/>
      <c r="I32" s="451"/>
      <c r="J32" s="451"/>
      <c r="K32" s="451"/>
      <c r="L32" s="451"/>
      <c r="M32" s="451"/>
      <c r="N32" s="451"/>
      <c r="O32" s="30"/>
      <c r="P32" s="60"/>
      <c r="Q32" s="58"/>
    </row>
    <row r="33" spans="1:17" x14ac:dyDescent="0.25">
      <c r="A33" s="58"/>
      <c r="B33" s="326">
        <v>9</v>
      </c>
      <c r="C33" s="451" t="s">
        <v>122</v>
      </c>
      <c r="D33" s="451"/>
      <c r="E33" s="451"/>
      <c r="F33" s="451"/>
      <c r="G33" s="451"/>
      <c r="H33" s="451"/>
      <c r="I33" s="451"/>
      <c r="J33" s="451"/>
      <c r="K33" s="451"/>
      <c r="L33" s="451"/>
      <c r="M33" s="451"/>
      <c r="N33" s="451"/>
      <c r="O33" s="30"/>
      <c r="P33" s="60"/>
      <c r="Q33" s="58"/>
    </row>
    <row r="34" spans="1:17" x14ac:dyDescent="0.25">
      <c r="A34" s="58"/>
      <c r="B34" s="326">
        <v>10</v>
      </c>
      <c r="C34" s="459" t="s">
        <v>123</v>
      </c>
      <c r="D34" s="459"/>
      <c r="E34" s="459"/>
      <c r="F34" s="459"/>
      <c r="G34" s="459"/>
      <c r="H34" s="459"/>
      <c r="I34" s="459"/>
      <c r="J34" s="459"/>
      <c r="K34" s="459"/>
      <c r="L34" s="459"/>
      <c r="M34" s="459"/>
      <c r="N34" s="459"/>
      <c r="O34" s="61"/>
      <c r="P34" s="62"/>
      <c r="Q34" s="58"/>
    </row>
    <row r="35" spans="1:17" x14ac:dyDescent="0.25">
      <c r="A35" s="58"/>
      <c r="B35" s="326">
        <v>11</v>
      </c>
      <c r="C35" s="451" t="s">
        <v>124</v>
      </c>
      <c r="D35" s="451"/>
      <c r="E35" s="451"/>
      <c r="F35" s="451"/>
      <c r="G35" s="451"/>
      <c r="H35" s="451"/>
      <c r="I35" s="451"/>
      <c r="J35" s="451"/>
      <c r="K35" s="451"/>
      <c r="L35" s="451"/>
      <c r="M35" s="451"/>
      <c r="N35" s="451"/>
      <c r="O35" s="30"/>
      <c r="P35" s="60"/>
      <c r="Q35" s="58"/>
    </row>
    <row r="36" spans="1:17" x14ac:dyDescent="0.25">
      <c r="A36" s="58"/>
      <c r="B36" s="326">
        <v>12</v>
      </c>
      <c r="C36" s="451" t="s">
        <v>125</v>
      </c>
      <c r="D36" s="451"/>
      <c r="E36" s="451"/>
      <c r="F36" s="451"/>
      <c r="G36" s="451"/>
      <c r="H36" s="451"/>
      <c r="I36" s="451"/>
      <c r="J36" s="451"/>
      <c r="K36" s="451"/>
      <c r="L36" s="451"/>
      <c r="M36" s="451"/>
      <c r="N36" s="451"/>
      <c r="O36" s="30"/>
      <c r="P36" s="60"/>
      <c r="Q36" s="58"/>
    </row>
    <row r="37" spans="1:17" x14ac:dyDescent="0.25">
      <c r="A37" s="58"/>
      <c r="B37" s="326">
        <v>13</v>
      </c>
      <c r="C37" s="451" t="s">
        <v>126</v>
      </c>
      <c r="D37" s="451"/>
      <c r="E37" s="451"/>
      <c r="F37" s="451"/>
      <c r="G37" s="451"/>
      <c r="H37" s="451"/>
      <c r="I37" s="451"/>
      <c r="J37" s="451"/>
      <c r="K37" s="451"/>
      <c r="L37" s="451"/>
      <c r="M37" s="451"/>
      <c r="N37" s="451"/>
      <c r="O37" s="30"/>
      <c r="P37" s="60"/>
      <c r="Q37" s="58"/>
    </row>
    <row r="38" spans="1:17" x14ac:dyDescent="0.25">
      <c r="A38" s="58"/>
      <c r="B38" s="326">
        <v>14</v>
      </c>
      <c r="C38" s="451" t="s">
        <v>127</v>
      </c>
      <c r="D38" s="451"/>
      <c r="E38" s="451"/>
      <c r="F38" s="451"/>
      <c r="G38" s="451"/>
      <c r="H38" s="451"/>
      <c r="I38" s="451"/>
      <c r="J38" s="451"/>
      <c r="K38" s="451"/>
      <c r="L38" s="451"/>
      <c r="M38" s="451"/>
      <c r="N38" s="451"/>
      <c r="O38" s="30"/>
      <c r="P38" s="60"/>
      <c r="Q38" s="58"/>
    </row>
    <row r="39" spans="1:17" x14ac:dyDescent="0.25">
      <c r="A39" s="58"/>
      <c r="B39" s="326">
        <v>15</v>
      </c>
      <c r="C39" s="451" t="s">
        <v>128</v>
      </c>
      <c r="D39" s="451"/>
      <c r="E39" s="451"/>
      <c r="F39" s="451"/>
      <c r="G39" s="451"/>
      <c r="H39" s="451"/>
      <c r="I39" s="451"/>
      <c r="J39" s="451"/>
      <c r="K39" s="451"/>
      <c r="L39" s="451"/>
      <c r="M39" s="451"/>
      <c r="N39" s="451"/>
      <c r="O39" s="30"/>
      <c r="P39" s="62"/>
      <c r="Q39" s="58"/>
    </row>
    <row r="40" spans="1:17" x14ac:dyDescent="0.25">
      <c r="A40" s="58"/>
      <c r="B40" s="326">
        <v>16</v>
      </c>
      <c r="C40" s="451" t="s">
        <v>129</v>
      </c>
      <c r="D40" s="451"/>
      <c r="E40" s="451"/>
      <c r="F40" s="451"/>
      <c r="G40" s="451"/>
      <c r="H40" s="451"/>
      <c r="I40" s="451"/>
      <c r="J40" s="451"/>
      <c r="K40" s="451"/>
      <c r="L40" s="451"/>
      <c r="M40" s="451"/>
      <c r="N40" s="451"/>
      <c r="O40" s="30"/>
      <c r="P40" s="62"/>
      <c r="Q40" s="58"/>
    </row>
    <row r="41" spans="1:17" x14ac:dyDescent="0.25">
      <c r="A41" s="58"/>
      <c r="B41" s="326">
        <v>17</v>
      </c>
      <c r="C41" s="451" t="s">
        <v>130</v>
      </c>
      <c r="D41" s="451"/>
      <c r="E41" s="451"/>
      <c r="F41" s="451"/>
      <c r="G41" s="451"/>
      <c r="H41" s="451"/>
      <c r="I41" s="451"/>
      <c r="J41" s="451"/>
      <c r="K41" s="451"/>
      <c r="L41" s="451"/>
      <c r="M41" s="451"/>
      <c r="N41" s="451"/>
      <c r="O41" s="30"/>
      <c r="P41" s="62"/>
      <c r="Q41" s="58"/>
    </row>
    <row r="42" spans="1:17" x14ac:dyDescent="0.25">
      <c r="A42" s="58"/>
      <c r="B42" s="326">
        <v>18</v>
      </c>
      <c r="C42" s="451" t="s">
        <v>131</v>
      </c>
      <c r="D42" s="451"/>
      <c r="E42" s="451"/>
      <c r="F42" s="451"/>
      <c r="G42" s="451"/>
      <c r="H42" s="451"/>
      <c r="I42" s="451"/>
      <c r="J42" s="451"/>
      <c r="K42" s="451"/>
      <c r="L42" s="451"/>
      <c r="M42" s="451"/>
      <c r="N42" s="451"/>
      <c r="O42" s="30"/>
      <c r="P42" s="60"/>
      <c r="Q42" s="58"/>
    </row>
    <row r="43" spans="1:17" x14ac:dyDescent="0.25">
      <c r="A43" s="58"/>
      <c r="B43" s="326">
        <v>19</v>
      </c>
      <c r="C43" s="451" t="s">
        <v>132</v>
      </c>
      <c r="D43" s="451"/>
      <c r="E43" s="451"/>
      <c r="F43" s="451"/>
      <c r="G43" s="451"/>
      <c r="H43" s="451"/>
      <c r="I43" s="451"/>
      <c r="J43" s="451"/>
      <c r="K43" s="451"/>
      <c r="L43" s="451"/>
      <c r="M43" s="451"/>
      <c r="N43" s="451"/>
      <c r="O43" s="30"/>
      <c r="P43" s="60"/>
      <c r="Q43" s="58"/>
    </row>
    <row r="44" spans="1:17" x14ac:dyDescent="0.25">
      <c r="A44" s="58"/>
      <c r="B44" s="326">
        <v>20</v>
      </c>
      <c r="C44" s="451" t="s">
        <v>133</v>
      </c>
      <c r="D44" s="451"/>
      <c r="E44" s="451"/>
      <c r="F44" s="451"/>
      <c r="G44" s="451"/>
      <c r="H44" s="451"/>
      <c r="I44" s="451"/>
      <c r="J44" s="451"/>
      <c r="K44" s="451"/>
      <c r="L44" s="451"/>
      <c r="M44" s="451"/>
      <c r="N44" s="451"/>
      <c r="O44" s="30"/>
      <c r="P44" s="60"/>
      <c r="Q44" s="58"/>
    </row>
    <row r="45" spans="1:17" x14ac:dyDescent="0.25">
      <c r="A45" s="58"/>
      <c r="B45" s="326">
        <v>21</v>
      </c>
      <c r="C45" s="451" t="s">
        <v>134</v>
      </c>
      <c r="D45" s="451"/>
      <c r="E45" s="451"/>
      <c r="F45" s="451"/>
      <c r="G45" s="451"/>
      <c r="H45" s="451"/>
      <c r="I45" s="451"/>
      <c r="J45" s="451"/>
      <c r="K45" s="451"/>
      <c r="L45" s="451"/>
      <c r="M45" s="451"/>
      <c r="N45" s="451"/>
      <c r="O45" s="30"/>
      <c r="P45" s="60"/>
      <c r="Q45" s="58"/>
    </row>
    <row r="46" spans="1:17" x14ac:dyDescent="0.25">
      <c r="A46" s="58"/>
      <c r="B46" s="326">
        <v>22</v>
      </c>
      <c r="C46" s="451" t="s">
        <v>135</v>
      </c>
      <c r="D46" s="451"/>
      <c r="E46" s="451"/>
      <c r="F46" s="451"/>
      <c r="G46" s="451"/>
      <c r="H46" s="451"/>
      <c r="I46" s="451"/>
      <c r="J46" s="451"/>
      <c r="K46" s="451"/>
      <c r="L46" s="451"/>
      <c r="M46" s="451"/>
      <c r="N46" s="451"/>
      <c r="O46" s="30"/>
      <c r="P46" s="60"/>
      <c r="Q46" s="58"/>
    </row>
    <row r="47" spans="1:17" x14ac:dyDescent="0.25">
      <c r="A47" s="58"/>
      <c r="B47" s="326">
        <v>23</v>
      </c>
      <c r="C47" s="451" t="s">
        <v>1267</v>
      </c>
      <c r="D47" s="451"/>
      <c r="E47" s="451"/>
      <c r="F47" s="451"/>
      <c r="G47" s="451"/>
      <c r="H47" s="451"/>
      <c r="I47" s="451"/>
      <c r="J47" s="451"/>
      <c r="K47" s="451"/>
      <c r="L47" s="451"/>
      <c r="M47" s="451"/>
      <c r="N47" s="451"/>
      <c r="O47" s="30"/>
      <c r="P47" s="60"/>
      <c r="Q47" s="58"/>
    </row>
    <row r="48" spans="1:17" x14ac:dyDescent="0.25">
      <c r="A48" s="58"/>
      <c r="B48" s="326">
        <v>24</v>
      </c>
      <c r="C48" s="451" t="s">
        <v>136</v>
      </c>
      <c r="D48" s="451"/>
      <c r="E48" s="451"/>
      <c r="F48" s="451"/>
      <c r="G48" s="451"/>
      <c r="H48" s="451"/>
      <c r="I48" s="451"/>
      <c r="J48" s="451"/>
      <c r="K48" s="451"/>
      <c r="L48" s="451"/>
      <c r="M48" s="451"/>
      <c r="N48" s="451"/>
      <c r="O48" s="30"/>
      <c r="P48" s="60"/>
      <c r="Q48" s="58"/>
    </row>
    <row r="49" spans="1:17" x14ac:dyDescent="0.25">
      <c r="A49" s="58"/>
      <c r="B49" s="326">
        <v>25</v>
      </c>
      <c r="C49" s="451" t="s">
        <v>137</v>
      </c>
      <c r="D49" s="451"/>
      <c r="E49" s="451"/>
      <c r="F49" s="451"/>
      <c r="G49" s="451"/>
      <c r="H49" s="451"/>
      <c r="I49" s="451"/>
      <c r="J49" s="451"/>
      <c r="K49" s="451"/>
      <c r="L49" s="451"/>
      <c r="M49" s="451"/>
      <c r="N49" s="451"/>
      <c r="O49" s="30"/>
      <c r="P49" s="60"/>
      <c r="Q49" s="58"/>
    </row>
    <row r="50" spans="1:17" x14ac:dyDescent="0.25">
      <c r="A50" s="58"/>
      <c r="B50" s="326">
        <v>26</v>
      </c>
      <c r="C50" s="451" t="s">
        <v>138</v>
      </c>
      <c r="D50" s="451"/>
      <c r="E50" s="451"/>
      <c r="F50" s="451"/>
      <c r="G50" s="451"/>
      <c r="H50" s="451"/>
      <c r="I50" s="451"/>
      <c r="J50" s="451"/>
      <c r="K50" s="451"/>
      <c r="L50" s="451"/>
      <c r="M50" s="451"/>
      <c r="N50" s="451"/>
      <c r="O50" s="30"/>
      <c r="P50" s="60"/>
      <c r="Q50" s="58"/>
    </row>
    <row r="51" spans="1:17" x14ac:dyDescent="0.25">
      <c r="A51" s="58"/>
      <c r="B51" s="326">
        <v>27</v>
      </c>
      <c r="C51" s="451" t="s">
        <v>1268</v>
      </c>
      <c r="D51" s="451"/>
      <c r="E51" s="451"/>
      <c r="F51" s="451"/>
      <c r="G51" s="451"/>
      <c r="H51" s="451"/>
      <c r="I51" s="451"/>
      <c r="J51" s="451"/>
      <c r="K51" s="451"/>
      <c r="L51" s="451"/>
      <c r="M51" s="451"/>
      <c r="N51" s="451"/>
      <c r="O51" s="30"/>
      <c r="P51" s="60"/>
      <c r="Q51" s="58"/>
    </row>
    <row r="52" spans="1:17" x14ac:dyDescent="0.25">
      <c r="A52" s="58"/>
      <c r="B52" s="326">
        <v>28</v>
      </c>
      <c r="C52" s="451" t="s">
        <v>139</v>
      </c>
      <c r="D52" s="451"/>
      <c r="E52" s="451"/>
      <c r="F52" s="451"/>
      <c r="G52" s="451"/>
      <c r="H52" s="451"/>
      <c r="I52" s="451"/>
      <c r="J52" s="451"/>
      <c r="K52" s="451"/>
      <c r="L52" s="451"/>
      <c r="M52" s="451"/>
      <c r="N52" s="451"/>
      <c r="O52" s="30"/>
      <c r="P52" s="60"/>
      <c r="Q52" s="58"/>
    </row>
    <row r="53" spans="1:17" x14ac:dyDescent="0.25">
      <c r="A53" s="58"/>
      <c r="B53" s="326">
        <v>29</v>
      </c>
      <c r="C53" s="451" t="s">
        <v>140</v>
      </c>
      <c r="D53" s="451"/>
      <c r="E53" s="451"/>
      <c r="F53" s="451"/>
      <c r="G53" s="451"/>
      <c r="H53" s="451"/>
      <c r="I53" s="451"/>
      <c r="J53" s="451"/>
      <c r="K53" s="451"/>
      <c r="L53" s="451"/>
      <c r="M53" s="451"/>
      <c r="N53" s="451"/>
      <c r="O53" s="30"/>
      <c r="P53" s="60"/>
      <c r="Q53" s="58"/>
    </row>
    <row r="54" spans="1:17" x14ac:dyDescent="0.25">
      <c r="A54" s="58"/>
      <c r="B54" s="326">
        <v>30</v>
      </c>
      <c r="C54" s="451" t="s">
        <v>141</v>
      </c>
      <c r="D54" s="451"/>
      <c r="E54" s="451"/>
      <c r="F54" s="451"/>
      <c r="G54" s="451"/>
      <c r="H54" s="451"/>
      <c r="I54" s="451"/>
      <c r="J54" s="451"/>
      <c r="K54" s="451"/>
      <c r="L54" s="451"/>
      <c r="M54" s="451"/>
      <c r="N54" s="451"/>
      <c r="O54" s="30"/>
      <c r="P54" s="60"/>
      <c r="Q54" s="58"/>
    </row>
    <row r="55" spans="1:17" x14ac:dyDescent="0.25">
      <c r="A55" s="58"/>
      <c r="B55" s="326">
        <v>31</v>
      </c>
      <c r="C55" s="451" t="s">
        <v>142</v>
      </c>
      <c r="D55" s="451"/>
      <c r="E55" s="451"/>
      <c r="F55" s="451"/>
      <c r="G55" s="451"/>
      <c r="H55" s="451"/>
      <c r="I55" s="451"/>
      <c r="J55" s="451"/>
      <c r="K55" s="451"/>
      <c r="L55" s="451"/>
      <c r="M55" s="451"/>
      <c r="N55" s="451"/>
      <c r="O55" s="63"/>
      <c r="P55" s="60"/>
      <c r="Q55" s="58"/>
    </row>
    <row r="56" spans="1:17" x14ac:dyDescent="0.25">
      <c r="A56" s="58"/>
      <c r="B56" s="326">
        <v>32</v>
      </c>
      <c r="C56" s="451" t="s">
        <v>143</v>
      </c>
      <c r="D56" s="451"/>
      <c r="E56" s="451"/>
      <c r="F56" s="451"/>
      <c r="G56" s="451"/>
      <c r="H56" s="451"/>
      <c r="I56" s="451"/>
      <c r="J56" s="451"/>
      <c r="K56" s="451"/>
      <c r="L56" s="451"/>
      <c r="M56" s="451"/>
      <c r="N56" s="451"/>
      <c r="O56" s="63"/>
      <c r="P56" s="60"/>
      <c r="Q56" s="58"/>
    </row>
    <row r="57" spans="1:17" x14ac:dyDescent="0.25">
      <c r="A57" s="58"/>
      <c r="B57" s="326">
        <v>33</v>
      </c>
      <c r="C57" s="451" t="s">
        <v>144</v>
      </c>
      <c r="D57" s="451"/>
      <c r="E57" s="451"/>
      <c r="F57" s="451"/>
      <c r="G57" s="451"/>
      <c r="H57" s="451"/>
      <c r="I57" s="451"/>
      <c r="J57" s="451"/>
      <c r="K57" s="451"/>
      <c r="L57" s="451"/>
      <c r="M57" s="451"/>
      <c r="N57" s="451"/>
      <c r="O57" s="30"/>
      <c r="P57" s="60"/>
      <c r="Q57" s="58"/>
    </row>
    <row r="58" spans="1:17" x14ac:dyDescent="0.25">
      <c r="A58" s="58"/>
      <c r="B58" s="326">
        <v>34</v>
      </c>
      <c r="C58" s="460" t="s">
        <v>145</v>
      </c>
      <c r="D58" s="460"/>
      <c r="E58" s="460"/>
      <c r="F58" s="460"/>
      <c r="G58" s="460"/>
      <c r="H58" s="460"/>
      <c r="I58" s="460"/>
      <c r="J58" s="460"/>
      <c r="K58" s="460"/>
      <c r="L58" s="460"/>
      <c r="M58" s="460"/>
      <c r="N58" s="460"/>
      <c r="O58" s="63"/>
      <c r="P58" s="60"/>
      <c r="Q58" s="58"/>
    </row>
    <row r="59" spans="1:17" x14ac:dyDescent="0.25">
      <c r="A59" s="58"/>
      <c r="B59" s="30"/>
      <c r="C59" s="461" t="s">
        <v>146</v>
      </c>
      <c r="D59" s="461"/>
      <c r="E59" s="461"/>
      <c r="F59" s="461"/>
      <c r="G59" s="461"/>
      <c r="H59" s="461"/>
      <c r="I59" s="461"/>
      <c r="J59" s="461"/>
      <c r="K59" s="461"/>
      <c r="L59" s="461"/>
      <c r="M59" s="461"/>
      <c r="N59" s="461"/>
      <c r="O59" s="30"/>
      <c r="P59" s="60"/>
      <c r="Q59" s="58"/>
    </row>
    <row r="60" spans="1:17" x14ac:dyDescent="0.25">
      <c r="A60" s="58"/>
      <c r="B60" s="30">
        <v>35</v>
      </c>
      <c r="C60" s="462" t="s">
        <v>147</v>
      </c>
      <c r="D60" s="462"/>
      <c r="E60" s="462"/>
      <c r="F60" s="462"/>
      <c r="G60" s="462"/>
      <c r="H60" s="462"/>
      <c r="I60" s="462"/>
      <c r="J60" s="462"/>
      <c r="K60" s="462"/>
      <c r="L60" s="462"/>
      <c r="M60" s="462"/>
      <c r="N60" s="462"/>
      <c r="O60" s="63"/>
      <c r="P60" s="60"/>
      <c r="Q60" s="58"/>
    </row>
    <row r="61" spans="1:17" x14ac:dyDescent="0.25">
      <c r="A61" s="58"/>
      <c r="B61" s="30">
        <v>36</v>
      </c>
      <c r="C61" s="462" t="s">
        <v>148</v>
      </c>
      <c r="D61" s="462"/>
      <c r="E61" s="462"/>
      <c r="F61" s="462"/>
      <c r="G61" s="462"/>
      <c r="H61" s="462"/>
      <c r="I61" s="462"/>
      <c r="J61" s="462"/>
      <c r="K61" s="462"/>
      <c r="L61" s="462"/>
      <c r="M61" s="462"/>
      <c r="N61" s="462"/>
      <c r="O61" s="30"/>
      <c r="P61" s="60"/>
      <c r="Q61" s="58"/>
    </row>
    <row r="62" spans="1:17" x14ac:dyDescent="0.25">
      <c r="A62" s="58"/>
      <c r="B62" s="30">
        <v>37</v>
      </c>
      <c r="C62" s="462" t="s">
        <v>149</v>
      </c>
      <c r="D62" s="462"/>
      <c r="E62" s="462"/>
      <c r="F62" s="462"/>
      <c r="G62" s="462"/>
      <c r="H62" s="462"/>
      <c r="I62" s="462"/>
      <c r="J62" s="462"/>
      <c r="K62" s="462"/>
      <c r="L62" s="462"/>
      <c r="M62" s="462"/>
      <c r="N62" s="462"/>
      <c r="O62" s="30"/>
      <c r="P62" s="60"/>
      <c r="Q62" s="58"/>
    </row>
    <row r="63" spans="1:17" x14ac:dyDescent="0.25">
      <c r="A63" s="58"/>
      <c r="B63" s="30"/>
      <c r="C63" s="461" t="s">
        <v>150</v>
      </c>
      <c r="D63" s="461"/>
      <c r="E63" s="461"/>
      <c r="F63" s="461"/>
      <c r="G63" s="461"/>
      <c r="H63" s="461"/>
      <c r="I63" s="461"/>
      <c r="J63" s="461"/>
      <c r="K63" s="461"/>
      <c r="L63" s="461"/>
      <c r="M63" s="461"/>
      <c r="N63" s="461"/>
      <c r="O63" s="63"/>
      <c r="P63" s="60"/>
      <c r="Q63" s="58"/>
    </row>
    <row r="64" spans="1:17" x14ac:dyDescent="0.25">
      <c r="A64" s="58"/>
      <c r="B64" s="30">
        <v>38</v>
      </c>
      <c r="C64" s="462" t="s">
        <v>151</v>
      </c>
      <c r="D64" s="462" t="s">
        <v>152</v>
      </c>
      <c r="E64" s="462" t="s">
        <v>152</v>
      </c>
      <c r="F64" s="462" t="s">
        <v>152</v>
      </c>
      <c r="G64" s="462" t="s">
        <v>152</v>
      </c>
      <c r="H64" s="462" t="s">
        <v>152</v>
      </c>
      <c r="I64" s="462" t="s">
        <v>152</v>
      </c>
      <c r="J64" s="462" t="s">
        <v>152</v>
      </c>
      <c r="K64" s="462" t="s">
        <v>152</v>
      </c>
      <c r="L64" s="462" t="s">
        <v>152</v>
      </c>
      <c r="M64" s="462" t="s">
        <v>152</v>
      </c>
      <c r="N64" s="462" t="s">
        <v>152</v>
      </c>
      <c r="O64" s="30"/>
      <c r="P64" s="60"/>
      <c r="Q64" s="58"/>
    </row>
    <row r="65" spans="1:17" x14ac:dyDescent="0.25">
      <c r="A65" s="58"/>
      <c r="B65" s="30">
        <v>39</v>
      </c>
      <c r="C65" s="462" t="s">
        <v>153</v>
      </c>
      <c r="D65" s="462" t="s">
        <v>153</v>
      </c>
      <c r="E65" s="462" t="s">
        <v>153</v>
      </c>
      <c r="F65" s="462" t="s">
        <v>153</v>
      </c>
      <c r="G65" s="462" t="s">
        <v>153</v>
      </c>
      <c r="H65" s="462" t="s">
        <v>153</v>
      </c>
      <c r="I65" s="462" t="s">
        <v>153</v>
      </c>
      <c r="J65" s="462" t="s">
        <v>153</v>
      </c>
      <c r="K65" s="462" t="s">
        <v>153</v>
      </c>
      <c r="L65" s="462" t="s">
        <v>153</v>
      </c>
      <c r="M65" s="462" t="s">
        <v>153</v>
      </c>
      <c r="N65" s="462" t="s">
        <v>153</v>
      </c>
      <c r="O65" s="63"/>
      <c r="P65" s="60"/>
      <c r="Q65" s="58"/>
    </row>
    <row r="66" spans="1:17" x14ac:dyDescent="0.25">
      <c r="A66" s="58"/>
      <c r="B66" s="30">
        <v>40</v>
      </c>
      <c r="C66" s="462" t="s">
        <v>154</v>
      </c>
      <c r="D66" s="462" t="s">
        <v>154</v>
      </c>
      <c r="E66" s="462" t="s">
        <v>154</v>
      </c>
      <c r="F66" s="462" t="s">
        <v>154</v>
      </c>
      <c r="G66" s="462" t="s">
        <v>154</v>
      </c>
      <c r="H66" s="462" t="s">
        <v>154</v>
      </c>
      <c r="I66" s="462" t="s">
        <v>154</v>
      </c>
      <c r="J66" s="462" t="s">
        <v>154</v>
      </c>
      <c r="K66" s="462" t="s">
        <v>154</v>
      </c>
      <c r="L66" s="462" t="s">
        <v>154</v>
      </c>
      <c r="M66" s="462" t="s">
        <v>154</v>
      </c>
      <c r="N66" s="462" t="s">
        <v>154</v>
      </c>
      <c r="O66" s="30"/>
      <c r="P66" s="60"/>
      <c r="Q66" s="58"/>
    </row>
    <row r="67" spans="1:17" x14ac:dyDescent="0.25">
      <c r="A67" s="58"/>
      <c r="B67" s="30"/>
      <c r="C67" s="461" t="s">
        <v>155</v>
      </c>
      <c r="D67" s="461"/>
      <c r="E67" s="461"/>
      <c r="F67" s="461"/>
      <c r="G67" s="461"/>
      <c r="H67" s="461"/>
      <c r="I67" s="461"/>
      <c r="J67" s="461"/>
      <c r="K67" s="461"/>
      <c r="L67" s="461"/>
      <c r="M67" s="461"/>
      <c r="N67" s="461"/>
      <c r="O67" s="63"/>
      <c r="P67" s="60"/>
      <c r="Q67" s="58"/>
    </row>
    <row r="68" spans="1:17" x14ac:dyDescent="0.25">
      <c r="A68" s="58"/>
      <c r="B68" s="30">
        <v>41</v>
      </c>
      <c r="C68" s="462" t="s">
        <v>156</v>
      </c>
      <c r="D68" s="462"/>
      <c r="E68" s="462"/>
      <c r="F68" s="462"/>
      <c r="G68" s="462"/>
      <c r="H68" s="462"/>
      <c r="I68" s="462"/>
      <c r="J68" s="462"/>
      <c r="K68" s="462"/>
      <c r="L68" s="462"/>
      <c r="M68" s="462"/>
      <c r="N68" s="462"/>
      <c r="O68" s="30"/>
      <c r="P68" s="60"/>
      <c r="Q68" s="58"/>
    </row>
    <row r="69" spans="1:17" x14ac:dyDescent="0.25">
      <c r="A69" s="58"/>
      <c r="B69" s="30">
        <v>42</v>
      </c>
      <c r="C69" s="462" t="s">
        <v>1275</v>
      </c>
      <c r="D69" s="462"/>
      <c r="E69" s="462"/>
      <c r="F69" s="462"/>
      <c r="G69" s="462"/>
      <c r="H69" s="462"/>
      <c r="I69" s="462"/>
      <c r="J69" s="462"/>
      <c r="K69" s="462"/>
      <c r="L69" s="462"/>
      <c r="M69" s="462"/>
      <c r="N69" s="462"/>
      <c r="O69" s="63"/>
      <c r="P69" s="60"/>
      <c r="Q69" s="58"/>
    </row>
    <row r="70" spans="1:17" ht="45" x14ac:dyDescent="0.25">
      <c r="C70" s="466" t="s">
        <v>157</v>
      </c>
      <c r="D70" s="466"/>
      <c r="E70" s="466"/>
      <c r="F70" s="466"/>
      <c r="G70" s="466"/>
      <c r="H70" s="466"/>
      <c r="I70" s="466" t="s">
        <v>158</v>
      </c>
      <c r="J70" s="466"/>
      <c r="K70" s="466" t="s">
        <v>159</v>
      </c>
      <c r="L70" s="466"/>
      <c r="M70" s="466"/>
      <c r="N70" s="64" t="s">
        <v>160</v>
      </c>
    </row>
    <row r="71" spans="1:17" x14ac:dyDescent="0.25">
      <c r="B71" s="30">
        <v>43</v>
      </c>
      <c r="C71" s="463" t="s">
        <v>161</v>
      </c>
      <c r="D71" s="464"/>
      <c r="E71" s="464"/>
      <c r="F71" s="464"/>
      <c r="G71" s="464"/>
      <c r="H71" s="465"/>
      <c r="I71" s="417">
        <v>20</v>
      </c>
      <c r="J71" s="417"/>
      <c r="K71" s="417">
        <v>5</v>
      </c>
      <c r="L71" s="417"/>
      <c r="M71" s="417"/>
      <c r="N71" s="65">
        <f>K71/I71</f>
        <v>0.25</v>
      </c>
    </row>
  </sheetData>
  <mergeCells count="78">
    <mergeCell ref="C71:H71"/>
    <mergeCell ref="I71:J71"/>
    <mergeCell ref="K71:M71"/>
    <mergeCell ref="C62:N62"/>
    <mergeCell ref="C63:N63"/>
    <mergeCell ref="C64:N64"/>
    <mergeCell ref="C65:N65"/>
    <mergeCell ref="C66:N66"/>
    <mergeCell ref="C67:N67"/>
    <mergeCell ref="C68:N68"/>
    <mergeCell ref="C69:N69"/>
    <mergeCell ref="C70:H70"/>
    <mergeCell ref="I70:J70"/>
    <mergeCell ref="K70:M70"/>
    <mergeCell ref="C58:N58"/>
    <mergeCell ref="C59:N59"/>
    <mergeCell ref="C60:N60"/>
    <mergeCell ref="C61:N61"/>
    <mergeCell ref="C52:N52"/>
    <mergeCell ref="C53:N53"/>
    <mergeCell ref="C54:N54"/>
    <mergeCell ref="C55:N55"/>
    <mergeCell ref="C56:N56"/>
    <mergeCell ref="C57:N57"/>
    <mergeCell ref="C42:N42"/>
    <mergeCell ref="C43:N43"/>
    <mergeCell ref="C44:N44"/>
    <mergeCell ref="C45:N45"/>
    <mergeCell ref="C46:N46"/>
    <mergeCell ref="C47:N47"/>
    <mergeCell ref="C48:N48"/>
    <mergeCell ref="C49:N49"/>
    <mergeCell ref="C50:N50"/>
    <mergeCell ref="C51:N51"/>
    <mergeCell ref="C41:N41"/>
    <mergeCell ref="C31:N31"/>
    <mergeCell ref="C32:N32"/>
    <mergeCell ref="C33:N33"/>
    <mergeCell ref="C34:N34"/>
    <mergeCell ref="C35:N35"/>
    <mergeCell ref="C36:N36"/>
    <mergeCell ref="C37:N37"/>
    <mergeCell ref="C38:N38"/>
    <mergeCell ref="C39:N39"/>
    <mergeCell ref="C40:N40"/>
    <mergeCell ref="C30:N30"/>
    <mergeCell ref="B21:F21"/>
    <mergeCell ref="G21:P21"/>
    <mergeCell ref="B23:B24"/>
    <mergeCell ref="C23:N23"/>
    <mergeCell ref="O23:O24"/>
    <mergeCell ref="P23:P24"/>
    <mergeCell ref="C24:N24"/>
    <mergeCell ref="C25:N25"/>
    <mergeCell ref="C26:N26"/>
    <mergeCell ref="C27:N27"/>
    <mergeCell ref="C28:N28"/>
    <mergeCell ref="C29:N29"/>
    <mergeCell ref="B20:F20"/>
    <mergeCell ref="G20:P20"/>
    <mergeCell ref="B13:C13"/>
    <mergeCell ref="D13:P13"/>
    <mergeCell ref="B14:C14"/>
    <mergeCell ref="D14:P14"/>
    <mergeCell ref="B15:C15"/>
    <mergeCell ref="D15:P15"/>
    <mergeCell ref="B16:C16"/>
    <mergeCell ref="D16:P16"/>
    <mergeCell ref="B18:P18"/>
    <mergeCell ref="B19:F19"/>
    <mergeCell ref="G19:P19"/>
    <mergeCell ref="B12:C12"/>
    <mergeCell ref="D12:P12"/>
    <mergeCell ref="B2:C9"/>
    <mergeCell ref="D2:N5"/>
    <mergeCell ref="O2:P9"/>
    <mergeCell ref="D6:N9"/>
    <mergeCell ref="B11:P11"/>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workbookViewId="0">
      <selection activeCell="F14" sqref="F14"/>
    </sheetView>
  </sheetViews>
  <sheetFormatPr baseColWidth="10" defaultRowHeight="15" x14ac:dyDescent="0.25"/>
  <cols>
    <col min="2" max="2" width="28.28515625" customWidth="1"/>
    <col min="3" max="3" width="41.5703125" style="88" customWidth="1"/>
    <col min="4" max="4" width="35.5703125" customWidth="1"/>
  </cols>
  <sheetData>
    <row r="1" spans="1:7" ht="15.75" thickBot="1" x14ac:dyDescent="0.3">
      <c r="B1" s="66"/>
      <c r="C1" s="66"/>
    </row>
    <row r="2" spans="1:7" x14ac:dyDescent="0.25">
      <c r="B2" s="471" t="s">
        <v>1</v>
      </c>
      <c r="C2" s="425" t="s">
        <v>162</v>
      </c>
      <c r="D2" s="426"/>
      <c r="E2" s="49"/>
      <c r="F2" s="50"/>
      <c r="G2" s="51"/>
    </row>
    <row r="3" spans="1:7" x14ac:dyDescent="0.25">
      <c r="B3" s="472"/>
      <c r="C3" s="427"/>
      <c r="D3" s="428"/>
      <c r="E3" s="52"/>
      <c r="F3" s="2"/>
      <c r="G3" s="53"/>
    </row>
    <row r="4" spans="1:7" x14ac:dyDescent="0.25">
      <c r="B4" s="472"/>
      <c r="C4" s="427"/>
      <c r="D4" s="428"/>
      <c r="E4" s="52"/>
      <c r="F4" s="2"/>
      <c r="G4" s="53"/>
    </row>
    <row r="5" spans="1:7" x14ac:dyDescent="0.25">
      <c r="B5" s="472"/>
      <c r="C5" s="474"/>
      <c r="D5" s="475"/>
      <c r="E5" s="52"/>
      <c r="F5" s="2"/>
      <c r="G5" s="53"/>
    </row>
    <row r="6" spans="1:7" x14ac:dyDescent="0.25">
      <c r="B6" s="472"/>
      <c r="C6" s="476" t="str">
        <f>PORTADA!D10</f>
        <v>Nombre de la Entidad</v>
      </c>
      <c r="D6" s="477"/>
      <c r="E6" s="52"/>
      <c r="F6" s="2"/>
      <c r="G6" s="53"/>
    </row>
    <row r="7" spans="1:7" x14ac:dyDescent="0.25">
      <c r="B7" s="472"/>
      <c r="C7" s="478"/>
      <c r="D7" s="479"/>
      <c r="E7" s="52"/>
      <c r="F7" s="2"/>
      <c r="G7" s="53"/>
    </row>
    <row r="8" spans="1:7" x14ac:dyDescent="0.25">
      <c r="B8" s="472"/>
      <c r="C8" s="478"/>
      <c r="D8" s="479"/>
      <c r="E8" s="52"/>
      <c r="F8" s="2"/>
      <c r="G8" s="53"/>
    </row>
    <row r="9" spans="1:7" ht="15.75" thickBot="1" x14ac:dyDescent="0.3">
      <c r="B9" s="473"/>
      <c r="C9" s="480"/>
      <c r="D9" s="481"/>
      <c r="E9" s="68"/>
      <c r="F9" s="69"/>
      <c r="G9" s="70"/>
    </row>
    <row r="10" spans="1:7" ht="15.75" thickBot="1" x14ac:dyDescent="0.3">
      <c r="B10" s="66"/>
      <c r="C10" s="66"/>
    </row>
    <row r="11" spans="1:7" ht="15.75" thickBot="1" x14ac:dyDescent="0.3">
      <c r="B11" s="71" t="s">
        <v>163</v>
      </c>
      <c r="C11" s="72" t="s">
        <v>164</v>
      </c>
      <c r="D11" s="73" t="s">
        <v>165</v>
      </c>
    </row>
    <row r="12" spans="1:7" ht="15.75" x14ac:dyDescent="0.25">
      <c r="A12" s="74"/>
      <c r="B12" s="482" t="s">
        <v>166</v>
      </c>
      <c r="C12" s="78" t="s">
        <v>167</v>
      </c>
      <c r="D12" s="484" t="s">
        <v>1269</v>
      </c>
      <c r="E12" s="74"/>
      <c r="F12" s="74"/>
      <c r="G12" s="74"/>
    </row>
    <row r="13" spans="1:7" ht="31.5" x14ac:dyDescent="0.25">
      <c r="A13" s="74"/>
      <c r="B13" s="482"/>
      <c r="C13" s="79" t="s">
        <v>168</v>
      </c>
      <c r="D13" s="484"/>
      <c r="E13" s="74"/>
      <c r="F13" s="74"/>
      <c r="G13" s="74"/>
    </row>
    <row r="14" spans="1:7" ht="31.5" x14ac:dyDescent="0.25">
      <c r="A14" s="74"/>
      <c r="B14" s="482"/>
      <c r="C14" s="79" t="s">
        <v>169</v>
      </c>
      <c r="D14" s="484"/>
      <c r="E14" s="74"/>
      <c r="F14" s="74"/>
      <c r="G14" s="74"/>
    </row>
    <row r="15" spans="1:7" ht="15.75" x14ac:dyDescent="0.25">
      <c r="A15" s="74"/>
      <c r="B15" s="482"/>
      <c r="C15" s="78" t="s">
        <v>170</v>
      </c>
      <c r="D15" s="484"/>
      <c r="E15" s="74"/>
      <c r="F15" s="74"/>
      <c r="G15" s="74"/>
    </row>
    <row r="16" spans="1:7" ht="15.75" x14ac:dyDescent="0.25">
      <c r="A16" s="74"/>
      <c r="B16" s="482"/>
      <c r="C16" s="80" t="s">
        <v>171</v>
      </c>
      <c r="D16" s="484"/>
      <c r="E16" s="74"/>
      <c r="F16" s="74"/>
      <c r="G16" s="74"/>
    </row>
    <row r="17" spans="1:7" ht="32.25" thickBot="1" x14ac:dyDescent="0.3">
      <c r="A17" s="74"/>
      <c r="B17" s="483"/>
      <c r="C17" s="81" t="s">
        <v>172</v>
      </c>
      <c r="D17" s="485"/>
      <c r="E17" s="74"/>
      <c r="F17" s="74"/>
      <c r="G17" s="74"/>
    </row>
    <row r="18" spans="1:7" ht="15.75" x14ac:dyDescent="0.25">
      <c r="A18" s="74"/>
      <c r="B18" s="467" t="s">
        <v>173</v>
      </c>
      <c r="C18" s="82" t="s">
        <v>174</v>
      </c>
      <c r="D18" s="469" t="s">
        <v>1270</v>
      </c>
      <c r="E18" s="74"/>
      <c r="F18" s="74"/>
      <c r="G18" s="74"/>
    </row>
    <row r="19" spans="1:7" ht="16.5" thickBot="1" x14ac:dyDescent="0.3">
      <c r="A19" s="74"/>
      <c r="B19" s="468"/>
      <c r="C19" s="83" t="s">
        <v>175</v>
      </c>
      <c r="D19" s="470"/>
      <c r="E19" s="74"/>
      <c r="F19" s="74"/>
      <c r="G19" s="74"/>
    </row>
    <row r="20" spans="1:7" ht="15.75" x14ac:dyDescent="0.25">
      <c r="A20" s="74"/>
      <c r="B20" s="486" t="s">
        <v>176</v>
      </c>
      <c r="C20" s="84" t="s">
        <v>177</v>
      </c>
      <c r="D20" s="488"/>
      <c r="E20" s="74"/>
      <c r="F20" s="74"/>
      <c r="G20" s="74"/>
    </row>
    <row r="21" spans="1:7" ht="16.5" thickBot="1" x14ac:dyDescent="0.3">
      <c r="A21" s="74"/>
      <c r="B21" s="487"/>
      <c r="C21" s="85" t="s">
        <v>178</v>
      </c>
      <c r="D21" s="489"/>
      <c r="E21" s="74"/>
      <c r="F21" s="74"/>
      <c r="G21" s="74"/>
    </row>
    <row r="22" spans="1:7" ht="15.75" x14ac:dyDescent="0.25">
      <c r="A22" s="74"/>
      <c r="B22" s="490" t="s">
        <v>179</v>
      </c>
      <c r="C22" s="84" t="s">
        <v>177</v>
      </c>
      <c r="D22" s="488"/>
      <c r="E22" s="74"/>
      <c r="F22" s="74"/>
      <c r="G22" s="74"/>
    </row>
    <row r="23" spans="1:7" ht="16.5" thickBot="1" x14ac:dyDescent="0.3">
      <c r="A23" s="74"/>
      <c r="B23" s="487"/>
      <c r="C23" s="85" t="s">
        <v>178</v>
      </c>
      <c r="D23" s="491"/>
      <c r="E23" s="74"/>
      <c r="F23" s="74"/>
      <c r="G23" s="74"/>
    </row>
    <row r="24" spans="1:7" ht="15.75" x14ac:dyDescent="0.25">
      <c r="A24" s="74"/>
      <c r="B24" s="492" t="s">
        <v>180</v>
      </c>
      <c r="C24" s="84" t="s">
        <v>177</v>
      </c>
      <c r="D24" s="470"/>
      <c r="E24" s="74"/>
      <c r="F24" s="74"/>
      <c r="G24" s="74"/>
    </row>
    <row r="25" spans="1:7" ht="16.5" thickBot="1" x14ac:dyDescent="0.3">
      <c r="A25" s="74"/>
      <c r="B25" s="492"/>
      <c r="C25" s="85" t="s">
        <v>178</v>
      </c>
      <c r="D25" s="485"/>
      <c r="E25" s="74"/>
      <c r="F25" s="74"/>
      <c r="G25" s="74"/>
    </row>
    <row r="26" spans="1:7" ht="15.75" x14ac:dyDescent="0.25">
      <c r="A26" s="74"/>
      <c r="B26" s="493" t="s">
        <v>181</v>
      </c>
      <c r="C26" s="82" t="s">
        <v>33</v>
      </c>
      <c r="D26" s="494" t="s">
        <v>1269</v>
      </c>
      <c r="E26" s="74"/>
      <c r="F26" s="74"/>
      <c r="G26" s="74"/>
    </row>
    <row r="27" spans="1:7" ht="31.5" x14ac:dyDescent="0.25">
      <c r="A27" s="74"/>
      <c r="B27" s="482"/>
      <c r="C27" s="79" t="s">
        <v>182</v>
      </c>
      <c r="D27" s="484"/>
      <c r="E27" s="74"/>
      <c r="F27" s="74"/>
      <c r="G27" s="74"/>
    </row>
    <row r="28" spans="1:7" ht="32.25" thickBot="1" x14ac:dyDescent="0.3">
      <c r="A28" s="74"/>
      <c r="B28" s="483"/>
      <c r="C28" s="75" t="s">
        <v>183</v>
      </c>
      <c r="D28" s="485"/>
      <c r="E28" s="74"/>
      <c r="F28" s="74"/>
      <c r="G28" s="74"/>
    </row>
    <row r="29" spans="1:7" ht="47.25" x14ac:dyDescent="0.25">
      <c r="A29" s="74"/>
      <c r="B29" s="493" t="s">
        <v>184</v>
      </c>
      <c r="C29" s="82" t="s">
        <v>185</v>
      </c>
      <c r="D29" s="494" t="s">
        <v>1271</v>
      </c>
      <c r="E29" s="74"/>
      <c r="F29" s="74"/>
      <c r="G29" s="74"/>
    </row>
    <row r="30" spans="1:7" ht="31.5" x14ac:dyDescent="0.25">
      <c r="A30" s="74"/>
      <c r="B30" s="482"/>
      <c r="C30" s="79" t="s">
        <v>186</v>
      </c>
      <c r="D30" s="484"/>
      <c r="E30" s="74"/>
      <c r="F30" s="74"/>
      <c r="G30" s="74"/>
    </row>
    <row r="31" spans="1:7" ht="31.5" x14ac:dyDescent="0.25">
      <c r="A31" s="74"/>
      <c r="B31" s="482"/>
      <c r="C31" s="79" t="s">
        <v>187</v>
      </c>
      <c r="D31" s="484"/>
      <c r="E31" s="74"/>
      <c r="F31" s="74"/>
      <c r="G31" s="74"/>
    </row>
    <row r="32" spans="1:7" ht="31.5" x14ac:dyDescent="0.25">
      <c r="A32" s="74"/>
      <c r="B32" s="482"/>
      <c r="C32" s="79" t="s">
        <v>188</v>
      </c>
      <c r="D32" s="484"/>
      <c r="E32" s="74"/>
      <c r="F32" s="74"/>
      <c r="G32" s="74"/>
    </row>
    <row r="33" spans="1:7" ht="47.25" x14ac:dyDescent="0.25">
      <c r="A33" s="74"/>
      <c r="B33" s="482"/>
      <c r="C33" s="79" t="s">
        <v>189</v>
      </c>
      <c r="D33" s="484"/>
      <c r="E33" s="74"/>
      <c r="F33" s="74"/>
      <c r="G33" s="74"/>
    </row>
    <row r="34" spans="1:7" ht="15.75" x14ac:dyDescent="0.25">
      <c r="A34" s="74"/>
      <c r="B34" s="482"/>
      <c r="C34" s="79" t="s">
        <v>190</v>
      </c>
      <c r="D34" s="484"/>
      <c r="E34" s="74"/>
      <c r="F34" s="74"/>
      <c r="G34" s="74"/>
    </row>
    <row r="35" spans="1:7" ht="32.25" thickBot="1" x14ac:dyDescent="0.3">
      <c r="A35" s="74"/>
      <c r="B35" s="483"/>
      <c r="C35" s="75" t="s">
        <v>191</v>
      </c>
      <c r="D35" s="485"/>
      <c r="E35" s="74"/>
      <c r="F35" s="74"/>
      <c r="G35" s="74"/>
    </row>
    <row r="36" spans="1:7" ht="15.75" x14ac:dyDescent="0.25">
      <c r="A36" s="74"/>
      <c r="B36" s="467" t="s">
        <v>192</v>
      </c>
      <c r="C36" s="82" t="s">
        <v>25</v>
      </c>
      <c r="D36" s="494" t="s">
        <v>1271</v>
      </c>
      <c r="E36" s="74"/>
      <c r="F36" s="74"/>
      <c r="G36" s="74"/>
    </row>
    <row r="37" spans="1:7" ht="15.75" x14ac:dyDescent="0.25">
      <c r="A37" s="74"/>
      <c r="B37" s="495"/>
      <c r="C37" s="79" t="s">
        <v>193</v>
      </c>
      <c r="D37" s="484"/>
      <c r="E37" s="74"/>
      <c r="F37" s="74"/>
      <c r="G37" s="74"/>
    </row>
    <row r="38" spans="1:7" ht="15.75" x14ac:dyDescent="0.25">
      <c r="A38" s="74"/>
      <c r="B38" s="495"/>
      <c r="C38" s="79" t="s">
        <v>194</v>
      </c>
      <c r="D38" s="484"/>
      <c r="E38" s="74"/>
      <c r="F38" s="74"/>
      <c r="G38" s="74"/>
    </row>
    <row r="39" spans="1:7" ht="15.75" x14ac:dyDescent="0.25">
      <c r="A39" s="74"/>
      <c r="B39" s="495"/>
      <c r="C39" s="79" t="s">
        <v>195</v>
      </c>
      <c r="D39" s="498"/>
      <c r="E39" s="74"/>
      <c r="F39" s="74"/>
      <c r="G39" s="74"/>
    </row>
    <row r="40" spans="1:7" ht="16.5" thickBot="1" x14ac:dyDescent="0.3">
      <c r="A40" s="74"/>
      <c r="B40" s="496"/>
      <c r="C40" s="75" t="s">
        <v>196</v>
      </c>
      <c r="D40" s="75"/>
      <c r="E40" s="74"/>
      <c r="F40" s="74"/>
      <c r="G40" s="74"/>
    </row>
    <row r="41" spans="1:7" ht="31.5" x14ac:dyDescent="0.25">
      <c r="A41" s="74"/>
      <c r="B41" s="493" t="s">
        <v>197</v>
      </c>
      <c r="C41" s="82" t="s">
        <v>198</v>
      </c>
      <c r="D41" s="494" t="s">
        <v>1271</v>
      </c>
      <c r="E41" s="74"/>
      <c r="F41" s="74"/>
      <c r="G41" s="74"/>
    </row>
    <row r="42" spans="1:7" ht="31.5" x14ac:dyDescent="0.25">
      <c r="A42" s="74"/>
      <c r="B42" s="482"/>
      <c r="C42" s="78" t="s">
        <v>199</v>
      </c>
      <c r="D42" s="484"/>
      <c r="E42" s="74"/>
      <c r="F42" s="74"/>
      <c r="G42" s="74"/>
    </row>
    <row r="43" spans="1:7" ht="15.75" x14ac:dyDescent="0.25">
      <c r="A43" s="74"/>
      <c r="B43" s="482"/>
      <c r="C43" s="78" t="s">
        <v>200</v>
      </c>
      <c r="D43" s="484"/>
      <c r="E43" s="74"/>
      <c r="F43" s="74"/>
      <c r="G43" s="74"/>
    </row>
    <row r="44" spans="1:7" ht="15.75" x14ac:dyDescent="0.25">
      <c r="A44" s="74"/>
      <c r="B44" s="482"/>
      <c r="C44" s="79" t="s">
        <v>201</v>
      </c>
      <c r="D44" s="484"/>
      <c r="E44" s="74"/>
      <c r="F44" s="74"/>
      <c r="G44" s="74"/>
    </row>
    <row r="45" spans="1:7" ht="15.75" x14ac:dyDescent="0.25">
      <c r="A45" s="74"/>
      <c r="B45" s="482"/>
      <c r="C45" s="79" t="s">
        <v>202</v>
      </c>
      <c r="D45" s="484"/>
      <c r="E45" s="74"/>
      <c r="F45" s="74"/>
      <c r="G45" s="74"/>
    </row>
    <row r="46" spans="1:7" ht="15.75" x14ac:dyDescent="0.25">
      <c r="A46" s="74"/>
      <c r="B46" s="482"/>
      <c r="C46" s="79" t="s">
        <v>203</v>
      </c>
      <c r="D46" s="484"/>
      <c r="E46" s="74"/>
      <c r="F46" s="74"/>
      <c r="G46" s="74"/>
    </row>
    <row r="47" spans="1:7" ht="15.75" x14ac:dyDescent="0.25">
      <c r="A47" s="74"/>
      <c r="B47" s="482"/>
      <c r="C47" s="78" t="s">
        <v>204</v>
      </c>
      <c r="D47" s="484"/>
      <c r="E47" s="74"/>
      <c r="F47" s="74"/>
      <c r="G47" s="74"/>
    </row>
    <row r="48" spans="1:7" ht="15.75" x14ac:dyDescent="0.25">
      <c r="A48" s="74"/>
      <c r="B48" s="482"/>
      <c r="C48" s="78" t="s">
        <v>170</v>
      </c>
      <c r="D48" s="484"/>
      <c r="E48" s="74"/>
      <c r="F48" s="74"/>
      <c r="G48" s="74"/>
    </row>
    <row r="49" spans="1:7" ht="31.5" x14ac:dyDescent="0.25">
      <c r="A49" s="74"/>
      <c r="B49" s="482"/>
      <c r="C49" s="79" t="s">
        <v>205</v>
      </c>
      <c r="D49" s="484"/>
      <c r="E49" s="74"/>
      <c r="F49" s="74"/>
      <c r="G49" s="74"/>
    </row>
    <row r="50" spans="1:7" ht="15.75" x14ac:dyDescent="0.25">
      <c r="A50" s="74"/>
      <c r="B50" s="482"/>
      <c r="C50" s="78" t="s">
        <v>21</v>
      </c>
      <c r="D50" s="484"/>
      <c r="E50" s="74"/>
      <c r="F50" s="74"/>
      <c r="G50" s="74"/>
    </row>
    <row r="51" spans="1:7" ht="15.75" x14ac:dyDescent="0.25">
      <c r="A51" s="74"/>
      <c r="B51" s="482"/>
      <c r="C51" s="78" t="s">
        <v>23</v>
      </c>
      <c r="D51" s="484"/>
      <c r="E51" s="74"/>
      <c r="F51" s="74"/>
      <c r="G51" s="74"/>
    </row>
    <row r="52" spans="1:7" ht="15.75" x14ac:dyDescent="0.25">
      <c r="A52" s="74"/>
      <c r="B52" s="482"/>
      <c r="C52" s="78" t="s">
        <v>25</v>
      </c>
      <c r="D52" s="484"/>
      <c r="E52" s="74"/>
      <c r="F52" s="74"/>
      <c r="G52" s="74"/>
    </row>
    <row r="53" spans="1:7" ht="15.75" x14ac:dyDescent="0.25">
      <c r="A53" s="74"/>
      <c r="B53" s="482"/>
      <c r="C53" s="78" t="s">
        <v>27</v>
      </c>
      <c r="D53" s="484"/>
      <c r="E53" s="74"/>
      <c r="F53" s="74"/>
      <c r="G53" s="74"/>
    </row>
    <row r="54" spans="1:7" ht="31.5" x14ac:dyDescent="0.25">
      <c r="A54" s="74"/>
      <c r="B54" s="482"/>
      <c r="C54" s="79" t="s">
        <v>206</v>
      </c>
      <c r="D54" s="484"/>
      <c r="E54" s="74"/>
      <c r="F54" s="74"/>
      <c r="G54" s="74"/>
    </row>
    <row r="55" spans="1:7" ht="31.5" x14ac:dyDescent="0.25">
      <c r="A55" s="74"/>
      <c r="B55" s="482"/>
      <c r="C55" s="79" t="s">
        <v>207</v>
      </c>
      <c r="D55" s="484"/>
      <c r="E55" s="74"/>
      <c r="F55" s="74"/>
      <c r="G55" s="74"/>
    </row>
    <row r="56" spans="1:7" ht="15.75" x14ac:dyDescent="0.25">
      <c r="A56" s="74"/>
      <c r="B56" s="482"/>
      <c r="C56" s="79" t="s">
        <v>208</v>
      </c>
      <c r="D56" s="484"/>
      <c r="E56" s="74"/>
      <c r="F56" s="74"/>
      <c r="G56" s="74"/>
    </row>
    <row r="57" spans="1:7" ht="15.75" x14ac:dyDescent="0.25">
      <c r="A57" s="74"/>
      <c r="B57" s="482"/>
      <c r="C57" s="79" t="s">
        <v>209</v>
      </c>
      <c r="D57" s="484"/>
      <c r="E57" s="74"/>
      <c r="F57" s="74"/>
      <c r="G57" s="74"/>
    </row>
    <row r="58" spans="1:7" ht="31.5" x14ac:dyDescent="0.25">
      <c r="A58" s="74"/>
      <c r="B58" s="482"/>
      <c r="C58" s="79" t="s">
        <v>210</v>
      </c>
      <c r="D58" s="484"/>
      <c r="E58" s="74"/>
      <c r="F58" s="74"/>
      <c r="G58" s="74"/>
    </row>
    <row r="59" spans="1:7" ht="31.5" x14ac:dyDescent="0.25">
      <c r="A59" s="74"/>
      <c r="B59" s="482"/>
      <c r="C59" s="79" t="s">
        <v>211</v>
      </c>
      <c r="D59" s="484"/>
      <c r="E59" s="74"/>
      <c r="F59" s="74"/>
      <c r="G59" s="74"/>
    </row>
    <row r="60" spans="1:7" ht="15.75" x14ac:dyDescent="0.25">
      <c r="A60" s="74"/>
      <c r="B60" s="482"/>
      <c r="C60" s="79" t="s">
        <v>212</v>
      </c>
      <c r="D60" s="484"/>
      <c r="E60" s="74"/>
      <c r="F60" s="74"/>
      <c r="G60" s="74"/>
    </row>
    <row r="61" spans="1:7" ht="15.75" x14ac:dyDescent="0.25">
      <c r="A61" s="74"/>
      <c r="B61" s="482"/>
      <c r="C61" s="79" t="s">
        <v>213</v>
      </c>
      <c r="D61" s="484"/>
      <c r="E61" s="74"/>
      <c r="F61" s="74"/>
      <c r="G61" s="74"/>
    </row>
    <row r="62" spans="1:7" ht="15.75" x14ac:dyDescent="0.25">
      <c r="A62" s="74"/>
      <c r="B62" s="482"/>
      <c r="C62" s="79" t="s">
        <v>214</v>
      </c>
      <c r="D62" s="484"/>
      <c r="E62" s="74"/>
      <c r="F62" s="74"/>
      <c r="G62" s="74"/>
    </row>
    <row r="63" spans="1:7" ht="15.75" x14ac:dyDescent="0.25">
      <c r="A63" s="74"/>
      <c r="B63" s="482"/>
      <c r="C63" s="79" t="s">
        <v>215</v>
      </c>
      <c r="D63" s="484"/>
      <c r="E63" s="74"/>
      <c r="F63" s="74"/>
      <c r="G63" s="74"/>
    </row>
    <row r="64" spans="1:7" ht="15.75" x14ac:dyDescent="0.25">
      <c r="A64" s="74"/>
      <c r="B64" s="482"/>
      <c r="C64" s="79" t="s">
        <v>216</v>
      </c>
      <c r="D64" s="484"/>
      <c r="E64" s="74"/>
      <c r="F64" s="74"/>
      <c r="G64" s="74"/>
    </row>
    <row r="65" spans="1:7" ht="15.75" x14ac:dyDescent="0.25">
      <c r="A65" s="74"/>
      <c r="B65" s="482"/>
      <c r="C65" s="79" t="s">
        <v>217</v>
      </c>
      <c r="D65" s="484"/>
      <c r="E65" s="74"/>
      <c r="F65" s="74"/>
      <c r="G65" s="74"/>
    </row>
    <row r="66" spans="1:7" ht="15.75" x14ac:dyDescent="0.25">
      <c r="A66" s="74"/>
      <c r="B66" s="482"/>
      <c r="C66" s="79" t="s">
        <v>218</v>
      </c>
      <c r="D66" s="484"/>
      <c r="E66" s="74"/>
      <c r="F66" s="74"/>
      <c r="G66" s="74"/>
    </row>
    <row r="67" spans="1:7" ht="31.5" x14ac:dyDescent="0.25">
      <c r="A67" s="74"/>
      <c r="B67" s="482"/>
      <c r="C67" s="79" t="s">
        <v>219</v>
      </c>
      <c r="D67" s="484"/>
      <c r="E67" s="74"/>
      <c r="F67" s="74"/>
      <c r="G67" s="74"/>
    </row>
    <row r="68" spans="1:7" ht="31.5" x14ac:dyDescent="0.25">
      <c r="A68" s="74"/>
      <c r="B68" s="482"/>
      <c r="C68" s="79" t="s">
        <v>220</v>
      </c>
      <c r="D68" s="484"/>
      <c r="E68" s="74"/>
      <c r="F68" s="74"/>
      <c r="G68" s="74"/>
    </row>
    <row r="69" spans="1:7" ht="15.75" x14ac:dyDescent="0.25">
      <c r="A69" s="74"/>
      <c r="B69" s="482"/>
      <c r="C69" s="79" t="s">
        <v>221</v>
      </c>
      <c r="D69" s="484"/>
      <c r="E69" s="74"/>
      <c r="F69" s="74"/>
      <c r="G69" s="74"/>
    </row>
    <row r="70" spans="1:7" ht="31.5" x14ac:dyDescent="0.25">
      <c r="A70" s="74"/>
      <c r="B70" s="482"/>
      <c r="C70" s="79" t="s">
        <v>222</v>
      </c>
      <c r="D70" s="484"/>
      <c r="E70" s="74"/>
      <c r="F70" s="74"/>
      <c r="G70" s="74"/>
    </row>
    <row r="71" spans="1:7" ht="31.5" x14ac:dyDescent="0.25">
      <c r="A71" s="74"/>
      <c r="B71" s="482"/>
      <c r="C71" s="79" t="s">
        <v>223</v>
      </c>
      <c r="D71" s="484"/>
      <c r="E71" s="74"/>
      <c r="F71" s="74"/>
      <c r="G71" s="74"/>
    </row>
    <row r="72" spans="1:7" ht="31.5" x14ac:dyDescent="0.25">
      <c r="A72" s="74"/>
      <c r="B72" s="482"/>
      <c r="C72" s="79" t="s">
        <v>224</v>
      </c>
      <c r="D72" s="484"/>
      <c r="E72" s="74"/>
      <c r="F72" s="74"/>
      <c r="G72" s="74"/>
    </row>
    <row r="73" spans="1:7" ht="15.75" x14ac:dyDescent="0.25">
      <c r="A73" s="74"/>
      <c r="B73" s="482"/>
      <c r="C73" s="78" t="s">
        <v>29</v>
      </c>
      <c r="D73" s="484"/>
      <c r="E73" s="74"/>
      <c r="F73" s="74"/>
      <c r="G73" s="74"/>
    </row>
    <row r="74" spans="1:7" ht="15.75" x14ac:dyDescent="0.25">
      <c r="A74" s="74"/>
      <c r="B74" s="482"/>
      <c r="C74" s="79" t="s">
        <v>225</v>
      </c>
      <c r="D74" s="484"/>
      <c r="E74" s="74"/>
      <c r="F74" s="74"/>
      <c r="G74" s="74"/>
    </row>
    <row r="75" spans="1:7" ht="15.75" x14ac:dyDescent="0.25">
      <c r="A75" s="74"/>
      <c r="B75" s="482"/>
      <c r="C75" s="79" t="s">
        <v>226</v>
      </c>
      <c r="D75" s="484"/>
      <c r="E75" s="74"/>
      <c r="F75" s="74"/>
      <c r="G75" s="74"/>
    </row>
    <row r="76" spans="1:7" ht="31.5" x14ac:dyDescent="0.25">
      <c r="A76" s="74"/>
      <c r="B76" s="482"/>
      <c r="C76" s="78" t="s">
        <v>31</v>
      </c>
      <c r="D76" s="484"/>
      <c r="E76" s="74"/>
      <c r="F76" s="74"/>
      <c r="G76" s="74"/>
    </row>
    <row r="77" spans="1:7" ht="31.5" x14ac:dyDescent="0.25">
      <c r="A77" s="74"/>
      <c r="B77" s="482"/>
      <c r="C77" s="79" t="s">
        <v>227</v>
      </c>
      <c r="D77" s="484"/>
      <c r="E77" s="74"/>
      <c r="F77" s="74"/>
      <c r="G77" s="74"/>
    </row>
    <row r="78" spans="1:7" ht="31.5" x14ac:dyDescent="0.25">
      <c r="A78" s="74"/>
      <c r="B78" s="482"/>
      <c r="C78" s="79" t="s">
        <v>228</v>
      </c>
      <c r="D78" s="484"/>
      <c r="E78" s="74"/>
      <c r="F78" s="74"/>
      <c r="G78" s="74"/>
    </row>
    <row r="79" spans="1:7" ht="15.75" x14ac:dyDescent="0.25">
      <c r="A79" s="74"/>
      <c r="B79" s="482"/>
      <c r="C79" s="79" t="s">
        <v>229</v>
      </c>
      <c r="D79" s="484"/>
      <c r="E79" s="74"/>
      <c r="F79" s="74"/>
      <c r="G79" s="74"/>
    </row>
    <row r="80" spans="1:7" ht="31.5" x14ac:dyDescent="0.25">
      <c r="A80" s="74"/>
      <c r="B80" s="482"/>
      <c r="C80" s="78" t="s">
        <v>35</v>
      </c>
      <c r="D80" s="484"/>
      <c r="E80" s="74"/>
      <c r="F80" s="74"/>
      <c r="G80" s="74"/>
    </row>
    <row r="81" spans="1:7" ht="31.5" x14ac:dyDescent="0.25">
      <c r="A81" s="74"/>
      <c r="B81" s="482"/>
      <c r="C81" s="79" t="s">
        <v>230</v>
      </c>
      <c r="D81" s="484"/>
      <c r="E81" s="74"/>
      <c r="F81" s="74"/>
      <c r="G81" s="74"/>
    </row>
    <row r="82" spans="1:7" ht="15.75" x14ac:dyDescent="0.25">
      <c r="A82" s="74"/>
      <c r="B82" s="482"/>
      <c r="C82" s="79" t="s">
        <v>231</v>
      </c>
      <c r="D82" s="484"/>
      <c r="E82" s="74"/>
      <c r="F82" s="74"/>
      <c r="G82" s="74"/>
    </row>
    <row r="83" spans="1:7" ht="31.5" x14ac:dyDescent="0.25">
      <c r="A83" s="74"/>
      <c r="B83" s="482"/>
      <c r="C83" s="79" t="s">
        <v>232</v>
      </c>
      <c r="D83" s="484"/>
      <c r="E83" s="74"/>
      <c r="F83" s="74"/>
      <c r="G83" s="74"/>
    </row>
    <row r="84" spans="1:7" ht="47.25" x14ac:dyDescent="0.25">
      <c r="A84" s="74"/>
      <c r="B84" s="482"/>
      <c r="C84" s="79" t="s">
        <v>233</v>
      </c>
      <c r="D84" s="484"/>
      <c r="E84" s="74"/>
      <c r="F84" s="74"/>
      <c r="G84" s="74"/>
    </row>
    <row r="85" spans="1:7" ht="15.75" x14ac:dyDescent="0.25">
      <c r="A85" s="74"/>
      <c r="B85" s="482"/>
      <c r="C85" s="79" t="s">
        <v>234</v>
      </c>
      <c r="D85" s="484"/>
      <c r="E85" s="74"/>
      <c r="F85" s="74"/>
      <c r="G85" s="74"/>
    </row>
    <row r="86" spans="1:7" ht="31.5" x14ac:dyDescent="0.25">
      <c r="A86" s="74"/>
      <c r="B86" s="482"/>
      <c r="C86" s="79" t="s">
        <v>235</v>
      </c>
      <c r="D86" s="484"/>
      <c r="E86" s="74"/>
      <c r="F86" s="74"/>
      <c r="G86" s="74"/>
    </row>
    <row r="87" spans="1:7" ht="15.75" x14ac:dyDescent="0.25">
      <c r="A87" s="74"/>
      <c r="B87" s="482"/>
      <c r="C87" s="79" t="s">
        <v>236</v>
      </c>
      <c r="D87" s="484"/>
      <c r="E87" s="74"/>
      <c r="F87" s="74"/>
      <c r="G87" s="74"/>
    </row>
    <row r="88" spans="1:7" ht="31.5" x14ac:dyDescent="0.25">
      <c r="A88" s="74"/>
      <c r="B88" s="482"/>
      <c r="C88" s="79" t="s">
        <v>237</v>
      </c>
      <c r="D88" s="484"/>
      <c r="E88" s="74"/>
      <c r="F88" s="74"/>
      <c r="G88" s="74"/>
    </row>
    <row r="89" spans="1:7" ht="31.5" x14ac:dyDescent="0.25">
      <c r="A89" s="74"/>
      <c r="B89" s="482"/>
      <c r="C89" s="79" t="s">
        <v>238</v>
      </c>
      <c r="D89" s="484"/>
      <c r="E89" s="74"/>
      <c r="F89" s="74"/>
      <c r="G89" s="74"/>
    </row>
    <row r="90" spans="1:7" ht="31.5" x14ac:dyDescent="0.25">
      <c r="A90" s="74"/>
      <c r="B90" s="482"/>
      <c r="C90" s="79" t="s">
        <v>237</v>
      </c>
      <c r="D90" s="484"/>
      <c r="E90" s="74"/>
      <c r="F90" s="74"/>
      <c r="G90" s="74"/>
    </row>
    <row r="91" spans="1:7" ht="78.75" x14ac:dyDescent="0.25">
      <c r="A91" s="74"/>
      <c r="B91" s="482"/>
      <c r="C91" s="86" t="s">
        <v>239</v>
      </c>
      <c r="D91" s="484"/>
      <c r="E91" s="74"/>
      <c r="F91" s="74"/>
      <c r="G91" s="74"/>
    </row>
    <row r="92" spans="1:7" ht="63" x14ac:dyDescent="0.25">
      <c r="A92" s="74"/>
      <c r="B92" s="482"/>
      <c r="C92" s="86" t="s">
        <v>240</v>
      </c>
      <c r="D92" s="484"/>
      <c r="E92" s="74"/>
      <c r="F92" s="74"/>
      <c r="G92" s="74"/>
    </row>
    <row r="93" spans="1:7" ht="63" x14ac:dyDescent="0.25">
      <c r="A93" s="74"/>
      <c r="B93" s="482"/>
      <c r="C93" s="79" t="s">
        <v>241</v>
      </c>
      <c r="D93" s="484"/>
      <c r="E93" s="74"/>
      <c r="F93" s="74"/>
      <c r="G93" s="74"/>
    </row>
    <row r="94" spans="1:7" ht="47.25" x14ac:dyDescent="0.25">
      <c r="A94" s="74"/>
      <c r="B94" s="482"/>
      <c r="C94" s="79" t="s">
        <v>242</v>
      </c>
      <c r="D94" s="484"/>
      <c r="E94" s="74"/>
      <c r="F94" s="74"/>
      <c r="G94" s="74"/>
    </row>
    <row r="95" spans="1:7" ht="31.5" x14ac:dyDescent="0.25">
      <c r="A95" s="74"/>
      <c r="B95" s="482"/>
      <c r="C95" s="79" t="s">
        <v>243</v>
      </c>
      <c r="D95" s="484"/>
      <c r="E95" s="74"/>
      <c r="F95" s="74"/>
      <c r="G95" s="74"/>
    </row>
    <row r="96" spans="1:7" ht="15.75" x14ac:dyDescent="0.25">
      <c r="A96" s="74"/>
      <c r="B96" s="482"/>
      <c r="C96" s="79" t="s">
        <v>244</v>
      </c>
      <c r="D96" s="484"/>
      <c r="E96" s="74"/>
      <c r="F96" s="74"/>
      <c r="G96" s="74"/>
    </row>
    <row r="97" spans="1:7" ht="32.25" thickBot="1" x14ac:dyDescent="0.3">
      <c r="A97" s="74"/>
      <c r="B97" s="483"/>
      <c r="C97" s="75" t="s">
        <v>245</v>
      </c>
      <c r="D97" s="485"/>
      <c r="E97" s="74"/>
      <c r="F97" s="74"/>
      <c r="G97" s="74"/>
    </row>
    <row r="98" spans="1:7" ht="15.75" x14ac:dyDescent="0.25">
      <c r="A98" s="74"/>
      <c r="B98" s="467" t="s">
        <v>246</v>
      </c>
      <c r="C98" s="82" t="s">
        <v>247</v>
      </c>
      <c r="D98" s="469" t="s">
        <v>1272</v>
      </c>
      <c r="E98" s="74"/>
      <c r="F98" s="74"/>
      <c r="G98" s="74"/>
    </row>
    <row r="99" spans="1:7" ht="15.75" x14ac:dyDescent="0.25">
      <c r="A99" s="74"/>
      <c r="B99" s="495"/>
      <c r="C99" s="79" t="s">
        <v>248</v>
      </c>
      <c r="D99" s="497"/>
      <c r="E99" s="74"/>
      <c r="F99" s="74"/>
      <c r="G99" s="74"/>
    </row>
    <row r="100" spans="1:7" ht="15.75" x14ac:dyDescent="0.25">
      <c r="A100" s="74"/>
      <c r="B100" s="495"/>
      <c r="C100" s="79" t="s">
        <v>249</v>
      </c>
      <c r="D100" s="497"/>
      <c r="E100" s="74"/>
      <c r="F100" s="74"/>
      <c r="G100" s="74"/>
    </row>
    <row r="101" spans="1:7" ht="15.75" x14ac:dyDescent="0.25">
      <c r="A101" s="74"/>
      <c r="B101" s="495"/>
      <c r="C101" s="78" t="s">
        <v>21</v>
      </c>
      <c r="D101" s="497"/>
      <c r="E101" s="74"/>
      <c r="F101" s="74"/>
      <c r="G101" s="74"/>
    </row>
    <row r="102" spans="1:7" ht="15.75" x14ac:dyDescent="0.25">
      <c r="A102" s="74"/>
      <c r="B102" s="495"/>
      <c r="C102" s="78" t="s">
        <v>27</v>
      </c>
      <c r="D102" s="497"/>
      <c r="E102" s="74"/>
      <c r="F102" s="74"/>
      <c r="G102" s="74"/>
    </row>
    <row r="103" spans="1:7" ht="31.5" x14ac:dyDescent="0.25">
      <c r="A103" s="74"/>
      <c r="B103" s="495"/>
      <c r="C103" s="79" t="s">
        <v>206</v>
      </c>
      <c r="D103" s="497"/>
      <c r="E103" s="74"/>
      <c r="F103" s="74"/>
      <c r="G103" s="74"/>
    </row>
    <row r="104" spans="1:7" ht="15.75" x14ac:dyDescent="0.25">
      <c r="A104" s="74"/>
      <c r="B104" s="495"/>
      <c r="C104" s="79" t="s">
        <v>212</v>
      </c>
      <c r="D104" s="497"/>
      <c r="E104" s="74"/>
      <c r="F104" s="74"/>
      <c r="G104" s="74"/>
    </row>
    <row r="105" spans="1:7" ht="15.75" x14ac:dyDescent="0.25">
      <c r="A105" s="74"/>
      <c r="B105" s="495"/>
      <c r="C105" s="79" t="s">
        <v>218</v>
      </c>
      <c r="D105" s="497"/>
      <c r="E105" s="74"/>
      <c r="F105" s="74"/>
      <c r="G105" s="74"/>
    </row>
    <row r="106" spans="1:7" ht="31.5" x14ac:dyDescent="0.25">
      <c r="A106" s="74"/>
      <c r="B106" s="495"/>
      <c r="C106" s="79" t="s">
        <v>223</v>
      </c>
      <c r="D106" s="497"/>
      <c r="E106" s="74"/>
      <c r="F106" s="74"/>
      <c r="G106" s="74"/>
    </row>
    <row r="107" spans="1:7" ht="15.75" x14ac:dyDescent="0.25">
      <c r="A107" s="74"/>
      <c r="B107" s="495"/>
      <c r="C107" s="78" t="s">
        <v>29</v>
      </c>
      <c r="D107" s="497"/>
      <c r="E107" s="74"/>
      <c r="F107" s="74"/>
      <c r="G107" s="74"/>
    </row>
    <row r="108" spans="1:7" ht="15.75" x14ac:dyDescent="0.25">
      <c r="A108" s="74"/>
      <c r="B108" s="495"/>
      <c r="C108" s="79" t="s">
        <v>225</v>
      </c>
      <c r="D108" s="497"/>
      <c r="E108" s="74"/>
      <c r="F108" s="74"/>
      <c r="G108" s="74"/>
    </row>
    <row r="109" spans="1:7" ht="15.75" x14ac:dyDescent="0.25">
      <c r="A109" s="74"/>
      <c r="B109" s="495"/>
      <c r="C109" s="79" t="s">
        <v>226</v>
      </c>
      <c r="D109" s="497"/>
      <c r="E109" s="74"/>
      <c r="F109" s="74"/>
      <c r="G109" s="74"/>
    </row>
    <row r="110" spans="1:7" ht="31.5" x14ac:dyDescent="0.25">
      <c r="A110" s="74"/>
      <c r="B110" s="495"/>
      <c r="C110" s="78" t="s">
        <v>31</v>
      </c>
      <c r="D110" s="497"/>
      <c r="E110" s="74"/>
      <c r="F110" s="74"/>
      <c r="G110" s="74"/>
    </row>
    <row r="111" spans="1:7" ht="31.5" x14ac:dyDescent="0.25">
      <c r="A111" s="74"/>
      <c r="B111" s="495"/>
      <c r="C111" s="78" t="s">
        <v>35</v>
      </c>
      <c r="D111" s="497"/>
      <c r="E111" s="74"/>
      <c r="F111" s="74"/>
      <c r="G111" s="74"/>
    </row>
    <row r="112" spans="1:7" ht="15.75" x14ac:dyDescent="0.25">
      <c r="A112" s="74"/>
      <c r="B112" s="495"/>
      <c r="C112" s="80" t="s">
        <v>250</v>
      </c>
      <c r="D112" s="497"/>
      <c r="E112" s="74"/>
      <c r="F112" s="74"/>
      <c r="G112" s="74"/>
    </row>
    <row r="113" spans="1:7" ht="31.5" x14ac:dyDescent="0.25">
      <c r="A113" s="74"/>
      <c r="B113" s="495"/>
      <c r="C113" s="79" t="s">
        <v>251</v>
      </c>
      <c r="D113" s="497"/>
      <c r="E113" s="74"/>
      <c r="F113" s="74"/>
      <c r="G113" s="74"/>
    </row>
    <row r="114" spans="1:7" ht="16.5" thickBot="1" x14ac:dyDescent="0.3">
      <c r="A114" s="74"/>
      <c r="B114" s="496"/>
      <c r="C114" s="75" t="s">
        <v>190</v>
      </c>
      <c r="D114" s="470"/>
      <c r="E114" s="74"/>
      <c r="F114" s="74"/>
      <c r="G114" s="74"/>
    </row>
    <row r="115" spans="1:7" ht="32.25" thickBot="1" x14ac:dyDescent="0.3">
      <c r="A115" s="74"/>
      <c r="B115" s="76" t="s">
        <v>252</v>
      </c>
      <c r="C115" s="87" t="s">
        <v>253</v>
      </c>
      <c r="D115" s="77"/>
      <c r="E115" s="74"/>
      <c r="F115" s="74"/>
      <c r="G115" s="74"/>
    </row>
    <row r="116" spans="1:7" x14ac:dyDescent="0.25">
      <c r="B116" s="66"/>
      <c r="C116" s="66"/>
      <c r="E116" s="2"/>
      <c r="F116" s="2"/>
      <c r="G116" s="2"/>
    </row>
  </sheetData>
  <mergeCells count="23">
    <mergeCell ref="B41:B97"/>
    <mergeCell ref="D41:D97"/>
    <mergeCell ref="B98:B114"/>
    <mergeCell ref="D98:D114"/>
    <mergeCell ref="B26:B28"/>
    <mergeCell ref="D26:D28"/>
    <mergeCell ref="B29:B35"/>
    <mergeCell ref="D29:D35"/>
    <mergeCell ref="B36:B40"/>
    <mergeCell ref="D36:D39"/>
    <mergeCell ref="B20:B21"/>
    <mergeCell ref="D20:D21"/>
    <mergeCell ref="B22:B23"/>
    <mergeCell ref="D22:D23"/>
    <mergeCell ref="B24:B25"/>
    <mergeCell ref="D24:D25"/>
    <mergeCell ref="B18:B19"/>
    <mergeCell ref="D18:D19"/>
    <mergeCell ref="B2:B9"/>
    <mergeCell ref="C2:D5"/>
    <mergeCell ref="C6:D9"/>
    <mergeCell ref="B12:B17"/>
    <mergeCell ref="D12:D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V77"/>
  <sheetViews>
    <sheetView topLeftCell="F36" zoomScale="70" zoomScaleNormal="70" workbookViewId="0">
      <selection activeCell="L41" sqref="L41"/>
    </sheetView>
  </sheetViews>
  <sheetFormatPr baseColWidth="10" defaultRowHeight="15" x14ac:dyDescent="0.25"/>
  <cols>
    <col min="1" max="1" width="6.7109375" customWidth="1"/>
    <col min="2" max="2" width="18" customWidth="1"/>
    <col min="3" max="3" width="29.42578125" customWidth="1"/>
    <col min="4" max="4" width="25.28515625" style="58" customWidth="1"/>
    <col min="5" max="5" width="49.28515625" style="58" customWidth="1"/>
    <col min="6" max="6" width="13.42578125" style="58" customWidth="1"/>
    <col min="7" max="7" width="23.85546875" style="58" customWidth="1"/>
    <col min="8" max="8" width="24" style="58" customWidth="1"/>
    <col min="9" max="9" width="44.28515625" style="58" customWidth="1"/>
    <col min="10" max="10" width="27.7109375" style="58" customWidth="1"/>
    <col min="11" max="11" width="17.140625" customWidth="1"/>
    <col min="12" max="12" width="32.140625" customWidth="1"/>
    <col min="13" max="13" width="44.42578125" customWidth="1"/>
    <col min="14" max="18" width="0" hidden="1" customWidth="1"/>
    <col min="19" max="19" width="11.5703125" style="298" hidden="1" customWidth="1"/>
  </cols>
  <sheetData>
    <row r="1" spans="2:22" ht="15.75" thickBot="1" x14ac:dyDescent="0.3">
      <c r="B1" s="1"/>
      <c r="C1" s="1"/>
      <c r="D1" s="195"/>
      <c r="F1" s="57"/>
      <c r="G1" s="195"/>
      <c r="H1" s="57"/>
      <c r="L1" s="57"/>
    </row>
    <row r="2" spans="2:22" ht="15.75" thickBot="1" x14ac:dyDescent="0.3">
      <c r="B2" s="499" t="s">
        <v>1</v>
      </c>
      <c r="C2" s="499"/>
      <c r="D2" s="500" t="s">
        <v>254</v>
      </c>
      <c r="E2" s="500"/>
      <c r="F2" s="500"/>
      <c r="G2" s="500"/>
      <c r="H2" s="500"/>
      <c r="I2" s="500"/>
      <c r="J2" s="500"/>
      <c r="K2" s="500"/>
      <c r="L2" s="501"/>
      <c r="M2" s="501"/>
    </row>
    <row r="3" spans="2:22" ht="15.75" thickBot="1" x14ac:dyDescent="0.3">
      <c r="B3" s="499"/>
      <c r="C3" s="499"/>
      <c r="D3" s="500"/>
      <c r="E3" s="500"/>
      <c r="F3" s="500"/>
      <c r="G3" s="500"/>
      <c r="H3" s="500"/>
      <c r="I3" s="500"/>
      <c r="J3" s="500"/>
      <c r="K3" s="500"/>
      <c r="L3" s="501"/>
      <c r="M3" s="501"/>
    </row>
    <row r="4" spans="2:22" ht="15.75" thickBot="1" x14ac:dyDescent="0.3">
      <c r="B4" s="499"/>
      <c r="C4" s="499"/>
      <c r="D4" s="500"/>
      <c r="E4" s="500"/>
      <c r="F4" s="500"/>
      <c r="G4" s="500"/>
      <c r="H4" s="500"/>
      <c r="I4" s="500"/>
      <c r="J4" s="500"/>
      <c r="K4" s="500"/>
      <c r="L4" s="501"/>
      <c r="M4" s="501"/>
    </row>
    <row r="5" spans="2:22" ht="15.75" thickBot="1" x14ac:dyDescent="0.3">
      <c r="B5" s="499"/>
      <c r="C5" s="499"/>
      <c r="D5" s="500"/>
      <c r="E5" s="500"/>
      <c r="F5" s="500"/>
      <c r="G5" s="500"/>
      <c r="H5" s="500"/>
      <c r="I5" s="500"/>
      <c r="J5" s="500"/>
      <c r="K5" s="500"/>
      <c r="L5" s="501"/>
      <c r="M5" s="501"/>
    </row>
    <row r="6" spans="2:22" ht="15.75" thickBot="1" x14ac:dyDescent="0.3">
      <c r="B6" s="499"/>
      <c r="C6" s="499"/>
      <c r="D6" s="502" t="str">
        <f>PORTADA!D10</f>
        <v>Nombre de la Entidad</v>
      </c>
      <c r="E6" s="502"/>
      <c r="F6" s="502"/>
      <c r="G6" s="502"/>
      <c r="H6" s="502"/>
      <c r="I6" s="502"/>
      <c r="J6" s="502"/>
      <c r="K6" s="502"/>
      <c r="L6" s="501"/>
      <c r="M6" s="501"/>
    </row>
    <row r="7" spans="2:22" ht="15.75" thickBot="1" x14ac:dyDescent="0.3">
      <c r="B7" s="499"/>
      <c r="C7" s="499"/>
      <c r="D7" s="502"/>
      <c r="E7" s="502"/>
      <c r="F7" s="502"/>
      <c r="G7" s="502"/>
      <c r="H7" s="502"/>
      <c r="I7" s="502"/>
      <c r="J7" s="502"/>
      <c r="K7" s="502"/>
      <c r="L7" s="501"/>
      <c r="M7" s="501"/>
    </row>
    <row r="8" spans="2:22" ht="15.75" thickBot="1" x14ac:dyDescent="0.3">
      <c r="B8" s="499"/>
      <c r="C8" s="499"/>
      <c r="D8" s="502"/>
      <c r="E8" s="502"/>
      <c r="F8" s="502"/>
      <c r="G8" s="502"/>
      <c r="H8" s="502"/>
      <c r="I8" s="502"/>
      <c r="J8" s="502"/>
      <c r="K8" s="502"/>
      <c r="L8" s="501"/>
      <c r="M8" s="501"/>
    </row>
    <row r="9" spans="2:22" ht="15.75" thickBot="1" x14ac:dyDescent="0.3">
      <c r="B9" s="499"/>
      <c r="C9" s="499"/>
      <c r="D9" s="502"/>
      <c r="E9" s="502"/>
      <c r="F9" s="502"/>
      <c r="G9" s="502"/>
      <c r="H9" s="502"/>
      <c r="I9" s="502"/>
      <c r="J9" s="502"/>
      <c r="K9" s="502"/>
      <c r="L9" s="501"/>
      <c r="M9" s="501"/>
    </row>
    <row r="10" spans="2:22" x14ac:dyDescent="0.25">
      <c r="B10" s="1"/>
      <c r="C10" s="1"/>
      <c r="D10" s="195"/>
      <c r="F10" s="57"/>
      <c r="G10" s="195"/>
      <c r="H10" s="57"/>
      <c r="L10" s="57"/>
      <c r="S10" s="298" t="s">
        <v>505</v>
      </c>
    </row>
    <row r="11" spans="2:22" ht="37.5" x14ac:dyDescent="0.3">
      <c r="B11" s="90" t="s">
        <v>255</v>
      </c>
      <c r="C11" s="91" t="s">
        <v>256</v>
      </c>
      <c r="D11" s="91" t="s">
        <v>257</v>
      </c>
      <c r="E11" s="91" t="s">
        <v>258</v>
      </c>
      <c r="F11" s="90" t="s">
        <v>259</v>
      </c>
      <c r="G11" s="90" t="s">
        <v>260</v>
      </c>
      <c r="H11" s="90" t="s">
        <v>261</v>
      </c>
      <c r="I11" s="90" t="s">
        <v>262</v>
      </c>
      <c r="J11" s="90" t="s">
        <v>263</v>
      </c>
      <c r="K11" s="90" t="s">
        <v>264</v>
      </c>
      <c r="L11" s="300" t="s">
        <v>265</v>
      </c>
      <c r="M11" s="92" t="s">
        <v>266</v>
      </c>
      <c r="N11" s="89"/>
      <c r="O11" s="89"/>
      <c r="P11" s="89"/>
      <c r="Q11" s="89"/>
      <c r="R11" s="89"/>
      <c r="S11" s="298">
        <v>0</v>
      </c>
      <c r="T11" s="89"/>
      <c r="U11" s="89"/>
      <c r="V11" s="89"/>
    </row>
    <row r="12" spans="2:22" ht="15.75" x14ac:dyDescent="0.25">
      <c r="B12" s="93" t="s">
        <v>267</v>
      </c>
      <c r="C12" s="94"/>
      <c r="D12" s="94"/>
      <c r="E12" s="94"/>
      <c r="F12" s="95"/>
      <c r="G12" s="94"/>
      <c r="H12" s="95"/>
      <c r="I12" s="96"/>
      <c r="J12" s="94"/>
      <c r="K12" s="94"/>
      <c r="L12" s="95"/>
      <c r="M12" s="97"/>
      <c r="S12" s="298">
        <v>20</v>
      </c>
    </row>
    <row r="13" spans="2:22" ht="60" x14ac:dyDescent="0.25">
      <c r="B13" s="99" t="s">
        <v>268</v>
      </c>
      <c r="C13" s="100" t="s">
        <v>197</v>
      </c>
      <c r="D13" s="100" t="s">
        <v>198</v>
      </c>
      <c r="E13" s="100" t="s">
        <v>269</v>
      </c>
      <c r="F13" s="99" t="s">
        <v>16</v>
      </c>
      <c r="G13" s="100" t="s">
        <v>270</v>
      </c>
      <c r="H13" s="99"/>
      <c r="I13" s="101"/>
      <c r="J13" s="100"/>
      <c r="K13" s="100"/>
      <c r="L13" s="102">
        <f>ROUND(AVERAGE($L$14,$L$15),0)</f>
        <v>0</v>
      </c>
      <c r="M13" s="103"/>
      <c r="N13" s="98"/>
      <c r="O13" s="98"/>
      <c r="P13" s="98"/>
      <c r="Q13" s="98"/>
      <c r="R13" s="98"/>
      <c r="S13" s="298">
        <v>40</v>
      </c>
      <c r="T13" s="98"/>
      <c r="U13" s="98"/>
      <c r="V13" s="98"/>
    </row>
    <row r="14" spans="2:22" ht="60" x14ac:dyDescent="0.3">
      <c r="B14" s="104" t="s">
        <v>271</v>
      </c>
      <c r="C14" s="105" t="s">
        <v>272</v>
      </c>
      <c r="D14" s="105" t="s">
        <v>273</v>
      </c>
      <c r="E14" s="105" t="s">
        <v>274</v>
      </c>
      <c r="F14" s="104" t="s">
        <v>275</v>
      </c>
      <c r="G14" s="105" t="s">
        <v>276</v>
      </c>
      <c r="H14" s="104" t="s">
        <v>277</v>
      </c>
      <c r="I14" s="503" t="s">
        <v>278</v>
      </c>
      <c r="J14" s="505"/>
      <c r="K14" s="105"/>
      <c r="L14" s="104">
        <v>0</v>
      </c>
      <c r="M14" s="106"/>
      <c r="P14" s="107"/>
      <c r="S14" s="298">
        <v>60</v>
      </c>
    </row>
    <row r="15" spans="2:22" ht="60" x14ac:dyDescent="0.25">
      <c r="B15" s="104" t="s">
        <v>279</v>
      </c>
      <c r="C15" s="105" t="s">
        <v>197</v>
      </c>
      <c r="D15" s="105" t="s">
        <v>280</v>
      </c>
      <c r="E15" s="105" t="s">
        <v>281</v>
      </c>
      <c r="F15" s="104" t="s">
        <v>282</v>
      </c>
      <c r="G15" s="105" t="s">
        <v>283</v>
      </c>
      <c r="H15" s="104"/>
      <c r="I15" s="504"/>
      <c r="J15" s="506"/>
      <c r="K15" s="105"/>
      <c r="L15" s="333">
        <v>0</v>
      </c>
      <c r="M15" s="106"/>
      <c r="S15" s="298">
        <v>80</v>
      </c>
    </row>
    <row r="16" spans="2:22" ht="15.75" x14ac:dyDescent="0.25">
      <c r="B16" s="93" t="s">
        <v>284</v>
      </c>
      <c r="C16" s="94"/>
      <c r="D16" s="94"/>
      <c r="E16" s="94"/>
      <c r="F16" s="95"/>
      <c r="G16" s="94"/>
      <c r="H16" s="95"/>
      <c r="I16" s="96"/>
      <c r="J16" s="94"/>
      <c r="K16" s="94"/>
      <c r="L16" s="95"/>
      <c r="M16" s="108"/>
      <c r="S16" s="330">
        <v>100</v>
      </c>
    </row>
    <row r="17" spans="2:22" ht="75" x14ac:dyDescent="0.25">
      <c r="B17" s="99" t="s">
        <v>285</v>
      </c>
      <c r="C17" s="100" t="s">
        <v>197</v>
      </c>
      <c r="D17" s="100" t="s">
        <v>199</v>
      </c>
      <c r="E17" s="100" t="s">
        <v>286</v>
      </c>
      <c r="F17" s="99" t="s">
        <v>17</v>
      </c>
      <c r="G17" s="100"/>
      <c r="H17" s="99"/>
      <c r="I17" s="109"/>
      <c r="J17" s="109"/>
      <c r="K17" s="100"/>
      <c r="L17" s="102">
        <f>ROUND(AVERAGE($L$18,$L$24),0)</f>
        <v>0</v>
      </c>
      <c r="M17" s="100"/>
      <c r="N17" s="98"/>
      <c r="O17" s="98"/>
      <c r="P17" s="98"/>
      <c r="Q17" s="98"/>
      <c r="R17" s="98"/>
      <c r="S17" s="331">
        <v>100</v>
      </c>
      <c r="T17" s="98"/>
      <c r="U17" s="98"/>
      <c r="V17" s="98"/>
    </row>
    <row r="18" spans="2:22" ht="45" x14ac:dyDescent="0.25">
      <c r="B18" s="110" t="s">
        <v>287</v>
      </c>
      <c r="C18" s="111" t="s">
        <v>197</v>
      </c>
      <c r="D18" s="111" t="s">
        <v>288</v>
      </c>
      <c r="E18" s="111" t="s">
        <v>289</v>
      </c>
      <c r="F18" s="110" t="s">
        <v>290</v>
      </c>
      <c r="G18" s="111" t="s">
        <v>291</v>
      </c>
      <c r="H18" s="110"/>
      <c r="I18" s="59"/>
      <c r="J18" s="112"/>
      <c r="K18" s="111"/>
      <c r="L18" s="113">
        <f>ROUND(AVERAGE(L19:L23),0)</f>
        <v>0</v>
      </c>
      <c r="M18" s="114"/>
    </row>
    <row r="19" spans="2:22" ht="409.5" x14ac:dyDescent="0.25">
      <c r="B19" s="104" t="s">
        <v>292</v>
      </c>
      <c r="C19" s="105" t="s">
        <v>197</v>
      </c>
      <c r="D19" s="105" t="s">
        <v>293</v>
      </c>
      <c r="E19" s="105" t="s">
        <v>294</v>
      </c>
      <c r="F19" s="104" t="s">
        <v>295</v>
      </c>
      <c r="G19" s="105" t="s">
        <v>296</v>
      </c>
      <c r="H19" s="104" t="s">
        <v>297</v>
      </c>
      <c r="I19" s="60" t="s">
        <v>298</v>
      </c>
      <c r="J19" s="112"/>
      <c r="K19" s="112"/>
      <c r="L19" s="333">
        <v>0</v>
      </c>
      <c r="M19" s="106"/>
    </row>
    <row r="20" spans="2:22" ht="144" x14ac:dyDescent="0.25">
      <c r="B20" s="104" t="s">
        <v>299</v>
      </c>
      <c r="C20" s="105" t="s">
        <v>197</v>
      </c>
      <c r="D20" s="105" t="s">
        <v>300</v>
      </c>
      <c r="E20" s="105" t="s">
        <v>301</v>
      </c>
      <c r="F20" s="104" t="s">
        <v>302</v>
      </c>
      <c r="G20" s="105"/>
      <c r="H20" s="104" t="s">
        <v>303</v>
      </c>
      <c r="I20" s="60" t="s">
        <v>304</v>
      </c>
      <c r="J20" s="112"/>
      <c r="K20" s="112"/>
      <c r="L20" s="333">
        <v>0</v>
      </c>
      <c r="M20" s="106"/>
    </row>
    <row r="21" spans="2:22" ht="135" x14ac:dyDescent="0.25">
      <c r="B21" s="104" t="s">
        <v>305</v>
      </c>
      <c r="C21" s="105" t="s">
        <v>197</v>
      </c>
      <c r="D21" s="105" t="s">
        <v>306</v>
      </c>
      <c r="E21" s="105" t="s">
        <v>307</v>
      </c>
      <c r="F21" s="104" t="s">
        <v>308</v>
      </c>
      <c r="G21" s="105"/>
      <c r="H21" s="104" t="s">
        <v>309</v>
      </c>
      <c r="I21" s="60" t="s">
        <v>310</v>
      </c>
      <c r="J21" s="112"/>
      <c r="K21" s="112"/>
      <c r="L21" s="333">
        <v>0</v>
      </c>
      <c r="M21" s="106"/>
    </row>
    <row r="22" spans="2:22" ht="60" x14ac:dyDescent="0.25">
      <c r="B22" s="104" t="s">
        <v>311</v>
      </c>
      <c r="C22" s="105" t="s">
        <v>197</v>
      </c>
      <c r="D22" s="105" t="s">
        <v>312</v>
      </c>
      <c r="E22" s="105" t="s">
        <v>313</v>
      </c>
      <c r="F22" s="104" t="s">
        <v>314</v>
      </c>
      <c r="G22" s="105"/>
      <c r="H22" s="104" t="s">
        <v>315</v>
      </c>
      <c r="I22" s="60" t="s">
        <v>316</v>
      </c>
      <c r="J22" s="112"/>
      <c r="K22" s="112"/>
      <c r="L22" s="333">
        <v>0</v>
      </c>
      <c r="M22" s="106"/>
    </row>
    <row r="23" spans="2:22" ht="252" x14ac:dyDescent="0.25">
      <c r="B23" s="104" t="s">
        <v>317</v>
      </c>
      <c r="C23" s="105" t="s">
        <v>197</v>
      </c>
      <c r="D23" s="105" t="s">
        <v>318</v>
      </c>
      <c r="E23" s="105" t="s">
        <v>319</v>
      </c>
      <c r="F23" s="104" t="s">
        <v>320</v>
      </c>
      <c r="G23" s="105"/>
      <c r="H23" s="104" t="s">
        <v>321</v>
      </c>
      <c r="I23" s="60" t="s">
        <v>322</v>
      </c>
      <c r="J23" s="112"/>
      <c r="K23" s="112"/>
      <c r="L23" s="333">
        <v>0</v>
      </c>
      <c r="M23" s="105"/>
    </row>
    <row r="24" spans="2:22" ht="30" x14ac:dyDescent="0.25">
      <c r="B24" s="110" t="s">
        <v>323</v>
      </c>
      <c r="C24" s="105" t="s">
        <v>197</v>
      </c>
      <c r="D24" s="111" t="s">
        <v>324</v>
      </c>
      <c r="E24" s="111" t="s">
        <v>325</v>
      </c>
      <c r="F24" s="110" t="s">
        <v>326</v>
      </c>
      <c r="G24" s="111" t="s">
        <v>327</v>
      </c>
      <c r="H24" s="110"/>
      <c r="I24" s="59"/>
      <c r="J24" s="115"/>
      <c r="K24" s="111"/>
      <c r="L24" s="113">
        <f>ROUND(AVERAGE(L25:L26),0)</f>
        <v>0</v>
      </c>
      <c r="M24" s="111"/>
    </row>
    <row r="25" spans="2:22" ht="409.5" x14ac:dyDescent="0.25">
      <c r="B25" s="116" t="s">
        <v>328</v>
      </c>
      <c r="C25" s="105" t="s">
        <v>197</v>
      </c>
      <c r="D25" s="105" t="s">
        <v>329</v>
      </c>
      <c r="E25" s="105" t="s">
        <v>330</v>
      </c>
      <c r="F25" s="104" t="s">
        <v>331</v>
      </c>
      <c r="G25" s="117"/>
      <c r="H25" s="118"/>
      <c r="I25" s="60" t="s">
        <v>332</v>
      </c>
      <c r="J25" s="112"/>
      <c r="K25" s="105"/>
      <c r="L25" s="333">
        <v>0</v>
      </c>
      <c r="M25" s="106"/>
    </row>
    <row r="26" spans="2:22" ht="409.5" x14ac:dyDescent="0.25">
      <c r="B26" s="116" t="s">
        <v>333</v>
      </c>
      <c r="C26" s="119" t="s">
        <v>246</v>
      </c>
      <c r="D26" s="105" t="s">
        <v>247</v>
      </c>
      <c r="E26" s="105" t="s">
        <v>334</v>
      </c>
      <c r="F26" s="104" t="s">
        <v>335</v>
      </c>
      <c r="G26" s="117"/>
      <c r="H26" s="104" t="s">
        <v>336</v>
      </c>
      <c r="I26" s="60" t="s">
        <v>337</v>
      </c>
      <c r="J26" s="112"/>
      <c r="K26" s="105"/>
      <c r="L26" s="333">
        <v>0</v>
      </c>
      <c r="M26" s="106"/>
    </row>
    <row r="27" spans="2:22" ht="15.75" x14ac:dyDescent="0.25">
      <c r="B27" s="93" t="s">
        <v>200</v>
      </c>
      <c r="C27" s="94"/>
      <c r="D27" s="94"/>
      <c r="E27" s="94"/>
      <c r="F27" s="95"/>
      <c r="G27" s="94"/>
      <c r="H27" s="95"/>
      <c r="I27" s="96"/>
      <c r="J27" s="94"/>
      <c r="K27" s="94"/>
      <c r="L27" s="95"/>
      <c r="M27" s="108"/>
    </row>
    <row r="28" spans="2:22" ht="60" x14ac:dyDescent="0.25">
      <c r="B28" s="99" t="s">
        <v>338</v>
      </c>
      <c r="C28" s="100" t="s">
        <v>339</v>
      </c>
      <c r="D28" s="100" t="s">
        <v>200</v>
      </c>
      <c r="E28" s="100"/>
      <c r="F28" s="99" t="s">
        <v>18</v>
      </c>
      <c r="G28" s="100"/>
      <c r="H28" s="120"/>
      <c r="I28" s="121"/>
      <c r="J28" s="112"/>
      <c r="K28" s="122"/>
      <c r="L28" s="123">
        <f>ROUND(AVERAGE($L$36,$L$32,$L$29),0)</f>
        <v>0</v>
      </c>
      <c r="M28" s="124"/>
    </row>
    <row r="29" spans="2:22" ht="45" x14ac:dyDescent="0.25">
      <c r="B29" s="110" t="s">
        <v>340</v>
      </c>
      <c r="C29" s="111" t="s">
        <v>197</v>
      </c>
      <c r="D29" s="111" t="s">
        <v>201</v>
      </c>
      <c r="E29" s="111" t="s">
        <v>341</v>
      </c>
      <c r="F29" s="110" t="s">
        <v>342</v>
      </c>
      <c r="G29" s="111" t="s">
        <v>343</v>
      </c>
      <c r="H29" s="110"/>
      <c r="I29" s="59"/>
      <c r="J29" s="115"/>
      <c r="K29" s="111"/>
      <c r="L29" s="125">
        <f>ROUND(AVERAGE(L30:L31),0)</f>
        <v>0</v>
      </c>
      <c r="M29" s="111"/>
      <c r="N29" s="98"/>
      <c r="O29" s="98"/>
      <c r="P29" s="98"/>
      <c r="Q29" s="98"/>
      <c r="R29" s="98"/>
      <c r="S29" s="331"/>
      <c r="T29" s="98"/>
      <c r="U29" s="98"/>
      <c r="V29" s="98"/>
    </row>
    <row r="30" spans="2:22" ht="409.5" x14ac:dyDescent="0.25">
      <c r="B30" s="104" t="s">
        <v>344</v>
      </c>
      <c r="C30" s="105" t="s">
        <v>345</v>
      </c>
      <c r="D30" s="105" t="s">
        <v>174</v>
      </c>
      <c r="E30" s="105" t="s">
        <v>346</v>
      </c>
      <c r="F30" s="104" t="s">
        <v>347</v>
      </c>
      <c r="G30" s="105"/>
      <c r="H30" s="104" t="s">
        <v>348</v>
      </c>
      <c r="I30" s="60" t="s">
        <v>349</v>
      </c>
      <c r="J30" s="105"/>
      <c r="K30" s="105"/>
      <c r="L30" s="333">
        <v>0</v>
      </c>
      <c r="M30" s="106"/>
    </row>
    <row r="31" spans="2:22" ht="60" x14ac:dyDescent="0.25">
      <c r="B31" s="104" t="s">
        <v>350</v>
      </c>
      <c r="C31" s="105" t="s">
        <v>345</v>
      </c>
      <c r="D31" s="105" t="s">
        <v>175</v>
      </c>
      <c r="E31" s="105" t="s">
        <v>351</v>
      </c>
      <c r="F31" s="104" t="s">
        <v>352</v>
      </c>
      <c r="G31" s="105"/>
      <c r="H31" s="104" t="s">
        <v>353</v>
      </c>
      <c r="I31" s="60"/>
      <c r="J31" s="105"/>
      <c r="K31" s="105"/>
      <c r="L31" s="333">
        <v>0</v>
      </c>
      <c r="M31" s="105"/>
    </row>
    <row r="32" spans="2:22" ht="45" x14ac:dyDescent="0.25">
      <c r="B32" s="110" t="s">
        <v>354</v>
      </c>
      <c r="C32" s="111" t="s">
        <v>355</v>
      </c>
      <c r="D32" s="111" t="s">
        <v>202</v>
      </c>
      <c r="E32" s="111" t="s">
        <v>356</v>
      </c>
      <c r="F32" s="110" t="s">
        <v>352</v>
      </c>
      <c r="G32" s="111" t="s">
        <v>343</v>
      </c>
      <c r="H32" s="110"/>
      <c r="I32" s="59"/>
      <c r="J32" s="115" t="s">
        <v>357</v>
      </c>
      <c r="K32" s="98"/>
      <c r="L32" s="125">
        <f>ROUND(AVERAGE(L33:L35),0)</f>
        <v>0</v>
      </c>
      <c r="M32" s="111"/>
      <c r="N32" s="98"/>
      <c r="O32" s="98"/>
      <c r="P32" s="98"/>
      <c r="Q32" s="98"/>
      <c r="R32" s="98"/>
      <c r="S32" s="331"/>
      <c r="T32" s="98"/>
      <c r="U32" s="98"/>
      <c r="V32" s="98"/>
    </row>
    <row r="33" spans="2:22" ht="276" x14ac:dyDescent="0.25">
      <c r="B33" s="104" t="s">
        <v>358</v>
      </c>
      <c r="C33" s="105" t="s">
        <v>197</v>
      </c>
      <c r="D33" s="105" t="s">
        <v>359</v>
      </c>
      <c r="E33" s="105" t="s">
        <v>360</v>
      </c>
      <c r="F33" s="104" t="s">
        <v>361</v>
      </c>
      <c r="G33" s="105"/>
      <c r="H33" s="104" t="s">
        <v>362</v>
      </c>
      <c r="I33" s="60" t="s">
        <v>363</v>
      </c>
      <c r="J33" s="112"/>
      <c r="K33" s="112"/>
      <c r="L33" s="327">
        <v>0</v>
      </c>
      <c r="M33" s="106"/>
    </row>
    <row r="34" spans="2:22" ht="409.5" x14ac:dyDescent="0.25">
      <c r="B34" s="104" t="s">
        <v>364</v>
      </c>
      <c r="C34" s="105" t="s">
        <v>365</v>
      </c>
      <c r="D34" s="105" t="s">
        <v>233</v>
      </c>
      <c r="E34" s="105" t="s">
        <v>366</v>
      </c>
      <c r="F34" s="104" t="s">
        <v>367</v>
      </c>
      <c r="G34" s="105" t="s">
        <v>368</v>
      </c>
      <c r="H34" s="104" t="s">
        <v>369</v>
      </c>
      <c r="I34" s="60" t="s">
        <v>370</v>
      </c>
      <c r="J34" s="112"/>
      <c r="K34" s="112"/>
      <c r="L34" s="333">
        <v>0</v>
      </c>
      <c r="M34" s="106"/>
    </row>
    <row r="35" spans="2:22" ht="60" x14ac:dyDescent="0.25">
      <c r="B35" s="104" t="s">
        <v>371</v>
      </c>
      <c r="C35" s="105" t="s">
        <v>197</v>
      </c>
      <c r="D35" s="105" t="s">
        <v>372</v>
      </c>
      <c r="E35" s="105" t="s">
        <v>373</v>
      </c>
      <c r="F35" s="104" t="s">
        <v>374</v>
      </c>
      <c r="G35" s="105"/>
      <c r="H35" s="104"/>
      <c r="I35" s="60" t="s">
        <v>375</v>
      </c>
      <c r="J35" s="112"/>
      <c r="K35" s="112"/>
      <c r="L35" s="333">
        <v>0</v>
      </c>
      <c r="M35" s="106"/>
    </row>
    <row r="36" spans="2:22" ht="30" x14ac:dyDescent="0.25">
      <c r="B36" s="110" t="s">
        <v>376</v>
      </c>
      <c r="C36" s="111" t="s">
        <v>197</v>
      </c>
      <c r="D36" s="111" t="s">
        <v>203</v>
      </c>
      <c r="E36" s="111" t="s">
        <v>377</v>
      </c>
      <c r="F36" s="110" t="s">
        <v>378</v>
      </c>
      <c r="G36" s="111" t="s">
        <v>343</v>
      </c>
      <c r="H36" s="110"/>
      <c r="I36" s="59"/>
      <c r="J36" s="115"/>
      <c r="K36" s="111"/>
      <c r="L36" s="125">
        <f>L37</f>
        <v>0</v>
      </c>
      <c r="M36" s="111"/>
      <c r="N36" s="98"/>
      <c r="O36" s="98"/>
      <c r="P36" s="98"/>
      <c r="Q36" s="98"/>
      <c r="R36" s="98"/>
      <c r="S36" s="331"/>
      <c r="T36" s="98"/>
      <c r="U36" s="98"/>
      <c r="V36" s="98"/>
    </row>
    <row r="37" spans="2:22" ht="75" x14ac:dyDescent="0.25">
      <c r="B37" s="104" t="s">
        <v>379</v>
      </c>
      <c r="C37" s="105" t="s">
        <v>197</v>
      </c>
      <c r="D37" s="105" t="s">
        <v>380</v>
      </c>
      <c r="E37" s="105" t="s">
        <v>381</v>
      </c>
      <c r="F37" s="104" t="s">
        <v>382</v>
      </c>
      <c r="G37" s="105"/>
      <c r="H37" s="104" t="s">
        <v>348</v>
      </c>
      <c r="I37" s="60" t="s">
        <v>383</v>
      </c>
      <c r="J37" s="112"/>
      <c r="K37" s="105"/>
      <c r="L37" s="327">
        <v>0</v>
      </c>
      <c r="M37" s="106"/>
    </row>
    <row r="38" spans="2:22" ht="15.75" x14ac:dyDescent="0.25">
      <c r="B38" s="93" t="s">
        <v>204</v>
      </c>
      <c r="C38" s="94"/>
      <c r="D38" s="94"/>
      <c r="E38" s="94"/>
      <c r="F38" s="95"/>
      <c r="G38" s="94"/>
      <c r="H38" s="95"/>
      <c r="I38" s="96"/>
      <c r="J38" s="94"/>
      <c r="K38" s="94"/>
      <c r="L38" s="95"/>
      <c r="M38" s="108"/>
    </row>
    <row r="39" spans="2:22" x14ac:dyDescent="0.25">
      <c r="B39" s="99" t="s">
        <v>384</v>
      </c>
      <c r="C39" s="100" t="s">
        <v>197</v>
      </c>
      <c r="D39" s="100" t="s">
        <v>204</v>
      </c>
      <c r="E39" s="100"/>
      <c r="F39" s="99" t="s">
        <v>19</v>
      </c>
      <c r="G39" s="100"/>
      <c r="H39" s="120"/>
      <c r="I39" s="121"/>
      <c r="J39" s="126"/>
      <c r="K39" s="122"/>
      <c r="L39" s="123">
        <f>ROUND(AVERAGE($L$49,$L$45,$L$40),0)</f>
        <v>0</v>
      </c>
      <c r="M39" s="124"/>
    </row>
    <row r="40" spans="2:22" ht="30" x14ac:dyDescent="0.25">
      <c r="B40" s="110" t="s">
        <v>385</v>
      </c>
      <c r="C40" s="111" t="s">
        <v>197</v>
      </c>
      <c r="D40" s="111" t="s">
        <v>386</v>
      </c>
      <c r="E40" s="111" t="s">
        <v>387</v>
      </c>
      <c r="F40" s="110" t="s">
        <v>388</v>
      </c>
      <c r="G40" s="110" t="s">
        <v>327</v>
      </c>
      <c r="H40" s="110"/>
      <c r="I40" s="59" t="s">
        <v>389</v>
      </c>
      <c r="J40" s="112"/>
      <c r="K40" s="111"/>
      <c r="L40" s="125">
        <f>ROUND(AVERAGE(L41:L44),0)</f>
        <v>0</v>
      </c>
      <c r="M40" s="111"/>
      <c r="N40" s="98"/>
      <c r="O40" s="98"/>
      <c r="P40" s="98"/>
      <c r="Q40" s="98"/>
      <c r="R40" s="98"/>
      <c r="S40" s="331"/>
      <c r="T40" s="98"/>
      <c r="U40" s="98"/>
      <c r="V40" s="98"/>
    </row>
    <row r="41" spans="2:22" ht="262.14999999999998" customHeight="1" x14ac:dyDescent="0.25">
      <c r="B41" s="104" t="s">
        <v>390</v>
      </c>
      <c r="C41" s="105" t="s">
        <v>197</v>
      </c>
      <c r="D41" s="105" t="s">
        <v>391</v>
      </c>
      <c r="E41" s="105" t="s">
        <v>392</v>
      </c>
      <c r="F41" s="104" t="s">
        <v>393</v>
      </c>
      <c r="G41" s="127" t="s">
        <v>394</v>
      </c>
      <c r="H41" s="104" t="s">
        <v>395</v>
      </c>
      <c r="I41" s="60" t="s">
        <v>396</v>
      </c>
      <c r="J41" s="112"/>
      <c r="K41" s="112"/>
      <c r="L41" s="333">
        <v>0</v>
      </c>
      <c r="M41" s="106"/>
    </row>
    <row r="42" spans="2:22" ht="216" x14ac:dyDescent="0.25">
      <c r="B42" s="104" t="s">
        <v>397</v>
      </c>
      <c r="C42" s="105" t="s">
        <v>197</v>
      </c>
      <c r="D42" s="105" t="s">
        <v>398</v>
      </c>
      <c r="E42" s="105" t="s">
        <v>399</v>
      </c>
      <c r="F42" s="104" t="s">
        <v>400</v>
      </c>
      <c r="G42" s="105"/>
      <c r="H42" s="104" t="s">
        <v>401</v>
      </c>
      <c r="I42" s="60" t="s">
        <v>402</v>
      </c>
      <c r="J42" s="112"/>
      <c r="K42" s="112"/>
      <c r="L42" s="327">
        <v>0</v>
      </c>
      <c r="M42" s="106"/>
    </row>
    <row r="43" spans="2:22" ht="60" x14ac:dyDescent="0.25">
      <c r="B43" s="104" t="s">
        <v>403</v>
      </c>
      <c r="C43" s="105" t="s">
        <v>197</v>
      </c>
      <c r="D43" s="105" t="s">
        <v>404</v>
      </c>
      <c r="E43" s="105" t="s">
        <v>405</v>
      </c>
      <c r="F43" s="104" t="s">
        <v>406</v>
      </c>
      <c r="G43" s="105"/>
      <c r="H43" s="104"/>
      <c r="I43" s="60" t="s">
        <v>407</v>
      </c>
      <c r="J43" s="112"/>
      <c r="K43" s="112"/>
      <c r="L43" s="327">
        <v>0</v>
      </c>
      <c r="M43" s="106"/>
    </row>
    <row r="44" spans="2:22" ht="252" x14ac:dyDescent="0.25">
      <c r="B44" s="104" t="s">
        <v>408</v>
      </c>
      <c r="C44" s="105" t="s">
        <v>197</v>
      </c>
      <c r="D44" s="105" t="s">
        <v>409</v>
      </c>
      <c r="E44" s="105" t="s">
        <v>410</v>
      </c>
      <c r="F44" s="104" t="s">
        <v>411</v>
      </c>
      <c r="G44" s="105"/>
      <c r="H44" s="104" t="s">
        <v>412</v>
      </c>
      <c r="I44" s="60" t="s">
        <v>413</v>
      </c>
      <c r="J44" s="112"/>
      <c r="K44" s="112"/>
      <c r="L44" s="333">
        <v>0</v>
      </c>
      <c r="M44" s="106"/>
    </row>
    <row r="45" spans="2:22" ht="45" x14ac:dyDescent="0.25">
      <c r="B45" s="110" t="s">
        <v>414</v>
      </c>
      <c r="C45" s="111" t="s">
        <v>197</v>
      </c>
      <c r="D45" s="111" t="s">
        <v>415</v>
      </c>
      <c r="E45" s="111" t="s">
        <v>416</v>
      </c>
      <c r="F45" s="110" t="s">
        <v>417</v>
      </c>
      <c r="G45" s="128"/>
      <c r="H45" s="110"/>
      <c r="I45" s="59"/>
      <c r="J45" s="112"/>
      <c r="K45" s="111"/>
      <c r="L45" s="125">
        <f>ROUND(AVERAGE(L46:L48),0)</f>
        <v>0</v>
      </c>
      <c r="M45" s="111"/>
      <c r="N45" s="98"/>
      <c r="O45" s="98"/>
      <c r="P45" s="98"/>
      <c r="Q45" s="98"/>
      <c r="R45" s="98"/>
      <c r="S45" s="331"/>
      <c r="T45" s="98"/>
      <c r="U45" s="98"/>
      <c r="V45" s="98"/>
    </row>
    <row r="46" spans="2:22" ht="180" x14ac:dyDescent="0.25">
      <c r="B46" s="104" t="s">
        <v>418</v>
      </c>
      <c r="C46" s="105" t="s">
        <v>197</v>
      </c>
      <c r="D46" s="105" t="s">
        <v>419</v>
      </c>
      <c r="E46" s="105" t="s">
        <v>420</v>
      </c>
      <c r="F46" s="104" t="s">
        <v>421</v>
      </c>
      <c r="G46" s="129" t="s">
        <v>422</v>
      </c>
      <c r="H46" s="104"/>
      <c r="I46" s="60" t="s">
        <v>423</v>
      </c>
      <c r="J46" s="112"/>
      <c r="K46" s="112"/>
      <c r="L46" s="327">
        <v>0</v>
      </c>
      <c r="M46" s="106"/>
    </row>
    <row r="47" spans="2:22" ht="144" x14ac:dyDescent="0.25">
      <c r="B47" s="104" t="s">
        <v>424</v>
      </c>
      <c r="C47" s="105" t="s">
        <v>197</v>
      </c>
      <c r="D47" s="105" t="s">
        <v>425</v>
      </c>
      <c r="E47" s="105"/>
      <c r="F47" s="104" t="s">
        <v>426</v>
      </c>
      <c r="G47" s="129"/>
      <c r="H47" s="104" t="s">
        <v>427</v>
      </c>
      <c r="I47" s="60" t="s">
        <v>428</v>
      </c>
      <c r="J47" s="112"/>
      <c r="K47" s="112"/>
      <c r="L47" s="327">
        <v>0</v>
      </c>
      <c r="M47" s="106"/>
    </row>
    <row r="48" spans="2:22" ht="240" x14ac:dyDescent="0.25">
      <c r="B48" s="104" t="s">
        <v>429</v>
      </c>
      <c r="C48" s="105" t="s">
        <v>197</v>
      </c>
      <c r="D48" s="105" t="s">
        <v>430</v>
      </c>
      <c r="E48" s="105"/>
      <c r="F48" s="104" t="s">
        <v>431</v>
      </c>
      <c r="G48" s="129"/>
      <c r="H48" s="104" t="s">
        <v>432</v>
      </c>
      <c r="I48" s="60" t="s">
        <v>433</v>
      </c>
      <c r="J48" s="112"/>
      <c r="K48" s="112"/>
      <c r="L48" s="327">
        <v>0</v>
      </c>
      <c r="M48" s="106"/>
    </row>
    <row r="49" spans="2:22" ht="45" x14ac:dyDescent="0.25">
      <c r="B49" s="110" t="s">
        <v>434</v>
      </c>
      <c r="C49" s="111" t="s">
        <v>246</v>
      </c>
      <c r="D49" s="111" t="s">
        <v>248</v>
      </c>
      <c r="E49" s="111" t="s">
        <v>435</v>
      </c>
      <c r="F49" s="110" t="s">
        <v>436</v>
      </c>
      <c r="G49" s="128"/>
      <c r="H49" s="110"/>
      <c r="I49" s="59"/>
      <c r="J49" s="115"/>
      <c r="K49" s="111"/>
      <c r="L49" s="125">
        <f>ROUND(AVERAGE(L50:L52),0)</f>
        <v>0</v>
      </c>
      <c r="M49" s="111"/>
      <c r="N49" s="98"/>
      <c r="O49" s="98"/>
      <c r="P49" s="98"/>
      <c r="Q49" s="98"/>
      <c r="R49" s="98"/>
      <c r="S49" s="331"/>
      <c r="T49" s="98"/>
      <c r="U49" s="98"/>
      <c r="V49" s="98"/>
    </row>
    <row r="50" spans="2:22" ht="300" x14ac:dyDescent="0.25">
      <c r="B50" s="104" t="s">
        <v>437</v>
      </c>
      <c r="C50" s="105" t="s">
        <v>246</v>
      </c>
      <c r="D50" s="105" t="s">
        <v>438</v>
      </c>
      <c r="E50" s="105"/>
      <c r="F50" s="104" t="s">
        <v>439</v>
      </c>
      <c r="G50" s="129"/>
      <c r="H50" s="104" t="s">
        <v>440</v>
      </c>
      <c r="I50" s="60" t="s">
        <v>441</v>
      </c>
      <c r="J50" s="112"/>
      <c r="K50" s="112"/>
      <c r="L50" s="333">
        <v>0</v>
      </c>
      <c r="M50" s="106"/>
    </row>
    <row r="51" spans="2:22" ht="96" x14ac:dyDescent="0.25">
      <c r="B51" s="104" t="s">
        <v>442</v>
      </c>
      <c r="C51" s="105" t="s">
        <v>246</v>
      </c>
      <c r="D51" s="105" t="s">
        <v>443</v>
      </c>
      <c r="E51" s="105"/>
      <c r="F51" s="104" t="s">
        <v>444</v>
      </c>
      <c r="G51" s="129"/>
      <c r="H51" s="104" t="s">
        <v>445</v>
      </c>
      <c r="I51" s="60" t="s">
        <v>446</v>
      </c>
      <c r="J51" s="112"/>
      <c r="K51" s="112"/>
      <c r="L51" s="333">
        <v>0</v>
      </c>
      <c r="M51" s="106"/>
    </row>
    <row r="52" spans="2:22" ht="276" x14ac:dyDescent="0.25">
      <c r="B52" s="130" t="s">
        <v>447</v>
      </c>
      <c r="C52" s="131" t="s">
        <v>246</v>
      </c>
      <c r="D52" s="131" t="s">
        <v>448</v>
      </c>
      <c r="E52" s="131"/>
      <c r="F52" s="130" t="s">
        <v>449</v>
      </c>
      <c r="G52" s="132"/>
      <c r="H52" s="130" t="s">
        <v>450</v>
      </c>
      <c r="I52" s="62" t="s">
        <v>451</v>
      </c>
      <c r="J52" s="112"/>
      <c r="K52" s="131"/>
      <c r="L52" s="333">
        <v>0</v>
      </c>
      <c r="M52" s="133"/>
      <c r="N52" s="11"/>
      <c r="O52" s="11"/>
      <c r="P52" s="11"/>
      <c r="Q52" s="11"/>
      <c r="R52" s="11"/>
      <c r="S52" s="332"/>
      <c r="T52" s="11"/>
      <c r="U52" s="11"/>
      <c r="V52" s="11"/>
    </row>
    <row r="53" spans="2:22" ht="15.75" x14ac:dyDescent="0.25">
      <c r="B53" s="93" t="s">
        <v>185</v>
      </c>
      <c r="C53" s="94"/>
      <c r="D53" s="94"/>
      <c r="E53" s="94"/>
      <c r="F53" s="95"/>
      <c r="G53" s="94"/>
      <c r="H53" s="95"/>
      <c r="I53" s="96"/>
      <c r="J53" s="94"/>
      <c r="K53" s="94"/>
      <c r="L53" s="95"/>
      <c r="M53" s="108"/>
    </row>
    <row r="54" spans="2:22" ht="75" x14ac:dyDescent="0.25">
      <c r="B54" s="99" t="s">
        <v>452</v>
      </c>
      <c r="C54" s="100" t="s">
        <v>453</v>
      </c>
      <c r="D54" s="100" t="s">
        <v>185</v>
      </c>
      <c r="E54" s="100"/>
      <c r="F54" s="99" t="s">
        <v>36</v>
      </c>
      <c r="G54" s="100"/>
      <c r="H54" s="120"/>
      <c r="I54" s="121"/>
      <c r="J54" s="122"/>
      <c r="K54" s="122"/>
      <c r="L54" s="102">
        <f>AVERAGE($L$59,$L$55)</f>
        <v>0</v>
      </c>
      <c r="M54" s="124"/>
    </row>
    <row r="55" spans="2:22" ht="45" x14ac:dyDescent="0.25">
      <c r="B55" s="110" t="s">
        <v>454</v>
      </c>
      <c r="C55" s="111" t="s">
        <v>453</v>
      </c>
      <c r="D55" s="111" t="s">
        <v>186</v>
      </c>
      <c r="E55" s="111" t="s">
        <v>455</v>
      </c>
      <c r="F55" s="110" t="s">
        <v>456</v>
      </c>
      <c r="G55" s="105"/>
      <c r="H55" s="104"/>
      <c r="I55" s="60"/>
      <c r="J55" s="105"/>
      <c r="K55" s="105"/>
      <c r="L55" s="125">
        <f>ROUND(AVERAGE(L56:L58),0)</f>
        <v>0</v>
      </c>
      <c r="M55" s="106"/>
    </row>
    <row r="56" spans="2:22" ht="409.5" x14ac:dyDescent="0.25">
      <c r="B56" s="104" t="s">
        <v>457</v>
      </c>
      <c r="C56" s="105" t="s">
        <v>453</v>
      </c>
      <c r="D56" s="105" t="s">
        <v>187</v>
      </c>
      <c r="E56" s="105"/>
      <c r="F56" s="104" t="s">
        <v>458</v>
      </c>
      <c r="G56" s="105" t="s">
        <v>327</v>
      </c>
      <c r="H56" s="104" t="s">
        <v>459</v>
      </c>
      <c r="I56" s="60" t="s">
        <v>460</v>
      </c>
      <c r="J56" s="112"/>
      <c r="K56" s="105"/>
      <c r="L56" s="333">
        <v>0</v>
      </c>
      <c r="M56" s="106"/>
    </row>
    <row r="57" spans="2:22" ht="324" x14ac:dyDescent="0.25">
      <c r="B57" s="104" t="s">
        <v>461</v>
      </c>
      <c r="C57" s="105" t="s">
        <v>453</v>
      </c>
      <c r="D57" s="105" t="s">
        <v>188</v>
      </c>
      <c r="E57" s="105" t="s">
        <v>462</v>
      </c>
      <c r="F57" s="104" t="s">
        <v>463</v>
      </c>
      <c r="G57" s="105" t="s">
        <v>343</v>
      </c>
      <c r="H57" s="104" t="s">
        <v>464</v>
      </c>
      <c r="I57" s="60" t="s">
        <v>465</v>
      </c>
      <c r="J57" s="105"/>
      <c r="K57" s="112"/>
      <c r="L57" s="333">
        <v>0</v>
      </c>
      <c r="M57" s="106"/>
    </row>
    <row r="58" spans="2:22" ht="204" x14ac:dyDescent="0.25">
      <c r="B58" s="104" t="s">
        <v>379</v>
      </c>
      <c r="C58" s="105" t="s">
        <v>453</v>
      </c>
      <c r="D58" s="105" t="s">
        <v>189</v>
      </c>
      <c r="E58" s="105"/>
      <c r="F58" s="104" t="s">
        <v>466</v>
      </c>
      <c r="G58" s="105" t="s">
        <v>467</v>
      </c>
      <c r="H58" s="104" t="s">
        <v>468</v>
      </c>
      <c r="I58" s="60" t="s">
        <v>469</v>
      </c>
      <c r="J58" s="105"/>
      <c r="K58" s="112"/>
      <c r="L58" s="333">
        <v>0</v>
      </c>
      <c r="M58" s="106"/>
    </row>
    <row r="59" spans="2:22" ht="30" x14ac:dyDescent="0.25">
      <c r="B59" s="110" t="s">
        <v>470</v>
      </c>
      <c r="C59" s="111" t="s">
        <v>453</v>
      </c>
      <c r="D59" s="111" t="s">
        <v>190</v>
      </c>
      <c r="E59" s="111" t="s">
        <v>471</v>
      </c>
      <c r="F59" s="110" t="s">
        <v>472</v>
      </c>
      <c r="G59" s="105"/>
      <c r="H59" s="104"/>
      <c r="I59" s="60"/>
      <c r="J59" s="105"/>
      <c r="K59" s="105"/>
      <c r="L59" s="125">
        <f>L60</f>
        <v>0</v>
      </c>
      <c r="M59" s="106"/>
    </row>
    <row r="60" spans="2:22" ht="132" x14ac:dyDescent="0.25">
      <c r="B60" s="104" t="s">
        <v>473</v>
      </c>
      <c r="C60" s="105" t="s">
        <v>453</v>
      </c>
      <c r="D60" s="105" t="s">
        <v>191</v>
      </c>
      <c r="E60" s="105"/>
      <c r="F60" s="104" t="s">
        <v>474</v>
      </c>
      <c r="G60" s="105"/>
      <c r="H60" s="104" t="s">
        <v>475</v>
      </c>
      <c r="I60" s="60" t="s">
        <v>476</v>
      </c>
      <c r="J60" s="105"/>
      <c r="K60" s="112"/>
      <c r="L60" s="333">
        <v>0</v>
      </c>
      <c r="M60" s="106"/>
    </row>
    <row r="61" spans="2:22" ht="15.75" x14ac:dyDescent="0.25">
      <c r="B61" s="93" t="s">
        <v>170</v>
      </c>
      <c r="C61" s="94"/>
      <c r="D61" s="94"/>
      <c r="E61" s="94"/>
      <c r="F61" s="95"/>
      <c r="G61" s="94"/>
      <c r="H61" s="95"/>
      <c r="I61" s="96"/>
      <c r="J61" s="94"/>
      <c r="K61" s="94"/>
      <c r="L61" s="95"/>
      <c r="M61" s="108"/>
    </row>
    <row r="62" spans="2:22" ht="45" x14ac:dyDescent="0.25">
      <c r="B62" s="99" t="s">
        <v>477</v>
      </c>
      <c r="C62" s="100" t="s">
        <v>478</v>
      </c>
      <c r="D62" s="100" t="s">
        <v>170</v>
      </c>
      <c r="E62" s="100"/>
      <c r="F62" s="99" t="s">
        <v>37</v>
      </c>
      <c r="G62" s="100"/>
      <c r="H62" s="120"/>
      <c r="I62" s="121"/>
      <c r="J62" s="126"/>
      <c r="K62" s="122"/>
      <c r="L62" s="102">
        <f>AVERAGE($L$63,$L$69)</f>
        <v>0</v>
      </c>
      <c r="M62" s="124"/>
    </row>
    <row r="63" spans="2:22" ht="60" x14ac:dyDescent="0.25">
      <c r="B63" s="135" t="s">
        <v>479</v>
      </c>
      <c r="C63" s="115" t="s">
        <v>197</v>
      </c>
      <c r="D63" s="115" t="s">
        <v>205</v>
      </c>
      <c r="E63" s="115" t="s">
        <v>480</v>
      </c>
      <c r="F63" s="110" t="s">
        <v>481</v>
      </c>
      <c r="G63" s="115"/>
      <c r="H63" s="135" t="s">
        <v>482</v>
      </c>
      <c r="I63" s="136" t="s">
        <v>483</v>
      </c>
      <c r="J63" s="301"/>
      <c r="K63" s="134"/>
      <c r="L63" s="113">
        <f>ROUND(AVERAGE(L64:L67),0)</f>
        <v>0</v>
      </c>
      <c r="M63" s="115"/>
      <c r="N63" s="134"/>
      <c r="O63" s="134"/>
      <c r="P63" s="134"/>
      <c r="Q63" s="134"/>
      <c r="R63" s="134"/>
      <c r="S63" s="303"/>
      <c r="T63" s="134"/>
      <c r="U63" s="134"/>
      <c r="V63" s="134"/>
    </row>
    <row r="64" spans="2:22" ht="72" x14ac:dyDescent="0.25">
      <c r="B64" s="137" t="s">
        <v>484</v>
      </c>
      <c r="C64" s="112" t="s">
        <v>197</v>
      </c>
      <c r="D64" s="112" t="s">
        <v>485</v>
      </c>
      <c r="E64" s="112"/>
      <c r="F64" s="104" t="s">
        <v>486</v>
      </c>
      <c r="G64" s="115" t="s">
        <v>487</v>
      </c>
      <c r="H64" s="137"/>
      <c r="I64" s="138" t="s">
        <v>488</v>
      </c>
      <c r="J64" s="112"/>
      <c r="K64" s="112"/>
      <c r="L64" s="333">
        <v>0</v>
      </c>
      <c r="M64" s="139"/>
      <c r="N64" s="23"/>
      <c r="O64" s="23"/>
      <c r="P64" s="23"/>
      <c r="Q64" s="23"/>
      <c r="R64" s="23"/>
      <c r="S64" s="330"/>
      <c r="T64" s="23"/>
      <c r="U64" s="23"/>
      <c r="V64" s="23"/>
    </row>
    <row r="65" spans="2:22" ht="240" x14ac:dyDescent="0.25">
      <c r="B65" s="137" t="s">
        <v>489</v>
      </c>
      <c r="C65" s="112" t="s">
        <v>246</v>
      </c>
      <c r="D65" s="112" t="s">
        <v>249</v>
      </c>
      <c r="E65" s="112"/>
      <c r="F65" s="104" t="s">
        <v>490</v>
      </c>
      <c r="G65" s="115"/>
      <c r="H65" s="137"/>
      <c r="I65" s="138" t="s">
        <v>491</v>
      </c>
      <c r="J65" s="112"/>
      <c r="K65" s="112"/>
      <c r="L65" s="333">
        <v>0</v>
      </c>
      <c r="M65" s="139"/>
      <c r="N65" s="23"/>
      <c r="O65" s="23"/>
      <c r="P65" s="23"/>
      <c r="Q65" s="23"/>
      <c r="R65" s="23"/>
      <c r="S65" s="330"/>
      <c r="T65" s="23"/>
      <c r="U65" s="23"/>
      <c r="V65" s="23"/>
    </row>
    <row r="66" spans="2:22" ht="120" x14ac:dyDescent="0.25">
      <c r="B66" s="137" t="s">
        <v>492</v>
      </c>
      <c r="C66" s="112" t="s">
        <v>197</v>
      </c>
      <c r="D66" s="112" t="s">
        <v>493</v>
      </c>
      <c r="E66" s="112" t="s">
        <v>494</v>
      </c>
      <c r="F66" s="104" t="s">
        <v>495</v>
      </c>
      <c r="G66" s="115"/>
      <c r="H66" s="137" t="s">
        <v>496</v>
      </c>
      <c r="I66" s="138" t="s">
        <v>497</v>
      </c>
      <c r="J66" s="112"/>
      <c r="K66" s="112"/>
      <c r="L66" s="327">
        <v>0</v>
      </c>
      <c r="M66" s="139"/>
      <c r="N66" s="23"/>
      <c r="O66" s="23"/>
      <c r="P66" s="23"/>
      <c r="Q66" s="23"/>
      <c r="R66" s="23"/>
      <c r="S66" s="330"/>
      <c r="T66" s="23"/>
      <c r="U66" s="23"/>
      <c r="V66" s="23"/>
    </row>
    <row r="67" spans="2:22" ht="180" x14ac:dyDescent="0.25">
      <c r="B67" s="137" t="s">
        <v>498</v>
      </c>
      <c r="C67" s="112" t="s">
        <v>197</v>
      </c>
      <c r="D67" s="112" t="s">
        <v>499</v>
      </c>
      <c r="E67" s="112" t="s">
        <v>500</v>
      </c>
      <c r="F67" s="104" t="s">
        <v>501</v>
      </c>
      <c r="G67" s="115"/>
      <c r="H67" s="137" t="s">
        <v>502</v>
      </c>
      <c r="I67" s="138" t="s">
        <v>503</v>
      </c>
      <c r="J67" s="112"/>
      <c r="K67" s="112"/>
      <c r="L67" s="333">
        <v>0</v>
      </c>
      <c r="M67" s="139"/>
      <c r="N67" s="23"/>
      <c r="O67" s="23"/>
      <c r="P67" s="23"/>
      <c r="Q67" s="23"/>
      <c r="R67" s="23"/>
      <c r="S67" s="330"/>
      <c r="T67" s="23"/>
      <c r="U67" s="23"/>
      <c r="V67" s="23"/>
    </row>
    <row r="68" spans="2:22" ht="30" x14ac:dyDescent="0.25">
      <c r="B68" s="137" t="s">
        <v>504</v>
      </c>
      <c r="C68" s="112" t="s">
        <v>505</v>
      </c>
      <c r="D68" s="112" t="s">
        <v>506</v>
      </c>
      <c r="E68" s="112"/>
      <c r="F68" s="104" t="s">
        <v>507</v>
      </c>
      <c r="G68" s="115"/>
      <c r="H68" s="137"/>
      <c r="I68" s="138" t="s">
        <v>505</v>
      </c>
      <c r="J68" s="112"/>
      <c r="K68" s="112"/>
      <c r="L68" s="327" t="s">
        <v>505</v>
      </c>
      <c r="M68" s="139"/>
      <c r="N68" s="23"/>
      <c r="O68" s="23"/>
      <c r="P68" s="23"/>
      <c r="Q68" s="23"/>
      <c r="R68" s="23"/>
      <c r="S68" s="330"/>
      <c r="T68" s="23"/>
      <c r="U68" s="23"/>
      <c r="V68" s="23"/>
    </row>
    <row r="69" spans="2:22" ht="45" x14ac:dyDescent="0.25">
      <c r="B69" s="135" t="s">
        <v>508</v>
      </c>
      <c r="C69" s="115" t="s">
        <v>166</v>
      </c>
      <c r="D69" s="115" t="s">
        <v>167</v>
      </c>
      <c r="E69" s="115"/>
      <c r="F69" s="110" t="s">
        <v>509</v>
      </c>
      <c r="G69" s="115" t="s">
        <v>487</v>
      </c>
      <c r="H69" s="135"/>
      <c r="I69" s="136"/>
      <c r="J69" s="115"/>
      <c r="K69" s="115"/>
      <c r="L69" s="113">
        <f>ROUND(AVERAGE(L70:L72),0)</f>
        <v>0</v>
      </c>
      <c r="M69" s="115"/>
      <c r="N69" s="134"/>
      <c r="O69" s="134"/>
      <c r="P69" s="134"/>
      <c r="Q69" s="134"/>
      <c r="R69" s="134"/>
      <c r="S69" s="303"/>
      <c r="T69" s="134"/>
      <c r="U69" s="134"/>
      <c r="V69" s="134"/>
    </row>
    <row r="70" spans="2:22" ht="132" x14ac:dyDescent="0.25">
      <c r="B70" s="137" t="s">
        <v>510</v>
      </c>
      <c r="C70" s="112" t="s">
        <v>166</v>
      </c>
      <c r="D70" s="112" t="s">
        <v>168</v>
      </c>
      <c r="E70" s="112"/>
      <c r="F70" s="104" t="s">
        <v>511</v>
      </c>
      <c r="G70" s="115"/>
      <c r="H70" s="137"/>
      <c r="I70" s="138" t="s">
        <v>512</v>
      </c>
      <c r="J70" s="112"/>
      <c r="K70" s="112"/>
      <c r="L70" s="333">
        <v>0</v>
      </c>
      <c r="M70" s="139"/>
      <c r="N70" s="23"/>
      <c r="O70" s="23"/>
      <c r="P70" s="23"/>
      <c r="Q70" s="23"/>
      <c r="R70" s="23"/>
      <c r="S70" s="330"/>
      <c r="T70" s="23"/>
      <c r="U70" s="23"/>
      <c r="V70" s="23"/>
    </row>
    <row r="71" spans="2:22" ht="156" x14ac:dyDescent="0.25">
      <c r="B71" s="137" t="s">
        <v>513</v>
      </c>
      <c r="C71" s="112" t="s">
        <v>166</v>
      </c>
      <c r="D71" s="112" t="s">
        <v>169</v>
      </c>
      <c r="E71" s="112" t="s">
        <v>514</v>
      </c>
      <c r="F71" s="104" t="s">
        <v>515</v>
      </c>
      <c r="G71" s="115"/>
      <c r="H71" s="137" t="s">
        <v>516</v>
      </c>
      <c r="I71" s="138" t="s">
        <v>517</v>
      </c>
      <c r="J71" s="112"/>
      <c r="K71" s="112"/>
      <c r="L71" s="333">
        <v>0</v>
      </c>
      <c r="M71" s="139"/>
      <c r="N71" s="23"/>
      <c r="O71" s="23"/>
      <c r="P71" s="23"/>
      <c r="Q71" s="23"/>
      <c r="R71" s="23"/>
      <c r="S71" s="330"/>
      <c r="T71" s="23"/>
      <c r="U71" s="23"/>
      <c r="V71" s="23"/>
    </row>
    <row r="72" spans="2:22" ht="108" x14ac:dyDescent="0.25">
      <c r="B72" s="137" t="s">
        <v>518</v>
      </c>
      <c r="C72" s="112" t="s">
        <v>197</v>
      </c>
      <c r="D72" s="112" t="s">
        <v>519</v>
      </c>
      <c r="E72" s="112" t="s">
        <v>520</v>
      </c>
      <c r="F72" s="104" t="s">
        <v>521</v>
      </c>
      <c r="G72" s="115"/>
      <c r="H72" s="137" t="s">
        <v>522</v>
      </c>
      <c r="I72" s="138" t="s">
        <v>523</v>
      </c>
      <c r="J72" s="112"/>
      <c r="K72" s="112"/>
      <c r="L72" s="333">
        <v>0</v>
      </c>
      <c r="M72" s="139"/>
      <c r="N72" s="23"/>
      <c r="O72" s="23"/>
      <c r="P72" s="23"/>
      <c r="Q72" s="23"/>
      <c r="R72" s="23"/>
      <c r="S72" s="330"/>
      <c r="T72" s="23"/>
      <c r="U72" s="23"/>
      <c r="V72" s="23"/>
    </row>
    <row r="73" spans="2:22" ht="15.75" x14ac:dyDescent="0.25">
      <c r="B73" s="93" t="s">
        <v>33</v>
      </c>
      <c r="C73" s="94"/>
      <c r="D73" s="94"/>
      <c r="E73" s="94"/>
      <c r="F73" s="95"/>
      <c r="G73" s="94"/>
      <c r="H73" s="95"/>
      <c r="I73" s="96"/>
      <c r="J73" s="94"/>
      <c r="K73" s="94"/>
      <c r="L73" s="95"/>
      <c r="M73" s="108"/>
      <c r="N73" s="23"/>
      <c r="O73" s="23"/>
      <c r="P73" s="23"/>
      <c r="Q73" s="23"/>
      <c r="R73" s="23"/>
      <c r="S73" s="330"/>
      <c r="T73" s="23"/>
      <c r="U73" s="23"/>
      <c r="V73" s="23"/>
    </row>
    <row r="74" spans="2:22" ht="30" x14ac:dyDescent="0.25">
      <c r="B74" s="99" t="s">
        <v>524</v>
      </c>
      <c r="C74" s="100" t="s">
        <v>181</v>
      </c>
      <c r="D74" s="100" t="s">
        <v>33</v>
      </c>
      <c r="E74" s="100"/>
      <c r="F74" s="99" t="s">
        <v>32</v>
      </c>
      <c r="G74" s="100"/>
      <c r="H74" s="120"/>
      <c r="I74" s="121"/>
      <c r="J74" s="122"/>
      <c r="K74" s="122"/>
      <c r="L74" s="102">
        <f>ROUND(AVERAGE($L$75,$L$76),0)</f>
        <v>0</v>
      </c>
      <c r="M74" s="124"/>
    </row>
    <row r="75" spans="2:22" ht="312" x14ac:dyDescent="0.25">
      <c r="B75" s="137" t="s">
        <v>525</v>
      </c>
      <c r="C75" s="112" t="s">
        <v>181</v>
      </c>
      <c r="D75" s="112" t="s">
        <v>182</v>
      </c>
      <c r="E75" s="112" t="s">
        <v>526</v>
      </c>
      <c r="F75" s="104" t="s">
        <v>527</v>
      </c>
      <c r="G75" s="112" t="s">
        <v>343</v>
      </c>
      <c r="H75" s="137"/>
      <c r="I75" s="138" t="s">
        <v>528</v>
      </c>
      <c r="J75" s="112"/>
      <c r="K75" s="112"/>
      <c r="L75" s="327">
        <v>0</v>
      </c>
      <c r="M75" s="112"/>
    </row>
    <row r="76" spans="2:22" ht="192" x14ac:dyDescent="0.25">
      <c r="B76" s="137" t="s">
        <v>529</v>
      </c>
      <c r="C76" s="112" t="s">
        <v>181</v>
      </c>
      <c r="D76" s="112" t="s">
        <v>183</v>
      </c>
      <c r="E76" s="112" t="s">
        <v>530</v>
      </c>
      <c r="F76" s="104" t="s">
        <v>531</v>
      </c>
      <c r="G76" s="112" t="s">
        <v>343</v>
      </c>
      <c r="H76" s="137"/>
      <c r="I76" s="138" t="s">
        <v>532</v>
      </c>
      <c r="J76" s="112"/>
      <c r="K76" s="112"/>
      <c r="L76" s="333">
        <v>0</v>
      </c>
      <c r="M76" s="112"/>
      <c r="N76" s="98"/>
      <c r="O76" s="98"/>
      <c r="P76" s="98"/>
      <c r="Q76" s="98"/>
      <c r="R76" s="98"/>
      <c r="S76" s="331"/>
      <c r="T76" s="98"/>
      <c r="U76" s="98"/>
      <c r="V76" s="98"/>
    </row>
    <row r="77" spans="2:22" x14ac:dyDescent="0.25">
      <c r="B77" s="134"/>
      <c r="C77" s="134"/>
      <c r="D77" s="140"/>
      <c r="E77" s="302"/>
      <c r="F77" s="303"/>
      <c r="G77" s="302"/>
      <c r="H77" s="141"/>
      <c r="I77" s="142"/>
      <c r="J77" s="304"/>
      <c r="K77" s="23"/>
      <c r="L77" s="141"/>
      <c r="M77" s="142"/>
    </row>
  </sheetData>
  <mergeCells count="6">
    <mergeCell ref="B2:C9"/>
    <mergeCell ref="D2:K5"/>
    <mergeCell ref="L2:M9"/>
    <mergeCell ref="D6:K9"/>
    <mergeCell ref="I14:I15"/>
    <mergeCell ref="J14:J15"/>
  </mergeCells>
  <dataValidations count="1">
    <dataValidation type="list" allowBlank="1" showInputMessage="1" showErrorMessage="1" sqref="L70:L72 L14:L15 L19:L23 L25:L26 L30:L31 L37 L33:L35 L46:L48 L41:L44 L50:L52 L56:L58 L60 L64:L68 L75:L76" xr:uid="{00000000-0002-0000-0400-000000000000}">
      <formula1>$S$10:$S$16</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19"/>
  <sheetViews>
    <sheetView topLeftCell="F116" zoomScale="70" zoomScaleNormal="70" workbookViewId="0">
      <selection activeCell="K118" sqref="K118"/>
    </sheetView>
  </sheetViews>
  <sheetFormatPr baseColWidth="10" defaultRowHeight="15" x14ac:dyDescent="0.25"/>
  <cols>
    <col min="1" max="1" width="12" customWidth="1"/>
    <col min="2" max="2" width="21.5703125" customWidth="1"/>
    <col min="3" max="3" width="25.42578125" style="58" customWidth="1"/>
    <col min="4" max="4" width="31.28515625" style="58" customWidth="1"/>
    <col min="5" max="5" width="13.28515625" style="57" customWidth="1"/>
    <col min="6" max="6" width="17.85546875" style="58" customWidth="1"/>
    <col min="7" max="7" width="20.7109375" style="58" customWidth="1"/>
    <col min="8" max="8" width="62" style="58" customWidth="1"/>
    <col min="9" max="9" width="25.5703125" style="58" customWidth="1"/>
    <col min="10" max="10" width="25.42578125" style="58" customWidth="1"/>
    <col min="11" max="11" width="16.7109375" customWidth="1"/>
    <col min="12" max="12" width="63.140625" customWidth="1"/>
    <col min="13" max="13" width="0" hidden="1" customWidth="1"/>
    <col min="14" max="14" width="9.42578125" style="88" hidden="1" customWidth="1"/>
  </cols>
  <sheetData>
    <row r="1" spans="1:14" ht="15.75" thickBot="1" x14ac:dyDescent="0.3">
      <c r="A1" s="143"/>
      <c r="B1" s="1"/>
      <c r="C1" s="295"/>
      <c r="D1" s="296"/>
      <c r="E1" s="298"/>
      <c r="F1" s="296"/>
      <c r="G1" s="296"/>
      <c r="H1" s="296"/>
      <c r="I1" s="296"/>
      <c r="J1" s="296"/>
      <c r="K1" s="145"/>
      <c r="L1" s="144"/>
    </row>
    <row r="2" spans="1:14" x14ac:dyDescent="0.25">
      <c r="A2" s="418" t="s">
        <v>533</v>
      </c>
      <c r="B2" s="507"/>
      <c r="C2" s="510" t="s">
        <v>254</v>
      </c>
      <c r="D2" s="426"/>
      <c r="E2" s="426"/>
      <c r="F2" s="426"/>
      <c r="G2" s="426"/>
      <c r="H2" s="426"/>
      <c r="I2" s="426"/>
      <c r="J2" s="511"/>
      <c r="K2" s="517"/>
      <c r="L2" s="518"/>
    </row>
    <row r="3" spans="1:14" x14ac:dyDescent="0.25">
      <c r="A3" s="420"/>
      <c r="B3" s="508"/>
      <c r="C3" s="512"/>
      <c r="D3" s="428"/>
      <c r="E3" s="428"/>
      <c r="F3" s="428"/>
      <c r="G3" s="428"/>
      <c r="H3" s="428"/>
      <c r="I3" s="428"/>
      <c r="J3" s="513"/>
      <c r="K3" s="519"/>
      <c r="L3" s="520"/>
      <c r="N3" s="145" t="s">
        <v>505</v>
      </c>
    </row>
    <row r="4" spans="1:14" x14ac:dyDescent="0.25">
      <c r="A4" s="420"/>
      <c r="B4" s="508"/>
      <c r="C4" s="512"/>
      <c r="D4" s="428"/>
      <c r="E4" s="428"/>
      <c r="F4" s="428"/>
      <c r="G4" s="428"/>
      <c r="H4" s="428"/>
      <c r="I4" s="428"/>
      <c r="J4" s="513"/>
      <c r="K4" s="519"/>
      <c r="L4" s="520"/>
      <c r="N4" s="145">
        <v>0</v>
      </c>
    </row>
    <row r="5" spans="1:14" ht="15.75" thickBot="1" x14ac:dyDescent="0.3">
      <c r="A5" s="420"/>
      <c r="B5" s="508"/>
      <c r="C5" s="514"/>
      <c r="D5" s="515"/>
      <c r="E5" s="515"/>
      <c r="F5" s="515"/>
      <c r="G5" s="515"/>
      <c r="H5" s="515"/>
      <c r="I5" s="515"/>
      <c r="J5" s="516"/>
      <c r="K5" s="519"/>
      <c r="L5" s="520"/>
      <c r="N5" s="145">
        <v>20</v>
      </c>
    </row>
    <row r="6" spans="1:14" x14ac:dyDescent="0.25">
      <c r="A6" s="420"/>
      <c r="B6" s="508"/>
      <c r="C6" s="523" t="str">
        <f>PORTADA!D10</f>
        <v>Nombre de la Entidad</v>
      </c>
      <c r="D6" s="524"/>
      <c r="E6" s="524"/>
      <c r="F6" s="524"/>
      <c r="G6" s="524"/>
      <c r="H6" s="524"/>
      <c r="I6" s="524"/>
      <c r="J6" s="525"/>
      <c r="K6" s="519"/>
      <c r="L6" s="520"/>
      <c r="N6" s="145">
        <v>40</v>
      </c>
    </row>
    <row r="7" spans="1:14" x14ac:dyDescent="0.25">
      <c r="A7" s="420"/>
      <c r="B7" s="508"/>
      <c r="C7" s="526"/>
      <c r="D7" s="527"/>
      <c r="E7" s="527"/>
      <c r="F7" s="527"/>
      <c r="G7" s="527"/>
      <c r="H7" s="527"/>
      <c r="I7" s="527"/>
      <c r="J7" s="528"/>
      <c r="K7" s="519"/>
      <c r="L7" s="520"/>
      <c r="N7" s="145">
        <v>60</v>
      </c>
    </row>
    <row r="8" spans="1:14" x14ac:dyDescent="0.25">
      <c r="A8" s="420"/>
      <c r="B8" s="508"/>
      <c r="C8" s="526"/>
      <c r="D8" s="527"/>
      <c r="E8" s="527"/>
      <c r="F8" s="527"/>
      <c r="G8" s="527"/>
      <c r="H8" s="527"/>
      <c r="I8" s="527"/>
      <c r="J8" s="528"/>
      <c r="K8" s="519"/>
      <c r="L8" s="520"/>
      <c r="N8" s="145">
        <v>80</v>
      </c>
    </row>
    <row r="9" spans="1:14" ht="15.75" thickBot="1" x14ac:dyDescent="0.3">
      <c r="A9" s="423"/>
      <c r="B9" s="509"/>
      <c r="C9" s="529"/>
      <c r="D9" s="530"/>
      <c r="E9" s="530"/>
      <c r="F9" s="530"/>
      <c r="G9" s="530"/>
      <c r="H9" s="530"/>
      <c r="I9" s="530"/>
      <c r="J9" s="531"/>
      <c r="K9" s="521"/>
      <c r="L9" s="522"/>
      <c r="N9" s="329">
        <v>100</v>
      </c>
    </row>
    <row r="10" spans="1:14" x14ac:dyDescent="0.25">
      <c r="A10" s="143"/>
      <c r="B10" s="1"/>
      <c r="C10" s="295"/>
      <c r="D10" s="296"/>
      <c r="E10" s="298"/>
      <c r="F10" s="296"/>
      <c r="G10" s="296"/>
      <c r="H10" s="296"/>
      <c r="I10" s="296"/>
      <c r="J10" s="296"/>
      <c r="K10" s="145"/>
      <c r="L10" s="144"/>
    </row>
    <row r="11" spans="1:14" ht="63" x14ac:dyDescent="0.25">
      <c r="A11" s="146" t="s">
        <v>1253</v>
      </c>
      <c r="B11" s="146" t="s">
        <v>256</v>
      </c>
      <c r="C11" s="147" t="s">
        <v>257</v>
      </c>
      <c r="D11" s="146" t="s">
        <v>258</v>
      </c>
      <c r="E11" s="146" t="s">
        <v>259</v>
      </c>
      <c r="F11" s="146" t="s">
        <v>260</v>
      </c>
      <c r="G11" s="146" t="s">
        <v>261</v>
      </c>
      <c r="H11" s="146" t="s">
        <v>262</v>
      </c>
      <c r="I11" s="146" t="s">
        <v>263</v>
      </c>
      <c r="J11" s="146" t="s">
        <v>264</v>
      </c>
      <c r="K11" s="299" t="s">
        <v>265</v>
      </c>
      <c r="L11" s="147" t="s">
        <v>266</v>
      </c>
    </row>
    <row r="12" spans="1:14" x14ac:dyDescent="0.25">
      <c r="A12" s="148" t="s">
        <v>21</v>
      </c>
      <c r="B12" s="149"/>
      <c r="C12" s="294"/>
      <c r="D12" s="294"/>
      <c r="E12" s="176"/>
      <c r="F12" s="294"/>
      <c r="G12" s="294"/>
      <c r="H12" s="294"/>
      <c r="I12" s="294"/>
      <c r="J12" s="294"/>
      <c r="K12" s="150"/>
      <c r="L12" s="149"/>
    </row>
    <row r="13" spans="1:14" ht="75" x14ac:dyDescent="0.25">
      <c r="A13" s="151" t="s">
        <v>534</v>
      </c>
      <c r="B13" s="152" t="s">
        <v>535</v>
      </c>
      <c r="C13" s="152" t="s">
        <v>21</v>
      </c>
      <c r="D13" s="152"/>
      <c r="E13" s="151" t="s">
        <v>20</v>
      </c>
      <c r="F13" s="152" t="s">
        <v>270</v>
      </c>
      <c r="G13" s="153"/>
      <c r="H13" s="154"/>
      <c r="I13" s="153"/>
      <c r="J13" s="153"/>
      <c r="K13" s="155">
        <f>ROUND(AVERAGE(K14,K17,K24,K26),0)</f>
        <v>0</v>
      </c>
      <c r="L13" s="152"/>
    </row>
    <row r="14" spans="1:14" ht="45" x14ac:dyDescent="0.25">
      <c r="A14" s="135" t="s">
        <v>536</v>
      </c>
      <c r="B14" s="156" t="s">
        <v>197</v>
      </c>
      <c r="C14" s="157" t="s">
        <v>537</v>
      </c>
      <c r="D14" s="297" t="s">
        <v>538</v>
      </c>
      <c r="E14" s="293" t="s">
        <v>539</v>
      </c>
      <c r="F14" s="159" t="s">
        <v>540</v>
      </c>
      <c r="G14" s="158"/>
      <c r="H14" s="160"/>
      <c r="I14" s="161"/>
      <c r="J14" s="162"/>
      <c r="K14" s="163">
        <f>ROUND(AVERAGE(K15:K16),0)</f>
        <v>0</v>
      </c>
      <c r="L14" s="157"/>
    </row>
    <row r="15" spans="1:14" ht="330" x14ac:dyDescent="0.25">
      <c r="A15" s="137" t="s">
        <v>541</v>
      </c>
      <c r="B15" s="156" t="s">
        <v>197</v>
      </c>
      <c r="C15" s="156" t="s">
        <v>542</v>
      </c>
      <c r="D15" s="156" t="s">
        <v>543</v>
      </c>
      <c r="E15" s="272" t="s">
        <v>544</v>
      </c>
      <c r="F15" s="159"/>
      <c r="G15" s="164" t="s">
        <v>353</v>
      </c>
      <c r="H15" s="165" t="s">
        <v>545</v>
      </c>
      <c r="I15" s="166"/>
      <c r="J15" s="156"/>
      <c r="K15" s="327">
        <v>0</v>
      </c>
      <c r="L15" s="156"/>
    </row>
    <row r="16" spans="1:14" ht="180" x14ac:dyDescent="0.25">
      <c r="A16" s="137" t="s">
        <v>546</v>
      </c>
      <c r="B16" s="156" t="s">
        <v>246</v>
      </c>
      <c r="C16" s="156" t="s">
        <v>547</v>
      </c>
      <c r="D16" s="156" t="s">
        <v>548</v>
      </c>
      <c r="E16" s="272" t="s">
        <v>549</v>
      </c>
      <c r="F16" s="159"/>
      <c r="G16" s="156" t="s">
        <v>550</v>
      </c>
      <c r="H16" s="165" t="s">
        <v>551</v>
      </c>
      <c r="I16" s="168"/>
      <c r="J16" s="156"/>
      <c r="K16" s="327">
        <v>0</v>
      </c>
      <c r="L16" s="156"/>
    </row>
    <row r="17" spans="1:12" ht="60" x14ac:dyDescent="0.25">
      <c r="A17" s="135" t="s">
        <v>552</v>
      </c>
      <c r="B17" s="156" t="s">
        <v>197</v>
      </c>
      <c r="C17" s="114" t="s">
        <v>553</v>
      </c>
      <c r="D17" s="114" t="s">
        <v>554</v>
      </c>
      <c r="E17" s="110" t="s">
        <v>555</v>
      </c>
      <c r="F17" s="159" t="s">
        <v>556</v>
      </c>
      <c r="G17" s="169"/>
      <c r="H17" s="165"/>
      <c r="I17" s="168"/>
      <c r="J17" s="156"/>
      <c r="K17" s="170">
        <f>ROUND(AVERAGE(K18:K23),0)</f>
        <v>0</v>
      </c>
      <c r="L17" s="114"/>
    </row>
    <row r="18" spans="1:12" ht="195" x14ac:dyDescent="0.25">
      <c r="A18" s="137" t="s">
        <v>557</v>
      </c>
      <c r="B18" s="156" t="s">
        <v>197</v>
      </c>
      <c r="C18" s="156" t="s">
        <v>558</v>
      </c>
      <c r="D18" s="156" t="s">
        <v>559</v>
      </c>
      <c r="E18" s="104" t="s">
        <v>560</v>
      </c>
      <c r="F18" s="159"/>
      <c r="G18" s="164" t="s">
        <v>561</v>
      </c>
      <c r="H18" s="165" t="s">
        <v>562</v>
      </c>
      <c r="I18" s="168"/>
      <c r="J18" s="156"/>
      <c r="K18" s="327">
        <v>0</v>
      </c>
      <c r="L18" s="156"/>
    </row>
    <row r="19" spans="1:12" ht="270" x14ac:dyDescent="0.25">
      <c r="A19" s="137" t="s">
        <v>563</v>
      </c>
      <c r="B19" s="156" t="s">
        <v>197</v>
      </c>
      <c r="C19" s="156" t="s">
        <v>564</v>
      </c>
      <c r="D19" s="156" t="s">
        <v>565</v>
      </c>
      <c r="E19" s="104" t="s">
        <v>566</v>
      </c>
      <c r="F19" s="159"/>
      <c r="G19" s="164" t="s">
        <v>561</v>
      </c>
      <c r="H19" s="165" t="s">
        <v>567</v>
      </c>
      <c r="I19" s="168"/>
      <c r="J19" s="156"/>
      <c r="K19" s="327">
        <v>0</v>
      </c>
      <c r="L19" s="156"/>
    </row>
    <row r="20" spans="1:12" ht="409.5" x14ac:dyDescent="0.25">
      <c r="A20" s="137" t="s">
        <v>568</v>
      </c>
      <c r="B20" s="156" t="s">
        <v>197</v>
      </c>
      <c r="C20" s="156" t="s">
        <v>569</v>
      </c>
      <c r="D20" s="156" t="s">
        <v>570</v>
      </c>
      <c r="E20" s="104" t="s">
        <v>571</v>
      </c>
      <c r="F20" s="159"/>
      <c r="G20" s="156" t="s">
        <v>572</v>
      </c>
      <c r="H20" s="165" t="s">
        <v>573</v>
      </c>
      <c r="I20" s="168"/>
      <c r="J20" s="156"/>
      <c r="K20" s="327">
        <v>0</v>
      </c>
      <c r="L20" s="156"/>
    </row>
    <row r="21" spans="1:12" ht="375" x14ac:dyDescent="0.25">
      <c r="A21" s="137" t="s">
        <v>574</v>
      </c>
      <c r="B21" s="156" t="s">
        <v>197</v>
      </c>
      <c r="C21" s="156" t="s">
        <v>575</v>
      </c>
      <c r="D21" s="156" t="s">
        <v>576</v>
      </c>
      <c r="E21" s="104" t="s">
        <v>577</v>
      </c>
      <c r="F21" s="159"/>
      <c r="G21" s="164" t="s">
        <v>561</v>
      </c>
      <c r="H21" s="165" t="s">
        <v>578</v>
      </c>
      <c r="I21" s="168"/>
      <c r="J21" s="156"/>
      <c r="K21" s="327">
        <v>0</v>
      </c>
      <c r="L21" s="156"/>
    </row>
    <row r="22" spans="1:12" ht="195" x14ac:dyDescent="0.25">
      <c r="A22" s="137" t="s">
        <v>579</v>
      </c>
      <c r="B22" s="156" t="s">
        <v>197</v>
      </c>
      <c r="C22" s="156" t="s">
        <v>580</v>
      </c>
      <c r="D22" s="156" t="s">
        <v>581</v>
      </c>
      <c r="E22" s="104" t="s">
        <v>582</v>
      </c>
      <c r="F22" s="159"/>
      <c r="G22" s="164"/>
      <c r="H22" s="165" t="s">
        <v>583</v>
      </c>
      <c r="I22" s="168"/>
      <c r="J22" s="156"/>
      <c r="K22" s="327">
        <v>0</v>
      </c>
      <c r="L22" s="156"/>
    </row>
    <row r="23" spans="1:12" ht="135" x14ac:dyDescent="0.25">
      <c r="A23" s="137" t="s">
        <v>584</v>
      </c>
      <c r="B23" s="156" t="s">
        <v>197</v>
      </c>
      <c r="C23" s="156" t="s">
        <v>585</v>
      </c>
      <c r="D23" s="156" t="s">
        <v>586</v>
      </c>
      <c r="E23" s="104" t="s">
        <v>587</v>
      </c>
      <c r="F23" s="159"/>
      <c r="G23" s="164"/>
      <c r="H23" s="165" t="s">
        <v>588</v>
      </c>
      <c r="I23" s="168"/>
      <c r="J23" s="156"/>
      <c r="K23" s="327">
        <v>0</v>
      </c>
      <c r="L23" s="156"/>
    </row>
    <row r="24" spans="1:12" ht="45" x14ac:dyDescent="0.25">
      <c r="A24" s="135" t="s">
        <v>589</v>
      </c>
      <c r="B24" s="114" t="s">
        <v>197</v>
      </c>
      <c r="C24" s="114" t="s">
        <v>590</v>
      </c>
      <c r="D24" s="114" t="s">
        <v>591</v>
      </c>
      <c r="E24" s="110" t="s">
        <v>592</v>
      </c>
      <c r="F24" s="159" t="s">
        <v>540</v>
      </c>
      <c r="G24" s="169"/>
      <c r="H24" s="171"/>
      <c r="I24" s="168"/>
      <c r="J24" s="156"/>
      <c r="K24" s="170">
        <f>K25</f>
        <v>0</v>
      </c>
      <c r="L24" s="114"/>
    </row>
    <row r="25" spans="1:12" ht="409.5" x14ac:dyDescent="0.25">
      <c r="A25" s="137" t="s">
        <v>593</v>
      </c>
      <c r="B25" s="156" t="s">
        <v>197</v>
      </c>
      <c r="C25" s="156" t="s">
        <v>594</v>
      </c>
      <c r="D25" s="156" t="s">
        <v>595</v>
      </c>
      <c r="E25" s="104" t="s">
        <v>596</v>
      </c>
      <c r="F25" s="159"/>
      <c r="G25" s="164" t="s">
        <v>561</v>
      </c>
      <c r="H25" s="165" t="s">
        <v>597</v>
      </c>
      <c r="I25" s="168"/>
      <c r="J25" s="156"/>
      <c r="K25" s="327">
        <v>0</v>
      </c>
      <c r="L25" s="156"/>
    </row>
    <row r="26" spans="1:12" ht="60" x14ac:dyDescent="0.25">
      <c r="A26" s="135" t="s">
        <v>598</v>
      </c>
      <c r="B26" s="156" t="s">
        <v>197</v>
      </c>
      <c r="C26" s="114" t="s">
        <v>599</v>
      </c>
      <c r="D26" s="114" t="s">
        <v>600</v>
      </c>
      <c r="E26" s="110" t="s">
        <v>601</v>
      </c>
      <c r="F26" s="159" t="s">
        <v>556</v>
      </c>
      <c r="G26" s="169"/>
      <c r="H26" s="165"/>
      <c r="I26" s="168"/>
      <c r="J26" s="156"/>
      <c r="K26" s="170">
        <f>ROUND(AVERAGE(K27:K31),0)</f>
        <v>0</v>
      </c>
      <c r="L26" s="114"/>
    </row>
    <row r="27" spans="1:12" ht="180" x14ac:dyDescent="0.25">
      <c r="A27" s="137" t="s">
        <v>602</v>
      </c>
      <c r="B27" s="156" t="s">
        <v>197</v>
      </c>
      <c r="C27" s="156" t="s">
        <v>603</v>
      </c>
      <c r="D27" s="156" t="s">
        <v>604</v>
      </c>
      <c r="E27" s="104" t="s">
        <v>605</v>
      </c>
      <c r="F27" s="159"/>
      <c r="G27" s="156" t="s">
        <v>572</v>
      </c>
      <c r="H27" s="165" t="s">
        <v>606</v>
      </c>
      <c r="I27" s="168"/>
      <c r="J27" s="156"/>
      <c r="K27" s="327">
        <v>0</v>
      </c>
      <c r="L27" s="156"/>
    </row>
    <row r="28" spans="1:12" ht="409.5" x14ac:dyDescent="0.25">
      <c r="A28" s="137" t="s">
        <v>607</v>
      </c>
      <c r="B28" s="156" t="s">
        <v>197</v>
      </c>
      <c r="C28" s="156" t="s">
        <v>608</v>
      </c>
      <c r="D28" s="156" t="s">
        <v>609</v>
      </c>
      <c r="E28" s="104" t="s">
        <v>610</v>
      </c>
      <c r="F28" s="159"/>
      <c r="G28" s="164" t="s">
        <v>561</v>
      </c>
      <c r="H28" s="165" t="s">
        <v>611</v>
      </c>
      <c r="I28" s="166"/>
      <c r="J28" s="156"/>
      <c r="K28" s="327">
        <v>0</v>
      </c>
      <c r="L28" s="156"/>
    </row>
    <row r="29" spans="1:12" ht="270" x14ac:dyDescent="0.25">
      <c r="A29" s="137" t="s">
        <v>612</v>
      </c>
      <c r="B29" s="156" t="s">
        <v>246</v>
      </c>
      <c r="C29" s="156" t="s">
        <v>613</v>
      </c>
      <c r="D29" s="156" t="s">
        <v>614</v>
      </c>
      <c r="E29" s="104" t="s">
        <v>615</v>
      </c>
      <c r="F29" s="159"/>
      <c r="G29" s="164" t="s">
        <v>561</v>
      </c>
      <c r="H29" s="165" t="s">
        <v>616</v>
      </c>
      <c r="I29" s="168"/>
      <c r="J29" s="156"/>
      <c r="K29" s="327">
        <v>0</v>
      </c>
      <c r="L29" s="156"/>
    </row>
    <row r="30" spans="1:12" ht="255" x14ac:dyDescent="0.25">
      <c r="A30" s="137" t="s">
        <v>617</v>
      </c>
      <c r="B30" s="156" t="s">
        <v>246</v>
      </c>
      <c r="C30" s="156" t="s">
        <v>618</v>
      </c>
      <c r="D30" s="156" t="s">
        <v>619</v>
      </c>
      <c r="E30" s="104" t="s">
        <v>620</v>
      </c>
      <c r="F30" s="159"/>
      <c r="G30" s="156" t="s">
        <v>572</v>
      </c>
      <c r="H30" s="165" t="s">
        <v>621</v>
      </c>
      <c r="I30" s="168"/>
      <c r="J30" s="156"/>
      <c r="K30" s="327">
        <v>0</v>
      </c>
      <c r="L30" s="156"/>
    </row>
    <row r="31" spans="1:12" ht="285" x14ac:dyDescent="0.25">
      <c r="A31" s="137" t="s">
        <v>622</v>
      </c>
      <c r="B31" s="156" t="s">
        <v>246</v>
      </c>
      <c r="C31" s="156" t="s">
        <v>623</v>
      </c>
      <c r="D31" s="156" t="s">
        <v>624</v>
      </c>
      <c r="E31" s="104" t="s">
        <v>625</v>
      </c>
      <c r="F31" s="159"/>
      <c r="G31" s="164" t="s">
        <v>353</v>
      </c>
      <c r="H31" s="165" t="s">
        <v>626</v>
      </c>
      <c r="I31" s="168"/>
      <c r="J31" s="156"/>
      <c r="K31" s="327">
        <v>0</v>
      </c>
      <c r="L31" s="156"/>
    </row>
    <row r="32" spans="1:12" x14ac:dyDescent="0.25">
      <c r="A32" s="148" t="s">
        <v>23</v>
      </c>
      <c r="B32" s="172"/>
      <c r="C32" s="172"/>
      <c r="D32" s="172"/>
      <c r="E32" s="176"/>
      <c r="F32" s="172"/>
      <c r="G32" s="172"/>
      <c r="H32" s="173"/>
      <c r="I32" s="175"/>
      <c r="J32" s="175"/>
      <c r="K32" s="176"/>
      <c r="L32" s="172"/>
    </row>
    <row r="33" spans="1:12" ht="120" x14ac:dyDescent="0.25">
      <c r="A33" s="151" t="s">
        <v>627</v>
      </c>
      <c r="B33" s="152" t="s">
        <v>197</v>
      </c>
      <c r="C33" s="152" t="s">
        <v>23</v>
      </c>
      <c r="D33" s="152" t="s">
        <v>286</v>
      </c>
      <c r="E33" s="151" t="s">
        <v>22</v>
      </c>
      <c r="F33" s="153"/>
      <c r="G33" s="153"/>
      <c r="H33" s="177"/>
      <c r="I33" s="179"/>
      <c r="J33" s="179"/>
      <c r="K33" s="155">
        <f>K34</f>
        <v>0</v>
      </c>
      <c r="L33" s="152"/>
    </row>
    <row r="34" spans="1:12" ht="75" x14ac:dyDescent="0.25">
      <c r="A34" s="135" t="s">
        <v>628</v>
      </c>
      <c r="B34" s="114" t="s">
        <v>197</v>
      </c>
      <c r="C34" s="114" t="s">
        <v>629</v>
      </c>
      <c r="D34" s="114" t="s">
        <v>630</v>
      </c>
      <c r="E34" s="110" t="s">
        <v>631</v>
      </c>
      <c r="F34" s="159" t="s">
        <v>556</v>
      </c>
      <c r="G34" s="169"/>
      <c r="H34" s="171"/>
      <c r="I34" s="168"/>
      <c r="J34" s="156"/>
      <c r="K34" s="163">
        <f>ROUND(AVERAGE(K35:K36),0)</f>
        <v>0</v>
      </c>
      <c r="L34" s="156"/>
    </row>
    <row r="35" spans="1:12" ht="345" x14ac:dyDescent="0.25">
      <c r="A35" s="137" t="s">
        <v>632</v>
      </c>
      <c r="B35" s="156" t="s">
        <v>197</v>
      </c>
      <c r="C35" s="156" t="s">
        <v>633</v>
      </c>
      <c r="D35" s="156" t="s">
        <v>634</v>
      </c>
      <c r="E35" s="104" t="s">
        <v>635</v>
      </c>
      <c r="F35" s="159"/>
      <c r="G35" s="164"/>
      <c r="H35" s="165" t="s">
        <v>636</v>
      </c>
      <c r="I35" s="168"/>
      <c r="J35" s="156"/>
      <c r="K35" s="327">
        <v>0</v>
      </c>
      <c r="L35" s="156"/>
    </row>
    <row r="36" spans="1:12" ht="315" x14ac:dyDescent="0.25">
      <c r="A36" s="137" t="s">
        <v>637</v>
      </c>
      <c r="B36" s="156" t="s">
        <v>197</v>
      </c>
      <c r="C36" s="156" t="s">
        <v>638</v>
      </c>
      <c r="D36" s="156" t="s">
        <v>639</v>
      </c>
      <c r="E36" s="104" t="s">
        <v>640</v>
      </c>
      <c r="F36" s="159"/>
      <c r="G36" s="164"/>
      <c r="H36" s="165" t="s">
        <v>641</v>
      </c>
      <c r="I36" s="168"/>
      <c r="J36" s="156"/>
      <c r="K36" s="327">
        <v>0</v>
      </c>
      <c r="L36" s="156"/>
    </row>
    <row r="37" spans="1:12" x14ac:dyDescent="0.25">
      <c r="A37" s="148" t="s">
        <v>25</v>
      </c>
      <c r="B37" s="172"/>
      <c r="C37" s="172"/>
      <c r="D37" s="172"/>
      <c r="E37" s="176"/>
      <c r="F37" s="172"/>
      <c r="G37" s="172"/>
      <c r="H37" s="173"/>
      <c r="I37" s="174"/>
      <c r="J37" s="175"/>
      <c r="K37" s="176"/>
      <c r="L37" s="172"/>
    </row>
    <row r="38" spans="1:12" ht="75" x14ac:dyDescent="0.25">
      <c r="A38" s="151" t="s">
        <v>642</v>
      </c>
      <c r="B38" s="152" t="s">
        <v>643</v>
      </c>
      <c r="C38" s="152" t="s">
        <v>25</v>
      </c>
      <c r="D38" s="152"/>
      <c r="E38" s="151" t="s">
        <v>24</v>
      </c>
      <c r="F38" s="153"/>
      <c r="G38" s="180"/>
      <c r="H38" s="181"/>
      <c r="I38" s="178"/>
      <c r="J38" s="179"/>
      <c r="K38" s="182">
        <f>ROUND(AVERAGE(K39,K46),0)</f>
        <v>0</v>
      </c>
      <c r="L38" s="179"/>
    </row>
    <row r="39" spans="1:12" ht="90" x14ac:dyDescent="0.25">
      <c r="A39" s="135" t="s">
        <v>644</v>
      </c>
      <c r="B39" s="183" t="s">
        <v>192</v>
      </c>
      <c r="C39" s="114" t="s">
        <v>193</v>
      </c>
      <c r="D39" s="114" t="s">
        <v>645</v>
      </c>
      <c r="E39" s="110" t="s">
        <v>646</v>
      </c>
      <c r="F39" s="159" t="s">
        <v>540</v>
      </c>
      <c r="G39" s="169"/>
      <c r="H39" s="171"/>
      <c r="I39" s="168"/>
      <c r="J39" s="156"/>
      <c r="K39" s="170">
        <f>ROUND(AVERAGE(K40:K45),0)</f>
        <v>0</v>
      </c>
      <c r="L39" s="114"/>
    </row>
    <row r="40" spans="1:12" ht="409.5" x14ac:dyDescent="0.25">
      <c r="A40" s="137" t="s">
        <v>647</v>
      </c>
      <c r="B40" s="184" t="s">
        <v>192</v>
      </c>
      <c r="C40" s="156" t="s">
        <v>194</v>
      </c>
      <c r="D40" s="156" t="s">
        <v>648</v>
      </c>
      <c r="E40" s="104" t="s">
        <v>649</v>
      </c>
      <c r="F40" s="159"/>
      <c r="G40" s="164" t="s">
        <v>650</v>
      </c>
      <c r="H40" s="165" t="s">
        <v>651</v>
      </c>
      <c r="I40" s="168"/>
      <c r="J40" s="156"/>
      <c r="K40" s="327">
        <v>0</v>
      </c>
      <c r="L40" s="156"/>
    </row>
    <row r="41" spans="1:12" ht="409.5" x14ac:dyDescent="0.25">
      <c r="A41" s="137" t="s">
        <v>652</v>
      </c>
      <c r="B41" s="184" t="s">
        <v>653</v>
      </c>
      <c r="C41" s="156" t="s">
        <v>654</v>
      </c>
      <c r="D41" s="156" t="s">
        <v>655</v>
      </c>
      <c r="E41" s="104" t="s">
        <v>656</v>
      </c>
      <c r="F41" s="159"/>
      <c r="G41" s="156" t="s">
        <v>657</v>
      </c>
      <c r="H41" s="165" t="s">
        <v>658</v>
      </c>
      <c r="I41" s="168"/>
      <c r="J41" s="156"/>
      <c r="K41" s="327">
        <v>0</v>
      </c>
      <c r="L41" s="156"/>
    </row>
    <row r="42" spans="1:12" ht="240" x14ac:dyDescent="0.25">
      <c r="A42" s="137" t="s">
        <v>659</v>
      </c>
      <c r="B42" s="184" t="s">
        <v>660</v>
      </c>
      <c r="C42" s="156" t="s">
        <v>661</v>
      </c>
      <c r="D42" s="156" t="s">
        <v>662</v>
      </c>
      <c r="E42" s="104" t="s">
        <v>663</v>
      </c>
      <c r="F42" s="159"/>
      <c r="G42" s="164"/>
      <c r="H42" s="165" t="s">
        <v>664</v>
      </c>
      <c r="I42" s="168"/>
      <c r="J42" s="156"/>
      <c r="K42" s="327">
        <v>0</v>
      </c>
      <c r="L42" s="156"/>
    </row>
    <row r="43" spans="1:12" ht="60" x14ac:dyDescent="0.25">
      <c r="A43" s="137" t="s">
        <v>665</v>
      </c>
      <c r="B43" s="184" t="s">
        <v>653</v>
      </c>
      <c r="C43" s="156" t="s">
        <v>666</v>
      </c>
      <c r="D43" s="156" t="s">
        <v>667</v>
      </c>
      <c r="E43" s="104" t="s">
        <v>668</v>
      </c>
      <c r="F43" s="159"/>
      <c r="G43" s="156" t="s">
        <v>669</v>
      </c>
      <c r="H43" s="165" t="s">
        <v>670</v>
      </c>
      <c r="I43" s="168"/>
      <c r="J43" s="156"/>
      <c r="K43" s="327">
        <v>0</v>
      </c>
      <c r="L43" s="156"/>
    </row>
    <row r="44" spans="1:12" ht="195" x14ac:dyDescent="0.25">
      <c r="A44" s="137" t="s">
        <v>671</v>
      </c>
      <c r="B44" s="184" t="s">
        <v>653</v>
      </c>
      <c r="C44" s="156" t="s">
        <v>672</v>
      </c>
      <c r="D44" s="156" t="s">
        <v>673</v>
      </c>
      <c r="E44" s="104" t="s">
        <v>674</v>
      </c>
      <c r="F44" s="164" t="s">
        <v>675</v>
      </c>
      <c r="G44" s="164"/>
      <c r="H44" s="165" t="s">
        <v>676</v>
      </c>
      <c r="I44" s="168"/>
      <c r="J44" s="156"/>
      <c r="K44" s="327">
        <v>0</v>
      </c>
      <c r="L44" s="156"/>
    </row>
    <row r="45" spans="1:12" ht="315" x14ac:dyDescent="0.25">
      <c r="A45" s="137" t="s">
        <v>677</v>
      </c>
      <c r="B45" s="184" t="s">
        <v>192</v>
      </c>
      <c r="C45" s="156" t="s">
        <v>195</v>
      </c>
      <c r="D45" s="156" t="s">
        <v>678</v>
      </c>
      <c r="E45" s="104" t="s">
        <v>679</v>
      </c>
      <c r="F45" s="159"/>
      <c r="G45" s="164" t="s">
        <v>650</v>
      </c>
      <c r="H45" s="165" t="s">
        <v>680</v>
      </c>
      <c r="I45" s="205"/>
      <c r="J45" s="195"/>
      <c r="K45" s="327">
        <v>0</v>
      </c>
      <c r="L45" s="156"/>
    </row>
    <row r="46" spans="1:12" ht="60" x14ac:dyDescent="0.25">
      <c r="A46" s="135" t="s">
        <v>681</v>
      </c>
      <c r="B46" s="114" t="s">
        <v>653</v>
      </c>
      <c r="C46" s="114" t="s">
        <v>682</v>
      </c>
      <c r="D46" s="114" t="s">
        <v>683</v>
      </c>
      <c r="E46" s="110" t="s">
        <v>684</v>
      </c>
      <c r="F46" s="159" t="s">
        <v>540</v>
      </c>
      <c r="G46" s="169"/>
      <c r="H46" s="171"/>
      <c r="I46" s="168"/>
      <c r="J46" s="156"/>
      <c r="K46" s="170">
        <f>ROUND(AVERAGE(K47:K55),0)</f>
        <v>0</v>
      </c>
      <c r="L46" s="114"/>
    </row>
    <row r="47" spans="1:12" ht="409.5" x14ac:dyDescent="0.25">
      <c r="A47" s="137" t="s">
        <v>685</v>
      </c>
      <c r="B47" s="156" t="s">
        <v>653</v>
      </c>
      <c r="C47" s="156" t="s">
        <v>686</v>
      </c>
      <c r="D47" s="156" t="s">
        <v>687</v>
      </c>
      <c r="E47" s="104" t="s">
        <v>688</v>
      </c>
      <c r="F47" s="159"/>
      <c r="G47" s="164" t="s">
        <v>689</v>
      </c>
      <c r="H47" s="165" t="s">
        <v>690</v>
      </c>
      <c r="I47" s="168"/>
      <c r="J47" s="156"/>
      <c r="K47" s="327">
        <v>0</v>
      </c>
      <c r="L47" s="156"/>
    </row>
    <row r="48" spans="1:12" ht="210" x14ac:dyDescent="0.25">
      <c r="A48" s="137" t="s">
        <v>691</v>
      </c>
      <c r="B48" s="156" t="s">
        <v>246</v>
      </c>
      <c r="C48" s="156" t="s">
        <v>692</v>
      </c>
      <c r="D48" s="156" t="s">
        <v>693</v>
      </c>
      <c r="E48" s="104" t="s">
        <v>694</v>
      </c>
      <c r="F48" s="159"/>
      <c r="G48" s="156" t="s">
        <v>695</v>
      </c>
      <c r="H48" s="165" t="s">
        <v>696</v>
      </c>
      <c r="I48" s="168"/>
      <c r="J48" s="156"/>
      <c r="K48" s="327">
        <v>0</v>
      </c>
      <c r="L48" s="156"/>
    </row>
    <row r="49" spans="1:12" ht="210" x14ac:dyDescent="0.25">
      <c r="A49" s="137" t="s">
        <v>697</v>
      </c>
      <c r="B49" s="156" t="s">
        <v>246</v>
      </c>
      <c r="C49" s="156" t="s">
        <v>698</v>
      </c>
      <c r="D49" s="156" t="s">
        <v>699</v>
      </c>
      <c r="E49" s="104" t="s">
        <v>700</v>
      </c>
      <c r="F49" s="159"/>
      <c r="G49" s="156" t="s">
        <v>701</v>
      </c>
      <c r="H49" s="165" t="s">
        <v>702</v>
      </c>
      <c r="I49" s="168"/>
      <c r="J49" s="156"/>
      <c r="K49" s="327">
        <v>0</v>
      </c>
      <c r="L49" s="156"/>
    </row>
    <row r="50" spans="1:12" ht="285" x14ac:dyDescent="0.25">
      <c r="A50" s="137" t="s">
        <v>703</v>
      </c>
      <c r="B50" s="156" t="s">
        <v>246</v>
      </c>
      <c r="C50" s="156" t="s">
        <v>704</v>
      </c>
      <c r="D50" s="156" t="s">
        <v>705</v>
      </c>
      <c r="E50" s="104" t="s">
        <v>706</v>
      </c>
      <c r="F50" s="159"/>
      <c r="G50" s="156" t="s">
        <v>707</v>
      </c>
      <c r="H50" s="165" t="s">
        <v>708</v>
      </c>
      <c r="I50" s="168"/>
      <c r="J50" s="156"/>
      <c r="K50" s="327">
        <v>0</v>
      </c>
      <c r="L50" s="156"/>
    </row>
    <row r="51" spans="1:12" ht="165" x14ac:dyDescent="0.25">
      <c r="A51" s="137" t="s">
        <v>709</v>
      </c>
      <c r="B51" s="156" t="s">
        <v>246</v>
      </c>
      <c r="C51" s="156" t="s">
        <v>710</v>
      </c>
      <c r="D51" s="156" t="s">
        <v>711</v>
      </c>
      <c r="E51" s="104" t="s">
        <v>712</v>
      </c>
      <c r="F51" s="159"/>
      <c r="G51" s="156" t="s">
        <v>713</v>
      </c>
      <c r="H51" s="165" t="s">
        <v>714</v>
      </c>
      <c r="I51" s="168"/>
      <c r="J51" s="156"/>
      <c r="K51" s="327">
        <v>0</v>
      </c>
      <c r="L51" s="156"/>
    </row>
    <row r="52" spans="1:12" ht="300" x14ac:dyDescent="0.25">
      <c r="A52" s="137" t="s">
        <v>715</v>
      </c>
      <c r="B52" s="156" t="s">
        <v>653</v>
      </c>
      <c r="C52" s="156" t="s">
        <v>716</v>
      </c>
      <c r="D52" s="156" t="s">
        <v>717</v>
      </c>
      <c r="E52" s="104" t="s">
        <v>718</v>
      </c>
      <c r="F52" s="159"/>
      <c r="G52" s="164" t="s">
        <v>719</v>
      </c>
      <c r="H52" s="165" t="s">
        <v>720</v>
      </c>
      <c r="I52" s="168"/>
      <c r="J52" s="156"/>
      <c r="K52" s="327">
        <v>0</v>
      </c>
      <c r="L52" s="156"/>
    </row>
    <row r="53" spans="1:12" ht="165" x14ac:dyDescent="0.25">
      <c r="A53" s="137" t="s">
        <v>721</v>
      </c>
      <c r="B53" s="156" t="s">
        <v>246</v>
      </c>
      <c r="C53" s="156" t="s">
        <v>722</v>
      </c>
      <c r="D53" s="156" t="s">
        <v>723</v>
      </c>
      <c r="E53" s="104" t="s">
        <v>724</v>
      </c>
      <c r="F53" s="159"/>
      <c r="G53" s="156" t="s">
        <v>445</v>
      </c>
      <c r="H53" s="165" t="s">
        <v>725</v>
      </c>
      <c r="I53" s="168"/>
      <c r="J53" s="156"/>
      <c r="K53" s="327">
        <v>0</v>
      </c>
      <c r="L53" s="156"/>
    </row>
    <row r="54" spans="1:12" ht="165" x14ac:dyDescent="0.25">
      <c r="A54" s="137" t="s">
        <v>726</v>
      </c>
      <c r="B54" s="156" t="s">
        <v>653</v>
      </c>
      <c r="C54" s="156" t="s">
        <v>727</v>
      </c>
      <c r="D54" s="156" t="s">
        <v>728</v>
      </c>
      <c r="E54" s="104" t="s">
        <v>729</v>
      </c>
      <c r="F54" s="159"/>
      <c r="G54" s="164"/>
      <c r="H54" s="165" t="s">
        <v>730</v>
      </c>
      <c r="I54" s="186"/>
      <c r="J54" s="168"/>
      <c r="K54" s="327">
        <v>0</v>
      </c>
      <c r="L54" s="156"/>
    </row>
    <row r="55" spans="1:12" ht="240" x14ac:dyDescent="0.25">
      <c r="A55" s="137" t="s">
        <v>731</v>
      </c>
      <c r="B55" s="156" t="s">
        <v>653</v>
      </c>
      <c r="C55" s="156" t="s">
        <v>732</v>
      </c>
      <c r="D55" s="156" t="s">
        <v>733</v>
      </c>
      <c r="E55" s="104" t="s">
        <v>734</v>
      </c>
      <c r="F55" s="159"/>
      <c r="G55" s="164" t="s">
        <v>735</v>
      </c>
      <c r="H55" s="165" t="s">
        <v>736</v>
      </c>
      <c r="I55" s="168"/>
      <c r="J55" s="156"/>
      <c r="K55" s="327">
        <v>0</v>
      </c>
      <c r="L55" s="156"/>
    </row>
    <row r="56" spans="1:12" x14ac:dyDescent="0.25">
      <c r="A56" s="148" t="s">
        <v>27</v>
      </c>
      <c r="B56" s="172"/>
      <c r="C56" s="172"/>
      <c r="D56" s="172"/>
      <c r="E56" s="176"/>
      <c r="F56" s="172"/>
      <c r="G56" s="172"/>
      <c r="H56" s="173"/>
      <c r="I56" s="175"/>
      <c r="J56" s="175"/>
      <c r="K56" s="176"/>
      <c r="L56" s="172"/>
    </row>
    <row r="57" spans="1:12" ht="45" x14ac:dyDescent="0.25">
      <c r="A57" s="151" t="s">
        <v>737</v>
      </c>
      <c r="B57" s="152" t="s">
        <v>738</v>
      </c>
      <c r="C57" s="152" t="s">
        <v>27</v>
      </c>
      <c r="D57" s="152"/>
      <c r="E57" s="151" t="s">
        <v>26</v>
      </c>
      <c r="F57" s="153"/>
      <c r="G57" s="180"/>
      <c r="H57" s="181"/>
      <c r="I57" s="179"/>
      <c r="J57" s="179"/>
      <c r="K57" s="182">
        <f>ROUND(AVERAGE(K58,K63,K65,K67,K72,K74,K77),0)</f>
        <v>0</v>
      </c>
      <c r="L57" s="179"/>
    </row>
    <row r="58" spans="1:12" ht="60" x14ac:dyDescent="0.25">
      <c r="A58" s="135" t="s">
        <v>739</v>
      </c>
      <c r="B58" s="114" t="s">
        <v>246</v>
      </c>
      <c r="C58" s="114" t="s">
        <v>206</v>
      </c>
      <c r="D58" s="114" t="s">
        <v>740</v>
      </c>
      <c r="E58" s="110" t="s">
        <v>741</v>
      </c>
      <c r="F58" s="159" t="s">
        <v>540</v>
      </c>
      <c r="G58" s="187"/>
      <c r="H58" s="171" t="s">
        <v>389</v>
      </c>
      <c r="I58" s="168"/>
      <c r="J58" s="156"/>
      <c r="K58" s="170">
        <f>ROUND(AVERAGE(K59:K62),0)</f>
        <v>0</v>
      </c>
      <c r="L58" s="114"/>
    </row>
    <row r="59" spans="1:12" ht="390" x14ac:dyDescent="0.25">
      <c r="A59" s="137" t="s">
        <v>742</v>
      </c>
      <c r="B59" s="114" t="s">
        <v>246</v>
      </c>
      <c r="C59" s="156" t="s">
        <v>207</v>
      </c>
      <c r="D59" s="156" t="s">
        <v>743</v>
      </c>
      <c r="E59" s="104" t="s">
        <v>744</v>
      </c>
      <c r="F59" s="159"/>
      <c r="G59" s="164"/>
      <c r="H59" s="165" t="s">
        <v>745</v>
      </c>
      <c r="I59" s="168"/>
      <c r="J59" s="156"/>
      <c r="K59" s="327">
        <v>0</v>
      </c>
      <c r="L59" s="156"/>
    </row>
    <row r="60" spans="1:12" ht="255" x14ac:dyDescent="0.25">
      <c r="A60" s="137" t="s">
        <v>746</v>
      </c>
      <c r="B60" s="156" t="s">
        <v>246</v>
      </c>
      <c r="C60" s="156" t="s">
        <v>208</v>
      </c>
      <c r="D60" s="156" t="s">
        <v>747</v>
      </c>
      <c r="E60" s="104" t="s">
        <v>748</v>
      </c>
      <c r="F60" s="159"/>
      <c r="G60" s="156" t="s">
        <v>749</v>
      </c>
      <c r="H60" s="165" t="s">
        <v>750</v>
      </c>
      <c r="I60" s="168"/>
      <c r="J60" s="156"/>
      <c r="K60" s="327">
        <v>0</v>
      </c>
      <c r="L60" s="156"/>
    </row>
    <row r="61" spans="1:12" ht="180" x14ac:dyDescent="0.25">
      <c r="A61" s="137" t="s">
        <v>751</v>
      </c>
      <c r="B61" s="156" t="s">
        <v>246</v>
      </c>
      <c r="C61" s="156" t="s">
        <v>209</v>
      </c>
      <c r="D61" s="156" t="s">
        <v>752</v>
      </c>
      <c r="E61" s="104" t="s">
        <v>753</v>
      </c>
      <c r="F61" s="159"/>
      <c r="G61" s="164" t="s">
        <v>754</v>
      </c>
      <c r="H61" s="165" t="s">
        <v>755</v>
      </c>
      <c r="I61" s="168"/>
      <c r="J61" s="156"/>
      <c r="K61" s="327">
        <v>0</v>
      </c>
      <c r="L61" s="156"/>
    </row>
    <row r="62" spans="1:12" ht="330" x14ac:dyDescent="0.25">
      <c r="A62" s="137" t="s">
        <v>756</v>
      </c>
      <c r="B62" s="156" t="s">
        <v>246</v>
      </c>
      <c r="C62" s="156" t="s">
        <v>210</v>
      </c>
      <c r="D62" s="156" t="s">
        <v>757</v>
      </c>
      <c r="E62" s="104" t="s">
        <v>758</v>
      </c>
      <c r="F62" s="159"/>
      <c r="G62" s="164" t="s">
        <v>759</v>
      </c>
      <c r="H62" s="165" t="s">
        <v>760</v>
      </c>
      <c r="I62" s="168"/>
      <c r="J62" s="156"/>
      <c r="K62" s="327">
        <v>0</v>
      </c>
      <c r="L62" s="156"/>
    </row>
    <row r="63" spans="1:12" ht="75" x14ac:dyDescent="0.25">
      <c r="A63" s="135" t="s">
        <v>761</v>
      </c>
      <c r="B63" s="114" t="s">
        <v>197</v>
      </c>
      <c r="C63" s="114" t="s">
        <v>211</v>
      </c>
      <c r="D63" s="114" t="s">
        <v>762</v>
      </c>
      <c r="E63" s="110" t="s">
        <v>763</v>
      </c>
      <c r="F63" s="159"/>
      <c r="G63" s="169"/>
      <c r="H63" s="165"/>
      <c r="I63" s="168"/>
      <c r="J63" s="156"/>
      <c r="K63" s="170">
        <f>K64</f>
        <v>0</v>
      </c>
      <c r="L63" s="114"/>
    </row>
    <row r="64" spans="1:12" ht="409.5" x14ac:dyDescent="0.25">
      <c r="A64" s="137" t="s">
        <v>764</v>
      </c>
      <c r="B64" s="114" t="s">
        <v>197</v>
      </c>
      <c r="C64" s="156" t="s">
        <v>765</v>
      </c>
      <c r="D64" s="156" t="s">
        <v>766</v>
      </c>
      <c r="E64" s="104" t="s">
        <v>767</v>
      </c>
      <c r="F64" s="159" t="s">
        <v>768</v>
      </c>
      <c r="G64" s="156" t="s">
        <v>769</v>
      </c>
      <c r="H64" s="165" t="s">
        <v>770</v>
      </c>
      <c r="I64" s="168"/>
      <c r="J64" s="156"/>
      <c r="K64" s="327">
        <v>0</v>
      </c>
      <c r="L64" s="156"/>
    </row>
    <row r="65" spans="1:12" ht="45" x14ac:dyDescent="0.25">
      <c r="A65" s="135" t="s">
        <v>771</v>
      </c>
      <c r="B65" s="114" t="s">
        <v>246</v>
      </c>
      <c r="C65" s="114" t="s">
        <v>212</v>
      </c>
      <c r="D65" s="114" t="s">
        <v>772</v>
      </c>
      <c r="E65" s="110" t="s">
        <v>773</v>
      </c>
      <c r="F65" s="159" t="s">
        <v>768</v>
      </c>
      <c r="G65" s="169"/>
      <c r="H65" s="165"/>
      <c r="I65" s="168"/>
      <c r="J65" s="156"/>
      <c r="K65" s="170">
        <f>K66</f>
        <v>0</v>
      </c>
      <c r="L65" s="114"/>
    </row>
    <row r="66" spans="1:12" ht="345" x14ac:dyDescent="0.25">
      <c r="A66" s="137" t="s">
        <v>774</v>
      </c>
      <c r="B66" s="156" t="s">
        <v>246</v>
      </c>
      <c r="C66" s="156" t="s">
        <v>775</v>
      </c>
      <c r="D66" s="156" t="s">
        <v>776</v>
      </c>
      <c r="E66" s="104" t="s">
        <v>777</v>
      </c>
      <c r="F66" s="159"/>
      <c r="G66" s="156" t="s">
        <v>778</v>
      </c>
      <c r="H66" s="165" t="s">
        <v>779</v>
      </c>
      <c r="I66" s="168"/>
      <c r="J66" s="156"/>
      <c r="K66" s="327">
        <v>0</v>
      </c>
      <c r="L66" s="156"/>
    </row>
    <row r="67" spans="1:12" ht="60" x14ac:dyDescent="0.25">
      <c r="A67" s="135" t="s">
        <v>780</v>
      </c>
      <c r="B67" s="156" t="s">
        <v>197</v>
      </c>
      <c r="C67" s="114" t="s">
        <v>213</v>
      </c>
      <c r="D67" s="114" t="s">
        <v>781</v>
      </c>
      <c r="E67" s="110" t="s">
        <v>782</v>
      </c>
      <c r="F67" s="159" t="s">
        <v>556</v>
      </c>
      <c r="G67" s="169"/>
      <c r="H67" s="165"/>
      <c r="I67" s="168"/>
      <c r="J67" s="156"/>
      <c r="K67" s="170">
        <f>ROUND(AVERAGE(K68:K71),0)</f>
        <v>0</v>
      </c>
      <c r="L67" s="114"/>
    </row>
    <row r="68" spans="1:12" ht="315" x14ac:dyDescent="0.25">
      <c r="A68" s="137" t="s">
        <v>783</v>
      </c>
      <c r="B68" s="156" t="s">
        <v>197</v>
      </c>
      <c r="C68" s="156" t="s">
        <v>214</v>
      </c>
      <c r="D68" s="156" t="s">
        <v>784</v>
      </c>
      <c r="E68" s="104" t="s">
        <v>785</v>
      </c>
      <c r="F68" s="159" t="s">
        <v>556</v>
      </c>
      <c r="G68" s="156" t="s">
        <v>786</v>
      </c>
      <c r="H68" s="165" t="s">
        <v>787</v>
      </c>
      <c r="I68" s="168"/>
      <c r="J68" s="156"/>
      <c r="K68" s="327">
        <v>0</v>
      </c>
      <c r="L68" s="156"/>
    </row>
    <row r="69" spans="1:12" ht="135" x14ac:dyDescent="0.25">
      <c r="A69" s="137" t="s">
        <v>788</v>
      </c>
      <c r="B69" s="156" t="s">
        <v>197</v>
      </c>
      <c r="C69" s="156" t="s">
        <v>215</v>
      </c>
      <c r="D69" s="156" t="s">
        <v>789</v>
      </c>
      <c r="E69" s="104" t="s">
        <v>790</v>
      </c>
      <c r="F69" s="159"/>
      <c r="G69" s="164" t="s">
        <v>791</v>
      </c>
      <c r="H69" s="165" t="s">
        <v>792</v>
      </c>
      <c r="I69" s="168"/>
      <c r="J69" s="156"/>
      <c r="K69" s="327">
        <v>0</v>
      </c>
      <c r="L69" s="156"/>
    </row>
    <row r="70" spans="1:12" ht="75" x14ac:dyDescent="0.25">
      <c r="A70" s="137" t="s">
        <v>793</v>
      </c>
      <c r="B70" s="156" t="s">
        <v>197</v>
      </c>
      <c r="C70" s="156" t="s">
        <v>216</v>
      </c>
      <c r="D70" s="156" t="s">
        <v>794</v>
      </c>
      <c r="E70" s="104" t="s">
        <v>795</v>
      </c>
      <c r="F70" s="159"/>
      <c r="G70" s="156" t="s">
        <v>796</v>
      </c>
      <c r="H70" s="165" t="s">
        <v>797</v>
      </c>
      <c r="I70" s="168"/>
      <c r="J70" s="156"/>
      <c r="K70" s="327">
        <v>0</v>
      </c>
      <c r="L70" s="156"/>
    </row>
    <row r="71" spans="1:12" ht="105" x14ac:dyDescent="0.25">
      <c r="A71" s="137" t="s">
        <v>798</v>
      </c>
      <c r="B71" s="156" t="s">
        <v>197</v>
      </c>
      <c r="C71" s="156" t="s">
        <v>217</v>
      </c>
      <c r="D71" s="156" t="s">
        <v>799</v>
      </c>
      <c r="E71" s="104" t="s">
        <v>800</v>
      </c>
      <c r="F71" s="159"/>
      <c r="G71" s="164" t="s">
        <v>791</v>
      </c>
      <c r="H71" s="165" t="s">
        <v>801</v>
      </c>
      <c r="I71" s="168"/>
      <c r="J71" s="156"/>
      <c r="K71" s="327">
        <v>0</v>
      </c>
      <c r="L71" s="156"/>
    </row>
    <row r="72" spans="1:12" ht="30" x14ac:dyDescent="0.25">
      <c r="A72" s="135" t="s">
        <v>802</v>
      </c>
      <c r="B72" s="114" t="s">
        <v>246</v>
      </c>
      <c r="C72" s="114" t="s">
        <v>218</v>
      </c>
      <c r="D72" s="114" t="s">
        <v>803</v>
      </c>
      <c r="E72" s="110" t="s">
        <v>804</v>
      </c>
      <c r="F72" s="159" t="s">
        <v>540</v>
      </c>
      <c r="G72" s="169"/>
      <c r="H72" s="171"/>
      <c r="I72" s="168"/>
      <c r="J72" s="156"/>
      <c r="K72" s="170">
        <f>K73</f>
        <v>0</v>
      </c>
      <c r="L72" s="114"/>
    </row>
    <row r="73" spans="1:12" ht="409.5" x14ac:dyDescent="0.25">
      <c r="A73" s="137" t="s">
        <v>805</v>
      </c>
      <c r="B73" s="156" t="s">
        <v>246</v>
      </c>
      <c r="C73" s="156" t="s">
        <v>219</v>
      </c>
      <c r="D73" s="156" t="s">
        <v>806</v>
      </c>
      <c r="E73" s="104" t="s">
        <v>807</v>
      </c>
      <c r="F73" s="159"/>
      <c r="G73" s="156" t="s">
        <v>808</v>
      </c>
      <c r="H73" s="165" t="s">
        <v>809</v>
      </c>
      <c r="I73" s="168"/>
      <c r="J73" s="156"/>
      <c r="K73" s="327">
        <v>0</v>
      </c>
      <c r="L73" s="156"/>
    </row>
    <row r="74" spans="1:12" ht="45" x14ac:dyDescent="0.25">
      <c r="A74" s="135" t="s">
        <v>810</v>
      </c>
      <c r="B74" s="114" t="s">
        <v>197</v>
      </c>
      <c r="C74" s="114" t="s">
        <v>220</v>
      </c>
      <c r="D74" s="114" t="s">
        <v>811</v>
      </c>
      <c r="E74" s="110" t="s">
        <v>812</v>
      </c>
      <c r="F74" s="159" t="s">
        <v>768</v>
      </c>
      <c r="G74" s="169"/>
      <c r="H74" s="165"/>
      <c r="I74" s="168"/>
      <c r="J74" s="156"/>
      <c r="K74" s="170">
        <f>ROUND(AVERAGE(K75:K76),0)</f>
        <v>0</v>
      </c>
      <c r="L74" s="114"/>
    </row>
    <row r="75" spans="1:12" ht="409.5" x14ac:dyDescent="0.25">
      <c r="A75" s="137" t="s">
        <v>813</v>
      </c>
      <c r="B75" s="156" t="s">
        <v>197</v>
      </c>
      <c r="C75" s="156" t="s">
        <v>221</v>
      </c>
      <c r="D75" s="156" t="s">
        <v>814</v>
      </c>
      <c r="E75" s="104" t="s">
        <v>815</v>
      </c>
      <c r="F75" s="159"/>
      <c r="G75" s="156" t="s">
        <v>816</v>
      </c>
      <c r="H75" s="165" t="s">
        <v>817</v>
      </c>
      <c r="I75" s="168"/>
      <c r="J75" s="156"/>
      <c r="K75" s="327">
        <v>0</v>
      </c>
      <c r="L75" s="156"/>
    </row>
    <row r="76" spans="1:12" ht="60" x14ac:dyDescent="0.25">
      <c r="A76" s="137" t="s">
        <v>818</v>
      </c>
      <c r="B76" s="156" t="s">
        <v>246</v>
      </c>
      <c r="C76" s="156" t="s">
        <v>222</v>
      </c>
      <c r="D76" s="156" t="s">
        <v>819</v>
      </c>
      <c r="E76" s="104" t="s">
        <v>820</v>
      </c>
      <c r="F76" s="159"/>
      <c r="G76" s="156" t="s">
        <v>749</v>
      </c>
      <c r="H76" s="165" t="s">
        <v>821</v>
      </c>
      <c r="I76" s="168"/>
      <c r="J76" s="156"/>
      <c r="K76" s="327">
        <v>0</v>
      </c>
      <c r="L76" s="156"/>
    </row>
    <row r="77" spans="1:12" ht="60" x14ac:dyDescent="0.25">
      <c r="A77" s="135" t="s">
        <v>822</v>
      </c>
      <c r="B77" s="114" t="s">
        <v>246</v>
      </c>
      <c r="C77" s="114" t="s">
        <v>223</v>
      </c>
      <c r="D77" s="114" t="s">
        <v>823</v>
      </c>
      <c r="E77" s="110" t="s">
        <v>824</v>
      </c>
      <c r="F77" s="159" t="s">
        <v>556</v>
      </c>
      <c r="G77" s="169"/>
      <c r="H77" s="165"/>
      <c r="I77" s="168"/>
      <c r="J77" s="156"/>
      <c r="K77" s="170">
        <f>K78</f>
        <v>0</v>
      </c>
      <c r="L77" s="114"/>
    </row>
    <row r="78" spans="1:12" ht="315" x14ac:dyDescent="0.25">
      <c r="A78" s="137" t="s">
        <v>825</v>
      </c>
      <c r="B78" s="156" t="s">
        <v>246</v>
      </c>
      <c r="C78" s="156" t="s">
        <v>224</v>
      </c>
      <c r="D78" s="156" t="s">
        <v>826</v>
      </c>
      <c r="E78" s="104" t="s">
        <v>827</v>
      </c>
      <c r="F78" s="159"/>
      <c r="G78" s="164"/>
      <c r="H78" s="165" t="s">
        <v>828</v>
      </c>
      <c r="I78" s="168"/>
      <c r="J78" s="156"/>
      <c r="K78" s="327">
        <v>0</v>
      </c>
      <c r="L78" s="156"/>
    </row>
    <row r="79" spans="1:12" x14ac:dyDescent="0.25">
      <c r="A79" s="148" t="s">
        <v>29</v>
      </c>
      <c r="B79" s="172"/>
      <c r="C79" s="148"/>
      <c r="D79" s="148"/>
      <c r="E79" s="189"/>
      <c r="F79" s="148"/>
      <c r="G79" s="148"/>
      <c r="H79" s="188"/>
      <c r="I79" s="175"/>
      <c r="J79" s="175"/>
      <c r="K79" s="189"/>
      <c r="L79" s="172"/>
    </row>
    <row r="80" spans="1:12" ht="45" x14ac:dyDescent="0.25">
      <c r="A80" s="190" t="s">
        <v>829</v>
      </c>
      <c r="B80" s="152" t="s">
        <v>738</v>
      </c>
      <c r="C80" s="152" t="s">
        <v>29</v>
      </c>
      <c r="D80" s="152"/>
      <c r="E80" s="151" t="s">
        <v>28</v>
      </c>
      <c r="F80" s="153"/>
      <c r="G80" s="180"/>
      <c r="H80" s="181"/>
      <c r="I80" s="179"/>
      <c r="J80" s="179"/>
      <c r="K80" s="182">
        <f>ROUND(AVERAGE(K81,K85),0)</f>
        <v>0</v>
      </c>
      <c r="L80" s="179"/>
    </row>
    <row r="81" spans="1:12" ht="60" x14ac:dyDescent="0.25">
      <c r="A81" s="135" t="s">
        <v>830</v>
      </c>
      <c r="B81" s="114" t="s">
        <v>246</v>
      </c>
      <c r="C81" s="114" t="s">
        <v>225</v>
      </c>
      <c r="D81" s="114" t="s">
        <v>831</v>
      </c>
      <c r="E81" s="110" t="s">
        <v>832</v>
      </c>
      <c r="F81" s="159" t="s">
        <v>540</v>
      </c>
      <c r="G81" s="169"/>
      <c r="H81" s="191"/>
      <c r="I81" s="168"/>
      <c r="J81" s="156"/>
      <c r="K81" s="170">
        <f>ROUND(AVERAGE(K82:K84),0)</f>
        <v>0</v>
      </c>
      <c r="L81" s="114"/>
    </row>
    <row r="82" spans="1:12" ht="300" x14ac:dyDescent="0.25">
      <c r="A82" s="137" t="s">
        <v>833</v>
      </c>
      <c r="B82" s="156" t="s">
        <v>246</v>
      </c>
      <c r="C82" s="156" t="s">
        <v>834</v>
      </c>
      <c r="D82" s="156" t="s">
        <v>835</v>
      </c>
      <c r="E82" s="104" t="s">
        <v>836</v>
      </c>
      <c r="F82" s="159"/>
      <c r="G82" s="156" t="s">
        <v>837</v>
      </c>
      <c r="H82" s="165" t="s">
        <v>838</v>
      </c>
      <c r="I82" s="168"/>
      <c r="J82" s="156"/>
      <c r="K82" s="327">
        <v>0</v>
      </c>
      <c r="L82" s="156"/>
    </row>
    <row r="83" spans="1:12" ht="165" x14ac:dyDescent="0.25">
      <c r="A83" s="137" t="s">
        <v>839</v>
      </c>
      <c r="B83" s="161" t="s">
        <v>197</v>
      </c>
      <c r="C83" s="156" t="s">
        <v>840</v>
      </c>
      <c r="D83" s="156" t="s">
        <v>841</v>
      </c>
      <c r="E83" s="104" t="s">
        <v>842</v>
      </c>
      <c r="F83" s="159"/>
      <c r="G83" s="164"/>
      <c r="H83" s="165" t="s">
        <v>843</v>
      </c>
      <c r="I83" s="168"/>
      <c r="J83" s="156"/>
      <c r="K83" s="327">
        <v>0</v>
      </c>
      <c r="L83" s="156"/>
    </row>
    <row r="84" spans="1:12" ht="60" x14ac:dyDescent="0.25">
      <c r="A84" s="137" t="s">
        <v>844</v>
      </c>
      <c r="B84" s="156" t="s">
        <v>246</v>
      </c>
      <c r="C84" s="156" t="s">
        <v>845</v>
      </c>
      <c r="D84" s="156" t="s">
        <v>846</v>
      </c>
      <c r="E84" s="104" t="s">
        <v>847</v>
      </c>
      <c r="F84" s="159"/>
      <c r="G84" s="156" t="s">
        <v>848</v>
      </c>
      <c r="H84" s="165" t="s">
        <v>849</v>
      </c>
      <c r="I84" s="168"/>
      <c r="J84" s="156"/>
      <c r="K84" s="327">
        <v>0</v>
      </c>
      <c r="L84" s="156"/>
    </row>
    <row r="85" spans="1:12" ht="60" x14ac:dyDescent="0.25">
      <c r="A85" s="135" t="s">
        <v>850</v>
      </c>
      <c r="B85" s="157" t="s">
        <v>246</v>
      </c>
      <c r="C85" s="114" t="s">
        <v>226</v>
      </c>
      <c r="D85" s="114" t="s">
        <v>851</v>
      </c>
      <c r="E85" s="110" t="s">
        <v>852</v>
      </c>
      <c r="F85" s="159" t="s">
        <v>540</v>
      </c>
      <c r="G85" s="169"/>
      <c r="H85" s="165"/>
      <c r="I85" s="168"/>
      <c r="J85" s="156"/>
      <c r="K85" s="170">
        <f>ROUND(AVERAGE(K86:K89),0)</f>
        <v>0</v>
      </c>
      <c r="L85" s="114"/>
    </row>
    <row r="86" spans="1:12" ht="409.5" x14ac:dyDescent="0.25">
      <c r="A86" s="137" t="s">
        <v>853</v>
      </c>
      <c r="B86" s="156" t="s">
        <v>246</v>
      </c>
      <c r="C86" s="156" t="s">
        <v>854</v>
      </c>
      <c r="D86" s="156" t="s">
        <v>855</v>
      </c>
      <c r="E86" s="104" t="s">
        <v>856</v>
      </c>
      <c r="F86" s="159"/>
      <c r="G86" s="156" t="s">
        <v>857</v>
      </c>
      <c r="H86" s="165" t="s">
        <v>858</v>
      </c>
      <c r="I86" s="168"/>
      <c r="J86" s="156"/>
      <c r="K86" s="327">
        <v>0</v>
      </c>
      <c r="L86" s="156"/>
    </row>
    <row r="87" spans="1:12" ht="360" x14ac:dyDescent="0.25">
      <c r="A87" s="137" t="s">
        <v>859</v>
      </c>
      <c r="B87" s="156" t="s">
        <v>246</v>
      </c>
      <c r="C87" s="156" t="s">
        <v>860</v>
      </c>
      <c r="D87" s="156" t="s">
        <v>861</v>
      </c>
      <c r="E87" s="104" t="s">
        <v>862</v>
      </c>
      <c r="F87" s="159"/>
      <c r="G87" s="164"/>
      <c r="H87" s="165" t="s">
        <v>863</v>
      </c>
      <c r="I87" s="168"/>
      <c r="J87" s="156"/>
      <c r="K87" s="327">
        <v>0</v>
      </c>
      <c r="L87" s="156"/>
    </row>
    <row r="88" spans="1:12" ht="195" x14ac:dyDescent="0.25">
      <c r="A88" s="137" t="s">
        <v>864</v>
      </c>
      <c r="B88" s="156" t="s">
        <v>246</v>
      </c>
      <c r="C88" s="156" t="s">
        <v>865</v>
      </c>
      <c r="D88" s="156" t="s">
        <v>866</v>
      </c>
      <c r="E88" s="104" t="s">
        <v>867</v>
      </c>
      <c r="F88" s="159"/>
      <c r="G88" s="156" t="s">
        <v>868</v>
      </c>
      <c r="H88" s="165" t="s">
        <v>869</v>
      </c>
      <c r="I88" s="168"/>
      <c r="J88" s="156"/>
      <c r="K88" s="327">
        <v>0</v>
      </c>
      <c r="L88" s="156"/>
    </row>
    <row r="89" spans="1:12" ht="330" x14ac:dyDescent="0.25">
      <c r="A89" s="137" t="s">
        <v>870</v>
      </c>
      <c r="B89" s="156" t="s">
        <v>197</v>
      </c>
      <c r="C89" s="156" t="s">
        <v>871</v>
      </c>
      <c r="D89" s="156" t="s">
        <v>872</v>
      </c>
      <c r="E89" s="104" t="s">
        <v>873</v>
      </c>
      <c r="F89" s="159"/>
      <c r="G89" s="164" t="s">
        <v>353</v>
      </c>
      <c r="H89" s="165" t="s">
        <v>874</v>
      </c>
      <c r="I89" s="168"/>
      <c r="J89" s="156"/>
      <c r="K89" s="327">
        <v>0</v>
      </c>
      <c r="L89" s="156"/>
    </row>
    <row r="90" spans="1:12" x14ac:dyDescent="0.25">
      <c r="A90" s="148" t="s">
        <v>31</v>
      </c>
      <c r="B90" s="172"/>
      <c r="C90" s="172"/>
      <c r="D90" s="172"/>
      <c r="E90" s="176"/>
      <c r="F90" s="172"/>
      <c r="G90" s="172"/>
      <c r="H90" s="173"/>
      <c r="I90" s="175"/>
      <c r="J90" s="175"/>
      <c r="K90" s="176"/>
      <c r="L90" s="172"/>
    </row>
    <row r="91" spans="1:12" ht="60" x14ac:dyDescent="0.25">
      <c r="A91" s="190" t="s">
        <v>875</v>
      </c>
      <c r="B91" s="152" t="s">
        <v>535</v>
      </c>
      <c r="C91" s="152" t="s">
        <v>31</v>
      </c>
      <c r="D91" s="152"/>
      <c r="E91" s="151" t="s">
        <v>30</v>
      </c>
      <c r="F91" s="153"/>
      <c r="G91" s="180"/>
      <c r="H91" s="181"/>
      <c r="I91" s="179"/>
      <c r="J91" s="179"/>
      <c r="K91" s="182">
        <f>ROUND(AVERAGE(K92,K96,K106),0)</f>
        <v>0</v>
      </c>
      <c r="L91" s="179"/>
    </row>
    <row r="92" spans="1:12" ht="120" x14ac:dyDescent="0.25">
      <c r="A92" s="135" t="s">
        <v>876</v>
      </c>
      <c r="B92" s="157" t="s">
        <v>197</v>
      </c>
      <c r="C92" s="114" t="s">
        <v>227</v>
      </c>
      <c r="D92" s="114" t="s">
        <v>877</v>
      </c>
      <c r="E92" s="110" t="s">
        <v>878</v>
      </c>
      <c r="F92" s="159" t="s">
        <v>540</v>
      </c>
      <c r="G92" s="158"/>
      <c r="H92" s="192"/>
      <c r="I92" s="168"/>
      <c r="J92" s="161"/>
      <c r="K92" s="163">
        <f>ROUND(AVERAGE(K93:K94),0)</f>
        <v>0</v>
      </c>
      <c r="L92" s="157"/>
    </row>
    <row r="93" spans="1:12" ht="270" x14ac:dyDescent="0.25">
      <c r="A93" s="137" t="s">
        <v>879</v>
      </c>
      <c r="B93" s="161" t="s">
        <v>197</v>
      </c>
      <c r="C93" s="156" t="s">
        <v>880</v>
      </c>
      <c r="D93" s="156" t="s">
        <v>881</v>
      </c>
      <c r="E93" s="104" t="s">
        <v>882</v>
      </c>
      <c r="F93" s="159"/>
      <c r="G93" s="162" t="s">
        <v>883</v>
      </c>
      <c r="H93" s="165" t="s">
        <v>884</v>
      </c>
      <c r="I93" s="168"/>
      <c r="J93" s="161"/>
      <c r="K93" s="327">
        <v>0</v>
      </c>
      <c r="L93" s="161"/>
    </row>
    <row r="94" spans="1:12" ht="409.5" x14ac:dyDescent="0.25">
      <c r="A94" s="137" t="s">
        <v>885</v>
      </c>
      <c r="B94" s="161" t="s">
        <v>197</v>
      </c>
      <c r="C94" s="156" t="s">
        <v>886</v>
      </c>
      <c r="D94" s="156" t="s">
        <v>887</v>
      </c>
      <c r="E94" s="104" t="s">
        <v>888</v>
      </c>
      <c r="F94" s="159"/>
      <c r="G94" s="161" t="s">
        <v>889</v>
      </c>
      <c r="H94" s="165" t="s">
        <v>890</v>
      </c>
      <c r="I94" s="168"/>
      <c r="J94" s="161"/>
      <c r="K94" s="327">
        <v>0</v>
      </c>
      <c r="L94" s="161"/>
    </row>
    <row r="95" spans="1:12" ht="360" x14ac:dyDescent="0.25">
      <c r="A95" s="137" t="s">
        <v>891</v>
      </c>
      <c r="B95" s="161" t="s">
        <v>197</v>
      </c>
      <c r="C95" s="156" t="s">
        <v>892</v>
      </c>
      <c r="D95" s="156" t="s">
        <v>893</v>
      </c>
      <c r="E95" s="104" t="s">
        <v>894</v>
      </c>
      <c r="F95" s="159"/>
      <c r="G95" s="161" t="s">
        <v>895</v>
      </c>
      <c r="H95" s="165" t="s">
        <v>896</v>
      </c>
      <c r="I95" s="168"/>
      <c r="J95" s="161"/>
      <c r="K95" s="327">
        <v>0</v>
      </c>
      <c r="L95" s="161"/>
    </row>
    <row r="96" spans="1:12" ht="75" x14ac:dyDescent="0.25">
      <c r="A96" s="135" t="s">
        <v>897</v>
      </c>
      <c r="B96" s="157" t="s">
        <v>197</v>
      </c>
      <c r="C96" s="114" t="s">
        <v>228</v>
      </c>
      <c r="D96" s="114" t="s">
        <v>898</v>
      </c>
      <c r="E96" s="110" t="s">
        <v>899</v>
      </c>
      <c r="F96" s="159" t="s">
        <v>540</v>
      </c>
      <c r="G96" s="158"/>
      <c r="H96" s="165"/>
      <c r="I96" s="168"/>
      <c r="J96" s="161"/>
      <c r="K96" s="163">
        <f>ROUND(AVERAGE(K97:K105),0)</f>
        <v>0</v>
      </c>
      <c r="L96" s="157"/>
    </row>
    <row r="97" spans="1:12" ht="240" x14ac:dyDescent="0.25">
      <c r="A97" s="137" t="s">
        <v>900</v>
      </c>
      <c r="B97" s="161" t="s">
        <v>197</v>
      </c>
      <c r="C97" s="156" t="s">
        <v>901</v>
      </c>
      <c r="D97" s="156" t="s">
        <v>902</v>
      </c>
      <c r="E97" s="104" t="s">
        <v>903</v>
      </c>
      <c r="F97" s="159"/>
      <c r="G97" s="162" t="s">
        <v>883</v>
      </c>
      <c r="H97" s="165" t="s">
        <v>904</v>
      </c>
      <c r="I97" s="168"/>
      <c r="J97" s="161"/>
      <c r="K97" s="327">
        <v>0</v>
      </c>
      <c r="L97" s="161"/>
    </row>
    <row r="98" spans="1:12" ht="409.5" x14ac:dyDescent="0.25">
      <c r="A98" s="137" t="s">
        <v>905</v>
      </c>
      <c r="B98" s="161" t="s">
        <v>246</v>
      </c>
      <c r="C98" s="156" t="s">
        <v>906</v>
      </c>
      <c r="D98" s="156" t="s">
        <v>907</v>
      </c>
      <c r="E98" s="104" t="s">
        <v>908</v>
      </c>
      <c r="F98" s="159"/>
      <c r="G98" s="161" t="s">
        <v>749</v>
      </c>
      <c r="H98" s="165" t="s">
        <v>909</v>
      </c>
      <c r="I98" s="168"/>
      <c r="J98" s="161"/>
      <c r="K98" s="327">
        <v>0</v>
      </c>
      <c r="L98" s="161"/>
    </row>
    <row r="99" spans="1:12" ht="150" x14ac:dyDescent="0.25">
      <c r="A99" s="137" t="s">
        <v>910</v>
      </c>
      <c r="B99" s="161" t="s">
        <v>246</v>
      </c>
      <c r="C99" s="156" t="s">
        <v>911</v>
      </c>
      <c r="D99" s="156" t="s">
        <v>912</v>
      </c>
      <c r="E99" s="104" t="s">
        <v>913</v>
      </c>
      <c r="F99" s="159"/>
      <c r="G99" s="162" t="s">
        <v>914</v>
      </c>
      <c r="H99" s="165" t="s">
        <v>915</v>
      </c>
      <c r="I99" s="161"/>
      <c r="J99" s="161"/>
      <c r="K99" s="327">
        <v>0</v>
      </c>
      <c r="L99" s="161"/>
    </row>
    <row r="100" spans="1:12" ht="150" x14ac:dyDescent="0.25">
      <c r="A100" s="137" t="s">
        <v>916</v>
      </c>
      <c r="B100" s="161" t="s">
        <v>246</v>
      </c>
      <c r="C100" s="156" t="s">
        <v>917</v>
      </c>
      <c r="D100" s="156" t="s">
        <v>918</v>
      </c>
      <c r="E100" s="104" t="s">
        <v>919</v>
      </c>
      <c r="F100" s="159"/>
      <c r="G100" s="162" t="s">
        <v>914</v>
      </c>
      <c r="H100" s="165" t="s">
        <v>920</v>
      </c>
      <c r="I100" s="168"/>
      <c r="J100" s="161"/>
      <c r="K100" s="327">
        <v>0</v>
      </c>
      <c r="L100" s="161"/>
    </row>
    <row r="101" spans="1:12" ht="90" x14ac:dyDescent="0.25">
      <c r="A101" s="137" t="s">
        <v>921</v>
      </c>
      <c r="B101" s="161" t="s">
        <v>246</v>
      </c>
      <c r="C101" s="156" t="s">
        <v>922</v>
      </c>
      <c r="D101" s="156" t="s">
        <v>923</v>
      </c>
      <c r="E101" s="104" t="s">
        <v>924</v>
      </c>
      <c r="F101" s="159"/>
      <c r="G101" s="162" t="s">
        <v>883</v>
      </c>
      <c r="H101" s="165" t="s">
        <v>925</v>
      </c>
      <c r="I101" s="168"/>
      <c r="J101" s="161"/>
      <c r="K101" s="327">
        <v>0</v>
      </c>
      <c r="L101" s="161"/>
    </row>
    <row r="102" spans="1:12" ht="315" x14ac:dyDescent="0.25">
      <c r="A102" s="137" t="s">
        <v>926</v>
      </c>
      <c r="B102" s="161" t="s">
        <v>246</v>
      </c>
      <c r="C102" s="156" t="s">
        <v>927</v>
      </c>
      <c r="D102" s="156" t="s">
        <v>928</v>
      </c>
      <c r="E102" s="104" t="s">
        <v>929</v>
      </c>
      <c r="F102" s="159"/>
      <c r="G102" s="162"/>
      <c r="H102" s="165" t="s">
        <v>930</v>
      </c>
      <c r="I102" s="168"/>
      <c r="J102" s="161"/>
      <c r="K102" s="327">
        <v>0</v>
      </c>
      <c r="L102" s="161"/>
    </row>
    <row r="103" spans="1:12" ht="409.5" x14ac:dyDescent="0.25">
      <c r="A103" s="137" t="s">
        <v>931</v>
      </c>
      <c r="B103" s="161" t="s">
        <v>246</v>
      </c>
      <c r="C103" s="156" t="s">
        <v>932</v>
      </c>
      <c r="D103" s="156" t="s">
        <v>933</v>
      </c>
      <c r="E103" s="104" t="s">
        <v>934</v>
      </c>
      <c r="F103" s="159"/>
      <c r="G103" s="162" t="s">
        <v>935</v>
      </c>
      <c r="H103" s="165" t="s">
        <v>936</v>
      </c>
      <c r="I103" s="168"/>
      <c r="J103" s="161"/>
      <c r="K103" s="327">
        <v>0</v>
      </c>
      <c r="L103" s="161"/>
    </row>
    <row r="104" spans="1:12" ht="60" x14ac:dyDescent="0.25">
      <c r="A104" s="137" t="s">
        <v>937</v>
      </c>
      <c r="B104" s="161" t="s">
        <v>197</v>
      </c>
      <c r="C104" s="156" t="s">
        <v>938</v>
      </c>
      <c r="D104" s="156" t="s">
        <v>939</v>
      </c>
      <c r="E104" s="104" t="s">
        <v>940</v>
      </c>
      <c r="F104" s="159" t="s">
        <v>556</v>
      </c>
      <c r="G104" s="162" t="s">
        <v>941</v>
      </c>
      <c r="H104" s="165" t="s">
        <v>942</v>
      </c>
      <c r="I104" s="168"/>
      <c r="J104" s="161"/>
      <c r="K104" s="327">
        <v>0</v>
      </c>
      <c r="L104" s="161"/>
    </row>
    <row r="105" spans="1:12" ht="90" x14ac:dyDescent="0.25">
      <c r="A105" s="137" t="s">
        <v>943</v>
      </c>
      <c r="B105" s="161" t="s">
        <v>246</v>
      </c>
      <c r="C105" s="156" t="s">
        <v>944</v>
      </c>
      <c r="D105" s="156" t="s">
        <v>945</v>
      </c>
      <c r="E105" s="104" t="s">
        <v>946</v>
      </c>
      <c r="F105" s="159"/>
      <c r="G105" s="162"/>
      <c r="H105" s="165" t="s">
        <v>947</v>
      </c>
      <c r="I105" s="168"/>
      <c r="J105" s="161"/>
      <c r="K105" s="327">
        <v>0</v>
      </c>
      <c r="L105" s="161"/>
    </row>
    <row r="106" spans="1:12" ht="30" x14ac:dyDescent="0.25">
      <c r="A106" s="135" t="s">
        <v>948</v>
      </c>
      <c r="B106" s="161" t="s">
        <v>197</v>
      </c>
      <c r="C106" s="114" t="s">
        <v>229</v>
      </c>
      <c r="D106" s="114" t="s">
        <v>949</v>
      </c>
      <c r="E106" s="110" t="s">
        <v>950</v>
      </c>
      <c r="F106" s="159" t="s">
        <v>540</v>
      </c>
      <c r="G106" s="158"/>
      <c r="H106" s="165"/>
      <c r="I106" s="168"/>
      <c r="J106" s="161"/>
      <c r="K106" s="163">
        <f>K107</f>
        <v>0</v>
      </c>
      <c r="L106" s="157"/>
    </row>
    <row r="107" spans="1:12" ht="180" x14ac:dyDescent="0.25">
      <c r="A107" s="137" t="s">
        <v>951</v>
      </c>
      <c r="B107" s="161" t="s">
        <v>197</v>
      </c>
      <c r="C107" s="156" t="s">
        <v>952</v>
      </c>
      <c r="D107" s="156" t="s">
        <v>953</v>
      </c>
      <c r="E107" s="104" t="s">
        <v>954</v>
      </c>
      <c r="F107" s="159"/>
      <c r="G107" s="162"/>
      <c r="H107" s="165" t="s">
        <v>955</v>
      </c>
      <c r="I107" s="168"/>
      <c r="J107" s="161"/>
      <c r="K107" s="327">
        <v>0</v>
      </c>
      <c r="L107" s="161"/>
    </row>
    <row r="108" spans="1:12" x14ac:dyDescent="0.25">
      <c r="A108" s="148" t="s">
        <v>35</v>
      </c>
      <c r="B108" s="172"/>
      <c r="C108" s="148"/>
      <c r="D108" s="148"/>
      <c r="E108" s="189"/>
      <c r="F108" s="148"/>
      <c r="G108" s="148"/>
      <c r="H108" s="188"/>
      <c r="I108" s="175"/>
      <c r="J108" s="175"/>
      <c r="K108" s="189"/>
      <c r="L108" s="172"/>
    </row>
    <row r="109" spans="1:12" ht="45" x14ac:dyDescent="0.25">
      <c r="A109" s="193" t="s">
        <v>956</v>
      </c>
      <c r="B109" s="152" t="s">
        <v>535</v>
      </c>
      <c r="C109" s="152" t="s">
        <v>35</v>
      </c>
      <c r="D109" s="152"/>
      <c r="E109" s="151" t="s">
        <v>34</v>
      </c>
      <c r="F109" s="153"/>
      <c r="G109" s="180"/>
      <c r="H109" s="181"/>
      <c r="I109" s="179"/>
      <c r="J109" s="179"/>
      <c r="K109" s="194">
        <f>K110</f>
        <v>0</v>
      </c>
      <c r="L109" s="179"/>
    </row>
    <row r="110" spans="1:12" ht="90" x14ac:dyDescent="0.25">
      <c r="A110" s="135" t="s">
        <v>957</v>
      </c>
      <c r="B110" s="157" t="s">
        <v>197</v>
      </c>
      <c r="C110" s="114" t="s">
        <v>958</v>
      </c>
      <c r="D110" s="114" t="s">
        <v>959</v>
      </c>
      <c r="E110" s="110" t="s">
        <v>960</v>
      </c>
      <c r="F110" s="159"/>
      <c r="G110" s="158"/>
      <c r="H110" s="165"/>
      <c r="I110" s="168"/>
      <c r="J110" s="161"/>
      <c r="K110" s="163">
        <f>ROUND(AVERAGE(K111:K117),0)</f>
        <v>0</v>
      </c>
      <c r="L110" s="157"/>
    </row>
    <row r="111" spans="1:12" ht="409.5" x14ac:dyDescent="0.25">
      <c r="A111" s="137" t="s">
        <v>961</v>
      </c>
      <c r="B111" s="161" t="s">
        <v>197</v>
      </c>
      <c r="C111" s="156" t="s">
        <v>962</v>
      </c>
      <c r="D111" s="156" t="s">
        <v>963</v>
      </c>
      <c r="E111" s="104" t="s">
        <v>964</v>
      </c>
      <c r="F111" s="159"/>
      <c r="G111" s="161" t="s">
        <v>965</v>
      </c>
      <c r="H111" s="165" t="s">
        <v>966</v>
      </c>
      <c r="I111" s="168"/>
      <c r="J111" s="161"/>
      <c r="K111" s="327">
        <v>0</v>
      </c>
      <c r="L111" s="161"/>
    </row>
    <row r="112" spans="1:12" ht="285" x14ac:dyDescent="0.25">
      <c r="A112" s="137" t="s">
        <v>967</v>
      </c>
      <c r="B112" s="161" t="s">
        <v>197</v>
      </c>
      <c r="C112" s="156" t="s">
        <v>968</v>
      </c>
      <c r="D112" s="156" t="s">
        <v>969</v>
      </c>
      <c r="E112" s="104" t="s">
        <v>970</v>
      </c>
      <c r="F112" s="159" t="s">
        <v>540</v>
      </c>
      <c r="G112" s="162" t="s">
        <v>971</v>
      </c>
      <c r="H112" s="165" t="s">
        <v>972</v>
      </c>
      <c r="I112" s="168"/>
      <c r="J112" s="161"/>
      <c r="K112" s="327">
        <v>0</v>
      </c>
      <c r="L112" s="161"/>
    </row>
    <row r="113" spans="1:12" ht="135" x14ac:dyDescent="0.25">
      <c r="A113" s="137" t="s">
        <v>973</v>
      </c>
      <c r="B113" s="161" t="s">
        <v>197</v>
      </c>
      <c r="C113" s="156" t="s">
        <v>974</v>
      </c>
      <c r="D113" s="156" t="s">
        <v>975</v>
      </c>
      <c r="E113" s="104" t="s">
        <v>976</v>
      </c>
      <c r="F113" s="159" t="s">
        <v>540</v>
      </c>
      <c r="G113" s="162" t="s">
        <v>309</v>
      </c>
      <c r="H113" s="165" t="s">
        <v>977</v>
      </c>
      <c r="I113" s="168"/>
      <c r="J113" s="161"/>
      <c r="K113" s="327">
        <v>0</v>
      </c>
      <c r="L113" s="161"/>
    </row>
    <row r="114" spans="1:12" ht="75" x14ac:dyDescent="0.25">
      <c r="A114" s="137" t="s">
        <v>978</v>
      </c>
      <c r="B114" s="161" t="s">
        <v>197</v>
      </c>
      <c r="C114" s="156" t="s">
        <v>979</v>
      </c>
      <c r="D114" s="156" t="s">
        <v>980</v>
      </c>
      <c r="E114" s="104" t="s">
        <v>981</v>
      </c>
      <c r="F114" s="159" t="s">
        <v>982</v>
      </c>
      <c r="G114" s="161" t="s">
        <v>983</v>
      </c>
      <c r="H114" s="165" t="s">
        <v>984</v>
      </c>
      <c r="I114" s="168"/>
      <c r="J114" s="161"/>
      <c r="K114" s="327">
        <v>0</v>
      </c>
      <c r="L114" s="161"/>
    </row>
    <row r="115" spans="1:12" ht="409.5" x14ac:dyDescent="0.25">
      <c r="A115" s="137" t="s">
        <v>985</v>
      </c>
      <c r="B115" s="161" t="s">
        <v>197</v>
      </c>
      <c r="C115" s="156" t="s">
        <v>986</v>
      </c>
      <c r="D115" s="156" t="s">
        <v>987</v>
      </c>
      <c r="E115" s="104" t="s">
        <v>988</v>
      </c>
      <c r="F115" s="159" t="s">
        <v>556</v>
      </c>
      <c r="G115" s="161" t="s">
        <v>989</v>
      </c>
      <c r="H115" s="165" t="s">
        <v>990</v>
      </c>
      <c r="I115" s="168"/>
      <c r="J115" s="161"/>
      <c r="K115" s="327">
        <v>0</v>
      </c>
      <c r="L115" s="161"/>
    </row>
    <row r="116" spans="1:12" ht="120" x14ac:dyDescent="0.25">
      <c r="A116" s="137" t="s">
        <v>991</v>
      </c>
      <c r="B116" s="161" t="s">
        <v>246</v>
      </c>
      <c r="C116" s="156" t="s">
        <v>992</v>
      </c>
      <c r="D116" s="156" t="s">
        <v>993</v>
      </c>
      <c r="E116" s="104" t="s">
        <v>994</v>
      </c>
      <c r="F116" s="159" t="s">
        <v>556</v>
      </c>
      <c r="G116" s="161" t="s">
        <v>995</v>
      </c>
      <c r="H116" s="165" t="s">
        <v>996</v>
      </c>
      <c r="I116" s="168"/>
      <c r="J116" s="161"/>
      <c r="K116" s="327">
        <v>0</v>
      </c>
      <c r="L116" s="161"/>
    </row>
    <row r="117" spans="1:12" ht="120" x14ac:dyDescent="0.25">
      <c r="A117" s="137" t="s">
        <v>997</v>
      </c>
      <c r="B117" s="161" t="s">
        <v>246</v>
      </c>
      <c r="C117" s="156" t="s">
        <v>998</v>
      </c>
      <c r="D117" s="156" t="s">
        <v>999</v>
      </c>
      <c r="E117" s="104" t="s">
        <v>1000</v>
      </c>
      <c r="F117" s="159" t="s">
        <v>1001</v>
      </c>
      <c r="G117" s="162" t="s">
        <v>1002</v>
      </c>
      <c r="H117" s="165" t="s">
        <v>1003</v>
      </c>
      <c r="I117" s="168"/>
      <c r="J117" s="161"/>
      <c r="K117" s="327">
        <v>0</v>
      </c>
      <c r="L117" s="161"/>
    </row>
    <row r="118" spans="1:12" x14ac:dyDescent="0.25">
      <c r="A118" s="57"/>
      <c r="C118" s="195"/>
      <c r="K118" s="88"/>
      <c r="L118" s="67"/>
    </row>
    <row r="119" spans="1:12" x14ac:dyDescent="0.25">
      <c r="A119" s="57"/>
      <c r="C119" s="195"/>
      <c r="K119" s="88"/>
      <c r="L119" s="67"/>
    </row>
  </sheetData>
  <mergeCells count="4">
    <mergeCell ref="A2:B9"/>
    <mergeCell ref="C2:J5"/>
    <mergeCell ref="K2:L9"/>
    <mergeCell ref="C6:J9"/>
  </mergeCells>
  <dataValidations count="1">
    <dataValidation type="list" allowBlank="1" showInputMessage="1" showErrorMessage="1" sqref="K15:K16 K18:K23 K25 K27:K31 K35:K36 K40:K45 K47:K55 K59:K62 K64 K66 K68:K71 K73 K75:K76 K78 K82:K84 K86:K89 K93:K95 K97:K105 K107 K111:K117" xr:uid="{00000000-0002-0000-0500-000000000000}">
      <formula1>$N$3:$N$9</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9"/>
  <sheetViews>
    <sheetView topLeftCell="E16" zoomScale="60" zoomScaleNormal="60" workbookViewId="0">
      <selection activeCell="K16" sqref="K16"/>
    </sheetView>
  </sheetViews>
  <sheetFormatPr baseColWidth="10" defaultRowHeight="15" x14ac:dyDescent="0.25"/>
  <cols>
    <col min="1" max="1" width="18.85546875" customWidth="1"/>
    <col min="2" max="2" width="15.140625" customWidth="1"/>
    <col min="3" max="3" width="24.5703125" customWidth="1"/>
    <col min="4" max="4" width="40.28515625" customWidth="1"/>
    <col min="5" max="5" width="45.85546875" customWidth="1"/>
    <col min="6" max="6" width="71.7109375" customWidth="1"/>
    <col min="7" max="7" width="26.5703125" customWidth="1"/>
    <col min="8" max="8" width="26.42578125" customWidth="1"/>
    <col min="9" max="9" width="17.140625" customWidth="1"/>
    <col min="10" max="10" width="15.7109375" customWidth="1"/>
    <col min="11" max="11" width="31.28515625" customWidth="1"/>
    <col min="12" max="12" width="29.28515625" customWidth="1"/>
    <col min="13" max="13" width="11.5703125" customWidth="1"/>
  </cols>
  <sheetData>
    <row r="1" spans="1:13" ht="15.75" hidden="1" customHeight="1" thickBot="1" x14ac:dyDescent="0.3">
      <c r="A1" s="49"/>
      <c r="B1" s="311" t="s">
        <v>1254</v>
      </c>
      <c r="D1" s="195"/>
      <c r="E1" s="67"/>
      <c r="F1" s="67"/>
      <c r="G1" s="57"/>
      <c r="H1" s="57"/>
      <c r="K1" s="539" t="s">
        <v>1</v>
      </c>
      <c r="L1" s="539"/>
    </row>
    <row r="2" spans="1:13" ht="15.75" hidden="1" customHeight="1" thickBot="1" x14ac:dyDescent="0.3">
      <c r="A2" s="52"/>
      <c r="B2" s="53"/>
      <c r="D2" s="195"/>
      <c r="E2" s="67"/>
      <c r="F2" s="67"/>
      <c r="G2" s="57"/>
      <c r="H2" s="57"/>
      <c r="K2" s="539"/>
      <c r="L2" s="539"/>
    </row>
    <row r="3" spans="1:13" ht="15.75" hidden="1" customHeight="1" thickBot="1" x14ac:dyDescent="0.3">
      <c r="A3" s="52"/>
      <c r="B3" s="53" t="s">
        <v>1255</v>
      </c>
      <c r="D3" s="195"/>
      <c r="E3" s="67"/>
      <c r="F3" s="67"/>
      <c r="G3" s="57"/>
      <c r="H3" s="57"/>
      <c r="K3" s="539"/>
      <c r="L3" s="539"/>
    </row>
    <row r="4" spans="1:13" ht="15.75" hidden="1" customHeight="1" thickBot="1" x14ac:dyDescent="0.3">
      <c r="A4" s="52"/>
      <c r="B4" s="312">
        <v>0.4</v>
      </c>
      <c r="C4" t="s">
        <v>1256</v>
      </c>
      <c r="D4" s="195"/>
      <c r="E4" s="67"/>
      <c r="F4" s="67"/>
      <c r="G4" s="57"/>
      <c r="H4" s="57"/>
      <c r="K4" s="539"/>
      <c r="L4" s="539"/>
    </row>
    <row r="5" spans="1:13" ht="15.75" hidden="1" customHeight="1" thickBot="1" x14ac:dyDescent="0.3">
      <c r="A5" s="52"/>
      <c r="B5" s="312">
        <v>0.35</v>
      </c>
      <c r="C5" t="s">
        <v>1257</v>
      </c>
      <c r="D5" s="195"/>
      <c r="E5" s="67"/>
      <c r="F5" s="67"/>
      <c r="G5" s="57"/>
      <c r="H5" s="57"/>
      <c r="K5" s="539"/>
      <c r="L5" s="539"/>
    </row>
    <row r="6" spans="1:13" x14ac:dyDescent="0.25">
      <c r="A6" s="418" t="s">
        <v>1</v>
      </c>
      <c r="B6" s="507"/>
      <c r="C6" s="510" t="s">
        <v>254</v>
      </c>
      <c r="D6" s="426"/>
      <c r="E6" s="426"/>
      <c r="F6" s="426"/>
      <c r="G6" s="426"/>
      <c r="H6" s="426"/>
      <c r="I6" s="426"/>
      <c r="J6" s="511"/>
      <c r="K6" s="539"/>
      <c r="L6" s="539"/>
    </row>
    <row r="7" spans="1:13" x14ac:dyDescent="0.25">
      <c r="A7" s="420"/>
      <c r="B7" s="508"/>
      <c r="C7" s="512"/>
      <c r="D7" s="428"/>
      <c r="E7" s="428"/>
      <c r="F7" s="428"/>
      <c r="G7" s="428"/>
      <c r="H7" s="428"/>
      <c r="I7" s="428"/>
      <c r="J7" s="513"/>
      <c r="K7" s="539"/>
      <c r="L7" s="539"/>
      <c r="M7" s="298" t="s">
        <v>505</v>
      </c>
    </row>
    <row r="8" spans="1:13" x14ac:dyDescent="0.25">
      <c r="A8" s="420"/>
      <c r="B8" s="508"/>
      <c r="C8" s="512"/>
      <c r="D8" s="428"/>
      <c r="E8" s="428"/>
      <c r="F8" s="428"/>
      <c r="G8" s="428"/>
      <c r="H8" s="428"/>
      <c r="I8" s="428"/>
      <c r="J8" s="513"/>
      <c r="K8" s="539"/>
      <c r="L8" s="539"/>
      <c r="M8" s="298">
        <v>0</v>
      </c>
    </row>
    <row r="9" spans="1:13" ht="15.75" thickBot="1" x14ac:dyDescent="0.3">
      <c r="A9" s="420"/>
      <c r="B9" s="508"/>
      <c r="C9" s="514"/>
      <c r="D9" s="515"/>
      <c r="E9" s="515"/>
      <c r="F9" s="515"/>
      <c r="G9" s="515"/>
      <c r="H9" s="515"/>
      <c r="I9" s="515"/>
      <c r="J9" s="516"/>
      <c r="K9" s="539"/>
      <c r="L9" s="539"/>
      <c r="M9" s="298">
        <v>20</v>
      </c>
    </row>
    <row r="10" spans="1:13" x14ac:dyDescent="0.25">
      <c r="A10" s="420"/>
      <c r="B10" s="508"/>
      <c r="C10" s="543" t="str">
        <f>PORTADA!D10</f>
        <v>Nombre de la Entidad</v>
      </c>
      <c r="D10" s="544"/>
      <c r="E10" s="544"/>
      <c r="F10" s="544"/>
      <c r="G10" s="544"/>
      <c r="H10" s="544"/>
      <c r="I10" s="544"/>
      <c r="J10" s="545"/>
      <c r="K10" s="539"/>
      <c r="L10" s="539"/>
      <c r="M10" s="298">
        <v>40</v>
      </c>
    </row>
    <row r="11" spans="1:13" x14ac:dyDescent="0.25">
      <c r="A11" s="420"/>
      <c r="B11" s="508"/>
      <c r="C11" s="546"/>
      <c r="D11" s="479"/>
      <c r="E11" s="479"/>
      <c r="F11" s="479"/>
      <c r="G11" s="479"/>
      <c r="H11" s="479"/>
      <c r="I11" s="479"/>
      <c r="J11" s="547"/>
      <c r="K11" s="539"/>
      <c r="L11" s="539"/>
      <c r="M11" s="298">
        <v>60</v>
      </c>
    </row>
    <row r="12" spans="1:13" x14ac:dyDescent="0.25">
      <c r="A12" s="420"/>
      <c r="B12" s="508"/>
      <c r="C12" s="546"/>
      <c r="D12" s="479"/>
      <c r="E12" s="479"/>
      <c r="F12" s="479"/>
      <c r="G12" s="479"/>
      <c r="H12" s="479"/>
      <c r="I12" s="479"/>
      <c r="J12" s="547"/>
      <c r="K12" s="539"/>
      <c r="L12" s="539"/>
      <c r="M12" s="298">
        <v>80</v>
      </c>
    </row>
    <row r="13" spans="1:13" x14ac:dyDescent="0.25">
      <c r="A13" s="420"/>
      <c r="B13" s="508"/>
      <c r="C13" s="546"/>
      <c r="D13" s="479"/>
      <c r="E13" s="479"/>
      <c r="F13" s="479"/>
      <c r="G13" s="479"/>
      <c r="H13" s="479"/>
      <c r="I13" s="479"/>
      <c r="J13" s="547"/>
      <c r="K13" s="539"/>
      <c r="L13" s="539"/>
      <c r="M13" s="330">
        <v>100</v>
      </c>
    </row>
    <row r="14" spans="1:13" ht="15.75" thickBot="1" x14ac:dyDescent="0.3">
      <c r="A14" s="423"/>
      <c r="B14" s="509"/>
      <c r="C14" s="548"/>
      <c r="D14" s="481"/>
      <c r="E14" s="481"/>
      <c r="F14" s="481"/>
      <c r="G14" s="481"/>
      <c r="H14" s="481"/>
      <c r="I14" s="481"/>
      <c r="J14" s="549"/>
      <c r="K14" s="540"/>
      <c r="L14" s="540"/>
    </row>
    <row r="15" spans="1:13" x14ac:dyDescent="0.25">
      <c r="D15" s="195"/>
      <c r="E15" s="67"/>
      <c r="F15" s="67"/>
      <c r="G15" s="57"/>
      <c r="H15" s="57"/>
      <c r="K15" s="57"/>
    </row>
    <row r="16" spans="1:13" ht="42" x14ac:dyDescent="0.25">
      <c r="A16" s="196" t="s">
        <v>42</v>
      </c>
      <c r="B16" s="196" t="s">
        <v>1004</v>
      </c>
      <c r="C16" s="196" t="s">
        <v>256</v>
      </c>
      <c r="D16" s="197" t="s">
        <v>257</v>
      </c>
      <c r="E16" s="197" t="s">
        <v>258</v>
      </c>
      <c r="F16" s="197" t="s">
        <v>262</v>
      </c>
      <c r="G16" s="196" t="s">
        <v>261</v>
      </c>
      <c r="H16" s="196" t="s">
        <v>260</v>
      </c>
      <c r="I16" s="196" t="s">
        <v>263</v>
      </c>
      <c r="J16" s="196" t="s">
        <v>264</v>
      </c>
      <c r="K16" s="306" t="s">
        <v>1005</v>
      </c>
      <c r="L16" s="196" t="s">
        <v>266</v>
      </c>
    </row>
    <row r="17" spans="1:13" ht="255" x14ac:dyDescent="0.25">
      <c r="A17" s="550" t="s">
        <v>1006</v>
      </c>
      <c r="B17" s="198" t="s">
        <v>1007</v>
      </c>
      <c r="C17" s="199" t="s">
        <v>1008</v>
      </c>
      <c r="D17" s="200" t="s">
        <v>230</v>
      </c>
      <c r="E17" s="200" t="s">
        <v>1009</v>
      </c>
      <c r="F17" s="200" t="s">
        <v>1010</v>
      </c>
      <c r="G17" s="201"/>
      <c r="H17" s="201" t="s">
        <v>283</v>
      </c>
      <c r="I17" s="200"/>
      <c r="J17" s="200"/>
      <c r="K17" s="202">
        <v>0</v>
      </c>
      <c r="L17" s="200"/>
      <c r="M17" s="58"/>
    </row>
    <row r="18" spans="1:13" ht="409.5" customHeight="1" x14ac:dyDescent="0.25">
      <c r="A18" s="551"/>
      <c r="B18" s="541" t="s">
        <v>1011</v>
      </c>
      <c r="C18" s="552"/>
      <c r="D18" s="534" t="s">
        <v>1012</v>
      </c>
      <c r="E18" s="534" t="str">
        <f>ADMINISTRATIVAS!E14</f>
        <v>Se debe definir un conjunto de políticas para la seguridad de la información aprobada por la dirección, publicada y comunicada a los empleados y a la partes externas pertinentes</v>
      </c>
      <c r="F18" s="534" t="str">
        <f>ADMINISTRATIVAS!I14</f>
        <v>Solicite la política de seguridad de la información de la entidad y evalúe:
a) Si se definen los objetivos, alcance de la política
b) Si esta se encuentra alineada con la estrategia y objetivos de la entidad
c) Si fue debidamente aprobada y socializada al interior de la entidad por la alta dirección
Revise si la política:
a)Define que es seguridad de la información
b) La asignación de las responsabilidades generales y específicas para la gestión de la seguridad de la información, a roles definidos;
c) Los procesos para manejar las desviaciones y las excepciones.
Indague sobre los responsables designados formalmente por la dirección para desarrollar, actualizar y revisar las políticas.
Verifique cada cuanto o bajo que circunstancias se revisan y actualizan, verifique la ultima fecha de emisión de la política frente a la fecha actual y que cambios a sufrido, por lo menos debe haber una revisión anual.
Para la calificación tenga en cuenta que:
1) Si se empiezan a definir las políticas de seguridad y privacidad de la información basada en el Modelo de Seguridad y Privacidad de la Información, están en 20.
2) Si se revisan y se aprueban las políticas de seguridad y privacidad de la información, , están en 40.
3) Si se divulgan las políticas de seguridad y privacidad de la información,  están en 60.</v>
      </c>
      <c r="G18" s="534"/>
      <c r="H18" s="534" t="s">
        <v>283</v>
      </c>
      <c r="I18" s="534"/>
      <c r="J18" s="534"/>
      <c r="K18" s="203">
        <f>ADMINISTRATIVAS!L14</f>
        <v>0</v>
      </c>
      <c r="L18" s="106">
        <f>ADMINISTRATIVAS!M14</f>
        <v>0</v>
      </c>
      <c r="M18" s="58"/>
    </row>
    <row r="19" spans="1:13" ht="60" customHeight="1" x14ac:dyDescent="0.25">
      <c r="A19" s="551"/>
      <c r="B19" s="542"/>
      <c r="C19" s="535"/>
      <c r="D19" s="535"/>
      <c r="E19" s="535"/>
      <c r="F19" s="535"/>
      <c r="G19" s="535"/>
      <c r="H19" s="535"/>
      <c r="I19" s="535"/>
      <c r="J19" s="535"/>
      <c r="K19" s="203">
        <f>ADMINISTRATIVAS!L15</f>
        <v>0</v>
      </c>
      <c r="L19" s="106">
        <f>ADMINISTRATIVAS!M15</f>
        <v>0</v>
      </c>
      <c r="M19" s="58"/>
    </row>
    <row r="20" spans="1:13" ht="120" x14ac:dyDescent="0.25">
      <c r="A20" s="550"/>
      <c r="B20" s="204" t="s">
        <v>1013</v>
      </c>
      <c r="C20" s="199" t="s">
        <v>252</v>
      </c>
      <c r="D20" s="200" t="s">
        <v>253</v>
      </c>
      <c r="E20" s="200" t="s">
        <v>1014</v>
      </c>
      <c r="F20" s="200" t="s">
        <v>1015</v>
      </c>
      <c r="G20" s="201"/>
      <c r="H20" s="201" t="s">
        <v>283</v>
      </c>
      <c r="I20" s="200"/>
      <c r="J20" s="200"/>
      <c r="K20" s="202">
        <v>0</v>
      </c>
      <c r="L20" s="200"/>
      <c r="M20" s="58"/>
    </row>
    <row r="21" spans="1:13" ht="285" x14ac:dyDescent="0.25">
      <c r="A21" s="550"/>
      <c r="B21" s="205" t="s">
        <v>1016</v>
      </c>
      <c r="C21" s="205" t="s">
        <v>1008</v>
      </c>
      <c r="D21" s="106" t="str">
        <f>ADMINISTRATIVAS!D19</f>
        <v>Roles y responsabilidades para la seguridad de la información</v>
      </c>
      <c r="E21" s="106" t="str">
        <f>ADMINISTRATIVAS!E19</f>
        <v>Se deben definir y asignar todas las responsabilidades de la seguridad de la información</v>
      </c>
      <c r="F21" s="106" t="s">
        <v>1017</v>
      </c>
      <c r="G21" s="63"/>
      <c r="H21" s="63" t="s">
        <v>283</v>
      </c>
      <c r="I21" s="106"/>
      <c r="J21" s="106"/>
      <c r="K21" s="203">
        <f>ADMINISTRATIVAS!L19</f>
        <v>0</v>
      </c>
      <c r="L21" s="106">
        <f>ADMINISTRATIVAS!M19</f>
        <v>0</v>
      </c>
      <c r="M21" s="58"/>
    </row>
    <row r="22" spans="1:13" ht="255" x14ac:dyDescent="0.25">
      <c r="A22" s="550"/>
      <c r="B22" s="106" t="s">
        <v>1018</v>
      </c>
      <c r="C22" s="205" t="s">
        <v>1008</v>
      </c>
      <c r="D22" s="106" t="str">
        <f>ADMINISTRATIVAS!D41</f>
        <v>Inventario de activos</v>
      </c>
      <c r="E22" s="106" t="str">
        <f>ADMINISTRATIVAS!E41</f>
        <v>Se deben identificar los activos asociados con la información y las instalaciones de procesamiento de información, y se debe elaborar y mantener un inventario de estos activos.</v>
      </c>
      <c r="F22" s="106" t="str">
        <f>ADMINISTRATIVAS!I41</f>
        <v>Solicite el inventario de activos de información, revisado y aprobado por la alta Dirección y revise:
1) Ultima vez que se actualizó
2) Que señale bajo algún criterio la importancia del activo
3) Que señale el propietario del activo
Indague quien(es) el(los) encargado(s) de actualizar y revisar el inventario de activos y cada cuanto se realiza esta revisión.
De acuerdo a NIST  se deben considerar como activos el personal, dispositivos, sistemas e instalaciones físicas que permiten a la entidad cumplir con su misión y objetivos, dada su importancia y riesgos estratégicos.
Tenga en cuenta para la calificación:
1) Si Se identifican en forma general los activos de información de la Entidad, están en 40.
2) Si se cuenta con un inventario de activos de información física y lógica de toda la entidad, documentado y firmado por la alta dirección, están en 60.
3) Si se revisa y monitorean periódicamente los activos de información de la entidad, están en 80.</v>
      </c>
      <c r="G22" s="63"/>
      <c r="H22" s="63" t="s">
        <v>283</v>
      </c>
      <c r="I22" s="106"/>
      <c r="J22" s="106"/>
      <c r="K22" s="203">
        <f>ADMINISTRATIVAS!L41</f>
        <v>0</v>
      </c>
      <c r="L22" s="106">
        <f>ADMINISTRATIVAS!M41</f>
        <v>0</v>
      </c>
      <c r="M22" s="58"/>
    </row>
    <row r="23" spans="1:13" ht="330" x14ac:dyDescent="0.25">
      <c r="A23" s="550"/>
      <c r="B23" s="200" t="s">
        <v>1019</v>
      </c>
      <c r="C23" s="199" t="s">
        <v>1008</v>
      </c>
      <c r="D23" s="200" t="s">
        <v>231</v>
      </c>
      <c r="E23" s="200" t="s">
        <v>1020</v>
      </c>
      <c r="F23" s="200" t="s">
        <v>1021</v>
      </c>
      <c r="G23" s="201" t="s">
        <v>1022</v>
      </c>
      <c r="H23" s="201" t="s">
        <v>283</v>
      </c>
      <c r="I23" s="200"/>
      <c r="J23" s="199"/>
      <c r="K23" s="202">
        <v>0</v>
      </c>
      <c r="L23" s="199"/>
      <c r="M23" s="58"/>
    </row>
    <row r="24" spans="1:13" ht="270" x14ac:dyDescent="0.25">
      <c r="A24" s="550"/>
      <c r="B24" s="199" t="s">
        <v>1023</v>
      </c>
      <c r="C24" s="199" t="s">
        <v>1008</v>
      </c>
      <c r="D24" s="200" t="s">
        <v>232</v>
      </c>
      <c r="E24" s="200" t="s">
        <v>1024</v>
      </c>
      <c r="F24" s="200" t="s">
        <v>1025</v>
      </c>
      <c r="G24" s="201" t="s">
        <v>1026</v>
      </c>
      <c r="H24" s="201" t="s">
        <v>1027</v>
      </c>
      <c r="I24" s="200"/>
      <c r="J24" s="199"/>
      <c r="K24" s="202">
        <v>0</v>
      </c>
      <c r="L24" s="199"/>
      <c r="M24" s="58"/>
    </row>
    <row r="25" spans="1:13" ht="409.5" x14ac:dyDescent="0.25">
      <c r="A25" s="550"/>
      <c r="B25" s="199" t="s">
        <v>1028</v>
      </c>
      <c r="C25" s="199" t="s">
        <v>1008</v>
      </c>
      <c r="D25" s="200" t="str">
        <f>ADMINISTRATIVAS!D34</f>
        <v>Toma de conciencia, educación y formación en la seguridad de la información</v>
      </c>
      <c r="E25" s="200" t="str">
        <f>ADMINISTRATIVAS!E34</f>
        <v>Todos los empleados de la Entidad, y en donde sea pertinente, los contratistas, deben recibir la educación y la formación en toma de conciencia apropiada, y actualizaciones regulares sobre las políticas y procedimientos pertinentes para su cargo.</v>
      </c>
      <c r="F25" s="200" t="str">
        <f>ADMINISTRATIVAS!I34</f>
        <v xml:space="preserve">Entreviste a los líderes de los procesos y pregúnteles que saben sobre la seguridad de la información, cuales son sus responsabilidades y como aplican la seguridad de la información en su diario trabajo.
Pregunte como se asegura que los funcionarios, Directores, Gerentes  y contratistas tomen conciencia en seguridad de la información, alineado con las responsabilidades, políticas y procedimientos existentes en la Entidad.
Solicite el documento con el plan de comunicación, sensibilización y capacitación, con los respectivos soportes, revisado y aprobado por la alta Dirección. Verifique que se han tenido en cuenta buenas prácticas como:
a) Desarrollar campañas, elaborar folletos y boletines.
b) Los planes de toma de conciencia y comunicación, de las políticas de seguridad y privacidad de la información,  están aprobados y documentados, por la alta Dirección
c) Verifique que nuevos empleados y contratistas son objeto de sensibilización en SI.
d) Indague cada cuanto o con que criterios se actualizan los programas de toma de conciencia.
e) Verifique que en las evidencias se puede establecer los asistentes al programa y el tema impartido.
f) Incluir en los temas de toma de conciencia los procedimientos básicos de seguridad de la información (tales como el reporte de incidentes de seguridad de la información) y los controles de línea base (tales como la seguridad de las contraseñas, los controles del software malicioso, y los escritorios limpios).
g) De acuerdo a NIST verifique que los funcionarios con roles privilegiados entienden sus responsabilidades y roles.
Para la calificación tenga en cuenta que:
Si Los funcionarios de la Entidad no tienen conciencia de la seguridad y privacidad de la información.
Diseñar programas para los conciencia y comunicación, de las políticas de seguridad y privacidad de la información, están en 20.
Si se observa en los funcionarios una conciencia de seguridad y privacidad de la información y los planes de toma de conciencia y comunicación, de las políticas de seguridad y privacidad de la información, deben estar aprobados y documentados, por la alta Dirección, están en 40.
Si se han ejecutado los planes de toma de conciencia, comunicación y divulgación, de las políticas de
seguridad y privacidad de la información, aprobados por la alta Dirección, están en 60.
</v>
      </c>
      <c r="G25" s="201"/>
      <c r="H25" s="201" t="s">
        <v>283</v>
      </c>
      <c r="I25" s="200"/>
      <c r="J25" s="200"/>
      <c r="K25" s="202">
        <v>0</v>
      </c>
      <c r="L25" s="200"/>
      <c r="M25" s="58"/>
    </row>
    <row r="26" spans="1:13" ht="26.25" x14ac:dyDescent="0.25">
      <c r="A26" s="206" t="s">
        <v>1029</v>
      </c>
      <c r="B26" s="207"/>
      <c r="C26" s="207"/>
      <c r="D26" s="208"/>
      <c r="E26" s="208"/>
      <c r="F26" s="208"/>
      <c r="G26" s="209"/>
      <c r="H26" s="209"/>
      <c r="I26" s="207"/>
      <c r="J26" s="207"/>
      <c r="K26" s="210">
        <f>AVERAGE(K17:K25)</f>
        <v>0</v>
      </c>
      <c r="L26" s="211">
        <f>((K26*40)/100)</f>
        <v>0</v>
      </c>
      <c r="M26" s="58"/>
    </row>
    <row r="27" spans="1:13" ht="45" x14ac:dyDescent="0.25">
      <c r="A27" s="532" t="s">
        <v>1030</v>
      </c>
      <c r="B27" s="199" t="s">
        <v>1031</v>
      </c>
      <c r="C27" s="199" t="s">
        <v>1008</v>
      </c>
      <c r="D27" s="200" t="s">
        <v>234</v>
      </c>
      <c r="E27" s="200" t="s">
        <v>1032</v>
      </c>
      <c r="F27" s="200" t="s">
        <v>1033</v>
      </c>
      <c r="G27" s="201"/>
      <c r="H27" s="201" t="s">
        <v>1034</v>
      </c>
      <c r="I27" s="199"/>
      <c r="J27" s="199"/>
      <c r="K27" s="202">
        <v>0</v>
      </c>
      <c r="L27" s="199"/>
      <c r="M27" s="58"/>
    </row>
    <row r="28" spans="1:13" ht="30" x14ac:dyDescent="0.25">
      <c r="A28" s="533"/>
      <c r="B28" s="212" t="s">
        <v>1035</v>
      </c>
      <c r="C28" s="205" t="s">
        <v>505</v>
      </c>
      <c r="D28" s="139" t="s">
        <v>1036</v>
      </c>
      <c r="E28" s="139" t="s">
        <v>1037</v>
      </c>
      <c r="F28" s="139" t="s">
        <v>86</v>
      </c>
      <c r="G28" s="213"/>
      <c r="H28" s="213" t="s">
        <v>1034</v>
      </c>
      <c r="I28" s="139"/>
      <c r="J28" s="139" t="s">
        <v>86</v>
      </c>
      <c r="K28" s="313">
        <f>PORTADA!F33</f>
        <v>0</v>
      </c>
      <c r="L28" s="139" t="s">
        <v>86</v>
      </c>
      <c r="M28" s="58"/>
    </row>
    <row r="29" spans="1:13" ht="97.9" customHeight="1" x14ac:dyDescent="0.25">
      <c r="A29" s="533"/>
      <c r="B29" s="199" t="s">
        <v>1038</v>
      </c>
      <c r="C29" s="199" t="s">
        <v>1008</v>
      </c>
      <c r="D29" s="200" t="s">
        <v>235</v>
      </c>
      <c r="E29" s="200" t="s">
        <v>1039</v>
      </c>
      <c r="F29" s="200" t="s">
        <v>1040</v>
      </c>
      <c r="G29" s="201"/>
      <c r="H29" s="201" t="s">
        <v>1034</v>
      </c>
      <c r="I29" s="199"/>
      <c r="J29" s="199"/>
      <c r="K29" s="202">
        <v>0</v>
      </c>
      <c r="L29" s="199"/>
      <c r="M29" s="58"/>
    </row>
    <row r="30" spans="1:13" ht="30" x14ac:dyDescent="0.25">
      <c r="A30" s="533"/>
      <c r="B30" s="199" t="s">
        <v>1041</v>
      </c>
      <c r="C30" s="199" t="s">
        <v>1008</v>
      </c>
      <c r="D30" s="200" t="s">
        <v>236</v>
      </c>
      <c r="E30" s="200" t="s">
        <v>1043</v>
      </c>
      <c r="F30" s="200" t="s">
        <v>1044</v>
      </c>
      <c r="G30" s="201"/>
      <c r="H30" s="201" t="s">
        <v>1034</v>
      </c>
      <c r="I30" s="199"/>
      <c r="J30" s="199"/>
      <c r="K30" s="202">
        <v>0</v>
      </c>
      <c r="L30" s="199"/>
      <c r="M30" s="58"/>
    </row>
    <row r="31" spans="1:13" ht="26.25" x14ac:dyDescent="0.25">
      <c r="A31" s="206" t="s">
        <v>1029</v>
      </c>
      <c r="B31" s="207"/>
      <c r="C31" s="207"/>
      <c r="D31" s="208"/>
      <c r="E31" s="208"/>
      <c r="F31" s="208"/>
      <c r="G31" s="209"/>
      <c r="H31" s="209"/>
      <c r="I31" s="207"/>
      <c r="J31" s="207"/>
      <c r="K31" s="214">
        <f>AVERAGE(K27:K30)</f>
        <v>0</v>
      </c>
      <c r="L31" s="211">
        <f>((K31*20)/100)</f>
        <v>0</v>
      </c>
      <c r="M31" s="58"/>
    </row>
    <row r="32" spans="1:13" ht="60" x14ac:dyDescent="0.25">
      <c r="A32" s="536" t="s">
        <v>1045</v>
      </c>
      <c r="B32" s="199" t="s">
        <v>1046</v>
      </c>
      <c r="C32" s="199" t="s">
        <v>1008</v>
      </c>
      <c r="D32" s="200" t="s">
        <v>237</v>
      </c>
      <c r="E32" s="200" t="s">
        <v>1047</v>
      </c>
      <c r="F32" s="200" t="s">
        <v>152</v>
      </c>
      <c r="G32" s="201"/>
      <c r="H32" s="201" t="s">
        <v>1048</v>
      </c>
      <c r="I32" s="199"/>
      <c r="J32" s="199"/>
      <c r="K32" s="202">
        <v>0</v>
      </c>
      <c r="L32" s="199"/>
      <c r="M32" s="58"/>
    </row>
    <row r="33" spans="1:13" ht="30" x14ac:dyDescent="0.25">
      <c r="A33" s="536"/>
      <c r="B33" s="199" t="s">
        <v>1049</v>
      </c>
      <c r="C33" s="199" t="s">
        <v>1050</v>
      </c>
      <c r="D33" s="200" t="s">
        <v>1051</v>
      </c>
      <c r="E33" s="200" t="s">
        <v>1052</v>
      </c>
      <c r="F33" s="200" t="s">
        <v>153</v>
      </c>
      <c r="G33" s="201"/>
      <c r="H33" s="201" t="s">
        <v>1048</v>
      </c>
      <c r="I33" s="200"/>
      <c r="J33" s="200"/>
      <c r="K33" s="202">
        <v>0</v>
      </c>
      <c r="L33" s="200"/>
      <c r="M33" s="58"/>
    </row>
    <row r="34" spans="1:13" ht="45" x14ac:dyDescent="0.25">
      <c r="A34" s="536"/>
      <c r="B34" s="199" t="s">
        <v>1053</v>
      </c>
      <c r="C34" s="199" t="s">
        <v>1008</v>
      </c>
      <c r="D34" s="200" t="s">
        <v>238</v>
      </c>
      <c r="E34" s="200" t="s">
        <v>1054</v>
      </c>
      <c r="F34" s="200" t="s">
        <v>154</v>
      </c>
      <c r="G34" s="201"/>
      <c r="H34" s="201" t="s">
        <v>1048</v>
      </c>
      <c r="I34" s="199"/>
      <c r="J34" s="199"/>
      <c r="K34" s="202">
        <v>0</v>
      </c>
      <c r="L34" s="199"/>
      <c r="M34" s="58"/>
    </row>
    <row r="35" spans="1:13" ht="26.25" x14ac:dyDescent="0.25">
      <c r="A35" s="206" t="s">
        <v>1029</v>
      </c>
      <c r="B35" s="207"/>
      <c r="C35" s="207"/>
      <c r="D35" s="208"/>
      <c r="E35" s="208"/>
      <c r="F35" s="208"/>
      <c r="G35" s="209"/>
      <c r="H35" s="209"/>
      <c r="I35" s="207"/>
      <c r="J35" s="207"/>
      <c r="K35" s="214">
        <f>AVERAGE(K32:K34)</f>
        <v>0</v>
      </c>
      <c r="L35" s="211">
        <f>((K35*20)/100)</f>
        <v>0</v>
      </c>
      <c r="M35" s="58"/>
    </row>
    <row r="36" spans="1:13" ht="30" x14ac:dyDescent="0.25">
      <c r="A36" s="537" t="s">
        <v>1055</v>
      </c>
      <c r="B36" s="215" t="s">
        <v>1056</v>
      </c>
      <c r="C36" s="215" t="s">
        <v>1008</v>
      </c>
      <c r="D36" s="133" t="s">
        <v>237</v>
      </c>
      <c r="E36" s="133" t="s">
        <v>1057</v>
      </c>
      <c r="F36" s="133" t="s">
        <v>1058</v>
      </c>
      <c r="G36" s="216"/>
      <c r="H36" s="216" t="s">
        <v>1059</v>
      </c>
      <c r="I36" s="133"/>
      <c r="J36" s="133"/>
      <c r="K36" s="202">
        <v>0</v>
      </c>
      <c r="L36" s="133"/>
      <c r="M36" s="58"/>
    </row>
    <row r="37" spans="1:13" ht="120" x14ac:dyDescent="0.25">
      <c r="A37" s="538"/>
      <c r="B37" s="215" t="s">
        <v>1060</v>
      </c>
      <c r="C37" s="215" t="s">
        <v>1050</v>
      </c>
      <c r="D37" s="133" t="s">
        <v>1051</v>
      </c>
      <c r="E37" s="133" t="s">
        <v>1061</v>
      </c>
      <c r="F37" s="133" t="s">
        <v>1062</v>
      </c>
      <c r="G37" s="216"/>
      <c r="H37" s="216" t="s">
        <v>1059</v>
      </c>
      <c r="I37" s="133"/>
      <c r="J37" s="106"/>
      <c r="K37" s="202">
        <v>0</v>
      </c>
      <c r="L37" s="133">
        <f>ADMINISTRATIVAS!M70</f>
        <v>0</v>
      </c>
      <c r="M37" s="58"/>
    </row>
    <row r="38" spans="1:13" ht="26.25" x14ac:dyDescent="0.25">
      <c r="A38" s="206" t="s">
        <v>1029</v>
      </c>
      <c r="B38" s="207"/>
      <c r="C38" s="207"/>
      <c r="D38" s="208"/>
      <c r="E38" s="208"/>
      <c r="F38" s="208"/>
      <c r="G38" s="209"/>
      <c r="H38" s="209"/>
      <c r="I38" s="207"/>
      <c r="J38" s="207"/>
      <c r="K38" s="214">
        <f>AVERAGE(K36:K37)</f>
        <v>0</v>
      </c>
      <c r="L38" s="211">
        <f>((K38*20)/100)</f>
        <v>0</v>
      </c>
    </row>
    <row r="39" spans="1:13" x14ac:dyDescent="0.25">
      <c r="D39" s="195"/>
      <c r="E39" s="67"/>
      <c r="F39" s="67"/>
      <c r="G39" s="57"/>
      <c r="H39" s="57"/>
      <c r="K39" s="57"/>
    </row>
  </sheetData>
  <mergeCells count="17">
    <mergeCell ref="K1:L14"/>
    <mergeCell ref="B18:B19"/>
    <mergeCell ref="D18:D19"/>
    <mergeCell ref="E18:E19"/>
    <mergeCell ref="F18:F19"/>
    <mergeCell ref="G18:G19"/>
    <mergeCell ref="H18:H19"/>
    <mergeCell ref="A6:B14"/>
    <mergeCell ref="C6:J9"/>
    <mergeCell ref="C10:J14"/>
    <mergeCell ref="A17:A25"/>
    <mergeCell ref="C18:C19"/>
    <mergeCell ref="A27:A30"/>
    <mergeCell ref="I18:I19"/>
    <mergeCell ref="J18:J19"/>
    <mergeCell ref="A32:A34"/>
    <mergeCell ref="A36:A37"/>
  </mergeCells>
  <dataValidations count="1">
    <dataValidation type="list" allowBlank="1" showInputMessage="1" showErrorMessage="1" sqref="K29:K30 K20 K23:K25 K27 K32:K34 K36:K37 K17" xr:uid="{00000000-0002-0000-0600-000000000000}">
      <formula1>$M$8:$M$13</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77"/>
  <sheetViews>
    <sheetView tabSelected="1" zoomScale="70" zoomScaleNormal="70" workbookViewId="0">
      <selection sqref="A1:B9"/>
    </sheetView>
  </sheetViews>
  <sheetFormatPr baseColWidth="10" defaultRowHeight="15" x14ac:dyDescent="0.25"/>
  <cols>
    <col min="1" max="1" width="17.5703125" customWidth="1"/>
    <col min="2" max="2" width="19.5703125" customWidth="1"/>
    <col min="3" max="3" width="66" style="286" customWidth="1"/>
    <col min="4" max="4" width="18.5703125" customWidth="1"/>
    <col min="5" max="5" width="18.7109375" customWidth="1"/>
    <col min="6" max="6" width="21.28515625" customWidth="1"/>
    <col min="7" max="7" width="19.42578125" customWidth="1"/>
    <col min="8" max="8" width="18.5703125" customWidth="1"/>
    <col min="9" max="9" width="16.28515625" customWidth="1"/>
    <col min="10" max="10" width="22.28515625" customWidth="1"/>
    <col min="11" max="12" width="28.140625" customWidth="1"/>
    <col min="13" max="13" width="27.5703125" customWidth="1"/>
    <col min="14" max="14" width="28.7109375" customWidth="1"/>
    <col min="15" max="15" width="15.42578125" customWidth="1"/>
    <col min="16" max="16" width="15.5703125" customWidth="1"/>
    <col min="18" max="18" width="35.85546875" customWidth="1"/>
    <col min="19" max="19" width="30" customWidth="1"/>
  </cols>
  <sheetData>
    <row r="1" spans="1:21" ht="15" customHeight="1" x14ac:dyDescent="0.25">
      <c r="A1" s="418" t="s">
        <v>1</v>
      </c>
      <c r="B1" s="507"/>
      <c r="C1" s="554" t="s">
        <v>254</v>
      </c>
      <c r="D1" s="555"/>
      <c r="E1" s="555"/>
      <c r="F1" s="555"/>
      <c r="G1" s="555"/>
      <c r="H1" s="555"/>
      <c r="I1" s="555"/>
      <c r="J1" s="555"/>
      <c r="K1" s="555"/>
      <c r="L1" s="556"/>
      <c r="M1" s="418" t="s">
        <v>1</v>
      </c>
      <c r="N1" s="560"/>
      <c r="O1" s="560"/>
      <c r="P1" s="507"/>
    </row>
    <row r="2" spans="1:21" x14ac:dyDescent="0.25">
      <c r="A2" s="420"/>
      <c r="B2" s="508"/>
      <c r="C2" s="557"/>
      <c r="D2" s="558"/>
      <c r="E2" s="558"/>
      <c r="F2" s="558"/>
      <c r="G2" s="558"/>
      <c r="H2" s="558"/>
      <c r="I2" s="558"/>
      <c r="J2" s="558"/>
      <c r="K2" s="558"/>
      <c r="L2" s="559"/>
      <c r="M2" s="420"/>
      <c r="N2" s="422"/>
      <c r="O2" s="422"/>
      <c r="P2" s="508"/>
      <c r="U2">
        <v>0</v>
      </c>
    </row>
    <row r="3" spans="1:21" x14ac:dyDescent="0.25">
      <c r="A3" s="420"/>
      <c r="B3" s="508"/>
      <c r="C3" s="557"/>
      <c r="D3" s="558"/>
      <c r="E3" s="558"/>
      <c r="F3" s="558"/>
      <c r="G3" s="558"/>
      <c r="H3" s="558"/>
      <c r="I3" s="558"/>
      <c r="J3" s="558"/>
      <c r="K3" s="558"/>
      <c r="L3" s="559"/>
      <c r="M3" s="420"/>
      <c r="N3" s="422"/>
      <c r="O3" s="422"/>
      <c r="P3" s="508"/>
      <c r="U3">
        <v>20</v>
      </c>
    </row>
    <row r="4" spans="1:21" x14ac:dyDescent="0.25">
      <c r="A4" s="420"/>
      <c r="B4" s="508"/>
      <c r="C4" s="557"/>
      <c r="D4" s="558"/>
      <c r="E4" s="558"/>
      <c r="F4" s="558"/>
      <c r="G4" s="558"/>
      <c r="H4" s="558"/>
      <c r="I4" s="558"/>
      <c r="J4" s="558"/>
      <c r="K4" s="558"/>
      <c r="L4" s="559"/>
      <c r="M4" s="420"/>
      <c r="N4" s="422"/>
      <c r="O4" s="422"/>
      <c r="P4" s="508"/>
      <c r="U4">
        <v>40</v>
      </c>
    </row>
    <row r="5" spans="1:21" ht="15" customHeight="1" x14ac:dyDescent="0.25">
      <c r="A5" s="420"/>
      <c r="B5" s="508"/>
      <c r="C5" s="526" t="str">
        <f>PORTADA!D10</f>
        <v>Nombre de la Entidad</v>
      </c>
      <c r="D5" s="527"/>
      <c r="E5" s="527"/>
      <c r="F5" s="527"/>
      <c r="G5" s="527"/>
      <c r="H5" s="527"/>
      <c r="I5" s="527"/>
      <c r="J5" s="527"/>
      <c r="K5" s="527"/>
      <c r="L5" s="528"/>
      <c r="M5" s="420"/>
      <c r="N5" s="422"/>
      <c r="O5" s="422"/>
      <c r="P5" s="508"/>
      <c r="U5">
        <v>60</v>
      </c>
    </row>
    <row r="6" spans="1:21" ht="15" customHeight="1" x14ac:dyDescent="0.25">
      <c r="A6" s="420"/>
      <c r="B6" s="508"/>
      <c r="C6" s="526"/>
      <c r="D6" s="527"/>
      <c r="E6" s="527"/>
      <c r="F6" s="527"/>
      <c r="G6" s="527"/>
      <c r="H6" s="527"/>
      <c r="I6" s="527"/>
      <c r="J6" s="527"/>
      <c r="K6" s="527"/>
      <c r="L6" s="528"/>
      <c r="M6" s="420"/>
      <c r="N6" s="422"/>
      <c r="O6" s="422"/>
      <c r="P6" s="508"/>
      <c r="U6">
        <v>80</v>
      </c>
    </row>
    <row r="7" spans="1:21" ht="15" customHeight="1" x14ac:dyDescent="0.25">
      <c r="A7" s="420"/>
      <c r="B7" s="508"/>
      <c r="C7" s="526"/>
      <c r="D7" s="527"/>
      <c r="E7" s="527"/>
      <c r="F7" s="527"/>
      <c r="G7" s="527"/>
      <c r="H7" s="527"/>
      <c r="I7" s="527"/>
      <c r="J7" s="527"/>
      <c r="K7" s="527"/>
      <c r="L7" s="528"/>
      <c r="M7" s="420"/>
      <c r="N7" s="422"/>
      <c r="O7" s="422"/>
      <c r="P7" s="508"/>
      <c r="U7">
        <v>100</v>
      </c>
    </row>
    <row r="8" spans="1:21" ht="15" customHeight="1" x14ac:dyDescent="0.25">
      <c r="A8" s="420"/>
      <c r="B8" s="508"/>
      <c r="C8" s="526"/>
      <c r="D8" s="527"/>
      <c r="E8" s="527"/>
      <c r="F8" s="527"/>
      <c r="G8" s="527"/>
      <c r="H8" s="527"/>
      <c r="I8" s="527"/>
      <c r="J8" s="527"/>
      <c r="K8" s="527"/>
      <c r="L8" s="528"/>
      <c r="M8" s="420"/>
      <c r="N8" s="422"/>
      <c r="O8" s="422"/>
      <c r="P8" s="508"/>
    </row>
    <row r="9" spans="1:21" ht="15.75" customHeight="1" thickBot="1" x14ac:dyDescent="0.3">
      <c r="A9" s="423"/>
      <c r="B9" s="509"/>
      <c r="C9" s="529"/>
      <c r="D9" s="530"/>
      <c r="E9" s="530"/>
      <c r="F9" s="530"/>
      <c r="G9" s="530"/>
      <c r="H9" s="530"/>
      <c r="I9" s="530"/>
      <c r="J9" s="530"/>
      <c r="K9" s="530"/>
      <c r="L9" s="531"/>
      <c r="M9" s="423"/>
      <c r="N9" s="424"/>
      <c r="O9" s="424"/>
      <c r="P9" s="509"/>
    </row>
    <row r="10" spans="1:21" ht="15.75" thickBot="1" x14ac:dyDescent="0.3"/>
    <row r="11" spans="1:21" ht="63.75" customHeight="1" x14ac:dyDescent="0.25">
      <c r="A11" s="277" t="s">
        <v>1195</v>
      </c>
      <c r="B11" s="217" t="s">
        <v>256</v>
      </c>
      <c r="C11" s="217" t="s">
        <v>1063</v>
      </c>
      <c r="D11" s="217" t="s">
        <v>1064</v>
      </c>
      <c r="E11" s="217" t="s">
        <v>1065</v>
      </c>
      <c r="F11" s="218" t="s">
        <v>1066</v>
      </c>
      <c r="G11" s="219" t="s">
        <v>1067</v>
      </c>
      <c r="H11" s="219" t="s">
        <v>1068</v>
      </c>
      <c r="I11" s="220" t="s">
        <v>1069</v>
      </c>
      <c r="J11" s="220" t="s">
        <v>1070</v>
      </c>
      <c r="K11" s="221" t="s">
        <v>1071</v>
      </c>
      <c r="L11" s="221" t="s">
        <v>1072</v>
      </c>
      <c r="M11" s="222" t="s">
        <v>1073</v>
      </c>
      <c r="N11" s="222" t="s">
        <v>1074</v>
      </c>
      <c r="O11" s="223" t="s">
        <v>1075</v>
      </c>
      <c r="P11" s="224" t="s">
        <v>1076</v>
      </c>
      <c r="R11" s="314" t="s">
        <v>1258</v>
      </c>
      <c r="S11" s="314" t="s">
        <v>1259</v>
      </c>
    </row>
    <row r="12" spans="1:21" ht="105" x14ac:dyDescent="0.25">
      <c r="A12" s="278" t="s">
        <v>1196</v>
      </c>
      <c r="B12" s="167" t="s">
        <v>505</v>
      </c>
      <c r="C12" s="276" t="s">
        <v>1281</v>
      </c>
      <c r="D12" s="226" t="s">
        <v>1077</v>
      </c>
      <c r="E12" s="226" t="s">
        <v>390</v>
      </c>
      <c r="F12" s="227">
        <f>VLOOKUP(E12,ADMINISTRATIVAS!$B$13:$L$76,11,FALSE)</f>
        <v>0</v>
      </c>
      <c r="G12" s="228">
        <v>40</v>
      </c>
      <c r="H12" s="228" t="str">
        <f>IF($F$12=G12,"CUMPLE",IF($F$12&lt;G12,"MENOR","MAYOR"))</f>
        <v>MENOR</v>
      </c>
      <c r="I12" s="229">
        <v>60</v>
      </c>
      <c r="J12" s="229" t="str">
        <f>IF($F12=I12,"CUMPLE",IF($F12&lt;I12,"MENOR","MAYOR"))</f>
        <v>MENOR</v>
      </c>
      <c r="K12" s="230">
        <v>60</v>
      </c>
      <c r="L12" s="231" t="str">
        <f t="shared" ref="L12:L21" si="0">IF($F12=K12,"CUMPLE",IF($F12&lt;K12,"MENOR","MAYOR"))</f>
        <v>MENOR</v>
      </c>
      <c r="M12" s="232">
        <v>80</v>
      </c>
      <c r="N12" s="232" t="str">
        <f t="shared" ref="N12:N21" si="1">IF($F12=M12,"CUMPLE",IF($F12&lt;M12,"MENOR","MAYOR"))</f>
        <v>MENOR</v>
      </c>
      <c r="O12" s="233">
        <v>100</v>
      </c>
      <c r="P12" s="234" t="str">
        <f t="shared" ref="P12:P21" si="2">IF($F12=O12,"CUMPLE",IF($F12&lt;O12,"MENOR","MAYOR"))</f>
        <v>MENOR</v>
      </c>
      <c r="R12" s="234" t="s">
        <v>1260</v>
      </c>
      <c r="S12" s="185" t="b">
        <f>IF(P22="CUMPLE",IF(P34="CUMPLE",IF(P56="CUMPLE",IF(P74="CUMPLE",IF(P76="CUMPLE", TRUE,FALSE)))))</f>
        <v>0</v>
      </c>
    </row>
    <row r="13" spans="1:21" ht="30" x14ac:dyDescent="0.25">
      <c r="A13" s="278" t="s">
        <v>1197</v>
      </c>
      <c r="B13" s="167" t="s">
        <v>505</v>
      </c>
      <c r="C13" s="287" t="s">
        <v>1078</v>
      </c>
      <c r="D13" s="226" t="s">
        <v>1077</v>
      </c>
      <c r="E13" s="226" t="s">
        <v>418</v>
      </c>
      <c r="F13" s="227">
        <f>VLOOKUP(E13,ADMINISTRATIVAS!$B$13:$L$76,11,FALSE)</f>
        <v>0</v>
      </c>
      <c r="G13" s="235">
        <v>20</v>
      </c>
      <c r="H13" s="228" t="str">
        <f>IF(F13=G13,"CUMPLE",IF(F13&lt;G13,"MENOR","MAYOR"))</f>
        <v>MENOR</v>
      </c>
      <c r="I13" s="229">
        <v>40</v>
      </c>
      <c r="J13" s="229" t="str">
        <f>IF($F13=I13,"CUMPLE",IF($F13&lt;I13,"MENOR","MAYOR"))</f>
        <v>MENOR</v>
      </c>
      <c r="K13" s="236">
        <v>60</v>
      </c>
      <c r="L13" s="231" t="str">
        <f t="shared" si="0"/>
        <v>MENOR</v>
      </c>
      <c r="M13" s="232">
        <v>80</v>
      </c>
      <c r="N13" s="232" t="str">
        <f t="shared" si="1"/>
        <v>MENOR</v>
      </c>
      <c r="O13" s="233">
        <v>100</v>
      </c>
      <c r="P13" s="234" t="str">
        <f t="shared" si="2"/>
        <v>MENOR</v>
      </c>
      <c r="R13" s="315" t="s">
        <v>1261</v>
      </c>
      <c r="S13" s="185" t="b">
        <f>IF(N22="CUMPLE",IF(N34="CUMPLE",IF(N56="CUMPLE",IF(N74="CUMPLE", TRUE,FALSE))))</f>
        <v>0</v>
      </c>
    </row>
    <row r="14" spans="1:21" ht="180" x14ac:dyDescent="0.25">
      <c r="A14" s="278" t="s">
        <v>1198</v>
      </c>
      <c r="B14" s="167" t="s">
        <v>505</v>
      </c>
      <c r="C14" s="276" t="s">
        <v>1282</v>
      </c>
      <c r="D14" s="226" t="s">
        <v>1077</v>
      </c>
      <c r="E14" s="226" t="s">
        <v>364</v>
      </c>
      <c r="F14" s="227">
        <f>VLOOKUP(E14,ADMINISTRATIVAS!$B$13:$L$76,11,FALSE)</f>
        <v>0</v>
      </c>
      <c r="G14" s="235">
        <v>20</v>
      </c>
      <c r="H14" s="228" t="str">
        <f>IF(F14=G14,"CUMPLE",IF(F14&lt;G14,"MENOR","MAYOR"))</f>
        <v>MENOR</v>
      </c>
      <c r="I14" s="229">
        <v>40</v>
      </c>
      <c r="J14" s="229" t="str">
        <f>IF($F14=I14,"CUMPLE",IF($F14&lt;I14,"MENOR","MAYOR"))</f>
        <v>MENOR</v>
      </c>
      <c r="K14" s="236">
        <v>60</v>
      </c>
      <c r="L14" s="231" t="str">
        <f t="shared" si="0"/>
        <v>MENOR</v>
      </c>
      <c r="M14" s="232">
        <v>80</v>
      </c>
      <c r="N14" s="232" t="str">
        <f t="shared" si="1"/>
        <v>MENOR</v>
      </c>
      <c r="O14" s="233">
        <v>100</v>
      </c>
      <c r="P14" s="234" t="str">
        <f t="shared" si="2"/>
        <v>MENOR</v>
      </c>
      <c r="R14" s="231" t="s">
        <v>1262</v>
      </c>
      <c r="S14" s="185" t="b">
        <f>IF(L22="CUMPLE",IF(L34="CUMPLE",IF(L56="CUMPLE",TRUE,FALSE)))</f>
        <v>0</v>
      </c>
    </row>
    <row r="15" spans="1:21" ht="15" customHeight="1" x14ac:dyDescent="0.25">
      <c r="A15" s="553" t="s">
        <v>1199</v>
      </c>
      <c r="B15" s="561" t="s">
        <v>505</v>
      </c>
      <c r="C15" s="562" t="s">
        <v>1079</v>
      </c>
      <c r="D15" s="225" t="s">
        <v>1080</v>
      </c>
      <c r="E15" s="225" t="s">
        <v>1007</v>
      </c>
      <c r="F15" s="227">
        <f>VLOOKUP(E15,PHVA!$B$16:$K$37,10,FALSE)</f>
        <v>0</v>
      </c>
      <c r="G15" s="235">
        <v>20</v>
      </c>
      <c r="H15" s="228" t="str">
        <f t="shared" ref="H15:H20" si="3">IF(F15=G15,"CUMPLE",IF(F15&lt;G15,"MENOR","MAYOR"))</f>
        <v>MENOR</v>
      </c>
      <c r="I15" s="229">
        <v>40</v>
      </c>
      <c r="J15" s="229" t="str">
        <f t="shared" ref="J15:J33" si="4">IF($F15=I15,"CUMPLE",IF($F15&lt;I15,"MENOR","MAYOR"))</f>
        <v>MENOR</v>
      </c>
      <c r="K15" s="236">
        <v>60</v>
      </c>
      <c r="L15" s="231" t="str">
        <f t="shared" si="0"/>
        <v>MENOR</v>
      </c>
      <c r="M15" s="232">
        <v>80</v>
      </c>
      <c r="N15" s="232" t="str">
        <f t="shared" si="1"/>
        <v>MENOR</v>
      </c>
      <c r="O15" s="233">
        <v>100</v>
      </c>
      <c r="P15" s="234" t="str">
        <f t="shared" si="2"/>
        <v>MENOR</v>
      </c>
      <c r="R15" s="229" t="s">
        <v>1263</v>
      </c>
      <c r="S15" s="185" t="b">
        <f>IF(J22="CUMPLE",IF(J34="CUMPLE",TRUE,FALSE))</f>
        <v>0</v>
      </c>
    </row>
    <row r="16" spans="1:21" x14ac:dyDescent="0.25">
      <c r="A16" s="553"/>
      <c r="B16" s="561"/>
      <c r="C16" s="562"/>
      <c r="D16" s="226" t="s">
        <v>1077</v>
      </c>
      <c r="E16" s="225" t="s">
        <v>271</v>
      </c>
      <c r="F16" s="227">
        <f>VLOOKUP(E16,ADMINISTRATIVAS!$B$13:$L$76,11,FALSE)</f>
        <v>0</v>
      </c>
      <c r="G16" s="235">
        <v>20</v>
      </c>
      <c r="H16" s="228" t="str">
        <f>IF(F16=G16,"CUMPLE",IF(F16&lt;G16,"MENOR","MAYOR"))</f>
        <v>MENOR</v>
      </c>
      <c r="I16" s="229">
        <v>40</v>
      </c>
      <c r="J16" s="229" t="str">
        <f>IF($F16=I16,"CUMPLE",IF($F16&lt;I16,"MENOR","MAYOR"))</f>
        <v>MENOR</v>
      </c>
      <c r="K16" s="236">
        <v>60</v>
      </c>
      <c r="L16" s="231" t="str">
        <f t="shared" si="0"/>
        <v>MENOR</v>
      </c>
      <c r="M16" s="232">
        <v>80</v>
      </c>
      <c r="N16" s="232" t="str">
        <f t="shared" si="1"/>
        <v>MENOR</v>
      </c>
      <c r="O16" s="233">
        <v>100</v>
      </c>
      <c r="P16" s="234" t="str">
        <f t="shared" si="2"/>
        <v>MENOR</v>
      </c>
      <c r="R16" s="316" t="s">
        <v>1264</v>
      </c>
      <c r="S16" s="185" t="b">
        <f>IF(H22="CUMPLE",TRUE,FALSE)</f>
        <v>0</v>
      </c>
    </row>
    <row r="17" spans="1:19" ht="15.75" thickBot="1" x14ac:dyDescent="0.3">
      <c r="A17" s="553"/>
      <c r="B17" s="561"/>
      <c r="C17" s="562"/>
      <c r="D17" s="225" t="s">
        <v>1080</v>
      </c>
      <c r="E17" s="225" t="s">
        <v>1016</v>
      </c>
      <c r="F17" s="227">
        <f>VLOOKUP(E17,PHVA!$B$16:$K$37,10,FALSE)</f>
        <v>0</v>
      </c>
      <c r="G17" s="235">
        <v>20</v>
      </c>
      <c r="H17" s="228" t="str">
        <f t="shared" si="3"/>
        <v>MENOR</v>
      </c>
      <c r="I17" s="229">
        <v>40</v>
      </c>
      <c r="J17" s="229" t="str">
        <f t="shared" si="4"/>
        <v>MENOR</v>
      </c>
      <c r="K17" s="236">
        <v>60</v>
      </c>
      <c r="L17" s="231" t="str">
        <f t="shared" si="0"/>
        <v>MENOR</v>
      </c>
      <c r="M17" s="232">
        <v>80</v>
      </c>
      <c r="N17" s="232" t="str">
        <f t="shared" si="1"/>
        <v>MENOR</v>
      </c>
      <c r="O17" s="233">
        <v>100</v>
      </c>
      <c r="P17" s="234" t="str">
        <f t="shared" si="2"/>
        <v>MENOR</v>
      </c>
    </row>
    <row r="18" spans="1:19" ht="409.5" customHeight="1" thickTop="1" thickBot="1" x14ac:dyDescent="0.3">
      <c r="A18" s="279" t="s">
        <v>1083</v>
      </c>
      <c r="B18" s="280" t="s">
        <v>197</v>
      </c>
      <c r="C18" s="288" t="s">
        <v>1081</v>
      </c>
      <c r="D18" s="237" t="s">
        <v>1082</v>
      </c>
      <c r="E18" s="237" t="s">
        <v>1083</v>
      </c>
      <c r="F18" s="238">
        <v>100</v>
      </c>
      <c r="G18" s="239">
        <v>20</v>
      </c>
      <c r="H18" s="240" t="str">
        <f t="shared" si="3"/>
        <v>MAYOR</v>
      </c>
      <c r="I18" s="241">
        <v>40</v>
      </c>
      <c r="J18" s="241" t="str">
        <f t="shared" si="4"/>
        <v>MAYOR</v>
      </c>
      <c r="K18" s="242">
        <v>60</v>
      </c>
      <c r="L18" s="242" t="str">
        <f t="shared" si="0"/>
        <v>MAYOR</v>
      </c>
      <c r="M18" s="243">
        <v>80</v>
      </c>
      <c r="N18" s="243" t="str">
        <f t="shared" si="1"/>
        <v>MAYOR</v>
      </c>
      <c r="O18" s="244">
        <v>100</v>
      </c>
      <c r="P18" s="244" t="str">
        <f t="shared" si="2"/>
        <v>CUMPLE</v>
      </c>
      <c r="R18" s="317" t="s">
        <v>1265</v>
      </c>
      <c r="S18" s="317" t="str">
        <f>IF($S$12=TRUE,"OPTIMIZADO",IF($S$13=TRUE,"GESTIONADO CUANTITATIVAMENTE",IF($S$14=TRUE,"DEFINIDO",IF($S$15=TRUE,"GESTIONADO",IF($S$16=TRUE,"INICIAL","NO ALCANZA NIVEL INICIAL")))))</f>
        <v>NO ALCANZA NIVEL INICIAL</v>
      </c>
    </row>
    <row r="19" spans="1:19" ht="105.75" thickTop="1" x14ac:dyDescent="0.25">
      <c r="A19" s="278" t="s">
        <v>1200</v>
      </c>
      <c r="B19" s="167" t="s">
        <v>505</v>
      </c>
      <c r="C19" s="276" t="s">
        <v>1283</v>
      </c>
      <c r="D19" s="226" t="s">
        <v>1077</v>
      </c>
      <c r="E19" s="225" t="s">
        <v>271</v>
      </c>
      <c r="F19" s="227">
        <f>VLOOKUP(E19,ADMINISTRATIVAS!$B$13:$L$76,11,FALSE)</f>
        <v>0</v>
      </c>
      <c r="G19" s="235">
        <v>20</v>
      </c>
      <c r="H19" s="228" t="str">
        <f>IF(F19=G19,"CUMPLE",IF(F19&lt;G19,"MENOR","MAYOR"))</f>
        <v>MENOR</v>
      </c>
      <c r="I19" s="229">
        <v>40</v>
      </c>
      <c r="J19" s="229" t="str">
        <f>IF($F19=I19,"CUMPLE",IF($F19&lt;I19,"MENOR","MAYOR"))</f>
        <v>MENOR</v>
      </c>
      <c r="K19" s="236">
        <v>60</v>
      </c>
      <c r="L19" s="231" t="str">
        <f t="shared" si="0"/>
        <v>MENOR</v>
      </c>
      <c r="M19" s="232">
        <v>80</v>
      </c>
      <c r="N19" s="232" t="str">
        <f t="shared" si="1"/>
        <v>MENOR</v>
      </c>
      <c r="O19" s="233">
        <v>100</v>
      </c>
      <c r="P19" s="234" t="str">
        <f t="shared" si="2"/>
        <v>MENOR</v>
      </c>
    </row>
    <row r="20" spans="1:19" ht="270" customHeight="1" x14ac:dyDescent="0.25">
      <c r="A20" s="278" t="s">
        <v>1201</v>
      </c>
      <c r="B20" s="167" t="s">
        <v>505</v>
      </c>
      <c r="C20" s="276" t="s">
        <v>1084</v>
      </c>
      <c r="D20" s="225" t="s">
        <v>1080</v>
      </c>
      <c r="E20" s="225" t="s">
        <v>1007</v>
      </c>
      <c r="F20" s="227">
        <f>VLOOKUP(E20,PHVA!$B$16:$K$37,10,FALSE)</f>
        <v>0</v>
      </c>
      <c r="G20" s="235">
        <v>60</v>
      </c>
      <c r="H20" s="228" t="str">
        <f t="shared" si="3"/>
        <v>MENOR</v>
      </c>
      <c r="I20" s="229">
        <v>60</v>
      </c>
      <c r="J20" s="229" t="str">
        <f t="shared" si="4"/>
        <v>MENOR</v>
      </c>
      <c r="K20" s="236">
        <v>60</v>
      </c>
      <c r="L20" s="231" t="str">
        <f t="shared" si="0"/>
        <v>MENOR</v>
      </c>
      <c r="M20" s="232">
        <v>80</v>
      </c>
      <c r="N20" s="232" t="str">
        <f t="shared" si="1"/>
        <v>MENOR</v>
      </c>
      <c r="O20" s="233">
        <v>100</v>
      </c>
      <c r="P20" s="234" t="str">
        <f t="shared" si="2"/>
        <v>MENOR</v>
      </c>
    </row>
    <row r="21" spans="1:19" ht="240" customHeight="1" x14ac:dyDescent="0.25">
      <c r="A21" s="278" t="s">
        <v>1202</v>
      </c>
      <c r="B21" s="167" t="s">
        <v>505</v>
      </c>
      <c r="C21" s="276" t="s">
        <v>1085</v>
      </c>
      <c r="D21" s="225" t="s">
        <v>1167</v>
      </c>
      <c r="E21" s="245" t="s">
        <v>978</v>
      </c>
      <c r="F21" s="227">
        <f>VLOOKUP(E21,TECNICAS!$A$13:$K$117,11)</f>
        <v>0</v>
      </c>
      <c r="G21" s="235">
        <v>20</v>
      </c>
      <c r="H21" s="228" t="str">
        <f>IF(F21=G21,"CUMPLE",IF(F21&lt;G21,"MENOR","MAYOR"))</f>
        <v>MENOR</v>
      </c>
      <c r="I21" s="229">
        <v>40</v>
      </c>
      <c r="J21" s="229" t="str">
        <f>IF($F21=I21,"CUMPLE",IF($F21&lt;I21,"MENOR","MAYOR"))</f>
        <v>MENOR</v>
      </c>
      <c r="K21" s="236">
        <v>60</v>
      </c>
      <c r="L21" s="231" t="str">
        <f t="shared" si="0"/>
        <v>MENOR</v>
      </c>
      <c r="M21" s="232">
        <v>60</v>
      </c>
      <c r="N21" s="232" t="str">
        <f t="shared" si="1"/>
        <v>MENOR</v>
      </c>
      <c r="O21" s="233">
        <v>80</v>
      </c>
      <c r="P21" s="234" t="str">
        <f t="shared" si="2"/>
        <v>MENOR</v>
      </c>
    </row>
    <row r="22" spans="1:19" x14ac:dyDescent="0.25">
      <c r="A22" s="281" t="s">
        <v>1203</v>
      </c>
      <c r="B22" s="249"/>
      <c r="C22" s="289"/>
      <c r="D22" s="246"/>
      <c r="E22" s="246"/>
      <c r="F22" s="247">
        <f>SUM(F12:F21)</f>
        <v>100</v>
      </c>
      <c r="G22" s="248">
        <f>SUM(G12:G21)</f>
        <v>260</v>
      </c>
      <c r="H22" s="249" t="str">
        <f>IFERROR(VLOOKUP("MENOR",H12:H21,1,FALSE),"CUMPLE")</f>
        <v>MENOR</v>
      </c>
      <c r="I22" s="248">
        <f>SUM(I12:I21)</f>
        <v>440</v>
      </c>
      <c r="J22" s="249" t="str">
        <f>IFERROR(VLOOKUP("MENOR",J12:J21,1,FALSE),"CUMPLE")</f>
        <v>MENOR</v>
      </c>
      <c r="K22" s="248">
        <f>SUM(K12:K21)</f>
        <v>600</v>
      </c>
      <c r="L22" s="249" t="str">
        <f>IFERROR(VLOOKUP("MENOR",L12:L21,1,FALSE),"CUMPLE")</f>
        <v>MENOR</v>
      </c>
      <c r="M22" s="248">
        <f>SUM(M12:M21)</f>
        <v>780</v>
      </c>
      <c r="N22" s="249" t="str">
        <f>IFERROR(VLOOKUP("MENOR",N12:N21,1,FALSE),"CUMPLE")</f>
        <v>MENOR</v>
      </c>
      <c r="O22" s="248">
        <f>SUM(O12:O21)</f>
        <v>980</v>
      </c>
      <c r="P22" s="249" t="str">
        <f>IFERROR(VLOOKUP("MENOR",P12:P21,1,FALSE),"CUMPLE")</f>
        <v>MENOR</v>
      </c>
    </row>
    <row r="23" spans="1:19" ht="255" customHeight="1" x14ac:dyDescent="0.25">
      <c r="A23" s="279" t="s">
        <v>1086</v>
      </c>
      <c r="B23" s="280" t="s">
        <v>197</v>
      </c>
      <c r="C23" s="288" t="s">
        <v>240</v>
      </c>
      <c r="D23" s="237" t="s">
        <v>1082</v>
      </c>
      <c r="E23" s="237" t="s">
        <v>1086</v>
      </c>
      <c r="F23" s="238">
        <v>80</v>
      </c>
      <c r="G23" s="239" t="s">
        <v>86</v>
      </c>
      <c r="H23" s="239" t="s">
        <v>86</v>
      </c>
      <c r="I23" s="241">
        <v>40</v>
      </c>
      <c r="J23" s="229" t="str">
        <f t="shared" si="4"/>
        <v>MAYOR</v>
      </c>
      <c r="K23" s="250">
        <v>60</v>
      </c>
      <c r="L23" s="250" t="str">
        <f>IF($F23=K23,"CUMPLE",IF($F23&lt;K23,"MENOR","MAYOR"))</f>
        <v>MAYOR</v>
      </c>
      <c r="M23" s="243">
        <v>80</v>
      </c>
      <c r="N23" s="243" t="str">
        <f>IF($F23=M23,"CUMPLE",IF($F23&lt;M23,"MENOR","MAYOR"))</f>
        <v>CUMPLE</v>
      </c>
      <c r="O23" s="251">
        <v>100</v>
      </c>
      <c r="P23" s="244" t="str">
        <f>IF($F23=O23,"CUMPLE",IF($F23&lt;O23,"MENOR","MAYOR"))</f>
        <v>MENOR</v>
      </c>
    </row>
    <row r="24" spans="1:19" ht="225" customHeight="1" x14ac:dyDescent="0.25">
      <c r="A24" s="279" t="s">
        <v>1204</v>
      </c>
      <c r="B24" s="280" t="s">
        <v>505</v>
      </c>
      <c r="C24" s="288" t="s">
        <v>1087</v>
      </c>
      <c r="D24" s="237" t="s">
        <v>1082</v>
      </c>
      <c r="E24" s="237" t="s">
        <v>1086</v>
      </c>
      <c r="F24" s="238">
        <v>40</v>
      </c>
      <c r="G24" s="239" t="s">
        <v>86</v>
      </c>
      <c r="H24" s="239" t="s">
        <v>86</v>
      </c>
      <c r="I24" s="241">
        <v>60</v>
      </c>
      <c r="J24" s="229" t="str">
        <f t="shared" si="4"/>
        <v>MENOR</v>
      </c>
      <c r="K24" s="250">
        <v>60</v>
      </c>
      <c r="L24" s="250" t="str">
        <f>IF($F24=K24,"CUMPLE",IF($F24&lt;K24,"MENOR","MAYOR"))</f>
        <v>MENOR</v>
      </c>
      <c r="M24" s="243">
        <v>80</v>
      </c>
      <c r="N24" s="243" t="str">
        <f>IF($F24=M24,"CUMPLE",IF($F24&lt;M24,"MENOR","MAYOR"))</f>
        <v>MENOR</v>
      </c>
      <c r="O24" s="251">
        <v>100</v>
      </c>
      <c r="P24" s="244" t="str">
        <f>IF($F24=O24,"CUMPLE",IF($F24&lt;O24,"MENOR","MAYOR"))</f>
        <v>MENOR</v>
      </c>
    </row>
    <row r="25" spans="1:19" ht="180" customHeight="1" x14ac:dyDescent="0.25">
      <c r="A25" s="278" t="s">
        <v>1205</v>
      </c>
      <c r="B25" s="167" t="s">
        <v>505</v>
      </c>
      <c r="C25" s="276" t="s">
        <v>1088</v>
      </c>
      <c r="D25" s="225" t="s">
        <v>1080</v>
      </c>
      <c r="E25" s="226" t="s">
        <v>1019</v>
      </c>
      <c r="F25" s="227">
        <f>VLOOKUP(E25,PHVA!$B$16:$K$37,10,FALSE)</f>
        <v>0</v>
      </c>
      <c r="G25" s="235" t="s">
        <v>86</v>
      </c>
      <c r="H25" s="235" t="s">
        <v>86</v>
      </c>
      <c r="I25" s="229">
        <v>40</v>
      </c>
      <c r="J25" s="229" t="str">
        <f t="shared" si="4"/>
        <v>MENOR</v>
      </c>
      <c r="K25" s="231">
        <v>60</v>
      </c>
      <c r="L25" s="231" t="str">
        <f>IF($F25=K25,"CUMPLE",IF($F25&lt;K25,"MENOR","MAYOR"))</f>
        <v>MENOR</v>
      </c>
      <c r="M25" s="232">
        <v>80</v>
      </c>
      <c r="N25" s="232" t="str">
        <f>IF($F25=M25,"CUMPLE",IF($F25&lt;M25,"MENOR","MAYOR"))</f>
        <v>MENOR</v>
      </c>
      <c r="O25" s="233">
        <v>100</v>
      </c>
      <c r="P25" s="234" t="str">
        <f>IF($F25=O25,"CUMPLE",IF($F25&lt;O25,"MENOR","MAYOR"))</f>
        <v>MENOR</v>
      </c>
    </row>
    <row r="26" spans="1:19" ht="105" x14ac:dyDescent="0.25">
      <c r="A26" s="278" t="s">
        <v>1206</v>
      </c>
      <c r="B26" s="167" t="s">
        <v>505</v>
      </c>
      <c r="C26" s="276" t="s">
        <v>1284</v>
      </c>
      <c r="D26" s="225" t="s">
        <v>1167</v>
      </c>
      <c r="E26" s="252" t="s">
        <v>967</v>
      </c>
      <c r="F26" s="227">
        <f>VLOOKUP(E26,TECNICAS!$A$13:$K$117,11)</f>
        <v>0</v>
      </c>
      <c r="G26" s="235" t="s">
        <v>86</v>
      </c>
      <c r="H26" s="235" t="s">
        <v>86</v>
      </c>
      <c r="I26" s="229">
        <v>40</v>
      </c>
      <c r="J26" s="229" t="str">
        <f t="shared" si="4"/>
        <v>MENOR</v>
      </c>
      <c r="K26" s="231">
        <v>60</v>
      </c>
      <c r="L26" s="231" t="str">
        <f t="shared" ref="L26:L33" si="5">IF($F26=K26,"CUMPLE",IF($F26&lt;K26,"MENOR","MAYOR"))</f>
        <v>MENOR</v>
      </c>
      <c r="M26" s="232">
        <v>80</v>
      </c>
      <c r="N26" s="232" t="str">
        <f t="shared" ref="N26:N33" si="6">IF($F26=M26,"CUMPLE",IF($F26&lt;M26,"MENOR","MAYOR"))</f>
        <v>MENOR</v>
      </c>
      <c r="O26" s="233">
        <v>100</v>
      </c>
      <c r="P26" s="234" t="str">
        <f t="shared" ref="P26:P33" si="7">IF($F26=O26,"CUMPLE",IF($F26&lt;O26,"MENOR","MAYOR"))</f>
        <v>MENOR</v>
      </c>
    </row>
    <row r="27" spans="1:19" ht="120" x14ac:dyDescent="0.25">
      <c r="A27" s="278" t="s">
        <v>1207</v>
      </c>
      <c r="B27" s="167" t="s">
        <v>505</v>
      </c>
      <c r="C27" s="276" t="s">
        <v>1285</v>
      </c>
      <c r="D27" s="226" t="s">
        <v>1077</v>
      </c>
      <c r="E27" s="226" t="s">
        <v>385</v>
      </c>
      <c r="F27" s="227">
        <f>VLOOKUP(E27,ADMINISTRATIVAS!$B$13:$L$76,11,FALSE)</f>
        <v>0</v>
      </c>
      <c r="G27" s="235" t="s">
        <v>86</v>
      </c>
      <c r="H27" s="235" t="s">
        <v>86</v>
      </c>
      <c r="I27" s="229">
        <v>40</v>
      </c>
      <c r="J27" s="229" t="str">
        <f t="shared" si="4"/>
        <v>MENOR</v>
      </c>
      <c r="K27" s="231">
        <v>60</v>
      </c>
      <c r="L27" s="231" t="str">
        <f t="shared" si="5"/>
        <v>MENOR</v>
      </c>
      <c r="M27" s="232">
        <v>80</v>
      </c>
      <c r="N27" s="232" t="str">
        <f t="shared" si="6"/>
        <v>MENOR</v>
      </c>
      <c r="O27" s="233">
        <v>100</v>
      </c>
      <c r="P27" s="234" t="str">
        <f t="shared" si="7"/>
        <v>MENOR</v>
      </c>
    </row>
    <row r="28" spans="1:19" ht="135" x14ac:dyDescent="0.25">
      <c r="A28" s="278" t="s">
        <v>1208</v>
      </c>
      <c r="B28" s="167" t="s">
        <v>505</v>
      </c>
      <c r="C28" s="276" t="s">
        <v>1286</v>
      </c>
      <c r="D28" s="226" t="s">
        <v>1077</v>
      </c>
      <c r="E28" s="253" t="s">
        <v>457</v>
      </c>
      <c r="F28" s="227">
        <f>VLOOKUP(E28,ADMINISTRATIVAS!$B$13:$L$76,11,FALSE)</f>
        <v>0</v>
      </c>
      <c r="G28" s="235" t="s">
        <v>86</v>
      </c>
      <c r="H28" s="235" t="s">
        <v>86</v>
      </c>
      <c r="I28" s="229">
        <v>40</v>
      </c>
      <c r="J28" s="229" t="str">
        <f t="shared" si="4"/>
        <v>MENOR</v>
      </c>
      <c r="K28" s="231">
        <v>60</v>
      </c>
      <c r="L28" s="231" t="str">
        <f t="shared" si="5"/>
        <v>MENOR</v>
      </c>
      <c r="M28" s="232">
        <v>80</v>
      </c>
      <c r="N28" s="232" t="str">
        <f t="shared" si="6"/>
        <v>MENOR</v>
      </c>
      <c r="O28" s="233">
        <v>100</v>
      </c>
      <c r="P28" s="234" t="str">
        <f t="shared" si="7"/>
        <v>MENOR</v>
      </c>
    </row>
    <row r="29" spans="1:19" ht="210" customHeight="1" x14ac:dyDescent="0.25">
      <c r="A29" s="278" t="s">
        <v>1209</v>
      </c>
      <c r="B29" s="167" t="s">
        <v>505</v>
      </c>
      <c r="C29" s="276" t="s">
        <v>1089</v>
      </c>
      <c r="D29" s="226" t="s">
        <v>1077</v>
      </c>
      <c r="E29" s="253" t="s">
        <v>287</v>
      </c>
      <c r="F29" s="227">
        <f>VLOOKUP(E29,ADMINISTRATIVAS!$B$13:$L$76,11,FALSE)</f>
        <v>0</v>
      </c>
      <c r="G29" s="235" t="s">
        <v>86</v>
      </c>
      <c r="H29" s="235" t="s">
        <v>86</v>
      </c>
      <c r="I29" s="229">
        <v>40</v>
      </c>
      <c r="J29" s="229" t="str">
        <f t="shared" si="4"/>
        <v>MENOR</v>
      </c>
      <c r="K29" s="231">
        <v>60</v>
      </c>
      <c r="L29" s="231" t="str">
        <f t="shared" si="5"/>
        <v>MENOR</v>
      </c>
      <c r="M29" s="232">
        <v>80</v>
      </c>
      <c r="N29" s="232" t="str">
        <f t="shared" si="6"/>
        <v>MENOR</v>
      </c>
      <c r="O29" s="233">
        <v>100</v>
      </c>
      <c r="P29" s="234" t="str">
        <f t="shared" si="7"/>
        <v>MENOR</v>
      </c>
    </row>
    <row r="30" spans="1:19" ht="60" customHeight="1" x14ac:dyDescent="0.25">
      <c r="A30" s="278" t="s">
        <v>1210</v>
      </c>
      <c r="B30" s="167" t="s">
        <v>505</v>
      </c>
      <c r="C30" s="276" t="s">
        <v>1090</v>
      </c>
      <c r="D30" s="226" t="s">
        <v>1077</v>
      </c>
      <c r="E30" s="253" t="s">
        <v>323</v>
      </c>
      <c r="F30" s="227">
        <f>VLOOKUP(E30,ADMINISTRATIVAS!$B$13:$L$76,11,FALSE)</f>
        <v>0</v>
      </c>
      <c r="G30" s="235" t="s">
        <v>86</v>
      </c>
      <c r="H30" s="235" t="s">
        <v>86</v>
      </c>
      <c r="I30" s="229">
        <v>40</v>
      </c>
      <c r="J30" s="229" t="str">
        <f t="shared" si="4"/>
        <v>MENOR</v>
      </c>
      <c r="K30" s="231">
        <v>60</v>
      </c>
      <c r="L30" s="231" t="str">
        <f t="shared" si="5"/>
        <v>MENOR</v>
      </c>
      <c r="M30" s="232">
        <v>80</v>
      </c>
      <c r="N30" s="232" t="str">
        <f t="shared" si="6"/>
        <v>MENOR</v>
      </c>
      <c r="O30" s="233">
        <v>100</v>
      </c>
      <c r="P30" s="234" t="str">
        <f t="shared" si="7"/>
        <v>MENOR</v>
      </c>
    </row>
    <row r="31" spans="1:19" ht="60" customHeight="1" x14ac:dyDescent="0.25">
      <c r="A31" s="278" t="s">
        <v>1211</v>
      </c>
      <c r="B31" s="167" t="s">
        <v>505</v>
      </c>
      <c r="C31" s="276" t="s">
        <v>1091</v>
      </c>
      <c r="D31" s="225" t="s">
        <v>1167</v>
      </c>
      <c r="E31" s="252" t="s">
        <v>761</v>
      </c>
      <c r="F31" s="227">
        <f>VLOOKUP(E31,TECNICAS!$A$13:$K$117,11)</f>
        <v>0</v>
      </c>
      <c r="G31" s="235" t="s">
        <v>86</v>
      </c>
      <c r="H31" s="235" t="s">
        <v>86</v>
      </c>
      <c r="I31" s="229">
        <v>40</v>
      </c>
      <c r="J31" s="229" t="str">
        <f t="shared" si="4"/>
        <v>MENOR</v>
      </c>
      <c r="K31" s="231">
        <v>60</v>
      </c>
      <c r="L31" s="231" t="str">
        <f t="shared" si="5"/>
        <v>MENOR</v>
      </c>
      <c r="M31" s="232">
        <v>80</v>
      </c>
      <c r="N31" s="232" t="str">
        <f t="shared" si="6"/>
        <v>MENOR</v>
      </c>
      <c r="O31" s="233">
        <v>100</v>
      </c>
      <c r="P31" s="234" t="str">
        <f t="shared" si="7"/>
        <v>MENOR</v>
      </c>
    </row>
    <row r="32" spans="1:19" x14ac:dyDescent="0.25">
      <c r="A32" s="278" t="s">
        <v>1212</v>
      </c>
      <c r="B32" s="167" t="s">
        <v>505</v>
      </c>
      <c r="C32" s="276" t="s">
        <v>1092</v>
      </c>
      <c r="D32" s="225" t="s">
        <v>1167</v>
      </c>
      <c r="E32" s="252" t="s">
        <v>771</v>
      </c>
      <c r="F32" s="227">
        <f>VLOOKUP(E32,TECNICAS!$A$13:$K$117,11)</f>
        <v>0</v>
      </c>
      <c r="G32" s="235" t="s">
        <v>86</v>
      </c>
      <c r="H32" s="235" t="s">
        <v>86</v>
      </c>
      <c r="I32" s="229">
        <v>40</v>
      </c>
      <c r="J32" s="229" t="str">
        <f t="shared" si="4"/>
        <v>MENOR</v>
      </c>
      <c r="K32" s="231">
        <v>60</v>
      </c>
      <c r="L32" s="231" t="str">
        <f t="shared" si="5"/>
        <v>MENOR</v>
      </c>
      <c r="M32" s="232">
        <v>80</v>
      </c>
      <c r="N32" s="232" t="str">
        <f t="shared" si="6"/>
        <v>MENOR</v>
      </c>
      <c r="O32" s="233">
        <v>100</v>
      </c>
      <c r="P32" s="234" t="str">
        <f t="shared" si="7"/>
        <v>MENOR</v>
      </c>
    </row>
    <row r="33" spans="1:16" ht="60" customHeight="1" x14ac:dyDescent="0.25">
      <c r="A33" s="278" t="s">
        <v>1213</v>
      </c>
      <c r="B33" s="167" t="s">
        <v>505</v>
      </c>
      <c r="C33" s="276" t="s">
        <v>1093</v>
      </c>
      <c r="D33" s="225" t="s">
        <v>1167</v>
      </c>
      <c r="E33" s="252" t="s">
        <v>810</v>
      </c>
      <c r="F33" s="227">
        <f>VLOOKUP(E33,TECNICAS!$A$13:$K$117,11)</f>
        <v>0</v>
      </c>
      <c r="G33" s="235" t="s">
        <v>86</v>
      </c>
      <c r="H33" s="235" t="s">
        <v>86</v>
      </c>
      <c r="I33" s="229">
        <v>40</v>
      </c>
      <c r="J33" s="229" t="str">
        <f t="shared" si="4"/>
        <v>MENOR</v>
      </c>
      <c r="K33" s="231">
        <v>60</v>
      </c>
      <c r="L33" s="231" t="str">
        <f t="shared" si="5"/>
        <v>MENOR</v>
      </c>
      <c r="M33" s="232">
        <v>80</v>
      </c>
      <c r="N33" s="232" t="str">
        <f t="shared" si="6"/>
        <v>MENOR</v>
      </c>
      <c r="O33" s="233">
        <v>100</v>
      </c>
      <c r="P33" s="234" t="str">
        <f t="shared" si="7"/>
        <v>MENOR</v>
      </c>
    </row>
    <row r="34" spans="1:16" x14ac:dyDescent="0.25">
      <c r="A34" s="281" t="s">
        <v>1214</v>
      </c>
      <c r="B34" s="249"/>
      <c r="C34" s="289"/>
      <c r="D34" s="246"/>
      <c r="E34" s="254"/>
      <c r="F34" s="255">
        <f>SUM(F23:F33)</f>
        <v>120</v>
      </c>
      <c r="G34" s="249">
        <f>SUM(G23:G33)</f>
        <v>0</v>
      </c>
      <c r="H34" s="254"/>
      <c r="I34" s="249">
        <f>SUM(I23:I33)</f>
        <v>460</v>
      </c>
      <c r="J34" s="249" t="str">
        <f>IFERROR(VLOOKUP("MENOR",J23:J33,1,FALSE),"CUMPLE")</f>
        <v>MENOR</v>
      </c>
      <c r="K34" s="249">
        <f>SUM(K23:K33)</f>
        <v>660</v>
      </c>
      <c r="L34" s="249" t="str">
        <f>IFERROR(VLOOKUP("MENOR",L23:L33,1,FALSE),"CUMPLE")</f>
        <v>MENOR</v>
      </c>
      <c r="M34" s="249">
        <f>SUM(M23:M33)</f>
        <v>880</v>
      </c>
      <c r="N34" s="249" t="str">
        <f>IFERROR(VLOOKUP("MENOR",N23:N33,1,FALSE),"CUMPLE")</f>
        <v>MENOR</v>
      </c>
      <c r="O34" s="249">
        <f>SUM(O23:O33)</f>
        <v>1100</v>
      </c>
      <c r="P34" s="249" t="str">
        <f>IFERROR(VLOOKUP("MENOR",P23:P33,1,FALSE),"CUMPLE")</f>
        <v>MENOR</v>
      </c>
    </row>
    <row r="35" spans="1:16" ht="105" customHeight="1" x14ac:dyDescent="0.25">
      <c r="A35" s="278" t="s">
        <v>1215</v>
      </c>
      <c r="B35" s="167" t="s">
        <v>505</v>
      </c>
      <c r="C35" s="276" t="s">
        <v>1094</v>
      </c>
      <c r="D35" s="226" t="s">
        <v>1077</v>
      </c>
      <c r="E35" s="226" t="s">
        <v>340</v>
      </c>
      <c r="F35" s="227">
        <f>VLOOKUP(E35,ADMINISTRATIVAS!$B$13:$L$76,11,FALSE)</f>
        <v>0</v>
      </c>
      <c r="G35" s="235" t="s">
        <v>86</v>
      </c>
      <c r="H35" s="235" t="s">
        <v>86</v>
      </c>
      <c r="I35" s="229" t="s">
        <v>86</v>
      </c>
      <c r="J35" s="229" t="s">
        <v>86</v>
      </c>
      <c r="K35" s="231">
        <v>60</v>
      </c>
      <c r="L35" s="231" t="str">
        <f t="shared" ref="L35:L54" si="8">IF($F35=K35,"CUMPLE",IF($F35&lt;K35,"MENOR","MAYOR"))</f>
        <v>MENOR</v>
      </c>
      <c r="M35" s="256">
        <v>80</v>
      </c>
      <c r="N35" s="232" t="str">
        <f t="shared" ref="N35:N54" si="9">IF($F35=M35,"CUMPLE",IF($F35&lt;M35,"MENOR","MAYOR"))</f>
        <v>MENOR</v>
      </c>
      <c r="O35" s="233">
        <v>100</v>
      </c>
      <c r="P35" s="234" t="str">
        <f t="shared" ref="P35:P54" si="10">IF($F35=O35,"CUMPLE",IF($F35&lt;O35,"MENOR","MAYOR"))</f>
        <v>MENOR</v>
      </c>
    </row>
    <row r="36" spans="1:16" ht="105" customHeight="1" x14ac:dyDescent="0.25">
      <c r="A36" s="278" t="s">
        <v>1216</v>
      </c>
      <c r="B36" s="167" t="s">
        <v>505</v>
      </c>
      <c r="C36" s="276" t="s">
        <v>1095</v>
      </c>
      <c r="D36" s="226" t="s">
        <v>1077</v>
      </c>
      <c r="E36" s="226" t="s">
        <v>354</v>
      </c>
      <c r="F36" s="227">
        <f>VLOOKUP(E36,ADMINISTRATIVAS!$B$13:$L$76,11,FALSE)</f>
        <v>0</v>
      </c>
      <c r="G36" s="235" t="s">
        <v>86</v>
      </c>
      <c r="H36" s="235" t="s">
        <v>86</v>
      </c>
      <c r="I36" s="229" t="s">
        <v>86</v>
      </c>
      <c r="J36" s="229" t="s">
        <v>86</v>
      </c>
      <c r="K36" s="231">
        <v>60</v>
      </c>
      <c r="L36" s="231" t="str">
        <f t="shared" si="8"/>
        <v>MENOR</v>
      </c>
      <c r="M36" s="256">
        <v>80</v>
      </c>
      <c r="N36" s="232" t="str">
        <f t="shared" si="9"/>
        <v>MENOR</v>
      </c>
      <c r="O36" s="233">
        <v>100</v>
      </c>
      <c r="P36" s="234" t="str">
        <f t="shared" si="10"/>
        <v>MENOR</v>
      </c>
    </row>
    <row r="37" spans="1:16" ht="120" customHeight="1" x14ac:dyDescent="0.25">
      <c r="A37" s="278" t="s">
        <v>1217</v>
      </c>
      <c r="B37" s="167" t="s">
        <v>505</v>
      </c>
      <c r="C37" s="276" t="s">
        <v>1096</v>
      </c>
      <c r="D37" s="226" t="s">
        <v>1077</v>
      </c>
      <c r="E37" s="226" t="s">
        <v>376</v>
      </c>
      <c r="F37" s="227">
        <f>VLOOKUP(E37,ADMINISTRATIVAS!$B$13:$L$76,11,FALSE)</f>
        <v>0</v>
      </c>
      <c r="G37" s="235" t="s">
        <v>86</v>
      </c>
      <c r="H37" s="235" t="s">
        <v>86</v>
      </c>
      <c r="I37" s="229" t="s">
        <v>86</v>
      </c>
      <c r="J37" s="229" t="s">
        <v>86</v>
      </c>
      <c r="K37" s="231">
        <v>60</v>
      </c>
      <c r="L37" s="231" t="str">
        <f t="shared" si="8"/>
        <v>MENOR</v>
      </c>
      <c r="M37" s="256">
        <v>80</v>
      </c>
      <c r="N37" s="232" t="str">
        <f t="shared" si="9"/>
        <v>MENOR</v>
      </c>
      <c r="O37" s="233">
        <v>100</v>
      </c>
      <c r="P37" s="234" t="str">
        <f t="shared" si="10"/>
        <v>MENOR</v>
      </c>
    </row>
    <row r="38" spans="1:16" ht="75" customHeight="1" x14ac:dyDescent="0.25">
      <c r="A38" s="278" t="s">
        <v>1218</v>
      </c>
      <c r="B38" s="167" t="s">
        <v>505</v>
      </c>
      <c r="C38" s="276" t="s">
        <v>1097</v>
      </c>
      <c r="D38" s="225" t="s">
        <v>1167</v>
      </c>
      <c r="E38" s="257" t="s">
        <v>536</v>
      </c>
      <c r="F38" s="227">
        <f>VLOOKUP(E38,TECNICAS!$A$13:$K$117,11)</f>
        <v>0</v>
      </c>
      <c r="G38" s="235" t="s">
        <v>86</v>
      </c>
      <c r="H38" s="235" t="s">
        <v>86</v>
      </c>
      <c r="I38" s="229" t="s">
        <v>86</v>
      </c>
      <c r="J38" s="229" t="s">
        <v>86</v>
      </c>
      <c r="K38" s="231">
        <v>60</v>
      </c>
      <c r="L38" s="231" t="str">
        <f t="shared" si="8"/>
        <v>MENOR</v>
      </c>
      <c r="M38" s="256">
        <v>80</v>
      </c>
      <c r="N38" s="232" t="str">
        <f t="shared" si="9"/>
        <v>MENOR</v>
      </c>
      <c r="O38" s="233">
        <v>100</v>
      </c>
      <c r="P38" s="234" t="str">
        <f t="shared" si="10"/>
        <v>MENOR</v>
      </c>
    </row>
    <row r="39" spans="1:16" ht="90" customHeight="1" x14ac:dyDescent="0.25">
      <c r="A39" s="278" t="s">
        <v>1219</v>
      </c>
      <c r="B39" s="167" t="s">
        <v>505</v>
      </c>
      <c r="C39" s="276" t="s">
        <v>1098</v>
      </c>
      <c r="D39" s="225" t="s">
        <v>1167</v>
      </c>
      <c r="E39" s="252" t="s">
        <v>584</v>
      </c>
      <c r="F39" s="227">
        <f>VLOOKUP(E39,TECNICAS!$A$13:$K$117,11)</f>
        <v>0</v>
      </c>
      <c r="G39" s="235" t="s">
        <v>86</v>
      </c>
      <c r="H39" s="235" t="s">
        <v>86</v>
      </c>
      <c r="I39" s="229" t="s">
        <v>86</v>
      </c>
      <c r="J39" s="229" t="s">
        <v>86</v>
      </c>
      <c r="K39" s="231">
        <v>60</v>
      </c>
      <c r="L39" s="231" t="str">
        <f t="shared" si="8"/>
        <v>MENOR</v>
      </c>
      <c r="M39" s="256">
        <v>80</v>
      </c>
      <c r="N39" s="232" t="str">
        <f t="shared" si="9"/>
        <v>MENOR</v>
      </c>
      <c r="O39" s="233">
        <v>100</v>
      </c>
      <c r="P39" s="234" t="str">
        <f t="shared" si="10"/>
        <v>MENOR</v>
      </c>
    </row>
    <row r="40" spans="1:16" ht="75" customHeight="1" x14ac:dyDescent="0.25">
      <c r="A40" s="278" t="s">
        <v>1220</v>
      </c>
      <c r="B40" s="167" t="s">
        <v>505</v>
      </c>
      <c r="C40" s="276" t="s">
        <v>1099</v>
      </c>
      <c r="D40" s="225" t="s">
        <v>1167</v>
      </c>
      <c r="E40" s="252" t="s">
        <v>593</v>
      </c>
      <c r="F40" s="227">
        <f>VLOOKUP(E40,TECNICAS!$A$13:$K$117,11)</f>
        <v>0</v>
      </c>
      <c r="G40" s="235" t="s">
        <v>86</v>
      </c>
      <c r="H40" s="235" t="s">
        <v>86</v>
      </c>
      <c r="I40" s="229" t="s">
        <v>86</v>
      </c>
      <c r="J40" s="229" t="s">
        <v>86</v>
      </c>
      <c r="K40" s="231">
        <v>60</v>
      </c>
      <c r="L40" s="231" t="str">
        <f t="shared" si="8"/>
        <v>MENOR</v>
      </c>
      <c r="M40" s="256">
        <v>80</v>
      </c>
      <c r="N40" s="232" t="str">
        <f t="shared" si="9"/>
        <v>MENOR</v>
      </c>
      <c r="O40" s="233">
        <v>100</v>
      </c>
      <c r="P40" s="234" t="str">
        <f t="shared" si="10"/>
        <v>MENOR</v>
      </c>
    </row>
    <row r="41" spans="1:16" ht="75" customHeight="1" x14ac:dyDescent="0.25">
      <c r="A41" s="278" t="s">
        <v>1221</v>
      </c>
      <c r="B41" s="167" t="s">
        <v>505</v>
      </c>
      <c r="C41" s="276" t="s">
        <v>1100</v>
      </c>
      <c r="D41" s="225" t="s">
        <v>1167</v>
      </c>
      <c r="E41" s="252" t="s">
        <v>681</v>
      </c>
      <c r="F41" s="227">
        <f>VLOOKUP(E41,TECNICAS!$A$13:$K$117,11)</f>
        <v>0</v>
      </c>
      <c r="G41" s="235" t="s">
        <v>86</v>
      </c>
      <c r="H41" s="235" t="s">
        <v>86</v>
      </c>
      <c r="I41" s="229" t="s">
        <v>86</v>
      </c>
      <c r="J41" s="229" t="s">
        <v>86</v>
      </c>
      <c r="K41" s="231">
        <v>60</v>
      </c>
      <c r="L41" s="231" t="str">
        <f t="shared" si="8"/>
        <v>MENOR</v>
      </c>
      <c r="M41" s="256">
        <v>80</v>
      </c>
      <c r="N41" s="232" t="str">
        <f t="shared" si="9"/>
        <v>MENOR</v>
      </c>
      <c r="O41" s="233">
        <v>100</v>
      </c>
      <c r="P41" s="234" t="str">
        <f t="shared" si="10"/>
        <v>MENOR</v>
      </c>
    </row>
    <row r="42" spans="1:16" ht="75" customHeight="1" x14ac:dyDescent="0.25">
      <c r="A42" s="278" t="s">
        <v>1222</v>
      </c>
      <c r="B42" s="167" t="s">
        <v>505</v>
      </c>
      <c r="C42" s="276" t="s">
        <v>1101</v>
      </c>
      <c r="D42" s="225" t="s">
        <v>1167</v>
      </c>
      <c r="E42" s="252" t="s">
        <v>739</v>
      </c>
      <c r="F42" s="227">
        <f>VLOOKUP(E42,TECNICAS!$A$13:$K$117,11)</f>
        <v>0</v>
      </c>
      <c r="G42" s="235" t="s">
        <v>86</v>
      </c>
      <c r="H42" s="235" t="s">
        <v>86</v>
      </c>
      <c r="I42" s="229" t="s">
        <v>86</v>
      </c>
      <c r="J42" s="229" t="s">
        <v>86</v>
      </c>
      <c r="K42" s="231">
        <v>60</v>
      </c>
      <c r="L42" s="231" t="str">
        <f t="shared" si="8"/>
        <v>MENOR</v>
      </c>
      <c r="M42" s="256">
        <v>80</v>
      </c>
      <c r="N42" s="232" t="str">
        <f t="shared" si="9"/>
        <v>MENOR</v>
      </c>
      <c r="O42" s="233">
        <v>100</v>
      </c>
      <c r="P42" s="234" t="str">
        <f t="shared" si="10"/>
        <v>MENOR</v>
      </c>
    </row>
    <row r="43" spans="1:16" ht="105" customHeight="1" x14ac:dyDescent="0.25">
      <c r="A43" s="278" t="s">
        <v>1223</v>
      </c>
      <c r="B43" s="167" t="s">
        <v>505</v>
      </c>
      <c r="C43" s="276" t="s">
        <v>1102</v>
      </c>
      <c r="D43" s="225" t="s">
        <v>1167</v>
      </c>
      <c r="E43" s="252" t="s">
        <v>802</v>
      </c>
      <c r="F43" s="227">
        <f>VLOOKUP(E43,TECNICAS!$A$13:$K$117,11)</f>
        <v>0</v>
      </c>
      <c r="G43" s="235" t="s">
        <v>86</v>
      </c>
      <c r="H43" s="235" t="s">
        <v>86</v>
      </c>
      <c r="I43" s="229" t="s">
        <v>86</v>
      </c>
      <c r="J43" s="229" t="s">
        <v>86</v>
      </c>
      <c r="K43" s="231">
        <v>60</v>
      </c>
      <c r="L43" s="231" t="str">
        <f t="shared" si="8"/>
        <v>MENOR</v>
      </c>
      <c r="M43" s="256">
        <v>80</v>
      </c>
      <c r="N43" s="232" t="str">
        <f t="shared" si="9"/>
        <v>MENOR</v>
      </c>
      <c r="O43" s="233">
        <v>100</v>
      </c>
      <c r="P43" s="234" t="str">
        <f t="shared" si="10"/>
        <v>MENOR</v>
      </c>
    </row>
    <row r="44" spans="1:16" ht="75" customHeight="1" x14ac:dyDescent="0.25">
      <c r="A44" s="278" t="s">
        <v>1224</v>
      </c>
      <c r="B44" s="167" t="s">
        <v>505</v>
      </c>
      <c r="C44" s="276" t="s">
        <v>1103</v>
      </c>
      <c r="D44" s="225" t="s">
        <v>1167</v>
      </c>
      <c r="E44" s="252" t="s">
        <v>830</v>
      </c>
      <c r="F44" s="227">
        <f>VLOOKUP(E44,TECNICAS!$A$13:$K$117,11)</f>
        <v>0</v>
      </c>
      <c r="G44" s="235" t="s">
        <v>86</v>
      </c>
      <c r="H44" s="235" t="s">
        <v>86</v>
      </c>
      <c r="I44" s="229" t="s">
        <v>86</v>
      </c>
      <c r="J44" s="229" t="s">
        <v>86</v>
      </c>
      <c r="K44" s="231">
        <v>60</v>
      </c>
      <c r="L44" s="231" t="str">
        <f t="shared" si="8"/>
        <v>MENOR</v>
      </c>
      <c r="M44" s="256">
        <v>80</v>
      </c>
      <c r="N44" s="232" t="str">
        <f t="shared" si="9"/>
        <v>MENOR</v>
      </c>
      <c r="O44" s="233">
        <v>100</v>
      </c>
      <c r="P44" s="234" t="str">
        <f t="shared" si="10"/>
        <v>MENOR</v>
      </c>
    </row>
    <row r="45" spans="1:16" ht="90" customHeight="1" x14ac:dyDescent="0.25">
      <c r="A45" s="278" t="s">
        <v>1225</v>
      </c>
      <c r="B45" s="167" t="s">
        <v>505</v>
      </c>
      <c r="C45" s="276" t="s">
        <v>1104</v>
      </c>
      <c r="D45" s="225" t="s">
        <v>1167</v>
      </c>
      <c r="E45" s="252" t="s">
        <v>850</v>
      </c>
      <c r="F45" s="227">
        <f>VLOOKUP(E45,TECNICAS!$A$13:$K$117,11)</f>
        <v>0</v>
      </c>
      <c r="G45" s="235" t="s">
        <v>86</v>
      </c>
      <c r="H45" s="235" t="s">
        <v>86</v>
      </c>
      <c r="I45" s="229" t="s">
        <v>86</v>
      </c>
      <c r="J45" s="229" t="s">
        <v>86</v>
      </c>
      <c r="K45" s="231">
        <v>60</v>
      </c>
      <c r="L45" s="231" t="str">
        <f t="shared" si="8"/>
        <v>MENOR</v>
      </c>
      <c r="M45" s="256">
        <v>80</v>
      </c>
      <c r="N45" s="232" t="str">
        <f t="shared" si="9"/>
        <v>MENOR</v>
      </c>
      <c r="O45" s="233">
        <v>100</v>
      </c>
      <c r="P45" s="234" t="str">
        <f t="shared" si="10"/>
        <v>MENOR</v>
      </c>
    </row>
    <row r="46" spans="1:16" ht="225" customHeight="1" x14ac:dyDescent="0.25">
      <c r="A46" s="278" t="s">
        <v>1226</v>
      </c>
      <c r="B46" s="167" t="s">
        <v>505</v>
      </c>
      <c r="C46" s="276" t="s">
        <v>1105</v>
      </c>
      <c r="D46" s="225" t="s">
        <v>1167</v>
      </c>
      <c r="E46" s="252" t="s">
        <v>876</v>
      </c>
      <c r="F46" s="227">
        <f>VLOOKUP(E46,TECNICAS!$A$13:$K$117,11)</f>
        <v>0</v>
      </c>
      <c r="G46" s="235" t="s">
        <v>86</v>
      </c>
      <c r="H46" s="235" t="s">
        <v>86</v>
      </c>
      <c r="I46" s="229" t="s">
        <v>86</v>
      </c>
      <c r="J46" s="229" t="s">
        <v>86</v>
      </c>
      <c r="K46" s="231">
        <v>60</v>
      </c>
      <c r="L46" s="231" t="str">
        <f t="shared" si="8"/>
        <v>MENOR</v>
      </c>
      <c r="M46" s="256">
        <v>80</v>
      </c>
      <c r="N46" s="232" t="str">
        <f t="shared" si="9"/>
        <v>MENOR</v>
      </c>
      <c r="O46" s="233">
        <v>100</v>
      </c>
      <c r="P46" s="234" t="str">
        <f t="shared" si="10"/>
        <v>MENOR</v>
      </c>
    </row>
    <row r="47" spans="1:16" ht="210" customHeight="1" x14ac:dyDescent="0.25">
      <c r="A47" s="278" t="s">
        <v>1227</v>
      </c>
      <c r="B47" s="167" t="s">
        <v>505</v>
      </c>
      <c r="C47" s="276" t="s">
        <v>1106</v>
      </c>
      <c r="D47" s="225" t="s">
        <v>1167</v>
      </c>
      <c r="E47" s="252" t="s">
        <v>897</v>
      </c>
      <c r="F47" s="227">
        <f>VLOOKUP(E47,TECNICAS!$A$13:$K$117,11)</f>
        <v>0</v>
      </c>
      <c r="G47" s="235" t="s">
        <v>86</v>
      </c>
      <c r="H47" s="235" t="s">
        <v>86</v>
      </c>
      <c r="I47" s="229" t="s">
        <v>86</v>
      </c>
      <c r="J47" s="229" t="s">
        <v>86</v>
      </c>
      <c r="K47" s="231">
        <v>60</v>
      </c>
      <c r="L47" s="231" t="str">
        <f t="shared" si="8"/>
        <v>MENOR</v>
      </c>
      <c r="M47" s="256">
        <v>80</v>
      </c>
      <c r="N47" s="232" t="str">
        <f t="shared" si="9"/>
        <v>MENOR</v>
      </c>
      <c r="O47" s="233">
        <v>100</v>
      </c>
      <c r="P47" s="234" t="str">
        <f t="shared" si="10"/>
        <v>MENOR</v>
      </c>
    </row>
    <row r="48" spans="1:16" ht="135" customHeight="1" x14ac:dyDescent="0.25">
      <c r="A48" s="278" t="s">
        <v>1228</v>
      </c>
      <c r="B48" s="167" t="s">
        <v>505</v>
      </c>
      <c r="C48" s="276" t="s">
        <v>1107</v>
      </c>
      <c r="D48" s="225" t="s">
        <v>1167</v>
      </c>
      <c r="E48" s="252" t="s">
        <v>948</v>
      </c>
      <c r="F48" s="227">
        <f>VLOOKUP(E48,TECNICAS!$A$13:$K$117,11)</f>
        <v>0</v>
      </c>
      <c r="G48" s="235" t="s">
        <v>86</v>
      </c>
      <c r="H48" s="235" t="s">
        <v>86</v>
      </c>
      <c r="I48" s="229" t="s">
        <v>86</v>
      </c>
      <c r="J48" s="229" t="s">
        <v>86</v>
      </c>
      <c r="K48" s="231">
        <v>60</v>
      </c>
      <c r="L48" s="231" t="str">
        <f t="shared" si="8"/>
        <v>MENOR</v>
      </c>
      <c r="M48" s="256">
        <v>80</v>
      </c>
      <c r="N48" s="232" t="str">
        <f t="shared" si="9"/>
        <v>MENOR</v>
      </c>
      <c r="O48" s="233">
        <v>100</v>
      </c>
      <c r="P48" s="234" t="str">
        <f t="shared" si="10"/>
        <v>MENOR</v>
      </c>
    </row>
    <row r="49" spans="1:16" ht="210" customHeight="1" x14ac:dyDescent="0.25">
      <c r="A49" s="278" t="s">
        <v>1229</v>
      </c>
      <c r="B49" s="167" t="s">
        <v>505</v>
      </c>
      <c r="C49" s="276" t="s">
        <v>1108</v>
      </c>
      <c r="D49" s="225" t="s">
        <v>1167</v>
      </c>
      <c r="E49" s="252" t="s">
        <v>967</v>
      </c>
      <c r="F49" s="227">
        <f>VLOOKUP(E49,TECNICAS!$A$13:$K$117,11)</f>
        <v>0</v>
      </c>
      <c r="G49" s="235" t="s">
        <v>86</v>
      </c>
      <c r="H49" s="235" t="s">
        <v>86</v>
      </c>
      <c r="I49" s="229" t="s">
        <v>86</v>
      </c>
      <c r="J49" s="229" t="s">
        <v>86</v>
      </c>
      <c r="K49" s="231">
        <v>60</v>
      </c>
      <c r="L49" s="231" t="str">
        <f t="shared" si="8"/>
        <v>MENOR</v>
      </c>
      <c r="M49" s="256">
        <v>80</v>
      </c>
      <c r="N49" s="232" t="str">
        <f t="shared" si="9"/>
        <v>MENOR</v>
      </c>
      <c r="O49" s="233">
        <v>100</v>
      </c>
      <c r="P49" s="234" t="str">
        <f t="shared" si="10"/>
        <v>MENOR</v>
      </c>
    </row>
    <row r="50" spans="1:16" ht="180" customHeight="1" x14ac:dyDescent="0.25">
      <c r="A50" s="278" t="s">
        <v>1230</v>
      </c>
      <c r="B50" s="167" t="s">
        <v>505</v>
      </c>
      <c r="C50" s="276" t="s">
        <v>1109</v>
      </c>
      <c r="D50" s="225" t="s">
        <v>1167</v>
      </c>
      <c r="E50" s="252" t="s">
        <v>973</v>
      </c>
      <c r="F50" s="227">
        <f>VLOOKUP(E50,TECNICAS!$A$13:$K$117,11)</f>
        <v>0</v>
      </c>
      <c r="G50" s="235" t="s">
        <v>86</v>
      </c>
      <c r="H50" s="235" t="s">
        <v>86</v>
      </c>
      <c r="I50" s="229" t="s">
        <v>86</v>
      </c>
      <c r="J50" s="229" t="s">
        <v>86</v>
      </c>
      <c r="K50" s="231">
        <v>60</v>
      </c>
      <c r="L50" s="231" t="str">
        <f t="shared" si="8"/>
        <v>MENOR</v>
      </c>
      <c r="M50" s="256">
        <v>80</v>
      </c>
      <c r="N50" s="232" t="str">
        <f t="shared" si="9"/>
        <v>MENOR</v>
      </c>
      <c r="O50" s="233">
        <v>100</v>
      </c>
      <c r="P50" s="234" t="str">
        <f t="shared" si="10"/>
        <v>MENOR</v>
      </c>
    </row>
    <row r="51" spans="1:16" ht="150" customHeight="1" x14ac:dyDescent="0.25">
      <c r="A51" s="278" t="s">
        <v>1231</v>
      </c>
      <c r="B51" s="167" t="s">
        <v>505</v>
      </c>
      <c r="C51" s="276" t="s">
        <v>1110</v>
      </c>
      <c r="D51" s="225" t="s">
        <v>1167</v>
      </c>
      <c r="E51" s="252" t="s">
        <v>997</v>
      </c>
      <c r="F51" s="227">
        <f>VLOOKUP(E51,TECNICAS!$A$13:$K$117,11)</f>
        <v>0</v>
      </c>
      <c r="G51" s="235" t="s">
        <v>86</v>
      </c>
      <c r="H51" s="235" t="s">
        <v>86</v>
      </c>
      <c r="I51" s="229" t="s">
        <v>86</v>
      </c>
      <c r="J51" s="229" t="s">
        <v>86</v>
      </c>
      <c r="K51" s="231">
        <v>60</v>
      </c>
      <c r="L51" s="231" t="str">
        <f t="shared" si="8"/>
        <v>MENOR</v>
      </c>
      <c r="M51" s="256">
        <v>80</v>
      </c>
      <c r="N51" s="232" t="str">
        <f t="shared" si="9"/>
        <v>MENOR</v>
      </c>
      <c r="O51" s="233">
        <v>100</v>
      </c>
      <c r="P51" s="234" t="str">
        <f t="shared" si="10"/>
        <v>MENOR</v>
      </c>
    </row>
    <row r="52" spans="1:16" ht="120" customHeight="1" x14ac:dyDescent="0.25">
      <c r="A52" s="278" t="s">
        <v>1232</v>
      </c>
      <c r="B52" s="167" t="s">
        <v>505</v>
      </c>
      <c r="C52" s="276" t="s">
        <v>1111</v>
      </c>
      <c r="D52" s="225" t="s">
        <v>1077</v>
      </c>
      <c r="E52" s="226" t="s">
        <v>461</v>
      </c>
      <c r="F52" s="227">
        <f>VLOOKUP(E52,ADMINISTRATIVAS!$B$13:$L$76,11,FALSE)</f>
        <v>0</v>
      </c>
      <c r="G52" s="235" t="s">
        <v>86</v>
      </c>
      <c r="H52" s="235" t="s">
        <v>86</v>
      </c>
      <c r="I52" s="229" t="s">
        <v>86</v>
      </c>
      <c r="J52" s="229" t="s">
        <v>86</v>
      </c>
      <c r="K52" s="231">
        <v>60</v>
      </c>
      <c r="L52" s="231" t="str">
        <f t="shared" si="8"/>
        <v>MENOR</v>
      </c>
      <c r="M52" s="256">
        <v>80</v>
      </c>
      <c r="N52" s="232" t="str">
        <f t="shared" si="9"/>
        <v>MENOR</v>
      </c>
      <c r="O52" s="233">
        <v>100</v>
      </c>
      <c r="P52" s="234" t="str">
        <f t="shared" si="10"/>
        <v>MENOR</v>
      </c>
    </row>
    <row r="53" spans="1:16" ht="120" customHeight="1" x14ac:dyDescent="0.25">
      <c r="A53" s="278" t="s">
        <v>1233</v>
      </c>
      <c r="B53" s="137" t="s">
        <v>181</v>
      </c>
      <c r="C53" s="290" t="s">
        <v>1112</v>
      </c>
      <c r="D53" s="225" t="s">
        <v>1077</v>
      </c>
      <c r="E53" s="226" t="s">
        <v>525</v>
      </c>
      <c r="F53" s="227">
        <f>VLOOKUP(E53,ADMINISTRATIVAS!$B$13:$L$76,11,FALSE)</f>
        <v>0</v>
      </c>
      <c r="G53" s="235" t="s">
        <v>86</v>
      </c>
      <c r="H53" s="235" t="s">
        <v>86</v>
      </c>
      <c r="I53" s="229" t="s">
        <v>86</v>
      </c>
      <c r="J53" s="229" t="s">
        <v>86</v>
      </c>
      <c r="K53" s="231">
        <v>60</v>
      </c>
      <c r="L53" s="231" t="str">
        <f t="shared" si="8"/>
        <v>MENOR</v>
      </c>
      <c r="M53" s="256">
        <v>80</v>
      </c>
      <c r="N53" s="232" t="str">
        <f t="shared" si="9"/>
        <v>MENOR</v>
      </c>
      <c r="O53" s="233">
        <v>100</v>
      </c>
      <c r="P53" s="234" t="str">
        <f t="shared" si="10"/>
        <v>MENOR</v>
      </c>
    </row>
    <row r="54" spans="1:16" ht="105" customHeight="1" x14ac:dyDescent="0.25">
      <c r="A54" s="278" t="s">
        <v>1234</v>
      </c>
      <c r="B54" s="137" t="s">
        <v>181</v>
      </c>
      <c r="C54" s="290" t="s">
        <v>1113</v>
      </c>
      <c r="D54" s="225" t="s">
        <v>1077</v>
      </c>
      <c r="E54" s="226" t="s">
        <v>529</v>
      </c>
      <c r="F54" s="227">
        <f>VLOOKUP(E54,ADMINISTRATIVAS!$B$13:$L$76,11,FALSE)</f>
        <v>0</v>
      </c>
      <c r="G54" s="235" t="s">
        <v>86</v>
      </c>
      <c r="H54" s="235" t="s">
        <v>86</v>
      </c>
      <c r="I54" s="229" t="s">
        <v>86</v>
      </c>
      <c r="J54" s="229" t="s">
        <v>86</v>
      </c>
      <c r="K54" s="231">
        <v>60</v>
      </c>
      <c r="L54" s="231" t="str">
        <f t="shared" si="8"/>
        <v>MENOR</v>
      </c>
      <c r="M54" s="256">
        <v>80</v>
      </c>
      <c r="N54" s="232" t="str">
        <f t="shared" si="9"/>
        <v>MENOR</v>
      </c>
      <c r="O54" s="233">
        <v>100</v>
      </c>
      <c r="P54" s="234" t="str">
        <f t="shared" si="10"/>
        <v>MENOR</v>
      </c>
    </row>
    <row r="55" spans="1:16" ht="195" customHeight="1" x14ac:dyDescent="0.25">
      <c r="A55" s="278" t="s">
        <v>1235</v>
      </c>
      <c r="B55" s="167" t="s">
        <v>505</v>
      </c>
      <c r="C55" s="276" t="s">
        <v>1114</v>
      </c>
      <c r="D55" s="226" t="s">
        <v>1080</v>
      </c>
      <c r="E55" s="226" t="s">
        <v>1023</v>
      </c>
      <c r="F55" s="227">
        <f>VLOOKUP(E55,PHVA!$B$16:$K$37,10,FALSE)</f>
        <v>0</v>
      </c>
      <c r="G55" s="235" t="s">
        <v>86</v>
      </c>
      <c r="H55" s="235" t="s">
        <v>86</v>
      </c>
      <c r="I55" s="229" t="s">
        <v>86</v>
      </c>
      <c r="J55" s="229" t="s">
        <v>86</v>
      </c>
      <c r="K55" s="231">
        <v>60</v>
      </c>
      <c r="L55" s="231" t="str">
        <f>IF($F55=K55,"CUMPLE",IF($F55&lt;K55,"MENOR","MAYOR"))</f>
        <v>MENOR</v>
      </c>
      <c r="M55" s="256">
        <v>80</v>
      </c>
      <c r="N55" s="232" t="str">
        <f>IF($F55=M55,"CUMPLE",IF($F55&lt;M55,"MENOR","MAYOR"))</f>
        <v>MENOR</v>
      </c>
      <c r="O55" s="233">
        <v>100</v>
      </c>
      <c r="P55" s="234" t="str">
        <f>IF($F55=O55,"CUMPLE",IF($F55&lt;O55,"MENOR","MAYOR"))</f>
        <v>MENOR</v>
      </c>
    </row>
    <row r="56" spans="1:16" x14ac:dyDescent="0.25">
      <c r="A56" s="281" t="s">
        <v>1236</v>
      </c>
      <c r="B56" s="249"/>
      <c r="C56" s="289"/>
      <c r="D56" s="246"/>
      <c r="E56" s="254"/>
      <c r="F56" s="247">
        <f>SUM(F45:F55)</f>
        <v>0</v>
      </c>
      <c r="G56" s="249">
        <f>SUM(G45:G55)</f>
        <v>0</v>
      </c>
      <c r="H56" s="249"/>
      <c r="I56" s="249">
        <f>SUM(I45:I55)</f>
        <v>0</v>
      </c>
      <c r="J56" s="249"/>
      <c r="K56" s="249">
        <f>SUM(K45:K55)</f>
        <v>660</v>
      </c>
      <c r="L56" s="249" t="str">
        <f>IFERROR(VLOOKUP("MENOR",L35:L55,1,FALSE),"CUMPLE")</f>
        <v>MENOR</v>
      </c>
      <c r="M56" s="249">
        <f>SUM(M45:M55)</f>
        <v>880</v>
      </c>
      <c r="N56" s="249" t="str">
        <f>IFERROR(VLOOKUP("MENOR",N35:N55,1,FALSE),"CUMPLE")</f>
        <v>MENOR</v>
      </c>
      <c r="O56" s="249">
        <f>SUM(O45:O55)</f>
        <v>1100</v>
      </c>
      <c r="P56" s="249" t="str">
        <f>IFERROR(VLOOKUP("MENOR",P35:P55,1,FALSE),"CUMPLE")</f>
        <v>MENOR</v>
      </c>
    </row>
    <row r="57" spans="1:16" ht="15" customHeight="1" x14ac:dyDescent="0.25">
      <c r="A57" s="553" t="s">
        <v>1237</v>
      </c>
      <c r="B57" s="561" t="s">
        <v>505</v>
      </c>
      <c r="C57" s="562" t="s">
        <v>1115</v>
      </c>
      <c r="D57" s="226" t="s">
        <v>1080</v>
      </c>
      <c r="E57" s="258" t="s">
        <v>1042</v>
      </c>
      <c r="F57" s="227" t="e">
        <f>VLOOKUP(E57,PHVA!$B$16:$K$37,10,FALSE)</f>
        <v>#N/A</v>
      </c>
      <c r="G57" s="235" t="s">
        <v>86</v>
      </c>
      <c r="H57" s="235" t="s">
        <v>86</v>
      </c>
      <c r="I57" s="229" t="s">
        <v>86</v>
      </c>
      <c r="J57" s="229" t="s">
        <v>86</v>
      </c>
      <c r="K57" s="231" t="s">
        <v>86</v>
      </c>
      <c r="L57" s="231" t="s">
        <v>86</v>
      </c>
      <c r="M57" s="256">
        <v>60</v>
      </c>
      <c r="N57" s="232" t="e">
        <f t="shared" ref="N57:N73" si="11">IF($F57=M57,"CUMPLE",IF($F57&lt;M57,"MENOR","MAYOR"))</f>
        <v>#N/A</v>
      </c>
      <c r="O57" s="233">
        <v>80</v>
      </c>
      <c r="P57" s="234" t="e">
        <f t="shared" ref="P57:P73" si="12">IF($F57=O57,"CUMPLE",IF($F57&lt;O57,"MENOR","MAYOR"))</f>
        <v>#N/A</v>
      </c>
    </row>
    <row r="58" spans="1:16" x14ac:dyDescent="0.25">
      <c r="A58" s="553"/>
      <c r="B58" s="561"/>
      <c r="C58" s="562"/>
      <c r="D58" s="226" t="s">
        <v>1080</v>
      </c>
      <c r="E58" s="258" t="s">
        <v>1046</v>
      </c>
      <c r="F58" s="227">
        <f>VLOOKUP(E58,PHVA!$B$16:$K$37,10,FALSE)</f>
        <v>0</v>
      </c>
      <c r="G58" s="235" t="s">
        <v>86</v>
      </c>
      <c r="H58" s="235" t="s">
        <v>86</v>
      </c>
      <c r="I58" s="229" t="s">
        <v>86</v>
      </c>
      <c r="J58" s="229" t="s">
        <v>86</v>
      </c>
      <c r="K58" s="231" t="s">
        <v>86</v>
      </c>
      <c r="L58" s="231" t="s">
        <v>86</v>
      </c>
      <c r="M58" s="256">
        <v>40</v>
      </c>
      <c r="N58" s="232" t="str">
        <f t="shared" si="11"/>
        <v>MENOR</v>
      </c>
      <c r="O58" s="233">
        <v>60</v>
      </c>
      <c r="P58" s="234" t="str">
        <f t="shared" si="12"/>
        <v>MENOR</v>
      </c>
    </row>
    <row r="59" spans="1:16" x14ac:dyDescent="0.25">
      <c r="A59" s="553"/>
      <c r="B59" s="561"/>
      <c r="C59" s="562"/>
      <c r="D59" s="226" t="s">
        <v>1080</v>
      </c>
      <c r="E59" s="258" t="s">
        <v>1049</v>
      </c>
      <c r="F59" s="227">
        <f>VLOOKUP(E59,PHVA!$B$16:$K$37,10,FALSE)</f>
        <v>0</v>
      </c>
      <c r="G59" s="235" t="s">
        <v>86</v>
      </c>
      <c r="H59" s="235" t="s">
        <v>86</v>
      </c>
      <c r="I59" s="229" t="s">
        <v>86</v>
      </c>
      <c r="J59" s="229" t="s">
        <v>86</v>
      </c>
      <c r="K59" s="231" t="s">
        <v>86</v>
      </c>
      <c r="L59" s="231" t="s">
        <v>86</v>
      </c>
      <c r="M59" s="256">
        <v>40</v>
      </c>
      <c r="N59" s="232" t="str">
        <f t="shared" si="11"/>
        <v>MENOR</v>
      </c>
      <c r="O59" s="233">
        <v>60</v>
      </c>
      <c r="P59" s="234" t="str">
        <f t="shared" si="12"/>
        <v>MENOR</v>
      </c>
    </row>
    <row r="60" spans="1:16" x14ac:dyDescent="0.25">
      <c r="A60" s="553"/>
      <c r="B60" s="561"/>
      <c r="C60" s="562"/>
      <c r="D60" s="226" t="s">
        <v>1080</v>
      </c>
      <c r="E60" s="258" t="s">
        <v>1053</v>
      </c>
      <c r="F60" s="227">
        <f>VLOOKUP(E60,PHVA!$B$16:$K$37,10,FALSE)</f>
        <v>0</v>
      </c>
      <c r="G60" s="235" t="s">
        <v>86</v>
      </c>
      <c r="H60" s="235" t="s">
        <v>86</v>
      </c>
      <c r="I60" s="229" t="s">
        <v>86</v>
      </c>
      <c r="J60" s="229" t="s">
        <v>86</v>
      </c>
      <c r="K60" s="231" t="s">
        <v>86</v>
      </c>
      <c r="L60" s="231" t="s">
        <v>86</v>
      </c>
      <c r="M60" s="256">
        <v>40</v>
      </c>
      <c r="N60" s="232" t="str">
        <f t="shared" si="11"/>
        <v>MENOR</v>
      </c>
      <c r="O60" s="233">
        <v>60</v>
      </c>
      <c r="P60" s="234" t="str">
        <f t="shared" si="12"/>
        <v>MENOR</v>
      </c>
    </row>
    <row r="61" spans="1:16" x14ac:dyDescent="0.25">
      <c r="A61" s="553"/>
      <c r="B61" s="561"/>
      <c r="C61" s="562"/>
      <c r="D61" s="226" t="s">
        <v>1080</v>
      </c>
      <c r="E61" s="258" t="s">
        <v>1056</v>
      </c>
      <c r="F61" s="227">
        <f>VLOOKUP(E61,PHVA!$B$16:$K$37,10,FALSE)</f>
        <v>0</v>
      </c>
      <c r="G61" s="235" t="s">
        <v>86</v>
      </c>
      <c r="H61" s="235" t="s">
        <v>86</v>
      </c>
      <c r="I61" s="229" t="s">
        <v>86</v>
      </c>
      <c r="J61" s="229" t="s">
        <v>86</v>
      </c>
      <c r="K61" s="231" t="s">
        <v>86</v>
      </c>
      <c r="L61" s="231" t="s">
        <v>86</v>
      </c>
      <c r="M61" s="256">
        <v>40</v>
      </c>
      <c r="N61" s="232" t="str">
        <f t="shared" si="11"/>
        <v>MENOR</v>
      </c>
      <c r="O61" s="233">
        <v>60</v>
      </c>
      <c r="P61" s="234" t="str">
        <f t="shared" si="12"/>
        <v>MENOR</v>
      </c>
    </row>
    <row r="62" spans="1:16" ht="135" x14ac:dyDescent="0.25">
      <c r="A62" s="282" t="s">
        <v>1238</v>
      </c>
      <c r="B62" s="167" t="s">
        <v>505</v>
      </c>
      <c r="C62" s="276" t="s">
        <v>1287</v>
      </c>
      <c r="D62" s="225" t="s">
        <v>1077</v>
      </c>
      <c r="E62" s="258" t="s">
        <v>508</v>
      </c>
      <c r="F62" s="227">
        <f>VLOOKUP(E62,ADMINISTRATIVAS!$B$13:$L$76,11,FALSE)</f>
        <v>0</v>
      </c>
      <c r="G62" s="235" t="s">
        <v>86</v>
      </c>
      <c r="H62" s="235" t="s">
        <v>86</v>
      </c>
      <c r="I62" s="229" t="s">
        <v>86</v>
      </c>
      <c r="J62" s="229" t="s">
        <v>86</v>
      </c>
      <c r="K62" s="231" t="s">
        <v>86</v>
      </c>
      <c r="L62" s="231" t="s">
        <v>86</v>
      </c>
      <c r="M62" s="256">
        <v>40</v>
      </c>
      <c r="N62" s="232" t="str">
        <f t="shared" si="11"/>
        <v>MENOR</v>
      </c>
      <c r="O62" s="233">
        <v>60</v>
      </c>
      <c r="P62" s="234" t="str">
        <f t="shared" si="12"/>
        <v>MENOR</v>
      </c>
    </row>
    <row r="63" spans="1:16" ht="409.5" customHeight="1" x14ac:dyDescent="0.25">
      <c r="A63" s="282" t="s">
        <v>1239</v>
      </c>
      <c r="B63" s="167" t="s">
        <v>505</v>
      </c>
      <c r="C63" s="276" t="s">
        <v>1116</v>
      </c>
      <c r="D63" s="225" t="s">
        <v>1167</v>
      </c>
      <c r="E63" s="252" t="s">
        <v>991</v>
      </c>
      <c r="F63" s="227">
        <f>VLOOKUP(E63,TECNICAS!$A$13:$K$117,11)</f>
        <v>0</v>
      </c>
      <c r="G63" s="235" t="s">
        <v>86</v>
      </c>
      <c r="H63" s="235" t="s">
        <v>86</v>
      </c>
      <c r="I63" s="229" t="s">
        <v>86</v>
      </c>
      <c r="J63" s="229" t="s">
        <v>86</v>
      </c>
      <c r="K63" s="231" t="s">
        <v>86</v>
      </c>
      <c r="L63" s="231" t="s">
        <v>86</v>
      </c>
      <c r="M63" s="256">
        <v>60</v>
      </c>
      <c r="N63" s="232" t="str">
        <f t="shared" si="11"/>
        <v>MENOR</v>
      </c>
      <c r="O63" s="233">
        <v>80</v>
      </c>
      <c r="P63" s="234" t="str">
        <f t="shared" si="12"/>
        <v>MENOR</v>
      </c>
    </row>
    <row r="64" spans="1:16" ht="315" customHeight="1" x14ac:dyDescent="0.25">
      <c r="A64" s="282" t="s">
        <v>1240</v>
      </c>
      <c r="B64" s="167" t="s">
        <v>505</v>
      </c>
      <c r="C64" s="276" t="s">
        <v>1288</v>
      </c>
      <c r="D64" s="225" t="s">
        <v>1167</v>
      </c>
      <c r="E64" s="252" t="s">
        <v>937</v>
      </c>
      <c r="F64" s="227">
        <f>VLOOKUP(E64,TECNICAS!$A$13:$K$117,11)</f>
        <v>0</v>
      </c>
      <c r="G64" s="235" t="s">
        <v>86</v>
      </c>
      <c r="H64" s="235" t="s">
        <v>86</v>
      </c>
      <c r="I64" s="229" t="s">
        <v>86</v>
      </c>
      <c r="J64" s="229" t="s">
        <v>86</v>
      </c>
      <c r="K64" s="231" t="s">
        <v>86</v>
      </c>
      <c r="L64" s="231" t="s">
        <v>86</v>
      </c>
      <c r="M64" s="256">
        <v>60</v>
      </c>
      <c r="N64" s="232" t="str">
        <f t="shared" si="11"/>
        <v>MENOR</v>
      </c>
      <c r="O64" s="233">
        <v>80</v>
      </c>
      <c r="P64" s="234" t="str">
        <f t="shared" si="12"/>
        <v>MENOR</v>
      </c>
    </row>
    <row r="65" spans="1:16" ht="90" customHeight="1" x14ac:dyDescent="0.25">
      <c r="A65" s="282" t="s">
        <v>1241</v>
      </c>
      <c r="B65" s="167" t="s">
        <v>505</v>
      </c>
      <c r="C65" s="276" t="s">
        <v>1117</v>
      </c>
      <c r="D65" s="225" t="s">
        <v>1167</v>
      </c>
      <c r="E65" s="252" t="s">
        <v>783</v>
      </c>
      <c r="F65" s="227">
        <f>VLOOKUP(E65,TECNICAS!$A$13:$K$117,11)</f>
        <v>0</v>
      </c>
      <c r="G65" s="235" t="s">
        <v>86</v>
      </c>
      <c r="H65" s="235" t="s">
        <v>86</v>
      </c>
      <c r="I65" s="229" t="s">
        <v>86</v>
      </c>
      <c r="J65" s="229" t="s">
        <v>86</v>
      </c>
      <c r="K65" s="231" t="s">
        <v>86</v>
      </c>
      <c r="L65" s="231" t="s">
        <v>86</v>
      </c>
      <c r="M65" s="256">
        <v>60</v>
      </c>
      <c r="N65" s="232" t="str">
        <f t="shared" si="11"/>
        <v>MENOR</v>
      </c>
      <c r="O65" s="233">
        <v>80</v>
      </c>
      <c r="P65" s="234" t="str">
        <f t="shared" si="12"/>
        <v>MENOR</v>
      </c>
    </row>
    <row r="66" spans="1:16" ht="195" customHeight="1" x14ac:dyDescent="0.25">
      <c r="A66" s="282" t="s">
        <v>1242</v>
      </c>
      <c r="B66" s="167" t="s">
        <v>505</v>
      </c>
      <c r="C66" s="276" t="s">
        <v>1118</v>
      </c>
      <c r="D66" s="226" t="s">
        <v>1080</v>
      </c>
      <c r="E66" s="258" t="s">
        <v>1060</v>
      </c>
      <c r="F66" s="227">
        <f>VLOOKUP(E66,PHVA!$B$16:$K$37,10,FALSE)</f>
        <v>0</v>
      </c>
      <c r="G66" s="235" t="s">
        <v>86</v>
      </c>
      <c r="H66" s="235" t="s">
        <v>86</v>
      </c>
      <c r="I66" s="229" t="s">
        <v>86</v>
      </c>
      <c r="J66" s="229" t="s">
        <v>86</v>
      </c>
      <c r="K66" s="231" t="s">
        <v>86</v>
      </c>
      <c r="L66" s="231" t="s">
        <v>86</v>
      </c>
      <c r="M66" s="256">
        <v>60</v>
      </c>
      <c r="N66" s="232" t="str">
        <f t="shared" si="11"/>
        <v>MENOR</v>
      </c>
      <c r="O66" s="233">
        <v>80</v>
      </c>
      <c r="P66" s="234" t="str">
        <f t="shared" si="12"/>
        <v>MENOR</v>
      </c>
    </row>
    <row r="67" spans="1:16" ht="409.5" customHeight="1" x14ac:dyDescent="0.25">
      <c r="A67" s="282" t="s">
        <v>1243</v>
      </c>
      <c r="B67" s="167" t="s">
        <v>505</v>
      </c>
      <c r="C67" s="276" t="s">
        <v>1119</v>
      </c>
      <c r="D67" s="225" t="s">
        <v>1167</v>
      </c>
      <c r="E67" s="252" t="s">
        <v>985</v>
      </c>
      <c r="F67" s="227">
        <f>VLOOKUP(E67,TECNICAS!$A$13:$K$117,11)</f>
        <v>0</v>
      </c>
      <c r="G67" s="235" t="s">
        <v>86</v>
      </c>
      <c r="H67" s="235" t="s">
        <v>86</v>
      </c>
      <c r="I67" s="229" t="s">
        <v>86</v>
      </c>
      <c r="J67" s="229" t="s">
        <v>86</v>
      </c>
      <c r="K67" s="231" t="s">
        <v>86</v>
      </c>
      <c r="L67" s="231" t="s">
        <v>86</v>
      </c>
      <c r="M67" s="256">
        <v>60</v>
      </c>
      <c r="N67" s="232" t="str">
        <f t="shared" si="11"/>
        <v>MENOR</v>
      </c>
      <c r="O67" s="233">
        <v>80</v>
      </c>
      <c r="P67" s="234" t="str">
        <f t="shared" si="12"/>
        <v>MENOR</v>
      </c>
    </row>
    <row r="68" spans="1:16" x14ac:dyDescent="0.25">
      <c r="A68" s="282" t="s">
        <v>1244</v>
      </c>
      <c r="B68" s="167" t="s">
        <v>505</v>
      </c>
      <c r="C68" s="164" t="s">
        <v>1120</v>
      </c>
      <c r="D68" s="225" t="s">
        <v>1167</v>
      </c>
      <c r="E68" s="252" t="s">
        <v>1121</v>
      </c>
      <c r="F68" s="227">
        <f>VLOOKUP(E68,TECNICAS!$A$13:$K$117,11)</f>
        <v>0</v>
      </c>
      <c r="G68" s="235" t="s">
        <v>86</v>
      </c>
      <c r="H68" s="235" t="s">
        <v>86</v>
      </c>
      <c r="I68" s="229" t="s">
        <v>86</v>
      </c>
      <c r="J68" s="229" t="s">
        <v>86</v>
      </c>
      <c r="K68" s="231" t="s">
        <v>86</v>
      </c>
      <c r="L68" s="231" t="s">
        <v>86</v>
      </c>
      <c r="M68" s="256">
        <v>60</v>
      </c>
      <c r="N68" s="232" t="str">
        <f t="shared" si="11"/>
        <v>MENOR</v>
      </c>
      <c r="O68" s="233">
        <v>80</v>
      </c>
      <c r="P68" s="234" t="str">
        <f t="shared" si="12"/>
        <v>MENOR</v>
      </c>
    </row>
    <row r="69" spans="1:16" x14ac:dyDescent="0.25">
      <c r="A69" s="282" t="s">
        <v>1245</v>
      </c>
      <c r="B69" s="167" t="s">
        <v>505</v>
      </c>
      <c r="C69" s="164" t="s">
        <v>1122</v>
      </c>
      <c r="D69" s="225" t="s">
        <v>1167</v>
      </c>
      <c r="E69" s="252" t="s">
        <v>598</v>
      </c>
      <c r="F69" s="227">
        <f>VLOOKUP(E69,TECNICAS!$A$13:$K$117,11)</f>
        <v>0</v>
      </c>
      <c r="G69" s="235" t="s">
        <v>86</v>
      </c>
      <c r="H69" s="235" t="s">
        <v>86</v>
      </c>
      <c r="I69" s="229" t="s">
        <v>86</v>
      </c>
      <c r="J69" s="229" t="s">
        <v>86</v>
      </c>
      <c r="K69" s="231" t="s">
        <v>86</v>
      </c>
      <c r="L69" s="231" t="s">
        <v>86</v>
      </c>
      <c r="M69" s="256">
        <v>60</v>
      </c>
      <c r="N69" s="232" t="str">
        <f t="shared" si="11"/>
        <v>MENOR</v>
      </c>
      <c r="O69" s="233">
        <v>80</v>
      </c>
      <c r="P69" s="234" t="str">
        <f t="shared" si="12"/>
        <v>MENOR</v>
      </c>
    </row>
    <row r="70" spans="1:16" x14ac:dyDescent="0.25">
      <c r="A70" s="282" t="s">
        <v>1246</v>
      </c>
      <c r="B70" s="167" t="s">
        <v>505</v>
      </c>
      <c r="C70" s="164" t="s">
        <v>1123</v>
      </c>
      <c r="D70" s="225" t="s">
        <v>1167</v>
      </c>
      <c r="E70" s="252" t="s">
        <v>628</v>
      </c>
      <c r="F70" s="227">
        <f>VLOOKUP(E70,TECNICAS!$A$13:$K$117,11)</f>
        <v>0</v>
      </c>
      <c r="G70" s="235" t="s">
        <v>86</v>
      </c>
      <c r="H70" s="235" t="s">
        <v>86</v>
      </c>
      <c r="I70" s="229" t="s">
        <v>86</v>
      </c>
      <c r="J70" s="229" t="s">
        <v>86</v>
      </c>
      <c r="K70" s="231" t="s">
        <v>86</v>
      </c>
      <c r="L70" s="231" t="s">
        <v>86</v>
      </c>
      <c r="M70" s="256">
        <v>60</v>
      </c>
      <c r="N70" s="232" t="str">
        <f t="shared" si="11"/>
        <v>MENOR</v>
      </c>
      <c r="O70" s="233">
        <v>80</v>
      </c>
      <c r="P70" s="234" t="str">
        <f t="shared" si="12"/>
        <v>MENOR</v>
      </c>
    </row>
    <row r="71" spans="1:16" x14ac:dyDescent="0.25">
      <c r="A71" s="282" t="s">
        <v>1247</v>
      </c>
      <c r="B71" s="167" t="s">
        <v>505</v>
      </c>
      <c r="C71" s="164" t="s">
        <v>1124</v>
      </c>
      <c r="D71" s="225" t="s">
        <v>1167</v>
      </c>
      <c r="E71" s="252" t="s">
        <v>780</v>
      </c>
      <c r="F71" s="227">
        <f>VLOOKUP(E71,TECNICAS!$A$13:$K$117,11)</f>
        <v>0</v>
      </c>
      <c r="G71" s="235" t="s">
        <v>86</v>
      </c>
      <c r="H71" s="235" t="s">
        <v>86</v>
      </c>
      <c r="I71" s="229" t="s">
        <v>86</v>
      </c>
      <c r="J71" s="229" t="s">
        <v>86</v>
      </c>
      <c r="K71" s="231" t="s">
        <v>86</v>
      </c>
      <c r="L71" s="231" t="s">
        <v>86</v>
      </c>
      <c r="M71" s="256">
        <v>60</v>
      </c>
      <c r="N71" s="232" t="str">
        <f t="shared" si="11"/>
        <v>MENOR</v>
      </c>
      <c r="O71" s="233">
        <v>80</v>
      </c>
      <c r="P71" s="234" t="str">
        <f t="shared" si="12"/>
        <v>MENOR</v>
      </c>
    </row>
    <row r="72" spans="1:16" x14ac:dyDescent="0.25">
      <c r="A72" s="282" t="s">
        <v>1248</v>
      </c>
      <c r="B72" s="167" t="s">
        <v>505</v>
      </c>
      <c r="C72" s="164" t="s">
        <v>1125</v>
      </c>
      <c r="D72" s="225" t="s">
        <v>1167</v>
      </c>
      <c r="E72" s="252" t="s">
        <v>822</v>
      </c>
      <c r="F72" s="227">
        <f>VLOOKUP(E72,TECNICAS!$A$13:$K$117,11)</f>
        <v>0</v>
      </c>
      <c r="G72" s="235" t="s">
        <v>86</v>
      </c>
      <c r="H72" s="235" t="s">
        <v>86</v>
      </c>
      <c r="I72" s="229" t="s">
        <v>86</v>
      </c>
      <c r="J72" s="229" t="s">
        <v>86</v>
      </c>
      <c r="K72" s="231" t="s">
        <v>86</v>
      </c>
      <c r="L72" s="231" t="s">
        <v>86</v>
      </c>
      <c r="M72" s="256">
        <v>60</v>
      </c>
      <c r="N72" s="232" t="str">
        <f t="shared" si="11"/>
        <v>MENOR</v>
      </c>
      <c r="O72" s="233">
        <v>80</v>
      </c>
      <c r="P72" s="234" t="str">
        <f t="shared" si="12"/>
        <v>MENOR</v>
      </c>
    </row>
    <row r="73" spans="1:16" x14ac:dyDescent="0.25">
      <c r="A73" s="282" t="s">
        <v>1249</v>
      </c>
      <c r="B73" s="167" t="s">
        <v>505</v>
      </c>
      <c r="C73" s="164" t="s">
        <v>1126</v>
      </c>
      <c r="D73" s="225" t="s">
        <v>1077</v>
      </c>
      <c r="E73" s="258" t="s">
        <v>479</v>
      </c>
      <c r="F73" s="227">
        <f>VLOOKUP(E73,ADMINISTRATIVAS!$B$13:$L$76,11,FALSE)</f>
        <v>0</v>
      </c>
      <c r="G73" s="235" t="s">
        <v>86</v>
      </c>
      <c r="H73" s="235" t="s">
        <v>86</v>
      </c>
      <c r="I73" s="229" t="s">
        <v>86</v>
      </c>
      <c r="J73" s="229" t="s">
        <v>86</v>
      </c>
      <c r="K73" s="231" t="s">
        <v>86</v>
      </c>
      <c r="L73" s="231" t="s">
        <v>86</v>
      </c>
      <c r="M73" s="256">
        <v>60</v>
      </c>
      <c r="N73" s="232" t="str">
        <f t="shared" si="11"/>
        <v>MENOR</v>
      </c>
      <c r="O73" s="233">
        <v>80</v>
      </c>
      <c r="P73" s="234" t="str">
        <f t="shared" si="12"/>
        <v>MENOR</v>
      </c>
    </row>
    <row r="74" spans="1:16" x14ac:dyDescent="0.25">
      <c r="A74" s="281" t="s">
        <v>1250</v>
      </c>
      <c r="B74" s="249"/>
      <c r="C74" s="291"/>
      <c r="D74" s="259"/>
      <c r="E74" s="259"/>
      <c r="F74" s="247">
        <f>SUM(F63:F73)</f>
        <v>0</v>
      </c>
      <c r="G74" s="249">
        <f>SUM(G63:G73)</f>
        <v>0</v>
      </c>
      <c r="H74" s="249"/>
      <c r="I74" s="249">
        <f>SUM(I63:I73)</f>
        <v>0</v>
      </c>
      <c r="J74" s="249"/>
      <c r="K74" s="249">
        <f>SUM(K63:K73)</f>
        <v>0</v>
      </c>
      <c r="L74" s="249"/>
      <c r="M74" s="249">
        <f>SUM(M63:M73)</f>
        <v>660</v>
      </c>
      <c r="N74" s="249" t="str">
        <f>IFERROR(VLOOKUP("MENOR",N57:N73,1,FALSE),"CUMPLE")</f>
        <v>MENOR</v>
      </c>
      <c r="O74" s="249">
        <f>SUM(O63:O73)</f>
        <v>880</v>
      </c>
      <c r="P74" s="249" t="str">
        <f>IFERROR(VLOOKUP("MENOR",P57:P73,1,FALSE),"CUMPLE")</f>
        <v>MENOR</v>
      </c>
    </row>
    <row r="75" spans="1:16" ht="15.75" thickBot="1" x14ac:dyDescent="0.3">
      <c r="A75" s="283" t="s">
        <v>1251</v>
      </c>
      <c r="B75" s="284" t="s">
        <v>505</v>
      </c>
      <c r="C75" s="292" t="s">
        <v>189</v>
      </c>
      <c r="D75" s="261" t="s">
        <v>1077</v>
      </c>
      <c r="E75" s="260" t="s">
        <v>379</v>
      </c>
      <c r="F75" s="227">
        <f>VLOOKUP(E75,ADMINISTRATIVAS!$B$13:$L$76,11,FALSE)</f>
        <v>0</v>
      </c>
      <c r="G75" s="235" t="s">
        <v>86</v>
      </c>
      <c r="H75" s="235" t="s">
        <v>86</v>
      </c>
      <c r="I75" s="229" t="s">
        <v>86</v>
      </c>
      <c r="J75" s="229" t="s">
        <v>86</v>
      </c>
      <c r="K75" s="231" t="s">
        <v>86</v>
      </c>
      <c r="L75" s="231" t="s">
        <v>86</v>
      </c>
      <c r="M75" s="256" t="s">
        <v>86</v>
      </c>
      <c r="N75" s="256" t="s">
        <v>86</v>
      </c>
      <c r="O75" s="262">
        <v>60</v>
      </c>
      <c r="P75" s="234" t="str">
        <f>IF($F75=O75,"CUMPLE",IF($F75&lt;O75,"MENOR","MAYOR"))</f>
        <v>MENOR</v>
      </c>
    </row>
    <row r="76" spans="1:16" x14ac:dyDescent="0.25">
      <c r="A76" s="285" t="s">
        <v>1252</v>
      </c>
      <c r="B76" s="259"/>
      <c r="C76" s="291"/>
      <c r="D76" s="259"/>
      <c r="E76" s="259"/>
      <c r="F76" s="247">
        <f>SUM(F65:F75)</f>
        <v>0</v>
      </c>
      <c r="G76" s="249"/>
      <c r="H76" s="249"/>
      <c r="I76" s="249"/>
      <c r="J76" s="249"/>
      <c r="K76" s="249"/>
      <c r="L76" s="249"/>
      <c r="M76" s="249"/>
      <c r="N76" s="249"/>
      <c r="O76" s="249">
        <f>SUM(O65:O75)</f>
        <v>1660</v>
      </c>
      <c r="P76" s="249" t="str">
        <f>IFERROR(VLOOKUP("MENOR",P75,1,FALSE),"CUMPLE")</f>
        <v>MENOR</v>
      </c>
    </row>
    <row r="77" spans="1:16" x14ac:dyDescent="0.25">
      <c r="F77" s="88"/>
      <c r="G77" s="88"/>
      <c r="I77" s="88"/>
      <c r="K77" s="88"/>
      <c r="M77" s="88"/>
      <c r="O77" s="88"/>
    </row>
  </sheetData>
  <mergeCells count="10">
    <mergeCell ref="A15:A17"/>
    <mergeCell ref="A57:A61"/>
    <mergeCell ref="A1:B9"/>
    <mergeCell ref="C1:L4"/>
    <mergeCell ref="M1:P9"/>
    <mergeCell ref="C5:L9"/>
    <mergeCell ref="B15:B17"/>
    <mergeCell ref="C15:C17"/>
    <mergeCell ref="B57:B61"/>
    <mergeCell ref="C57:C61"/>
  </mergeCells>
  <dataValidations count="1">
    <dataValidation type="list" allowBlank="1" showInputMessage="1" showErrorMessage="1" sqref="F18 F23:F24" xr:uid="{00000000-0002-0000-0700-000000000000}">
      <formula1>$U$2:$U$7</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01"/>
  <sheetViews>
    <sheetView topLeftCell="A18" workbookViewId="0">
      <selection activeCell="A19" sqref="A19"/>
    </sheetView>
  </sheetViews>
  <sheetFormatPr baseColWidth="10" defaultRowHeight="15" x14ac:dyDescent="0.25"/>
  <cols>
    <col min="1" max="1" width="16.85546875" customWidth="1"/>
    <col min="2" max="2" width="16.28515625" customWidth="1"/>
    <col min="3" max="3" width="14.5703125" style="57" customWidth="1"/>
    <col min="4" max="4" width="18.28515625" style="57" customWidth="1"/>
    <col min="5" max="5" width="50" style="57" customWidth="1"/>
    <col min="6" max="6" width="19.140625" style="57" customWidth="1"/>
    <col min="7" max="7" width="17.42578125" customWidth="1"/>
    <col min="8" max="8" width="13.5703125" style="57" bestFit="1" customWidth="1"/>
    <col min="9" max="9" width="0" style="57" hidden="1" customWidth="1"/>
  </cols>
  <sheetData>
    <row r="1" spans="1:9" x14ac:dyDescent="0.25">
      <c r="A1" s="418" t="s">
        <v>1</v>
      </c>
      <c r="B1" s="507"/>
      <c r="C1" s="510" t="s">
        <v>1194</v>
      </c>
      <c r="D1" s="426"/>
      <c r="E1" s="426"/>
      <c r="F1" s="511"/>
      <c r="G1" s="418" t="s">
        <v>1</v>
      </c>
      <c r="H1" s="507"/>
    </row>
    <row r="2" spans="1:9" x14ac:dyDescent="0.25">
      <c r="A2" s="420"/>
      <c r="B2" s="508"/>
      <c r="C2" s="512"/>
      <c r="D2" s="428"/>
      <c r="E2" s="428"/>
      <c r="F2" s="513"/>
      <c r="G2" s="420"/>
      <c r="H2" s="508"/>
      <c r="I2" s="57" t="s">
        <v>505</v>
      </c>
    </row>
    <row r="3" spans="1:9" x14ac:dyDescent="0.25">
      <c r="A3" s="420"/>
      <c r="B3" s="508"/>
      <c r="C3" s="512"/>
      <c r="D3" s="428"/>
      <c r="E3" s="428"/>
      <c r="F3" s="513"/>
      <c r="G3" s="420"/>
      <c r="H3" s="508"/>
      <c r="I3" s="57">
        <v>0</v>
      </c>
    </row>
    <row r="4" spans="1:9" ht="15.75" thickBot="1" x14ac:dyDescent="0.3">
      <c r="A4" s="420"/>
      <c r="B4" s="508"/>
      <c r="C4" s="514"/>
      <c r="D4" s="515"/>
      <c r="E4" s="515"/>
      <c r="F4" s="516"/>
      <c r="G4" s="420"/>
      <c r="H4" s="508"/>
      <c r="I4" s="57">
        <v>20</v>
      </c>
    </row>
    <row r="5" spans="1:9" x14ac:dyDescent="0.25">
      <c r="A5" s="420"/>
      <c r="B5" s="508"/>
      <c r="C5" s="543" t="str">
        <f>PORTADA!D10</f>
        <v>Nombre de la Entidad</v>
      </c>
      <c r="D5" s="544"/>
      <c r="E5" s="544"/>
      <c r="F5" s="545"/>
      <c r="G5" s="420"/>
      <c r="H5" s="508"/>
      <c r="I5" s="57">
        <v>40</v>
      </c>
    </row>
    <row r="6" spans="1:9" x14ac:dyDescent="0.25">
      <c r="A6" s="420"/>
      <c r="B6" s="508"/>
      <c r="C6" s="546"/>
      <c r="D6" s="479"/>
      <c r="E6" s="479"/>
      <c r="F6" s="547"/>
      <c r="G6" s="420"/>
      <c r="H6" s="508"/>
      <c r="I6" s="57">
        <v>60</v>
      </c>
    </row>
    <row r="7" spans="1:9" x14ac:dyDescent="0.25">
      <c r="A7" s="420"/>
      <c r="B7" s="508"/>
      <c r="C7" s="546"/>
      <c r="D7" s="479"/>
      <c r="E7" s="479"/>
      <c r="F7" s="547"/>
      <c r="G7" s="420"/>
      <c r="H7" s="508"/>
      <c r="I7" s="57">
        <v>80</v>
      </c>
    </row>
    <row r="8" spans="1:9" x14ac:dyDescent="0.25">
      <c r="A8" s="420"/>
      <c r="B8" s="508"/>
      <c r="C8" s="546"/>
      <c r="D8" s="479"/>
      <c r="E8" s="479"/>
      <c r="F8" s="547"/>
      <c r="G8" s="420"/>
      <c r="H8" s="508"/>
      <c r="I8" s="57">
        <v>100</v>
      </c>
    </row>
    <row r="9" spans="1:9" ht="15.75" thickBot="1" x14ac:dyDescent="0.3">
      <c r="A9" s="423"/>
      <c r="B9" s="509"/>
      <c r="C9" s="548"/>
      <c r="D9" s="481"/>
      <c r="E9" s="481"/>
      <c r="F9" s="549"/>
      <c r="G9" s="423"/>
      <c r="H9" s="509"/>
    </row>
    <row r="11" spans="1:9" ht="15.75" thickBot="1" x14ac:dyDescent="0.3"/>
    <row r="12" spans="1:9" ht="45" x14ac:dyDescent="0.25">
      <c r="A12" s="263" t="s">
        <v>1127</v>
      </c>
      <c r="B12" s="264" t="s">
        <v>1128</v>
      </c>
      <c r="C12" s="264" t="s">
        <v>1129</v>
      </c>
      <c r="D12" s="265" t="s">
        <v>256</v>
      </c>
      <c r="E12" s="265" t="s">
        <v>1063</v>
      </c>
      <c r="F12" s="265" t="s">
        <v>1064</v>
      </c>
      <c r="G12" s="266" t="s">
        <v>1130</v>
      </c>
      <c r="H12" s="318" t="s">
        <v>1266</v>
      </c>
    </row>
    <row r="13" spans="1:9" ht="165" x14ac:dyDescent="0.25">
      <c r="A13" s="267" t="s">
        <v>70</v>
      </c>
      <c r="B13" s="201" t="s">
        <v>1131</v>
      </c>
      <c r="C13" s="202" t="s">
        <v>505</v>
      </c>
      <c r="D13" s="202" t="s">
        <v>197</v>
      </c>
      <c r="E13" s="201" t="s">
        <v>1276</v>
      </c>
      <c r="F13" s="202" t="s">
        <v>505</v>
      </c>
      <c r="G13" s="268">
        <v>40</v>
      </c>
      <c r="H13" s="267" t="s">
        <v>70</v>
      </c>
    </row>
    <row r="14" spans="1:9" ht="30" x14ac:dyDescent="0.25">
      <c r="A14" s="267" t="s">
        <v>70</v>
      </c>
      <c r="B14" s="202" t="s">
        <v>1132</v>
      </c>
      <c r="C14" s="202" t="s">
        <v>505</v>
      </c>
      <c r="D14" s="202" t="s">
        <v>197</v>
      </c>
      <c r="E14" s="201" t="s">
        <v>1133</v>
      </c>
      <c r="F14" s="202" t="s">
        <v>505</v>
      </c>
      <c r="G14" s="268">
        <v>60</v>
      </c>
      <c r="H14" s="267" t="s">
        <v>70</v>
      </c>
    </row>
    <row r="15" spans="1:9" ht="45" x14ac:dyDescent="0.25">
      <c r="A15" s="267" t="s">
        <v>71</v>
      </c>
      <c r="B15" s="202" t="s">
        <v>1134</v>
      </c>
      <c r="C15" s="202" t="s">
        <v>505</v>
      </c>
      <c r="D15" s="202" t="s">
        <v>197</v>
      </c>
      <c r="E15" s="201" t="s">
        <v>241</v>
      </c>
      <c r="F15" s="202" t="s">
        <v>505</v>
      </c>
      <c r="G15" s="268">
        <v>80</v>
      </c>
      <c r="H15" s="267" t="s">
        <v>71</v>
      </c>
    </row>
    <row r="16" spans="1:9" x14ac:dyDescent="0.25">
      <c r="A16" s="267" t="s">
        <v>71</v>
      </c>
      <c r="B16" s="202" t="s">
        <v>1135</v>
      </c>
      <c r="C16" s="202" t="s">
        <v>505</v>
      </c>
      <c r="D16" s="202" t="s">
        <v>197</v>
      </c>
      <c r="E16" s="202" t="s">
        <v>243</v>
      </c>
      <c r="F16" s="202" t="s">
        <v>505</v>
      </c>
      <c r="G16" s="268">
        <v>0</v>
      </c>
      <c r="H16" s="267" t="s">
        <v>71</v>
      </c>
    </row>
    <row r="17" spans="1:8" ht="165" x14ac:dyDescent="0.25">
      <c r="A17" s="267" t="s">
        <v>74</v>
      </c>
      <c r="B17" s="202" t="s">
        <v>1136</v>
      </c>
      <c r="C17" s="202" t="s">
        <v>505</v>
      </c>
      <c r="D17" s="202" t="s">
        <v>197</v>
      </c>
      <c r="E17" s="201" t="s">
        <v>1277</v>
      </c>
      <c r="F17" s="202" t="s">
        <v>505</v>
      </c>
      <c r="G17" s="268">
        <v>100</v>
      </c>
      <c r="H17" s="267" t="s">
        <v>74</v>
      </c>
    </row>
    <row r="18" spans="1:8" ht="165" x14ac:dyDescent="0.25">
      <c r="A18" s="267" t="s">
        <v>73</v>
      </c>
      <c r="B18" s="201" t="s">
        <v>1137</v>
      </c>
      <c r="C18" s="202" t="s">
        <v>505</v>
      </c>
      <c r="D18" s="202" t="s">
        <v>197</v>
      </c>
      <c r="E18" s="201" t="s">
        <v>1278</v>
      </c>
      <c r="F18" s="202" t="s">
        <v>505</v>
      </c>
      <c r="G18" s="268">
        <v>0</v>
      </c>
      <c r="H18" s="267" t="s">
        <v>73</v>
      </c>
    </row>
    <row r="19" spans="1:8" ht="30" x14ac:dyDescent="0.25">
      <c r="A19" s="267" t="s">
        <v>71</v>
      </c>
      <c r="B19" s="202" t="s">
        <v>1138</v>
      </c>
      <c r="C19" s="202" t="s">
        <v>505</v>
      </c>
      <c r="D19" s="202" t="s">
        <v>197</v>
      </c>
      <c r="E19" s="201" t="s">
        <v>1139</v>
      </c>
      <c r="F19" s="202" t="s">
        <v>505</v>
      </c>
      <c r="G19" s="268">
        <v>100</v>
      </c>
      <c r="H19" s="267" t="s">
        <v>71</v>
      </c>
    </row>
    <row r="20" spans="1:8" x14ac:dyDescent="0.25">
      <c r="A20" s="267" t="s">
        <v>74</v>
      </c>
      <c r="B20" s="202" t="s">
        <v>1140</v>
      </c>
      <c r="C20" s="202" t="s">
        <v>505</v>
      </c>
      <c r="D20" s="202" t="s">
        <v>197</v>
      </c>
      <c r="E20" s="201" t="s">
        <v>1141</v>
      </c>
      <c r="F20" s="202" t="s">
        <v>505</v>
      </c>
      <c r="G20" s="268">
        <v>0</v>
      </c>
      <c r="H20" s="267" t="s">
        <v>74</v>
      </c>
    </row>
    <row r="21" spans="1:8" ht="45" x14ac:dyDescent="0.25">
      <c r="A21" s="267" t="s">
        <v>71</v>
      </c>
      <c r="B21" s="202" t="s">
        <v>1142</v>
      </c>
      <c r="C21" s="202" t="s">
        <v>505</v>
      </c>
      <c r="D21" s="202" t="s">
        <v>197</v>
      </c>
      <c r="E21" s="201" t="s">
        <v>1279</v>
      </c>
      <c r="F21" s="202" t="s">
        <v>505</v>
      </c>
      <c r="G21" s="268">
        <v>100</v>
      </c>
      <c r="H21" s="267" t="s">
        <v>71</v>
      </c>
    </row>
    <row r="22" spans="1:8" ht="30" x14ac:dyDescent="0.25">
      <c r="A22" s="267" t="s">
        <v>71</v>
      </c>
      <c r="B22" s="202" t="s">
        <v>1143</v>
      </c>
      <c r="C22" s="202" t="s">
        <v>505</v>
      </c>
      <c r="D22" s="202" t="s">
        <v>197</v>
      </c>
      <c r="E22" s="201" t="s">
        <v>1144</v>
      </c>
      <c r="F22" s="202" t="s">
        <v>505</v>
      </c>
      <c r="G22" s="268">
        <v>0</v>
      </c>
      <c r="H22" s="267" t="s">
        <v>71</v>
      </c>
    </row>
    <row r="23" spans="1:8" ht="90" x14ac:dyDescent="0.25">
      <c r="A23" s="267" t="s">
        <v>73</v>
      </c>
      <c r="B23" s="202" t="s">
        <v>1145</v>
      </c>
      <c r="C23" s="202" t="s">
        <v>505</v>
      </c>
      <c r="D23" s="202" t="s">
        <v>197</v>
      </c>
      <c r="E23" s="201" t="s">
        <v>1146</v>
      </c>
      <c r="F23" s="202" t="s">
        <v>505</v>
      </c>
      <c r="G23" s="268">
        <v>100</v>
      </c>
      <c r="H23" s="267" t="s">
        <v>73</v>
      </c>
    </row>
    <row r="24" spans="1:8" ht="30" x14ac:dyDescent="0.25">
      <c r="A24" s="267" t="s">
        <v>80</v>
      </c>
      <c r="B24" s="202" t="s">
        <v>1147</v>
      </c>
      <c r="C24" s="202" t="s">
        <v>505</v>
      </c>
      <c r="D24" s="202" t="s">
        <v>197</v>
      </c>
      <c r="E24" s="201" t="s">
        <v>1148</v>
      </c>
      <c r="F24" s="202" t="s">
        <v>505</v>
      </c>
      <c r="G24" s="268">
        <v>0</v>
      </c>
      <c r="H24" s="267" t="s">
        <v>80</v>
      </c>
    </row>
    <row r="25" spans="1:8" ht="165" x14ac:dyDescent="0.25">
      <c r="A25" s="267" t="s">
        <v>70</v>
      </c>
      <c r="B25" s="201" t="s">
        <v>1149</v>
      </c>
      <c r="C25" s="202" t="s">
        <v>505</v>
      </c>
      <c r="D25" s="202" t="s">
        <v>197</v>
      </c>
      <c r="E25" s="201" t="s">
        <v>1280</v>
      </c>
      <c r="F25" s="202" t="s">
        <v>505</v>
      </c>
      <c r="G25" s="268">
        <v>80</v>
      </c>
      <c r="H25" s="267" t="s">
        <v>70</v>
      </c>
    </row>
    <row r="26" spans="1:8" x14ac:dyDescent="0.25">
      <c r="A26" s="269" t="s">
        <v>71</v>
      </c>
      <c r="B26" s="30" t="s">
        <v>277</v>
      </c>
      <c r="C26" s="30" t="s">
        <v>275</v>
      </c>
      <c r="D26" s="270" t="s">
        <v>505</v>
      </c>
      <c r="E26" s="270" t="s">
        <v>505</v>
      </c>
      <c r="F26" s="270" t="s">
        <v>1077</v>
      </c>
      <c r="G26" s="271">
        <f>VLOOKUP(C26,ADMINISTRATIVAS!$F$12:$L$76,7,FALSE)</f>
        <v>0</v>
      </c>
      <c r="H26" s="269" t="s">
        <v>71</v>
      </c>
    </row>
    <row r="27" spans="1:8" x14ac:dyDescent="0.25">
      <c r="A27" s="269" t="s">
        <v>71</v>
      </c>
      <c r="B27" s="63" t="s">
        <v>1150</v>
      </c>
      <c r="C27" s="30" t="s">
        <v>295</v>
      </c>
      <c r="D27" s="270" t="s">
        <v>505</v>
      </c>
      <c r="E27" s="270" t="s">
        <v>505</v>
      </c>
      <c r="F27" s="270" t="s">
        <v>1077</v>
      </c>
      <c r="G27" s="271">
        <f>VLOOKUP(C27,ADMINISTRATIVAS!$F$12:$L$76,7,FALSE)</f>
        <v>0</v>
      </c>
      <c r="H27" s="269" t="s">
        <v>71</v>
      </c>
    </row>
    <row r="28" spans="1:8" x14ac:dyDescent="0.25">
      <c r="A28" s="269" t="s">
        <v>71</v>
      </c>
      <c r="B28" s="63" t="s">
        <v>362</v>
      </c>
      <c r="C28" s="30" t="s">
        <v>295</v>
      </c>
      <c r="D28" s="270" t="s">
        <v>505</v>
      </c>
      <c r="E28" s="270" t="s">
        <v>505</v>
      </c>
      <c r="F28" s="270" t="s">
        <v>1077</v>
      </c>
      <c r="G28" s="271">
        <f>VLOOKUP(C28,ADMINISTRATIVAS!$F$12:$L$76,7,FALSE)</f>
        <v>0</v>
      </c>
      <c r="H28" s="269" t="s">
        <v>71</v>
      </c>
    </row>
    <row r="29" spans="1:8" x14ac:dyDescent="0.25">
      <c r="A29" s="269" t="s">
        <v>80</v>
      </c>
      <c r="B29" s="63" t="s">
        <v>1151</v>
      </c>
      <c r="C29" s="30" t="s">
        <v>295</v>
      </c>
      <c r="D29" s="270" t="s">
        <v>505</v>
      </c>
      <c r="E29" s="270" t="s">
        <v>505</v>
      </c>
      <c r="F29" s="270" t="s">
        <v>1077</v>
      </c>
      <c r="G29" s="271">
        <f>VLOOKUP(C29,ADMINISTRATIVAS!$F$12:$L$76,7,FALSE)</f>
        <v>0</v>
      </c>
      <c r="H29" s="269" t="s">
        <v>80</v>
      </c>
    </row>
    <row r="30" spans="1:8" x14ac:dyDescent="0.25">
      <c r="A30" s="269" t="s">
        <v>80</v>
      </c>
      <c r="B30" s="63" t="s">
        <v>1152</v>
      </c>
      <c r="C30" s="30" t="s">
        <v>295</v>
      </c>
      <c r="D30" s="270" t="s">
        <v>505</v>
      </c>
      <c r="E30" s="270" t="s">
        <v>505</v>
      </c>
      <c r="F30" s="270" t="s">
        <v>1077</v>
      </c>
      <c r="G30" s="271">
        <f>VLOOKUP(C30,ADMINISTRATIVAS!$F$12:$L$76,7,FALSE)</f>
        <v>0</v>
      </c>
      <c r="H30" s="269" t="s">
        <v>80</v>
      </c>
    </row>
    <row r="31" spans="1:8" x14ac:dyDescent="0.25">
      <c r="A31" s="269" t="s">
        <v>80</v>
      </c>
      <c r="B31" s="63" t="s">
        <v>1153</v>
      </c>
      <c r="C31" s="30" t="s">
        <v>295</v>
      </c>
      <c r="D31" s="270" t="s">
        <v>505</v>
      </c>
      <c r="E31" s="270" t="s">
        <v>505</v>
      </c>
      <c r="F31" s="270" t="s">
        <v>1077</v>
      </c>
      <c r="G31" s="271">
        <f>VLOOKUP(C31,ADMINISTRATIVAS!$F$12:$L$76,7,FALSE)</f>
        <v>0</v>
      </c>
      <c r="H31" s="269" t="s">
        <v>80</v>
      </c>
    </row>
    <row r="32" spans="1:8" x14ac:dyDescent="0.25">
      <c r="A32" s="269" t="s">
        <v>80</v>
      </c>
      <c r="B32" s="63" t="s">
        <v>1154</v>
      </c>
      <c r="C32" s="30" t="s">
        <v>295</v>
      </c>
      <c r="D32" s="270" t="s">
        <v>505</v>
      </c>
      <c r="E32" s="270" t="s">
        <v>505</v>
      </c>
      <c r="F32" s="270" t="s">
        <v>1077</v>
      </c>
      <c r="G32" s="271">
        <f>VLOOKUP(C32,ADMINISTRATIVAS!$F$12:$L$76,7,FALSE)</f>
        <v>0</v>
      </c>
      <c r="H32" s="269" t="s">
        <v>80</v>
      </c>
    </row>
    <row r="33" spans="1:8" x14ac:dyDescent="0.25">
      <c r="A33" s="269" t="s">
        <v>70</v>
      </c>
      <c r="B33" s="63" t="s">
        <v>1155</v>
      </c>
      <c r="C33" s="30" t="s">
        <v>295</v>
      </c>
      <c r="D33" s="270" t="s">
        <v>505</v>
      </c>
      <c r="E33" s="270" t="s">
        <v>505</v>
      </c>
      <c r="F33" s="270" t="s">
        <v>1077</v>
      </c>
      <c r="G33" s="271">
        <f>VLOOKUP(C33,ADMINISTRATIVAS!$F$12:$L$76,7,FALSE)</f>
        <v>0</v>
      </c>
      <c r="H33" s="269" t="s">
        <v>70</v>
      </c>
    </row>
    <row r="34" spans="1:8" x14ac:dyDescent="0.25">
      <c r="A34" s="269" t="s">
        <v>74</v>
      </c>
      <c r="B34" s="63" t="s">
        <v>1156</v>
      </c>
      <c r="C34" s="30" t="s">
        <v>295</v>
      </c>
      <c r="D34" s="270" t="s">
        <v>505</v>
      </c>
      <c r="E34" s="270" t="s">
        <v>505</v>
      </c>
      <c r="F34" s="270" t="s">
        <v>1077</v>
      </c>
      <c r="G34" s="271">
        <f>VLOOKUP(C34,ADMINISTRATIVAS!$F$12:$L$76,7,FALSE)</f>
        <v>0</v>
      </c>
      <c r="H34" s="269" t="s">
        <v>74</v>
      </c>
    </row>
    <row r="35" spans="1:8" x14ac:dyDescent="0.25">
      <c r="A35" s="269" t="s">
        <v>80</v>
      </c>
      <c r="B35" s="63" t="s">
        <v>1157</v>
      </c>
      <c r="C35" s="30" t="s">
        <v>302</v>
      </c>
      <c r="D35" s="270" t="s">
        <v>505</v>
      </c>
      <c r="E35" s="270" t="s">
        <v>505</v>
      </c>
      <c r="F35" s="270" t="s">
        <v>1077</v>
      </c>
      <c r="G35" s="271">
        <f>VLOOKUP(C35,ADMINISTRATIVAS!$F$12:$L$76,7,FALSE)</f>
        <v>0</v>
      </c>
      <c r="H35" s="269" t="s">
        <v>80</v>
      </c>
    </row>
    <row r="36" spans="1:8" x14ac:dyDescent="0.25">
      <c r="A36" s="269" t="s">
        <v>80</v>
      </c>
      <c r="B36" s="63" t="s">
        <v>353</v>
      </c>
      <c r="C36" s="30" t="s">
        <v>302</v>
      </c>
      <c r="D36" s="270" t="s">
        <v>505</v>
      </c>
      <c r="E36" s="270" t="s">
        <v>505</v>
      </c>
      <c r="F36" s="270" t="s">
        <v>1077</v>
      </c>
      <c r="G36" s="271">
        <f>VLOOKUP(C36,ADMINISTRATIVAS!$F$12:$L$76,7,FALSE)</f>
        <v>0</v>
      </c>
      <c r="H36" s="269" t="s">
        <v>80</v>
      </c>
    </row>
    <row r="37" spans="1:8" x14ac:dyDescent="0.25">
      <c r="A37" s="269" t="s">
        <v>74</v>
      </c>
      <c r="B37" s="63" t="s">
        <v>1158</v>
      </c>
      <c r="C37" s="30" t="s">
        <v>302</v>
      </c>
      <c r="D37" s="270" t="s">
        <v>505</v>
      </c>
      <c r="E37" s="270" t="s">
        <v>505</v>
      </c>
      <c r="F37" s="270" t="s">
        <v>1077</v>
      </c>
      <c r="G37" s="271">
        <f>VLOOKUP(C37,ADMINISTRATIVAS!$F$12:$L$76,7,FALSE)</f>
        <v>0</v>
      </c>
      <c r="H37" s="269" t="s">
        <v>74</v>
      </c>
    </row>
    <row r="38" spans="1:8" x14ac:dyDescent="0.25">
      <c r="A38" s="269" t="s">
        <v>74</v>
      </c>
      <c r="B38" s="30" t="s">
        <v>309</v>
      </c>
      <c r="C38" s="30" t="s">
        <v>308</v>
      </c>
      <c r="D38" s="270" t="s">
        <v>505</v>
      </c>
      <c r="E38" s="270" t="s">
        <v>505</v>
      </c>
      <c r="F38" s="270" t="s">
        <v>1077</v>
      </c>
      <c r="G38" s="271">
        <f>VLOOKUP(C38,ADMINISTRATIVAS!$F$12:$L$76,7,FALSE)</f>
        <v>0</v>
      </c>
      <c r="H38" s="269" t="s">
        <v>74</v>
      </c>
    </row>
    <row r="39" spans="1:8" x14ac:dyDescent="0.25">
      <c r="A39" s="269" t="s">
        <v>71</v>
      </c>
      <c r="B39" s="30" t="s">
        <v>315</v>
      </c>
      <c r="C39" s="30" t="s">
        <v>314</v>
      </c>
      <c r="D39" s="270" t="s">
        <v>505</v>
      </c>
      <c r="E39" s="270" t="s">
        <v>505</v>
      </c>
      <c r="F39" s="270" t="s">
        <v>1077</v>
      </c>
      <c r="G39" s="271">
        <f>VLOOKUP(C39,ADMINISTRATIVAS!$F$12:$L$76,7,FALSE)</f>
        <v>0</v>
      </c>
      <c r="H39" s="269" t="s">
        <v>71</v>
      </c>
    </row>
    <row r="40" spans="1:8" x14ac:dyDescent="0.25">
      <c r="A40" s="269" t="s">
        <v>80</v>
      </c>
      <c r="B40" s="63" t="s">
        <v>883</v>
      </c>
      <c r="C40" s="30" t="s">
        <v>320</v>
      </c>
      <c r="D40" s="270" t="s">
        <v>505</v>
      </c>
      <c r="E40" s="270" t="s">
        <v>505</v>
      </c>
      <c r="F40" s="270" t="s">
        <v>1077</v>
      </c>
      <c r="G40" s="271">
        <f>VLOOKUP(C40,ADMINISTRATIVAS!$F$12:$L$76,7,FALSE)</f>
        <v>0</v>
      </c>
      <c r="H40" s="269" t="s">
        <v>80</v>
      </c>
    </row>
    <row r="41" spans="1:8" x14ac:dyDescent="0.25">
      <c r="A41" s="269" t="s">
        <v>80</v>
      </c>
      <c r="B41" s="63" t="s">
        <v>336</v>
      </c>
      <c r="C41" s="63" t="s">
        <v>335</v>
      </c>
      <c r="D41" s="270" t="s">
        <v>505</v>
      </c>
      <c r="E41" s="270" t="s">
        <v>505</v>
      </c>
      <c r="F41" s="270" t="s">
        <v>1077</v>
      </c>
      <c r="G41" s="271">
        <f>VLOOKUP(C41,ADMINISTRATIVAS!$F$12:$L$76,7,FALSE)</f>
        <v>0</v>
      </c>
      <c r="H41" s="269" t="s">
        <v>80</v>
      </c>
    </row>
    <row r="42" spans="1:8" x14ac:dyDescent="0.25">
      <c r="A42" s="269" t="s">
        <v>80</v>
      </c>
      <c r="B42" s="63" t="s">
        <v>353</v>
      </c>
      <c r="C42" s="30" t="s">
        <v>347</v>
      </c>
      <c r="D42" s="270" t="s">
        <v>505</v>
      </c>
      <c r="E42" s="270" t="s">
        <v>505</v>
      </c>
      <c r="F42" s="270" t="s">
        <v>1077</v>
      </c>
      <c r="G42" s="271">
        <f>VLOOKUP(C42,ADMINISTRATIVAS!$F$12:$L$76,7,FALSE)</f>
        <v>0</v>
      </c>
      <c r="H42" s="269" t="s">
        <v>80</v>
      </c>
    </row>
    <row r="43" spans="1:8" x14ac:dyDescent="0.25">
      <c r="A43" s="269" t="s">
        <v>80</v>
      </c>
      <c r="B43" s="63" t="s">
        <v>412</v>
      </c>
      <c r="C43" s="30" t="s">
        <v>347</v>
      </c>
      <c r="D43" s="270" t="s">
        <v>505</v>
      </c>
      <c r="E43" s="270" t="s">
        <v>505</v>
      </c>
      <c r="F43" s="270" t="s">
        <v>1077</v>
      </c>
      <c r="G43" s="271">
        <f>VLOOKUP(C43,ADMINISTRATIVAS!$F$12:$L$76,7,FALSE)</f>
        <v>0</v>
      </c>
      <c r="H43" s="269" t="s">
        <v>80</v>
      </c>
    </row>
    <row r="44" spans="1:8" x14ac:dyDescent="0.25">
      <c r="A44" s="269" t="s">
        <v>80</v>
      </c>
      <c r="B44" s="30" t="s">
        <v>353</v>
      </c>
      <c r="C44" s="30" t="s">
        <v>352</v>
      </c>
      <c r="D44" s="270" t="s">
        <v>505</v>
      </c>
      <c r="E44" s="270" t="s">
        <v>505</v>
      </c>
      <c r="F44" s="270" t="s">
        <v>1077</v>
      </c>
      <c r="G44" s="271">
        <f>VLOOKUP(C44,ADMINISTRATIVAS!$F$12:$L$76,7,FALSE)</f>
        <v>0</v>
      </c>
      <c r="H44" s="269" t="s">
        <v>80</v>
      </c>
    </row>
    <row r="45" spans="1:8" x14ac:dyDescent="0.25">
      <c r="A45" s="269" t="s">
        <v>71</v>
      </c>
      <c r="B45" s="30" t="s">
        <v>362</v>
      </c>
      <c r="C45" s="63" t="s">
        <v>361</v>
      </c>
      <c r="D45" s="270" t="s">
        <v>505</v>
      </c>
      <c r="E45" s="270" t="s">
        <v>505</v>
      </c>
      <c r="F45" s="270" t="s">
        <v>1077</v>
      </c>
      <c r="G45" s="271">
        <f>VLOOKUP(C45,ADMINISTRATIVAS!$F$12:$L$76,7,FALSE)</f>
        <v>0</v>
      </c>
      <c r="H45" s="269" t="s">
        <v>71</v>
      </c>
    </row>
    <row r="46" spans="1:8" x14ac:dyDescent="0.25">
      <c r="A46" s="269" t="s">
        <v>80</v>
      </c>
      <c r="B46" s="63" t="s">
        <v>1159</v>
      </c>
      <c r="C46" s="63" t="s">
        <v>367</v>
      </c>
      <c r="D46" s="270" t="s">
        <v>505</v>
      </c>
      <c r="E46" s="270" t="s">
        <v>505</v>
      </c>
      <c r="F46" s="270" t="s">
        <v>1077</v>
      </c>
      <c r="G46" s="271">
        <f>VLOOKUP(C46,ADMINISTRATIVAS!$F$12:$L$76,7,FALSE)</f>
        <v>0</v>
      </c>
      <c r="H46" s="269" t="s">
        <v>80</v>
      </c>
    </row>
    <row r="47" spans="1:8" x14ac:dyDescent="0.25">
      <c r="A47" s="269" t="s">
        <v>80</v>
      </c>
      <c r="B47" s="63" t="s">
        <v>1151</v>
      </c>
      <c r="C47" s="63" t="s">
        <v>367</v>
      </c>
      <c r="D47" s="270" t="s">
        <v>505</v>
      </c>
      <c r="E47" s="270" t="s">
        <v>505</v>
      </c>
      <c r="F47" s="270" t="s">
        <v>1077</v>
      </c>
      <c r="G47" s="271">
        <f>VLOOKUP(C47,ADMINISTRATIVAS!$F$12:$L$76,7,FALSE)</f>
        <v>0</v>
      </c>
      <c r="H47" s="269" t="s">
        <v>80</v>
      </c>
    </row>
    <row r="48" spans="1:8" x14ac:dyDescent="0.25">
      <c r="A48" s="269" t="s">
        <v>80</v>
      </c>
      <c r="B48" s="63" t="s">
        <v>1152</v>
      </c>
      <c r="C48" s="63" t="s">
        <v>367</v>
      </c>
      <c r="D48" s="270" t="s">
        <v>505</v>
      </c>
      <c r="E48" s="270" t="s">
        <v>505</v>
      </c>
      <c r="F48" s="270" t="s">
        <v>1077</v>
      </c>
      <c r="G48" s="271">
        <f>VLOOKUP(C48,ADMINISTRATIVAS!$F$12:$L$76,7,FALSE)</f>
        <v>0</v>
      </c>
      <c r="H48" s="269" t="s">
        <v>80</v>
      </c>
    </row>
    <row r="49" spans="1:8" x14ac:dyDescent="0.25">
      <c r="A49" s="269" t="s">
        <v>80</v>
      </c>
      <c r="B49" s="63" t="s">
        <v>1153</v>
      </c>
      <c r="C49" s="63" t="s">
        <v>367</v>
      </c>
      <c r="D49" s="270" t="s">
        <v>505</v>
      </c>
      <c r="E49" s="270" t="s">
        <v>505</v>
      </c>
      <c r="F49" s="270" t="s">
        <v>1077</v>
      </c>
      <c r="G49" s="271">
        <f>VLOOKUP(C49,ADMINISTRATIVAS!$F$12:$L$76,7,FALSE)</f>
        <v>0</v>
      </c>
      <c r="H49" s="269" t="s">
        <v>80</v>
      </c>
    </row>
    <row r="50" spans="1:8" x14ac:dyDescent="0.25">
      <c r="A50" s="269" t="s">
        <v>80</v>
      </c>
      <c r="B50" s="63" t="s">
        <v>1154</v>
      </c>
      <c r="C50" s="63" t="s">
        <v>367</v>
      </c>
      <c r="D50" s="270" t="s">
        <v>505</v>
      </c>
      <c r="E50" s="270" t="s">
        <v>505</v>
      </c>
      <c r="F50" s="270" t="s">
        <v>1077</v>
      </c>
      <c r="G50" s="271">
        <f>VLOOKUP(C50,ADMINISTRATIVAS!$F$12:$L$76,7,FALSE)</f>
        <v>0</v>
      </c>
      <c r="H50" s="269" t="s">
        <v>80</v>
      </c>
    </row>
    <row r="51" spans="1:8" x14ac:dyDescent="0.25">
      <c r="A51" s="269" t="s">
        <v>80</v>
      </c>
      <c r="B51" s="63" t="s">
        <v>353</v>
      </c>
      <c r="C51" s="30" t="s">
        <v>382</v>
      </c>
      <c r="D51" s="270" t="s">
        <v>505</v>
      </c>
      <c r="E51" s="270" t="s">
        <v>505</v>
      </c>
      <c r="F51" s="270" t="s">
        <v>1077</v>
      </c>
      <c r="G51" s="271">
        <f>VLOOKUP(C51,ADMINISTRATIVAS!$F$12:$L$76,7,FALSE)</f>
        <v>0</v>
      </c>
      <c r="H51" s="269" t="s">
        <v>80</v>
      </c>
    </row>
    <row r="52" spans="1:8" x14ac:dyDescent="0.25">
      <c r="A52" s="269" t="s">
        <v>80</v>
      </c>
      <c r="B52" s="63" t="s">
        <v>412</v>
      </c>
      <c r="C52" s="30" t="s">
        <v>382</v>
      </c>
      <c r="D52" s="270" t="s">
        <v>505</v>
      </c>
      <c r="E52" s="270" t="s">
        <v>505</v>
      </c>
      <c r="F52" s="270" t="s">
        <v>1077</v>
      </c>
      <c r="G52" s="271">
        <f>VLOOKUP(C52,ADMINISTRATIVAS!$F$12:$L$76,7,FALSE)</f>
        <v>0</v>
      </c>
      <c r="H52" s="269" t="s">
        <v>80</v>
      </c>
    </row>
    <row r="53" spans="1:8" x14ac:dyDescent="0.25">
      <c r="A53" s="269" t="s">
        <v>71</v>
      </c>
      <c r="B53" s="63" t="s">
        <v>1160</v>
      </c>
      <c r="C53" s="30" t="s">
        <v>393</v>
      </c>
      <c r="D53" s="270" t="s">
        <v>505</v>
      </c>
      <c r="E53" s="270" t="s">
        <v>505</v>
      </c>
      <c r="F53" s="270" t="s">
        <v>1077</v>
      </c>
      <c r="G53" s="271">
        <f>VLOOKUP(C53,ADMINISTRATIVAS!$F$12:$L$76,7,FALSE)</f>
        <v>0</v>
      </c>
      <c r="H53" s="269" t="s">
        <v>71</v>
      </c>
    </row>
    <row r="54" spans="1:8" x14ac:dyDescent="0.25">
      <c r="A54" s="269" t="s">
        <v>71</v>
      </c>
      <c r="B54" s="63" t="s">
        <v>1161</v>
      </c>
      <c r="C54" s="30" t="s">
        <v>393</v>
      </c>
      <c r="D54" s="270" t="s">
        <v>505</v>
      </c>
      <c r="E54" s="270" t="s">
        <v>505</v>
      </c>
      <c r="F54" s="270" t="s">
        <v>1077</v>
      </c>
      <c r="G54" s="271">
        <f>VLOOKUP(C54,ADMINISTRATIVAS!$F$12:$L$76,7,FALSE)</f>
        <v>0</v>
      </c>
      <c r="H54" s="269" t="s">
        <v>71</v>
      </c>
    </row>
    <row r="55" spans="1:8" x14ac:dyDescent="0.25">
      <c r="A55" s="269" t="s">
        <v>71</v>
      </c>
      <c r="B55" s="63" t="s">
        <v>1162</v>
      </c>
      <c r="C55" s="30" t="s">
        <v>393</v>
      </c>
      <c r="D55" s="270" t="s">
        <v>505</v>
      </c>
      <c r="E55" s="270" t="s">
        <v>505</v>
      </c>
      <c r="F55" s="270" t="s">
        <v>1077</v>
      </c>
      <c r="G55" s="271">
        <f>VLOOKUP(C55,ADMINISTRATIVAS!$F$12:$L$76,7,FALSE)</f>
        <v>0</v>
      </c>
      <c r="H55" s="269" t="s">
        <v>71</v>
      </c>
    </row>
    <row r="56" spans="1:8" x14ac:dyDescent="0.25">
      <c r="A56" s="269" t="s">
        <v>71</v>
      </c>
      <c r="B56" s="63" t="s">
        <v>1160</v>
      </c>
      <c r="C56" s="30" t="s">
        <v>400</v>
      </c>
      <c r="D56" s="270" t="s">
        <v>505</v>
      </c>
      <c r="E56" s="270" t="s">
        <v>505</v>
      </c>
      <c r="F56" s="270" t="s">
        <v>1077</v>
      </c>
      <c r="G56" s="271">
        <f>VLOOKUP(C56,ADMINISTRATIVAS!$F$12:$L$76,7,FALSE)</f>
        <v>0</v>
      </c>
      <c r="H56" s="269" t="s">
        <v>71</v>
      </c>
    </row>
    <row r="57" spans="1:8" x14ac:dyDescent="0.25">
      <c r="A57" s="269" t="s">
        <v>71</v>
      </c>
      <c r="B57" s="63" t="s">
        <v>1161</v>
      </c>
      <c r="C57" s="30" t="s">
        <v>400</v>
      </c>
      <c r="D57" s="270" t="s">
        <v>505</v>
      </c>
      <c r="E57" s="270" t="s">
        <v>505</v>
      </c>
      <c r="F57" s="270" t="s">
        <v>1077</v>
      </c>
      <c r="G57" s="271">
        <f>VLOOKUP(C57,ADMINISTRATIVAS!$F$12:$L$76,7,FALSE)</f>
        <v>0</v>
      </c>
      <c r="H57" s="269" t="s">
        <v>71</v>
      </c>
    </row>
    <row r="58" spans="1:8" x14ac:dyDescent="0.25">
      <c r="A58" s="269" t="s">
        <v>80</v>
      </c>
      <c r="B58" s="30" t="s">
        <v>412</v>
      </c>
      <c r="C58" s="30" t="s">
        <v>411</v>
      </c>
      <c r="D58" s="270" t="s">
        <v>505</v>
      </c>
      <c r="E58" s="270" t="s">
        <v>505</v>
      </c>
      <c r="F58" s="270" t="s">
        <v>1077</v>
      </c>
      <c r="G58" s="271">
        <f>VLOOKUP(C58,ADMINISTRATIVAS!$F$12:$L$76,7,FALSE)</f>
        <v>0</v>
      </c>
      <c r="H58" s="269" t="s">
        <v>80</v>
      </c>
    </row>
    <row r="59" spans="1:8" x14ac:dyDescent="0.25">
      <c r="A59" s="269" t="s">
        <v>80</v>
      </c>
      <c r="B59" s="63" t="s">
        <v>353</v>
      </c>
      <c r="C59" s="30" t="s">
        <v>426</v>
      </c>
      <c r="D59" s="270" t="s">
        <v>505</v>
      </c>
      <c r="E59" s="270" t="s">
        <v>505</v>
      </c>
      <c r="F59" s="270" t="s">
        <v>1077</v>
      </c>
      <c r="G59" s="271">
        <f>VLOOKUP(C59,ADMINISTRATIVAS!$F$12:$L$76,7,FALSE)</f>
        <v>0</v>
      </c>
      <c r="H59" s="269" t="s">
        <v>80</v>
      </c>
    </row>
    <row r="60" spans="1:8" x14ac:dyDescent="0.25">
      <c r="A60" s="269" t="s">
        <v>80</v>
      </c>
      <c r="B60" s="63" t="s">
        <v>735</v>
      </c>
      <c r="C60" s="30" t="s">
        <v>426</v>
      </c>
      <c r="D60" s="270" t="s">
        <v>505</v>
      </c>
      <c r="E60" s="270" t="s">
        <v>505</v>
      </c>
      <c r="F60" s="270" t="s">
        <v>1077</v>
      </c>
      <c r="G60" s="271">
        <f>VLOOKUP(C60,ADMINISTRATIVAS!$F$12:$L$76,7,FALSE)</f>
        <v>0</v>
      </c>
      <c r="H60" s="269" t="s">
        <v>80</v>
      </c>
    </row>
    <row r="61" spans="1:8" x14ac:dyDescent="0.25">
      <c r="A61" s="269" t="s">
        <v>80</v>
      </c>
      <c r="B61" s="63" t="s">
        <v>1163</v>
      </c>
      <c r="C61" s="30" t="s">
        <v>431</v>
      </c>
      <c r="D61" s="270" t="s">
        <v>505</v>
      </c>
      <c r="E61" s="270" t="s">
        <v>505</v>
      </c>
      <c r="F61" s="270" t="s">
        <v>1077</v>
      </c>
      <c r="G61" s="271">
        <f>VLOOKUP(C61,ADMINISTRATIVAS!$F$12:$L$76,7,FALSE)</f>
        <v>0</v>
      </c>
      <c r="H61" s="269" t="s">
        <v>80</v>
      </c>
    </row>
    <row r="62" spans="1:8" x14ac:dyDescent="0.25">
      <c r="A62" s="269" t="s">
        <v>80</v>
      </c>
      <c r="B62" s="63" t="s">
        <v>1164</v>
      </c>
      <c r="C62" s="30" t="s">
        <v>431</v>
      </c>
      <c r="D62" s="270" t="s">
        <v>505</v>
      </c>
      <c r="E62" s="270" t="s">
        <v>505</v>
      </c>
      <c r="F62" s="270" t="s">
        <v>1077</v>
      </c>
      <c r="G62" s="271">
        <f>VLOOKUP(C62,ADMINISTRATIVAS!$F$12:$L$76,7,FALSE)</f>
        <v>0</v>
      </c>
      <c r="H62" s="269" t="s">
        <v>80</v>
      </c>
    </row>
    <row r="63" spans="1:8" x14ac:dyDescent="0.25">
      <c r="A63" s="269" t="s">
        <v>80</v>
      </c>
      <c r="B63" s="63" t="s">
        <v>1165</v>
      </c>
      <c r="C63" s="30" t="s">
        <v>431</v>
      </c>
      <c r="D63" s="270" t="s">
        <v>505</v>
      </c>
      <c r="E63" s="270" t="s">
        <v>505</v>
      </c>
      <c r="F63" s="270" t="s">
        <v>1077</v>
      </c>
      <c r="G63" s="271">
        <f>VLOOKUP(C63,ADMINISTRATIVAS!$F$12:$L$76,7,FALSE)</f>
        <v>0</v>
      </c>
      <c r="H63" s="269" t="s">
        <v>80</v>
      </c>
    </row>
    <row r="64" spans="1:8" x14ac:dyDescent="0.25">
      <c r="A64" s="269" t="s">
        <v>80</v>
      </c>
      <c r="B64" s="63" t="s">
        <v>353</v>
      </c>
      <c r="C64" s="30" t="s">
        <v>431</v>
      </c>
      <c r="D64" s="270" t="s">
        <v>505</v>
      </c>
      <c r="E64" s="270" t="s">
        <v>505</v>
      </c>
      <c r="F64" s="270" t="s">
        <v>1077</v>
      </c>
      <c r="G64" s="271">
        <f>VLOOKUP(C64,ADMINISTRATIVAS!$F$12:$L$76,7,FALSE)</f>
        <v>0</v>
      </c>
      <c r="H64" s="269" t="s">
        <v>80</v>
      </c>
    </row>
    <row r="65" spans="1:8" x14ac:dyDescent="0.25">
      <c r="A65" s="269" t="s">
        <v>80</v>
      </c>
      <c r="B65" s="63" t="s">
        <v>1166</v>
      </c>
      <c r="C65" s="30" t="s">
        <v>431</v>
      </c>
      <c r="D65" s="270" t="s">
        <v>505</v>
      </c>
      <c r="E65" s="270" t="s">
        <v>505</v>
      </c>
      <c r="F65" s="270" t="s">
        <v>1077</v>
      </c>
      <c r="G65" s="271">
        <f>VLOOKUP(C65,ADMINISTRATIVAS!$F$12:$L$76,7,FALSE)</f>
        <v>0</v>
      </c>
      <c r="H65" s="269" t="s">
        <v>80</v>
      </c>
    </row>
    <row r="66" spans="1:8" x14ac:dyDescent="0.25">
      <c r="A66" s="269" t="s">
        <v>80</v>
      </c>
      <c r="B66" s="63" t="s">
        <v>735</v>
      </c>
      <c r="C66" s="30" t="s">
        <v>431</v>
      </c>
      <c r="D66" s="270" t="s">
        <v>505</v>
      </c>
      <c r="E66" s="270" t="s">
        <v>505</v>
      </c>
      <c r="F66" s="270" t="s">
        <v>1077</v>
      </c>
      <c r="G66" s="271">
        <f>VLOOKUP(C66,ADMINISTRATIVAS!$F$12:$L$76,7,FALSE)</f>
        <v>0</v>
      </c>
      <c r="H66" s="269" t="s">
        <v>80</v>
      </c>
    </row>
    <row r="67" spans="1:8" x14ac:dyDescent="0.25">
      <c r="A67" s="269" t="s">
        <v>80</v>
      </c>
      <c r="B67" s="63" t="s">
        <v>1165</v>
      </c>
      <c r="C67" s="30" t="s">
        <v>439</v>
      </c>
      <c r="D67" s="270" t="s">
        <v>505</v>
      </c>
      <c r="E67" s="270" t="s">
        <v>505</v>
      </c>
      <c r="F67" s="270" t="s">
        <v>1077</v>
      </c>
      <c r="G67" s="271">
        <f>VLOOKUP(C67,ADMINISTRATIVAS!$F$12:$L$76,7,FALSE)</f>
        <v>0</v>
      </c>
      <c r="H67" s="269" t="s">
        <v>80</v>
      </c>
    </row>
    <row r="68" spans="1:8" x14ac:dyDescent="0.25">
      <c r="A68" s="269" t="s">
        <v>80</v>
      </c>
      <c r="B68" s="63" t="s">
        <v>1166</v>
      </c>
      <c r="C68" s="30" t="s">
        <v>439</v>
      </c>
      <c r="D68" s="270" t="s">
        <v>505</v>
      </c>
      <c r="E68" s="270" t="s">
        <v>505</v>
      </c>
      <c r="F68" s="270" t="s">
        <v>1077</v>
      </c>
      <c r="G68" s="271">
        <f>VLOOKUP(C68,ADMINISTRATIVAS!$F$12:$L$76,7,FALSE)</f>
        <v>0</v>
      </c>
      <c r="H68" s="269" t="s">
        <v>80</v>
      </c>
    </row>
    <row r="69" spans="1:8" x14ac:dyDescent="0.25">
      <c r="A69" s="269" t="s">
        <v>80</v>
      </c>
      <c r="B69" s="63" t="s">
        <v>735</v>
      </c>
      <c r="C69" s="30" t="s">
        <v>439</v>
      </c>
      <c r="D69" s="270" t="s">
        <v>505</v>
      </c>
      <c r="E69" s="270" t="s">
        <v>505</v>
      </c>
      <c r="F69" s="270" t="s">
        <v>1077</v>
      </c>
      <c r="G69" s="271">
        <f>VLOOKUP(C69,ADMINISTRATIVAS!$F$12:$L$76,7,FALSE)</f>
        <v>0</v>
      </c>
      <c r="H69" s="269" t="s">
        <v>80</v>
      </c>
    </row>
    <row r="70" spans="1:8" x14ac:dyDescent="0.25">
      <c r="A70" s="269" t="s">
        <v>80</v>
      </c>
      <c r="B70" s="63" t="s">
        <v>1165</v>
      </c>
      <c r="C70" s="30" t="s">
        <v>444</v>
      </c>
      <c r="D70" s="270" t="s">
        <v>505</v>
      </c>
      <c r="E70" s="270" t="s">
        <v>505</v>
      </c>
      <c r="F70" s="270" t="s">
        <v>1077</v>
      </c>
      <c r="G70" s="271">
        <f>VLOOKUP(C70,ADMINISTRATIVAS!$F$12:$L$76,7,FALSE)</f>
        <v>0</v>
      </c>
      <c r="H70" s="269" t="s">
        <v>80</v>
      </c>
    </row>
    <row r="71" spans="1:8" x14ac:dyDescent="0.25">
      <c r="A71" s="269" t="s">
        <v>80</v>
      </c>
      <c r="B71" s="63" t="s">
        <v>1166</v>
      </c>
      <c r="C71" s="30" t="s">
        <v>444</v>
      </c>
      <c r="D71" s="270" t="s">
        <v>505</v>
      </c>
      <c r="E71" s="270" t="s">
        <v>505</v>
      </c>
      <c r="F71" s="270" t="s">
        <v>1077</v>
      </c>
      <c r="G71" s="271">
        <f>VLOOKUP(C71,ADMINISTRATIVAS!$F$12:$L$76,7,FALSE)</f>
        <v>0</v>
      </c>
      <c r="H71" s="269" t="s">
        <v>80</v>
      </c>
    </row>
    <row r="72" spans="1:8" x14ac:dyDescent="0.25">
      <c r="A72" s="269" t="s">
        <v>80</v>
      </c>
      <c r="B72" s="63" t="s">
        <v>1165</v>
      </c>
      <c r="C72" s="30" t="s">
        <v>449</v>
      </c>
      <c r="D72" s="270" t="s">
        <v>505</v>
      </c>
      <c r="E72" s="270" t="s">
        <v>505</v>
      </c>
      <c r="F72" s="270" t="s">
        <v>1077</v>
      </c>
      <c r="G72" s="271">
        <f>VLOOKUP(C72,ADMINISTRATIVAS!$F$12:$L$76,7,FALSE)</f>
        <v>0</v>
      </c>
      <c r="H72" s="269" t="s">
        <v>80</v>
      </c>
    </row>
    <row r="73" spans="1:8" x14ac:dyDescent="0.25">
      <c r="A73" s="269" t="s">
        <v>80</v>
      </c>
      <c r="B73" s="63" t="s">
        <v>735</v>
      </c>
      <c r="C73" s="30" t="s">
        <v>449</v>
      </c>
      <c r="D73" s="270" t="s">
        <v>505</v>
      </c>
      <c r="E73" s="270" t="s">
        <v>505</v>
      </c>
      <c r="F73" s="270" t="s">
        <v>1077</v>
      </c>
      <c r="G73" s="271">
        <f>VLOOKUP(C73,ADMINISTRATIVAS!$F$12:$L$76,7,FALSE)</f>
        <v>0</v>
      </c>
      <c r="H73" s="269" t="s">
        <v>80</v>
      </c>
    </row>
    <row r="74" spans="1:8" x14ac:dyDescent="0.25">
      <c r="A74" s="269" t="s">
        <v>80</v>
      </c>
      <c r="B74" s="30" t="s">
        <v>353</v>
      </c>
      <c r="C74" s="272" t="s">
        <v>544</v>
      </c>
      <c r="D74" s="270" t="s">
        <v>505</v>
      </c>
      <c r="E74" s="270" t="s">
        <v>505</v>
      </c>
      <c r="F74" s="270" t="s">
        <v>1167</v>
      </c>
      <c r="G74" s="271">
        <f>VLOOKUP(C74,TECNICAS!$E$12:$K$117,7,FALSE)</f>
        <v>0</v>
      </c>
      <c r="H74" s="269" t="s">
        <v>80</v>
      </c>
    </row>
    <row r="75" spans="1:8" x14ac:dyDescent="0.25">
      <c r="A75" s="269" t="s">
        <v>80</v>
      </c>
      <c r="B75" s="63" t="s">
        <v>1157</v>
      </c>
      <c r="C75" s="272" t="s">
        <v>549</v>
      </c>
      <c r="D75" s="270" t="s">
        <v>505</v>
      </c>
      <c r="E75" s="270" t="s">
        <v>505</v>
      </c>
      <c r="F75" s="270" t="s">
        <v>1167</v>
      </c>
      <c r="G75" s="271">
        <f>VLOOKUP(C75,TECNICAS!$E$12:$K$117,7,FALSE)</f>
        <v>0</v>
      </c>
      <c r="H75" s="269" t="s">
        <v>80</v>
      </c>
    </row>
    <row r="76" spans="1:8" x14ac:dyDescent="0.25">
      <c r="A76" s="269" t="s">
        <v>80</v>
      </c>
      <c r="B76" s="63" t="s">
        <v>353</v>
      </c>
      <c r="C76" s="272" t="s">
        <v>549</v>
      </c>
      <c r="D76" s="270" t="s">
        <v>505</v>
      </c>
      <c r="E76" s="270" t="s">
        <v>505</v>
      </c>
      <c r="F76" s="270" t="s">
        <v>1167</v>
      </c>
      <c r="G76" s="271">
        <f>VLOOKUP(C76,TECNICAS!$E$12:$K$117,7,FALSE)</f>
        <v>0</v>
      </c>
      <c r="H76" s="269" t="s">
        <v>80</v>
      </c>
    </row>
    <row r="77" spans="1:8" x14ac:dyDescent="0.25">
      <c r="A77" s="269" t="s">
        <v>80</v>
      </c>
      <c r="B77" s="63" t="s">
        <v>1168</v>
      </c>
      <c r="C77" s="272" t="s">
        <v>549</v>
      </c>
      <c r="D77" s="270" t="s">
        <v>505</v>
      </c>
      <c r="E77" s="270" t="s">
        <v>505</v>
      </c>
      <c r="F77" s="270" t="s">
        <v>1167</v>
      </c>
      <c r="G77" s="271">
        <f>VLOOKUP(C77,TECNICAS!$E$12:$K$117,7,FALSE)</f>
        <v>0</v>
      </c>
      <c r="H77" s="269" t="s">
        <v>80</v>
      </c>
    </row>
    <row r="78" spans="1:8" x14ac:dyDescent="0.25">
      <c r="A78" s="269" t="s">
        <v>80</v>
      </c>
      <c r="B78" s="30" t="s">
        <v>561</v>
      </c>
      <c r="C78" s="63" t="s">
        <v>560</v>
      </c>
      <c r="D78" s="270" t="s">
        <v>505</v>
      </c>
      <c r="E78" s="270" t="s">
        <v>505</v>
      </c>
      <c r="F78" s="270" t="s">
        <v>1167</v>
      </c>
      <c r="G78" s="271">
        <f>VLOOKUP(C78,TECNICAS!$E$12:$K$117,7,FALSE)</f>
        <v>0</v>
      </c>
      <c r="H78" s="269" t="s">
        <v>80</v>
      </c>
    </row>
    <row r="79" spans="1:8" x14ac:dyDescent="0.25">
      <c r="A79" s="269" t="s">
        <v>80</v>
      </c>
      <c r="B79" s="30" t="s">
        <v>561</v>
      </c>
      <c r="C79" s="63" t="s">
        <v>566</v>
      </c>
      <c r="D79" s="270" t="s">
        <v>505</v>
      </c>
      <c r="E79" s="270" t="s">
        <v>505</v>
      </c>
      <c r="F79" s="270" t="s">
        <v>1167</v>
      </c>
      <c r="G79" s="271">
        <f>VLOOKUP(C79,TECNICAS!$E$12:$K$117,7,FALSE)</f>
        <v>0</v>
      </c>
      <c r="H79" s="269" t="s">
        <v>80</v>
      </c>
    </row>
    <row r="80" spans="1:8" x14ac:dyDescent="0.25">
      <c r="A80" s="269" t="s">
        <v>80</v>
      </c>
      <c r="B80" s="63" t="s">
        <v>1157</v>
      </c>
      <c r="C80" s="63" t="s">
        <v>571</v>
      </c>
      <c r="D80" s="270" t="s">
        <v>505</v>
      </c>
      <c r="E80" s="270" t="s">
        <v>505</v>
      </c>
      <c r="F80" s="270" t="s">
        <v>1167</v>
      </c>
      <c r="G80" s="271">
        <f>VLOOKUP(C80,TECNICAS!$E$12:$K$117,7,FALSE)</f>
        <v>0</v>
      </c>
      <c r="H80" s="269" t="s">
        <v>80</v>
      </c>
    </row>
    <row r="81" spans="1:8" x14ac:dyDescent="0.25">
      <c r="A81" s="269" t="s">
        <v>80</v>
      </c>
      <c r="B81" s="63" t="s">
        <v>353</v>
      </c>
      <c r="C81" s="63" t="s">
        <v>571</v>
      </c>
      <c r="D81" s="270" t="s">
        <v>505</v>
      </c>
      <c r="E81" s="270" t="s">
        <v>505</v>
      </c>
      <c r="F81" s="270" t="s">
        <v>1167</v>
      </c>
      <c r="G81" s="271">
        <f>VLOOKUP(C81,TECNICAS!$E$12:$K$117,7,FALSE)</f>
        <v>0</v>
      </c>
      <c r="H81" s="269" t="s">
        <v>80</v>
      </c>
    </row>
    <row r="82" spans="1:8" x14ac:dyDescent="0.25">
      <c r="A82" s="269" t="s">
        <v>80</v>
      </c>
      <c r="B82" s="30" t="s">
        <v>561</v>
      </c>
      <c r="C82" s="63" t="s">
        <v>577</v>
      </c>
      <c r="D82" s="270" t="s">
        <v>505</v>
      </c>
      <c r="E82" s="270" t="s">
        <v>505</v>
      </c>
      <c r="F82" s="270" t="s">
        <v>1167</v>
      </c>
      <c r="G82" s="271">
        <f>VLOOKUP(C82,TECNICAS!$E$12:$K$117,7,FALSE)</f>
        <v>0</v>
      </c>
      <c r="H82" s="269" t="s">
        <v>80</v>
      </c>
    </row>
    <row r="83" spans="1:8" x14ac:dyDescent="0.25">
      <c r="A83" s="269" t="s">
        <v>80</v>
      </c>
      <c r="B83" s="30" t="s">
        <v>561</v>
      </c>
      <c r="C83" s="63" t="s">
        <v>596</v>
      </c>
      <c r="D83" s="270" t="s">
        <v>505</v>
      </c>
      <c r="E83" s="270" t="s">
        <v>505</v>
      </c>
      <c r="F83" s="270" t="s">
        <v>1167</v>
      </c>
      <c r="G83" s="271">
        <f>VLOOKUP(C83,TECNICAS!$E$12:$K$117,7,FALSE)</f>
        <v>0</v>
      </c>
      <c r="H83" s="269" t="s">
        <v>80</v>
      </c>
    </row>
    <row r="84" spans="1:8" x14ac:dyDescent="0.25">
      <c r="A84" s="269" t="s">
        <v>80</v>
      </c>
      <c r="B84" s="63" t="s">
        <v>1157</v>
      </c>
      <c r="C84" s="63" t="s">
        <v>605</v>
      </c>
      <c r="D84" s="270" t="s">
        <v>505</v>
      </c>
      <c r="E84" s="270" t="s">
        <v>505</v>
      </c>
      <c r="F84" s="270" t="s">
        <v>1167</v>
      </c>
      <c r="G84" s="271">
        <f>VLOOKUP(C84,TECNICAS!$E$12:$K$117,7,FALSE)</f>
        <v>0</v>
      </c>
      <c r="H84" s="269" t="s">
        <v>80</v>
      </c>
    </row>
    <row r="85" spans="1:8" x14ac:dyDescent="0.25">
      <c r="A85" s="269" t="s">
        <v>80</v>
      </c>
      <c r="B85" s="63" t="s">
        <v>353</v>
      </c>
      <c r="C85" s="63" t="s">
        <v>605</v>
      </c>
      <c r="D85" s="270" t="s">
        <v>505</v>
      </c>
      <c r="E85" s="270" t="s">
        <v>505</v>
      </c>
      <c r="F85" s="270" t="s">
        <v>1167</v>
      </c>
      <c r="G85" s="271">
        <f>VLOOKUP(C85,TECNICAS!$E$12:$K$117,7,FALSE)</f>
        <v>0</v>
      </c>
      <c r="H85" s="269" t="s">
        <v>80</v>
      </c>
    </row>
    <row r="86" spans="1:8" x14ac:dyDescent="0.25">
      <c r="A86" s="269" t="s">
        <v>80</v>
      </c>
      <c r="B86" s="30" t="s">
        <v>561</v>
      </c>
      <c r="C86" s="63" t="s">
        <v>610</v>
      </c>
      <c r="D86" s="270" t="s">
        <v>505</v>
      </c>
      <c r="E86" s="270" t="s">
        <v>505</v>
      </c>
      <c r="F86" s="270" t="s">
        <v>1167</v>
      </c>
      <c r="G86" s="271">
        <f>VLOOKUP(C86,TECNICAS!$E$12:$K$117,7,FALSE)</f>
        <v>0</v>
      </c>
      <c r="H86" s="269" t="s">
        <v>80</v>
      </c>
    </row>
    <row r="87" spans="1:8" x14ac:dyDescent="0.25">
      <c r="A87" s="269" t="s">
        <v>80</v>
      </c>
      <c r="B87" s="30" t="s">
        <v>561</v>
      </c>
      <c r="C87" s="63" t="s">
        <v>615</v>
      </c>
      <c r="D87" s="270" t="s">
        <v>505</v>
      </c>
      <c r="E87" s="270" t="s">
        <v>505</v>
      </c>
      <c r="F87" s="270" t="s">
        <v>1167</v>
      </c>
      <c r="G87" s="271">
        <f>VLOOKUP(C87,TECNICAS!$E$12:$K$117,7,FALSE)</f>
        <v>0</v>
      </c>
      <c r="H87" s="269" t="s">
        <v>80</v>
      </c>
    </row>
    <row r="88" spans="1:8" x14ac:dyDescent="0.25">
      <c r="A88" s="269" t="s">
        <v>80</v>
      </c>
      <c r="B88" s="63" t="s">
        <v>1157</v>
      </c>
      <c r="C88" s="63" t="s">
        <v>620</v>
      </c>
      <c r="D88" s="270" t="s">
        <v>505</v>
      </c>
      <c r="E88" s="270" t="s">
        <v>505</v>
      </c>
      <c r="F88" s="270" t="s">
        <v>1167</v>
      </c>
      <c r="G88" s="271">
        <f>VLOOKUP(C88,TECNICAS!$E$12:$K$117,7,FALSE)</f>
        <v>0</v>
      </c>
      <c r="H88" s="269" t="s">
        <v>80</v>
      </c>
    </row>
    <row r="89" spans="1:8" x14ac:dyDescent="0.25">
      <c r="A89" s="269" t="s">
        <v>80</v>
      </c>
      <c r="B89" s="63" t="s">
        <v>353</v>
      </c>
      <c r="C89" s="63" t="s">
        <v>620</v>
      </c>
      <c r="D89" s="270" t="s">
        <v>505</v>
      </c>
      <c r="E89" s="270" t="s">
        <v>505</v>
      </c>
      <c r="F89" s="270" t="s">
        <v>1167</v>
      </c>
      <c r="G89" s="271">
        <f>VLOOKUP(C89,TECNICAS!$E$12:$K$117,7,FALSE)</f>
        <v>0</v>
      </c>
      <c r="H89" s="269" t="s">
        <v>80</v>
      </c>
    </row>
    <row r="90" spans="1:8" x14ac:dyDescent="0.25">
      <c r="A90" s="269" t="s">
        <v>80</v>
      </c>
      <c r="B90" s="30" t="s">
        <v>353</v>
      </c>
      <c r="C90" s="63" t="s">
        <v>625</v>
      </c>
      <c r="D90" s="270" t="s">
        <v>505</v>
      </c>
      <c r="E90" s="270" t="s">
        <v>505</v>
      </c>
      <c r="F90" s="270" t="s">
        <v>1167</v>
      </c>
      <c r="G90" s="271">
        <f>VLOOKUP(C90,TECNICAS!$E$12:$K$117,7,FALSE)</f>
        <v>0</v>
      </c>
      <c r="H90" s="269" t="s">
        <v>80</v>
      </c>
    </row>
    <row r="91" spans="1:8" x14ac:dyDescent="0.25">
      <c r="A91" s="269" t="s">
        <v>80</v>
      </c>
      <c r="B91" s="30" t="s">
        <v>650</v>
      </c>
      <c r="C91" s="63" t="s">
        <v>649</v>
      </c>
      <c r="D91" s="270" t="s">
        <v>505</v>
      </c>
      <c r="E91" s="270" t="s">
        <v>505</v>
      </c>
      <c r="F91" s="270" t="s">
        <v>1167</v>
      </c>
      <c r="G91" s="271">
        <f>VLOOKUP(C91,TECNICAS!$E$12:$K$117,7,FALSE)</f>
        <v>0</v>
      </c>
      <c r="H91" s="269" t="s">
        <v>80</v>
      </c>
    </row>
    <row r="92" spans="1:8" x14ac:dyDescent="0.25">
      <c r="A92" s="269" t="s">
        <v>80</v>
      </c>
      <c r="B92" s="63" t="s">
        <v>650</v>
      </c>
      <c r="C92" s="63" t="s">
        <v>656</v>
      </c>
      <c r="D92" s="270" t="s">
        <v>505</v>
      </c>
      <c r="E92" s="270" t="s">
        <v>505</v>
      </c>
      <c r="F92" s="270" t="s">
        <v>1167</v>
      </c>
      <c r="G92" s="271">
        <f>VLOOKUP(C92,TECNICAS!$E$12:$K$117,7,FALSE)</f>
        <v>0</v>
      </c>
      <c r="H92" s="269" t="s">
        <v>80</v>
      </c>
    </row>
    <row r="93" spans="1:8" x14ac:dyDescent="0.25">
      <c r="A93" s="269" t="s">
        <v>80</v>
      </c>
      <c r="B93" s="63" t="s">
        <v>713</v>
      </c>
      <c r="C93" s="63" t="s">
        <v>656</v>
      </c>
      <c r="D93" s="270" t="s">
        <v>505</v>
      </c>
      <c r="E93" s="270" t="s">
        <v>505</v>
      </c>
      <c r="F93" s="270" t="s">
        <v>1167</v>
      </c>
      <c r="G93" s="271">
        <f>VLOOKUP(C93,TECNICAS!$E$12:$K$117,7,FALSE)</f>
        <v>0</v>
      </c>
      <c r="H93" s="269" t="s">
        <v>80</v>
      </c>
    </row>
    <row r="94" spans="1:8" x14ac:dyDescent="0.25">
      <c r="A94" s="269" t="s">
        <v>71</v>
      </c>
      <c r="B94" s="63" t="s">
        <v>475</v>
      </c>
      <c r="C94" s="63" t="s">
        <v>668</v>
      </c>
      <c r="D94" s="270" t="s">
        <v>505</v>
      </c>
      <c r="E94" s="270" t="s">
        <v>505</v>
      </c>
      <c r="F94" s="270" t="s">
        <v>1167</v>
      </c>
      <c r="G94" s="271">
        <f>VLOOKUP(C94,TECNICAS!$E$12:$K$117,7,FALSE)</f>
        <v>0</v>
      </c>
      <c r="H94" s="269" t="s">
        <v>71</v>
      </c>
    </row>
    <row r="95" spans="1:8" x14ac:dyDescent="0.25">
      <c r="A95" s="269" t="s">
        <v>80</v>
      </c>
      <c r="B95" s="63" t="s">
        <v>650</v>
      </c>
      <c r="C95" s="63" t="s">
        <v>668</v>
      </c>
      <c r="D95" s="270" t="s">
        <v>505</v>
      </c>
      <c r="E95" s="270" t="s">
        <v>505</v>
      </c>
      <c r="F95" s="270" t="s">
        <v>1167</v>
      </c>
      <c r="G95" s="271">
        <f>VLOOKUP(C95,TECNICAS!$E$12:$K$117,7,FALSE)</f>
        <v>0</v>
      </c>
      <c r="H95" s="269" t="s">
        <v>80</v>
      </c>
    </row>
    <row r="96" spans="1:8" x14ac:dyDescent="0.25">
      <c r="A96" s="269" t="s">
        <v>80</v>
      </c>
      <c r="B96" s="63" t="s">
        <v>689</v>
      </c>
      <c r="C96" s="63" t="s">
        <v>668</v>
      </c>
      <c r="D96" s="270" t="s">
        <v>505</v>
      </c>
      <c r="E96" s="270" t="s">
        <v>505</v>
      </c>
      <c r="F96" s="270" t="s">
        <v>1167</v>
      </c>
      <c r="G96" s="271">
        <f>VLOOKUP(C96,TECNICAS!$E$12:$K$117,7,FALSE)</f>
        <v>0</v>
      </c>
      <c r="H96" s="269" t="s">
        <v>80</v>
      </c>
    </row>
    <row r="97" spans="1:8" x14ac:dyDescent="0.25">
      <c r="A97" s="269" t="s">
        <v>80</v>
      </c>
      <c r="B97" s="30" t="s">
        <v>650</v>
      </c>
      <c r="C97" s="63" t="s">
        <v>679</v>
      </c>
      <c r="D97" s="270" t="s">
        <v>505</v>
      </c>
      <c r="E97" s="270" t="s">
        <v>505</v>
      </c>
      <c r="F97" s="270" t="s">
        <v>1167</v>
      </c>
      <c r="G97" s="271">
        <f>VLOOKUP(C97,TECNICAS!$E$12:$K$117,7,FALSE)</f>
        <v>0</v>
      </c>
      <c r="H97" s="269" t="s">
        <v>80</v>
      </c>
    </row>
    <row r="98" spans="1:8" x14ac:dyDescent="0.25">
      <c r="A98" s="269" t="s">
        <v>80</v>
      </c>
      <c r="B98" s="30" t="s">
        <v>689</v>
      </c>
      <c r="C98" s="63" t="s">
        <v>688</v>
      </c>
      <c r="D98" s="270" t="s">
        <v>505</v>
      </c>
      <c r="E98" s="270" t="s">
        <v>505</v>
      </c>
      <c r="F98" s="270" t="s">
        <v>1167</v>
      </c>
      <c r="G98" s="271">
        <f>VLOOKUP(C98,TECNICAS!$E$12:$K$117,7,FALSE)</f>
        <v>0</v>
      </c>
      <c r="H98" s="269" t="s">
        <v>80</v>
      </c>
    </row>
    <row r="99" spans="1:8" x14ac:dyDescent="0.25">
      <c r="A99" s="269" t="s">
        <v>71</v>
      </c>
      <c r="B99" s="63" t="s">
        <v>754</v>
      </c>
      <c r="C99" s="63" t="s">
        <v>694</v>
      </c>
      <c r="D99" s="270" t="s">
        <v>505</v>
      </c>
      <c r="E99" s="270" t="s">
        <v>505</v>
      </c>
      <c r="F99" s="270" t="s">
        <v>1167</v>
      </c>
      <c r="G99" s="271">
        <f>VLOOKUP(C99,TECNICAS!$E$12:$K$117,7,FALSE)</f>
        <v>0</v>
      </c>
      <c r="H99" s="269" t="s">
        <v>71</v>
      </c>
    </row>
    <row r="100" spans="1:8" x14ac:dyDescent="0.25">
      <c r="A100" s="269" t="s">
        <v>80</v>
      </c>
      <c r="B100" s="63" t="s">
        <v>689</v>
      </c>
      <c r="C100" s="63" t="s">
        <v>694</v>
      </c>
      <c r="D100" s="270" t="s">
        <v>505</v>
      </c>
      <c r="E100" s="270" t="s">
        <v>505</v>
      </c>
      <c r="F100" s="270" t="s">
        <v>1167</v>
      </c>
      <c r="G100" s="271">
        <f>VLOOKUP(C100,TECNICAS!$E$12:$K$117,7,FALSE)</f>
        <v>0</v>
      </c>
      <c r="H100" s="269" t="s">
        <v>80</v>
      </c>
    </row>
    <row r="101" spans="1:8" x14ac:dyDescent="0.25">
      <c r="A101" s="269" t="s">
        <v>71</v>
      </c>
      <c r="B101" s="63" t="s">
        <v>754</v>
      </c>
      <c r="C101" s="63" t="s">
        <v>700</v>
      </c>
      <c r="D101" s="270" t="s">
        <v>505</v>
      </c>
      <c r="E101" s="270" t="s">
        <v>505</v>
      </c>
      <c r="F101" s="270" t="s">
        <v>1167</v>
      </c>
      <c r="G101" s="271">
        <f>VLOOKUP(C101,TECNICAS!$E$12:$K$117,7,FALSE)</f>
        <v>0</v>
      </c>
      <c r="H101" s="269" t="s">
        <v>71</v>
      </c>
    </row>
    <row r="102" spans="1:8" x14ac:dyDescent="0.25">
      <c r="A102" s="269" t="s">
        <v>80</v>
      </c>
      <c r="B102" s="63" t="s">
        <v>650</v>
      </c>
      <c r="C102" s="63" t="s">
        <v>700</v>
      </c>
      <c r="D102" s="270" t="s">
        <v>505</v>
      </c>
      <c r="E102" s="270" t="s">
        <v>505</v>
      </c>
      <c r="F102" s="270" t="s">
        <v>1167</v>
      </c>
      <c r="G102" s="271">
        <f>VLOOKUP(C102,TECNICAS!$E$12:$K$117,7,FALSE)</f>
        <v>0</v>
      </c>
      <c r="H102" s="269" t="s">
        <v>80</v>
      </c>
    </row>
    <row r="103" spans="1:8" x14ac:dyDescent="0.25">
      <c r="A103" s="269" t="s">
        <v>80</v>
      </c>
      <c r="B103" s="63" t="s">
        <v>689</v>
      </c>
      <c r="C103" s="63" t="s">
        <v>700</v>
      </c>
      <c r="D103" s="270" t="s">
        <v>505</v>
      </c>
      <c r="E103" s="270" t="s">
        <v>505</v>
      </c>
      <c r="F103" s="270" t="s">
        <v>1167</v>
      </c>
      <c r="G103" s="271">
        <f>VLOOKUP(C103,TECNICAS!$E$12:$K$117,7,FALSE)</f>
        <v>0</v>
      </c>
      <c r="H103" s="269" t="s">
        <v>80</v>
      </c>
    </row>
    <row r="104" spans="1:8" x14ac:dyDescent="0.25">
      <c r="A104" s="269" t="s">
        <v>80</v>
      </c>
      <c r="B104" s="63" t="s">
        <v>713</v>
      </c>
      <c r="C104" s="63" t="s">
        <v>706</v>
      </c>
      <c r="D104" s="270" t="s">
        <v>505</v>
      </c>
      <c r="E104" s="270" t="s">
        <v>505</v>
      </c>
      <c r="F104" s="270" t="s">
        <v>1167</v>
      </c>
      <c r="G104" s="271">
        <f>VLOOKUP(C104,TECNICAS!$E$12:$K$117,7,FALSE)</f>
        <v>0</v>
      </c>
      <c r="H104" s="269" t="s">
        <v>80</v>
      </c>
    </row>
    <row r="105" spans="1:8" x14ac:dyDescent="0.25">
      <c r="A105" s="269" t="s">
        <v>80</v>
      </c>
      <c r="B105" s="63" t="s">
        <v>1169</v>
      </c>
      <c r="C105" s="63" t="s">
        <v>706</v>
      </c>
      <c r="D105" s="270" t="s">
        <v>505</v>
      </c>
      <c r="E105" s="270" t="s">
        <v>505</v>
      </c>
      <c r="F105" s="270" t="s">
        <v>1167</v>
      </c>
      <c r="G105" s="271">
        <f>VLOOKUP(C105,TECNICAS!$E$12:$K$117,7,FALSE)</f>
        <v>0</v>
      </c>
      <c r="H105" s="269" t="s">
        <v>80</v>
      </c>
    </row>
    <row r="106" spans="1:8" x14ac:dyDescent="0.25">
      <c r="A106" s="269" t="s">
        <v>80</v>
      </c>
      <c r="B106" s="63" t="s">
        <v>713</v>
      </c>
      <c r="C106" s="63" t="s">
        <v>712</v>
      </c>
      <c r="D106" s="270" t="s">
        <v>505</v>
      </c>
      <c r="E106" s="270" t="s">
        <v>505</v>
      </c>
      <c r="F106" s="270" t="s">
        <v>1167</v>
      </c>
      <c r="G106" s="271">
        <f>VLOOKUP(C106,TECNICAS!$E$12:$K$117,7,FALSE)</f>
        <v>0</v>
      </c>
      <c r="H106" s="269" t="s">
        <v>80</v>
      </c>
    </row>
    <row r="107" spans="1:8" x14ac:dyDescent="0.25">
      <c r="A107" s="269" t="s">
        <v>71</v>
      </c>
      <c r="B107" s="30" t="s">
        <v>719</v>
      </c>
      <c r="C107" s="63" t="s">
        <v>718</v>
      </c>
      <c r="D107" s="270" t="s">
        <v>505</v>
      </c>
      <c r="E107" s="270" t="s">
        <v>505</v>
      </c>
      <c r="F107" s="270" t="s">
        <v>1167</v>
      </c>
      <c r="G107" s="271">
        <f>VLOOKUP(C107,TECNICAS!$E$12:$K$117,7,FALSE)</f>
        <v>0</v>
      </c>
      <c r="H107" s="269" t="s">
        <v>71</v>
      </c>
    </row>
    <row r="108" spans="1:8" x14ac:dyDescent="0.25">
      <c r="A108" s="269" t="s">
        <v>80</v>
      </c>
      <c r="B108" s="63" t="s">
        <v>1165</v>
      </c>
      <c r="C108" s="63" t="s">
        <v>724</v>
      </c>
      <c r="D108" s="270" t="s">
        <v>505</v>
      </c>
      <c r="E108" s="270" t="s">
        <v>505</v>
      </c>
      <c r="F108" s="270" t="s">
        <v>1167</v>
      </c>
      <c r="G108" s="271">
        <f>VLOOKUP(C108,TECNICAS!$E$12:$K$117,7,FALSE)</f>
        <v>0</v>
      </c>
      <c r="H108" s="269" t="s">
        <v>80</v>
      </c>
    </row>
    <row r="109" spans="1:8" x14ac:dyDescent="0.25">
      <c r="A109" s="269" t="s">
        <v>80</v>
      </c>
      <c r="B109" s="63" t="s">
        <v>1166</v>
      </c>
      <c r="C109" s="63" t="s">
        <v>724</v>
      </c>
      <c r="D109" s="270" t="s">
        <v>505</v>
      </c>
      <c r="E109" s="270" t="s">
        <v>505</v>
      </c>
      <c r="F109" s="270" t="s">
        <v>1167</v>
      </c>
      <c r="G109" s="271">
        <f>VLOOKUP(C109,TECNICAS!$E$12:$K$117,7,FALSE)</f>
        <v>0</v>
      </c>
      <c r="H109" s="269" t="s">
        <v>80</v>
      </c>
    </row>
    <row r="110" spans="1:8" x14ac:dyDescent="0.25">
      <c r="A110" s="269" t="s">
        <v>80</v>
      </c>
      <c r="B110" s="30" t="s">
        <v>735</v>
      </c>
      <c r="C110" s="63" t="s">
        <v>734</v>
      </c>
      <c r="D110" s="270" t="s">
        <v>505</v>
      </c>
      <c r="E110" s="270" t="s">
        <v>505</v>
      </c>
      <c r="F110" s="270" t="s">
        <v>1167</v>
      </c>
      <c r="G110" s="271">
        <f>VLOOKUP(C110,TECNICAS!$E$12:$K$117,7,FALSE)</f>
        <v>0</v>
      </c>
      <c r="H110" s="269" t="s">
        <v>80</v>
      </c>
    </row>
    <row r="111" spans="1:8" x14ac:dyDescent="0.25">
      <c r="A111" s="269" t="s">
        <v>80</v>
      </c>
      <c r="B111" s="63" t="s">
        <v>914</v>
      </c>
      <c r="C111" s="63" t="s">
        <v>748</v>
      </c>
      <c r="D111" s="270" t="s">
        <v>505</v>
      </c>
      <c r="E111" s="270" t="s">
        <v>505</v>
      </c>
      <c r="F111" s="270" t="s">
        <v>1167</v>
      </c>
      <c r="G111" s="271">
        <f>VLOOKUP(C111,TECNICAS!$E$12:$K$117,7,FALSE)</f>
        <v>0</v>
      </c>
      <c r="H111" s="269" t="s">
        <v>80</v>
      </c>
    </row>
    <row r="112" spans="1:8" x14ac:dyDescent="0.25">
      <c r="A112" s="269" t="s">
        <v>80</v>
      </c>
      <c r="B112" s="63" t="s">
        <v>1170</v>
      </c>
      <c r="C112" s="63" t="s">
        <v>748</v>
      </c>
      <c r="D112" s="270" t="s">
        <v>505</v>
      </c>
      <c r="E112" s="270" t="s">
        <v>505</v>
      </c>
      <c r="F112" s="270" t="s">
        <v>1167</v>
      </c>
      <c r="G112" s="271">
        <f>VLOOKUP(C112,TECNICAS!$E$12:$K$117,7,FALSE)</f>
        <v>0</v>
      </c>
      <c r="H112" s="269" t="s">
        <v>80</v>
      </c>
    </row>
    <row r="113" spans="1:8" x14ac:dyDescent="0.25">
      <c r="A113" s="269" t="s">
        <v>71</v>
      </c>
      <c r="B113" s="30" t="s">
        <v>754</v>
      </c>
      <c r="C113" s="63" t="s">
        <v>753</v>
      </c>
      <c r="D113" s="270" t="s">
        <v>505</v>
      </c>
      <c r="E113" s="270" t="s">
        <v>505</v>
      </c>
      <c r="F113" s="270" t="s">
        <v>1167</v>
      </c>
      <c r="G113" s="271">
        <f>VLOOKUP(C113,TECNICAS!$E$12:$K$117,7,FALSE)</f>
        <v>0</v>
      </c>
      <c r="H113" s="269" t="s">
        <v>71</v>
      </c>
    </row>
    <row r="114" spans="1:8" x14ac:dyDescent="0.25">
      <c r="A114" s="269" t="s">
        <v>80</v>
      </c>
      <c r="B114" s="30" t="s">
        <v>759</v>
      </c>
      <c r="C114" s="63" t="s">
        <v>758</v>
      </c>
      <c r="D114" s="270" t="s">
        <v>505</v>
      </c>
      <c r="E114" s="270" t="s">
        <v>505</v>
      </c>
      <c r="F114" s="270" t="s">
        <v>1167</v>
      </c>
      <c r="G114" s="271">
        <f>VLOOKUP(C114,TECNICAS!$E$12:$K$117,7,FALSE)</f>
        <v>0</v>
      </c>
      <c r="H114" s="269" t="s">
        <v>80</v>
      </c>
    </row>
    <row r="115" spans="1:8" x14ac:dyDescent="0.25">
      <c r="A115" s="269" t="s">
        <v>80</v>
      </c>
      <c r="B115" s="63" t="s">
        <v>1171</v>
      </c>
      <c r="C115" s="63" t="s">
        <v>767</v>
      </c>
      <c r="D115" s="270" t="s">
        <v>505</v>
      </c>
      <c r="E115" s="270" t="s">
        <v>505</v>
      </c>
      <c r="F115" s="270" t="s">
        <v>1167</v>
      </c>
      <c r="G115" s="271">
        <f>VLOOKUP(C115,TECNICAS!$E$12:$K$117,7,FALSE)</f>
        <v>0</v>
      </c>
      <c r="H115" s="269" t="s">
        <v>80</v>
      </c>
    </row>
    <row r="116" spans="1:8" x14ac:dyDescent="0.25">
      <c r="A116" s="269" t="s">
        <v>70</v>
      </c>
      <c r="B116" s="63" t="s">
        <v>1172</v>
      </c>
      <c r="C116" s="63" t="s">
        <v>767</v>
      </c>
      <c r="D116" s="270" t="s">
        <v>505</v>
      </c>
      <c r="E116" s="270" t="s">
        <v>505</v>
      </c>
      <c r="F116" s="270" t="s">
        <v>1167</v>
      </c>
      <c r="G116" s="271">
        <f>VLOOKUP(C116,TECNICAS!$E$12:$K$117,7,FALSE)</f>
        <v>0</v>
      </c>
      <c r="H116" s="269" t="s">
        <v>70</v>
      </c>
    </row>
    <row r="117" spans="1:8" x14ac:dyDescent="0.25">
      <c r="A117" s="269" t="s">
        <v>74</v>
      </c>
      <c r="B117" s="63" t="s">
        <v>1173</v>
      </c>
      <c r="C117" s="63" t="s">
        <v>767</v>
      </c>
      <c r="D117" s="270" t="s">
        <v>505</v>
      </c>
      <c r="E117" s="270" t="s">
        <v>505</v>
      </c>
      <c r="F117" s="270" t="s">
        <v>1167</v>
      </c>
      <c r="G117" s="271">
        <f>VLOOKUP(C117,TECNICAS!$E$12:$K$117,7,FALSE)</f>
        <v>0</v>
      </c>
      <c r="H117" s="269" t="s">
        <v>74</v>
      </c>
    </row>
    <row r="118" spans="1:8" x14ac:dyDescent="0.25">
      <c r="A118" s="269" t="s">
        <v>80</v>
      </c>
      <c r="B118" s="63" t="s">
        <v>1174</v>
      </c>
      <c r="C118" s="63" t="s">
        <v>777</v>
      </c>
      <c r="D118" s="270" t="s">
        <v>505</v>
      </c>
      <c r="E118" s="270" t="s">
        <v>505</v>
      </c>
      <c r="F118" s="270" t="s">
        <v>1167</v>
      </c>
      <c r="G118" s="271">
        <f>VLOOKUP(C118,TECNICAS!$E$12:$K$117,7,FALSE)</f>
        <v>0</v>
      </c>
      <c r="H118" s="269" t="s">
        <v>80</v>
      </c>
    </row>
    <row r="119" spans="1:8" x14ac:dyDescent="0.25">
      <c r="A119" s="269" t="s">
        <v>80</v>
      </c>
      <c r="B119" s="63" t="s">
        <v>496</v>
      </c>
      <c r="C119" s="63" t="s">
        <v>777</v>
      </c>
      <c r="D119" s="270" t="s">
        <v>505</v>
      </c>
      <c r="E119" s="270" t="s">
        <v>505</v>
      </c>
      <c r="F119" s="270" t="s">
        <v>1167</v>
      </c>
      <c r="G119" s="271">
        <f>VLOOKUP(C119,TECNICAS!$E$12:$K$117,7,FALSE)</f>
        <v>0</v>
      </c>
      <c r="H119" s="269" t="s">
        <v>80</v>
      </c>
    </row>
    <row r="120" spans="1:8" x14ac:dyDescent="0.25">
      <c r="A120" s="269" t="s">
        <v>80</v>
      </c>
      <c r="B120" s="63" t="s">
        <v>791</v>
      </c>
      <c r="C120" s="63" t="s">
        <v>785</v>
      </c>
      <c r="D120" s="270" t="s">
        <v>505</v>
      </c>
      <c r="E120" s="270" t="s">
        <v>505</v>
      </c>
      <c r="F120" s="270" t="s">
        <v>1167</v>
      </c>
      <c r="G120" s="271">
        <f>VLOOKUP(C120,TECNICAS!$E$12:$K$117,7,FALSE)</f>
        <v>0</v>
      </c>
      <c r="H120" s="269" t="s">
        <v>80</v>
      </c>
    </row>
    <row r="121" spans="1:8" x14ac:dyDescent="0.25">
      <c r="A121" s="269" t="s">
        <v>70</v>
      </c>
      <c r="B121" s="63" t="s">
        <v>1175</v>
      </c>
      <c r="C121" s="63" t="s">
        <v>785</v>
      </c>
      <c r="D121" s="270" t="s">
        <v>505</v>
      </c>
      <c r="E121" s="270" t="s">
        <v>505</v>
      </c>
      <c r="F121" s="270" t="s">
        <v>1167</v>
      </c>
      <c r="G121" s="271">
        <f>VLOOKUP(C121,TECNICAS!$E$12:$K$117,7,FALSE)</f>
        <v>0</v>
      </c>
      <c r="H121" s="269" t="s">
        <v>70</v>
      </c>
    </row>
    <row r="122" spans="1:8" x14ac:dyDescent="0.25">
      <c r="A122" s="269" t="s">
        <v>74</v>
      </c>
      <c r="B122" s="63" t="s">
        <v>1176</v>
      </c>
      <c r="C122" s="63" t="s">
        <v>785</v>
      </c>
      <c r="D122" s="270" t="s">
        <v>505</v>
      </c>
      <c r="E122" s="270" t="s">
        <v>505</v>
      </c>
      <c r="F122" s="270" t="s">
        <v>1167</v>
      </c>
      <c r="G122" s="271">
        <f>VLOOKUP(C122,TECNICAS!$E$12:$K$117,7,FALSE)</f>
        <v>0</v>
      </c>
      <c r="H122" s="269" t="s">
        <v>74</v>
      </c>
    </row>
    <row r="123" spans="1:8" x14ac:dyDescent="0.25">
      <c r="A123" s="269" t="s">
        <v>80</v>
      </c>
      <c r="B123" s="30" t="s">
        <v>791</v>
      </c>
      <c r="C123" s="63" t="s">
        <v>790</v>
      </c>
      <c r="D123" s="270" t="s">
        <v>505</v>
      </c>
      <c r="E123" s="270" t="s">
        <v>505</v>
      </c>
      <c r="F123" s="270" t="s">
        <v>1167</v>
      </c>
      <c r="G123" s="271">
        <f>VLOOKUP(C123,TECNICAS!$E$12:$K$117,7,FALSE)</f>
        <v>0</v>
      </c>
      <c r="H123" s="269" t="s">
        <v>80</v>
      </c>
    </row>
    <row r="124" spans="1:8" x14ac:dyDescent="0.25">
      <c r="A124" s="269" t="s">
        <v>80</v>
      </c>
      <c r="B124" s="63" t="s">
        <v>791</v>
      </c>
      <c r="C124" s="63" t="s">
        <v>795</v>
      </c>
      <c r="D124" s="270" t="s">
        <v>505</v>
      </c>
      <c r="E124" s="270" t="s">
        <v>505</v>
      </c>
      <c r="F124" s="270" t="s">
        <v>1167</v>
      </c>
      <c r="G124" s="271">
        <f>VLOOKUP(C124,TECNICAS!$E$12:$K$117,7,FALSE)</f>
        <v>0</v>
      </c>
      <c r="H124" s="269" t="s">
        <v>80</v>
      </c>
    </row>
    <row r="125" spans="1:8" x14ac:dyDescent="0.25">
      <c r="A125" s="269" t="s">
        <v>74</v>
      </c>
      <c r="B125" s="63" t="s">
        <v>1176</v>
      </c>
      <c r="C125" s="63" t="s">
        <v>795</v>
      </c>
      <c r="D125" s="270" t="s">
        <v>505</v>
      </c>
      <c r="E125" s="270" t="s">
        <v>505</v>
      </c>
      <c r="F125" s="270" t="s">
        <v>1167</v>
      </c>
      <c r="G125" s="271">
        <f>VLOOKUP(C125,TECNICAS!$E$12:$K$117,7,FALSE)</f>
        <v>0</v>
      </c>
      <c r="H125" s="269" t="s">
        <v>74</v>
      </c>
    </row>
    <row r="126" spans="1:8" x14ac:dyDescent="0.25">
      <c r="A126" s="269" t="s">
        <v>80</v>
      </c>
      <c r="B126" s="30" t="s">
        <v>791</v>
      </c>
      <c r="C126" s="63" t="s">
        <v>800</v>
      </c>
      <c r="D126" s="270" t="s">
        <v>505</v>
      </c>
      <c r="E126" s="270" t="s">
        <v>505</v>
      </c>
      <c r="F126" s="270" t="s">
        <v>1167</v>
      </c>
      <c r="G126" s="271">
        <f>VLOOKUP(C126,TECNICAS!$E$12:$K$117,7,FALSE)</f>
        <v>0</v>
      </c>
      <c r="H126" s="269" t="s">
        <v>80</v>
      </c>
    </row>
    <row r="127" spans="1:8" x14ac:dyDescent="0.25">
      <c r="A127" s="269" t="s">
        <v>80</v>
      </c>
      <c r="B127" s="63" t="s">
        <v>1171</v>
      </c>
      <c r="C127" s="63" t="s">
        <v>807</v>
      </c>
      <c r="D127" s="270" t="s">
        <v>505</v>
      </c>
      <c r="E127" s="270" t="s">
        <v>505</v>
      </c>
      <c r="F127" s="270" t="s">
        <v>1167</v>
      </c>
      <c r="G127" s="271">
        <f>VLOOKUP(C127,TECNICAS!$E$12:$K$117,7,FALSE)</f>
        <v>0</v>
      </c>
      <c r="H127" s="269" t="s">
        <v>80</v>
      </c>
    </row>
    <row r="128" spans="1:8" x14ac:dyDescent="0.25">
      <c r="A128" s="269" t="s">
        <v>80</v>
      </c>
      <c r="B128" s="63" t="s">
        <v>914</v>
      </c>
      <c r="C128" s="63" t="s">
        <v>807</v>
      </c>
      <c r="D128" s="270" t="s">
        <v>505</v>
      </c>
      <c r="E128" s="270" t="s">
        <v>505</v>
      </c>
      <c r="F128" s="270" t="s">
        <v>1167</v>
      </c>
      <c r="G128" s="271">
        <f>VLOOKUP(C128,TECNICAS!$E$12:$K$117,7,FALSE)</f>
        <v>0</v>
      </c>
      <c r="H128" s="269" t="s">
        <v>80</v>
      </c>
    </row>
    <row r="129" spans="1:8" x14ac:dyDescent="0.25">
      <c r="A129" s="269" t="s">
        <v>80</v>
      </c>
      <c r="B129" s="63" t="s">
        <v>1170</v>
      </c>
      <c r="C129" s="63" t="s">
        <v>807</v>
      </c>
      <c r="D129" s="270" t="s">
        <v>505</v>
      </c>
      <c r="E129" s="270" t="s">
        <v>505</v>
      </c>
      <c r="F129" s="270" t="s">
        <v>1167</v>
      </c>
      <c r="G129" s="271">
        <f>VLOOKUP(C129,TECNICAS!$E$12:$K$117,7,FALSE)</f>
        <v>0</v>
      </c>
      <c r="H129" s="269" t="s">
        <v>80</v>
      </c>
    </row>
    <row r="130" spans="1:8" x14ac:dyDescent="0.25">
      <c r="A130" s="269" t="s">
        <v>70</v>
      </c>
      <c r="B130" s="63" t="s">
        <v>1177</v>
      </c>
      <c r="C130" s="63" t="s">
        <v>807</v>
      </c>
      <c r="D130" s="270" t="s">
        <v>505</v>
      </c>
      <c r="E130" s="270" t="s">
        <v>505</v>
      </c>
      <c r="F130" s="270" t="s">
        <v>1167</v>
      </c>
      <c r="G130" s="271">
        <f>VLOOKUP(C130,TECNICAS!$E$12:$K$117,7,FALSE)</f>
        <v>0</v>
      </c>
      <c r="H130" s="269" t="s">
        <v>70</v>
      </c>
    </row>
    <row r="131" spans="1:8" x14ac:dyDescent="0.25">
      <c r="A131" s="269" t="s">
        <v>71</v>
      </c>
      <c r="B131" s="63" t="s">
        <v>522</v>
      </c>
      <c r="C131" s="63" t="s">
        <v>815</v>
      </c>
      <c r="D131" s="270" t="s">
        <v>505</v>
      </c>
      <c r="E131" s="270" t="s">
        <v>505</v>
      </c>
      <c r="F131" s="270" t="s">
        <v>1167</v>
      </c>
      <c r="G131" s="271">
        <f>VLOOKUP(C131,TECNICAS!$E$12:$K$117,7,FALSE)</f>
        <v>0</v>
      </c>
      <c r="H131" s="269" t="s">
        <v>71</v>
      </c>
    </row>
    <row r="132" spans="1:8" x14ac:dyDescent="0.25">
      <c r="A132" s="269" t="s">
        <v>71</v>
      </c>
      <c r="B132" s="63" t="s">
        <v>1178</v>
      </c>
      <c r="C132" s="63" t="s">
        <v>815</v>
      </c>
      <c r="D132" s="270" t="s">
        <v>505</v>
      </c>
      <c r="E132" s="270" t="s">
        <v>505</v>
      </c>
      <c r="F132" s="270" t="s">
        <v>1167</v>
      </c>
      <c r="G132" s="271">
        <f>VLOOKUP(C132,TECNICAS!$E$12:$K$117,7,FALSE)</f>
        <v>0</v>
      </c>
      <c r="H132" s="269" t="s">
        <v>71</v>
      </c>
    </row>
    <row r="133" spans="1:8" x14ac:dyDescent="0.25">
      <c r="A133" s="269" t="s">
        <v>80</v>
      </c>
      <c r="B133" s="63" t="s">
        <v>516</v>
      </c>
      <c r="C133" s="63" t="s">
        <v>815</v>
      </c>
      <c r="D133" s="270" t="s">
        <v>505</v>
      </c>
      <c r="E133" s="270" t="s">
        <v>505</v>
      </c>
      <c r="F133" s="270" t="s">
        <v>1167</v>
      </c>
      <c r="G133" s="271">
        <f>VLOOKUP(C133,TECNICAS!$E$12:$K$117,7,FALSE)</f>
        <v>0</v>
      </c>
      <c r="H133" s="269" t="s">
        <v>80</v>
      </c>
    </row>
    <row r="134" spans="1:8" x14ac:dyDescent="0.25">
      <c r="A134" s="269" t="s">
        <v>70</v>
      </c>
      <c r="B134" s="63" t="s">
        <v>1179</v>
      </c>
      <c r="C134" s="63" t="s">
        <v>815</v>
      </c>
      <c r="D134" s="270" t="s">
        <v>505</v>
      </c>
      <c r="E134" s="270" t="s">
        <v>505</v>
      </c>
      <c r="F134" s="270" t="s">
        <v>1167</v>
      </c>
      <c r="G134" s="271">
        <f>VLOOKUP(C134,TECNICAS!$E$12:$K$117,7,FALSE)</f>
        <v>0</v>
      </c>
      <c r="H134" s="269" t="s">
        <v>70</v>
      </c>
    </row>
    <row r="135" spans="1:8" x14ac:dyDescent="0.25">
      <c r="A135" s="269" t="s">
        <v>74</v>
      </c>
      <c r="B135" s="63" t="s">
        <v>1180</v>
      </c>
      <c r="C135" s="63" t="s">
        <v>815</v>
      </c>
      <c r="D135" s="270" t="s">
        <v>505</v>
      </c>
      <c r="E135" s="270" t="s">
        <v>505</v>
      </c>
      <c r="F135" s="270" t="s">
        <v>1167</v>
      </c>
      <c r="G135" s="271">
        <f>VLOOKUP(C135,TECNICAS!$E$12:$K$117,7,FALSE)</f>
        <v>0</v>
      </c>
      <c r="H135" s="269" t="s">
        <v>74</v>
      </c>
    </row>
    <row r="136" spans="1:8" x14ac:dyDescent="0.25">
      <c r="A136" s="269" t="s">
        <v>80</v>
      </c>
      <c r="B136" s="63" t="s">
        <v>914</v>
      </c>
      <c r="C136" s="63" t="s">
        <v>820</v>
      </c>
      <c r="D136" s="270" t="s">
        <v>505</v>
      </c>
      <c r="E136" s="270" t="s">
        <v>505</v>
      </c>
      <c r="F136" s="270" t="s">
        <v>1167</v>
      </c>
      <c r="G136" s="271">
        <f>VLOOKUP(C136,TECNICAS!$E$12:$K$117,7,FALSE)</f>
        <v>0</v>
      </c>
      <c r="H136" s="269" t="s">
        <v>80</v>
      </c>
    </row>
    <row r="137" spans="1:8" x14ac:dyDescent="0.25">
      <c r="A137" s="269" t="s">
        <v>80</v>
      </c>
      <c r="B137" s="63" t="s">
        <v>1170</v>
      </c>
      <c r="C137" s="63" t="s">
        <v>820</v>
      </c>
      <c r="D137" s="270" t="s">
        <v>505</v>
      </c>
      <c r="E137" s="270" t="s">
        <v>505</v>
      </c>
      <c r="F137" s="270" t="s">
        <v>1167</v>
      </c>
      <c r="G137" s="271">
        <f>VLOOKUP(C137,TECNICAS!$E$12:$K$117,7,FALSE)</f>
        <v>0</v>
      </c>
      <c r="H137" s="269" t="s">
        <v>80</v>
      </c>
    </row>
    <row r="138" spans="1:8" x14ac:dyDescent="0.25">
      <c r="A138" s="269" t="s">
        <v>80</v>
      </c>
      <c r="B138" s="63" t="s">
        <v>336</v>
      </c>
      <c r="C138" s="63" t="s">
        <v>836</v>
      </c>
      <c r="D138" s="270" t="s">
        <v>505</v>
      </c>
      <c r="E138" s="270" t="s">
        <v>505</v>
      </c>
      <c r="F138" s="270" t="s">
        <v>1167</v>
      </c>
      <c r="G138" s="271">
        <f>VLOOKUP(C138,TECNICAS!$E$12:$K$117,7,FALSE)</f>
        <v>0</v>
      </c>
      <c r="H138" s="269" t="s">
        <v>80</v>
      </c>
    </row>
    <row r="139" spans="1:8" x14ac:dyDescent="0.25">
      <c r="A139" s="269" t="s">
        <v>80</v>
      </c>
      <c r="B139" s="63" t="s">
        <v>1181</v>
      </c>
      <c r="C139" s="63" t="s">
        <v>836</v>
      </c>
      <c r="D139" s="270" t="s">
        <v>505</v>
      </c>
      <c r="E139" s="270" t="s">
        <v>505</v>
      </c>
      <c r="F139" s="270" t="s">
        <v>1167</v>
      </c>
      <c r="G139" s="271">
        <f>VLOOKUP(C139,TECNICAS!$E$12:$K$117,7,FALSE)</f>
        <v>0</v>
      </c>
      <c r="H139" s="269" t="s">
        <v>80</v>
      </c>
    </row>
    <row r="140" spans="1:8" x14ac:dyDescent="0.25">
      <c r="A140" s="269" t="s">
        <v>80</v>
      </c>
      <c r="B140" s="63" t="s">
        <v>1164</v>
      </c>
      <c r="C140" s="63" t="s">
        <v>836</v>
      </c>
      <c r="D140" s="270" t="s">
        <v>505</v>
      </c>
      <c r="E140" s="270" t="s">
        <v>505</v>
      </c>
      <c r="F140" s="270" t="s">
        <v>1167</v>
      </c>
      <c r="G140" s="271">
        <f>VLOOKUP(C140,TECNICAS!$E$12:$K$117,7,FALSE)</f>
        <v>0</v>
      </c>
      <c r="H140" s="269" t="s">
        <v>80</v>
      </c>
    </row>
    <row r="141" spans="1:8" x14ac:dyDescent="0.25">
      <c r="A141" s="269" t="s">
        <v>80</v>
      </c>
      <c r="B141" s="63" t="s">
        <v>1182</v>
      </c>
      <c r="C141" s="63" t="s">
        <v>836</v>
      </c>
      <c r="D141" s="270" t="s">
        <v>505</v>
      </c>
      <c r="E141" s="270" t="s">
        <v>505</v>
      </c>
      <c r="F141" s="270" t="s">
        <v>1167</v>
      </c>
      <c r="G141" s="271">
        <f>VLOOKUP(C141,TECNICAS!$E$12:$K$117,7,FALSE)</f>
        <v>0</v>
      </c>
      <c r="H141" s="269" t="s">
        <v>80</v>
      </c>
    </row>
    <row r="142" spans="1:8" x14ac:dyDescent="0.25">
      <c r="A142" s="269" t="s">
        <v>80</v>
      </c>
      <c r="B142" s="63" t="s">
        <v>1181</v>
      </c>
      <c r="C142" s="63" t="s">
        <v>847</v>
      </c>
      <c r="D142" s="270" t="s">
        <v>505</v>
      </c>
      <c r="E142" s="270" t="s">
        <v>505</v>
      </c>
      <c r="F142" s="270" t="s">
        <v>1167</v>
      </c>
      <c r="G142" s="271">
        <f>VLOOKUP(C142,TECNICAS!$E$12:$K$117,7,FALSE)</f>
        <v>0</v>
      </c>
      <c r="H142" s="269" t="s">
        <v>80</v>
      </c>
    </row>
    <row r="143" spans="1:8" x14ac:dyDescent="0.25">
      <c r="A143" s="269" t="s">
        <v>80</v>
      </c>
      <c r="B143" s="63" t="s">
        <v>353</v>
      </c>
      <c r="C143" s="63" t="s">
        <v>847</v>
      </c>
      <c r="D143" s="270" t="s">
        <v>505</v>
      </c>
      <c r="E143" s="270" t="s">
        <v>505</v>
      </c>
      <c r="F143" s="270" t="s">
        <v>1167</v>
      </c>
      <c r="G143" s="271">
        <f>VLOOKUP(C143,TECNICAS!$E$12:$K$117,7,FALSE)</f>
        <v>0</v>
      </c>
      <c r="H143" s="269" t="s">
        <v>80</v>
      </c>
    </row>
    <row r="144" spans="1:8" x14ac:dyDescent="0.25">
      <c r="A144" s="269" t="s">
        <v>71</v>
      </c>
      <c r="B144" s="63" t="s">
        <v>1183</v>
      </c>
      <c r="C144" s="63" t="s">
        <v>856</v>
      </c>
      <c r="D144" s="270" t="s">
        <v>505</v>
      </c>
      <c r="E144" s="270" t="s">
        <v>505</v>
      </c>
      <c r="F144" s="270" t="s">
        <v>1167</v>
      </c>
      <c r="G144" s="271">
        <f>VLOOKUP(C144,TECNICAS!$E$12:$K$117,7,FALSE)</f>
        <v>0</v>
      </c>
      <c r="H144" s="269" t="s">
        <v>71</v>
      </c>
    </row>
    <row r="145" spans="1:8" x14ac:dyDescent="0.25">
      <c r="A145" s="269" t="s">
        <v>80</v>
      </c>
      <c r="B145" s="63" t="s">
        <v>1181</v>
      </c>
      <c r="C145" s="63" t="s">
        <v>856</v>
      </c>
      <c r="D145" s="270" t="s">
        <v>505</v>
      </c>
      <c r="E145" s="270" t="s">
        <v>505</v>
      </c>
      <c r="F145" s="270" t="s">
        <v>1167</v>
      </c>
      <c r="G145" s="271">
        <f>VLOOKUP(C145,TECNICAS!$E$12:$K$117,7,FALSE)</f>
        <v>0</v>
      </c>
      <c r="H145" s="269" t="s">
        <v>80</v>
      </c>
    </row>
    <row r="146" spans="1:8" x14ac:dyDescent="0.25">
      <c r="A146" s="269" t="s">
        <v>80</v>
      </c>
      <c r="B146" s="63" t="s">
        <v>336</v>
      </c>
      <c r="C146" s="63" t="s">
        <v>856</v>
      </c>
      <c r="D146" s="270" t="s">
        <v>505</v>
      </c>
      <c r="E146" s="270" t="s">
        <v>505</v>
      </c>
      <c r="F146" s="270" t="s">
        <v>1167</v>
      </c>
      <c r="G146" s="271">
        <f>VLOOKUP(C146,TECNICAS!$E$12:$K$117,7,FALSE)</f>
        <v>0</v>
      </c>
      <c r="H146" s="269" t="s">
        <v>80</v>
      </c>
    </row>
    <row r="147" spans="1:8" x14ac:dyDescent="0.25">
      <c r="A147" s="269" t="s">
        <v>80</v>
      </c>
      <c r="B147" s="63" t="s">
        <v>1164</v>
      </c>
      <c r="C147" s="63" t="s">
        <v>856</v>
      </c>
      <c r="D147" s="270" t="s">
        <v>505</v>
      </c>
      <c r="E147" s="270" t="s">
        <v>505</v>
      </c>
      <c r="F147" s="270" t="s">
        <v>1167</v>
      </c>
      <c r="G147" s="271">
        <f>VLOOKUP(C147,TECNICAS!$E$12:$K$117,7,FALSE)</f>
        <v>0</v>
      </c>
      <c r="H147" s="269" t="s">
        <v>80</v>
      </c>
    </row>
    <row r="148" spans="1:8" x14ac:dyDescent="0.25">
      <c r="A148" s="269" t="s">
        <v>80</v>
      </c>
      <c r="B148" s="63" t="s">
        <v>353</v>
      </c>
      <c r="C148" s="63" t="s">
        <v>856</v>
      </c>
      <c r="D148" s="270" t="s">
        <v>505</v>
      </c>
      <c r="E148" s="270" t="s">
        <v>505</v>
      </c>
      <c r="F148" s="270" t="s">
        <v>1167</v>
      </c>
      <c r="G148" s="271">
        <f>VLOOKUP(C148,TECNICAS!$E$12:$K$117,7,FALSE)</f>
        <v>0</v>
      </c>
      <c r="H148" s="269" t="s">
        <v>80</v>
      </c>
    </row>
    <row r="149" spans="1:8" x14ac:dyDescent="0.25">
      <c r="A149" s="269" t="s">
        <v>80</v>
      </c>
      <c r="B149" s="63" t="s">
        <v>1182</v>
      </c>
      <c r="C149" s="63" t="s">
        <v>856</v>
      </c>
      <c r="D149" s="270" t="s">
        <v>505</v>
      </c>
      <c r="E149" s="270" t="s">
        <v>505</v>
      </c>
      <c r="F149" s="270" t="s">
        <v>1167</v>
      </c>
      <c r="G149" s="271">
        <f>VLOOKUP(C149,TECNICAS!$E$12:$K$117,7,FALSE)</f>
        <v>0</v>
      </c>
      <c r="H149" s="269" t="s">
        <v>80</v>
      </c>
    </row>
    <row r="150" spans="1:8" x14ac:dyDescent="0.25">
      <c r="A150" s="269" t="s">
        <v>80</v>
      </c>
      <c r="B150" s="63" t="s">
        <v>1164</v>
      </c>
      <c r="C150" s="63" t="s">
        <v>867</v>
      </c>
      <c r="D150" s="270" t="s">
        <v>505</v>
      </c>
      <c r="E150" s="270" t="s">
        <v>505</v>
      </c>
      <c r="F150" s="270" t="s">
        <v>1167</v>
      </c>
      <c r="G150" s="271">
        <f>VLOOKUP(C150,TECNICAS!$E$12:$K$117,7,FALSE)</f>
        <v>0</v>
      </c>
      <c r="H150" s="269" t="s">
        <v>80</v>
      </c>
    </row>
    <row r="151" spans="1:8" x14ac:dyDescent="0.25">
      <c r="A151" s="269" t="s">
        <v>80</v>
      </c>
      <c r="B151" s="63" t="s">
        <v>353</v>
      </c>
      <c r="C151" s="63" t="s">
        <v>867</v>
      </c>
      <c r="D151" s="270" t="s">
        <v>505</v>
      </c>
      <c r="E151" s="270" t="s">
        <v>505</v>
      </c>
      <c r="F151" s="270" t="s">
        <v>1167</v>
      </c>
      <c r="G151" s="271">
        <f>VLOOKUP(C151,TECNICAS!$E$12:$K$117,7,FALSE)</f>
        <v>0</v>
      </c>
      <c r="H151" s="269" t="s">
        <v>80</v>
      </c>
    </row>
    <row r="152" spans="1:8" x14ac:dyDescent="0.25">
      <c r="A152" s="269" t="s">
        <v>80</v>
      </c>
      <c r="B152" s="30" t="s">
        <v>353</v>
      </c>
      <c r="C152" s="63" t="s">
        <v>873</v>
      </c>
      <c r="D152" s="270" t="s">
        <v>505</v>
      </c>
      <c r="E152" s="270" t="s">
        <v>505</v>
      </c>
      <c r="F152" s="270" t="s">
        <v>1167</v>
      </c>
      <c r="G152" s="271">
        <f>VLOOKUP(C152,TECNICAS!$E$12:$K$117,7,FALSE)</f>
        <v>0</v>
      </c>
      <c r="H152" s="269" t="s">
        <v>80</v>
      </c>
    </row>
    <row r="153" spans="1:8" x14ac:dyDescent="0.25">
      <c r="A153" s="269" t="s">
        <v>80</v>
      </c>
      <c r="B153" s="270" t="s">
        <v>883</v>
      </c>
      <c r="C153" s="63" t="s">
        <v>882</v>
      </c>
      <c r="D153" s="270" t="s">
        <v>505</v>
      </c>
      <c r="E153" s="270" t="s">
        <v>505</v>
      </c>
      <c r="F153" s="270" t="s">
        <v>1167</v>
      </c>
      <c r="G153" s="271">
        <f>VLOOKUP(C153,TECNICAS!$E$12:$K$117,7,FALSE)</f>
        <v>0</v>
      </c>
      <c r="H153" s="269" t="s">
        <v>80</v>
      </c>
    </row>
    <row r="154" spans="1:8" x14ac:dyDescent="0.25">
      <c r="A154" s="269" t="s">
        <v>80</v>
      </c>
      <c r="B154" s="213" t="s">
        <v>1164</v>
      </c>
      <c r="C154" s="63" t="s">
        <v>888</v>
      </c>
      <c r="D154" s="270" t="s">
        <v>505</v>
      </c>
      <c r="E154" s="270" t="s">
        <v>505</v>
      </c>
      <c r="F154" s="270" t="s">
        <v>1167</v>
      </c>
      <c r="G154" s="271">
        <f>VLOOKUP(C154,TECNICAS!$E$12:$K$117,7,FALSE)</f>
        <v>0</v>
      </c>
      <c r="H154" s="269" t="s">
        <v>80</v>
      </c>
    </row>
    <row r="155" spans="1:8" x14ac:dyDescent="0.25">
      <c r="A155" s="269" t="s">
        <v>80</v>
      </c>
      <c r="B155" s="213" t="s">
        <v>353</v>
      </c>
      <c r="C155" s="63" t="s">
        <v>888</v>
      </c>
      <c r="D155" s="270" t="s">
        <v>505</v>
      </c>
      <c r="E155" s="270" t="s">
        <v>505</v>
      </c>
      <c r="F155" s="270" t="s">
        <v>1167</v>
      </c>
      <c r="G155" s="271">
        <f>VLOOKUP(C155,TECNICAS!$E$12:$K$117,7,FALSE)</f>
        <v>0</v>
      </c>
      <c r="H155" s="269" t="s">
        <v>80</v>
      </c>
    </row>
    <row r="156" spans="1:8" x14ac:dyDescent="0.25">
      <c r="A156" s="269" t="s">
        <v>80</v>
      </c>
      <c r="B156" s="213" t="s">
        <v>1171</v>
      </c>
      <c r="C156" s="63" t="s">
        <v>888</v>
      </c>
      <c r="D156" s="270" t="s">
        <v>505</v>
      </c>
      <c r="E156" s="270" t="s">
        <v>505</v>
      </c>
      <c r="F156" s="270" t="s">
        <v>1167</v>
      </c>
      <c r="G156" s="271">
        <f>VLOOKUP(C156,TECNICAS!$E$12:$K$117,7,FALSE)</f>
        <v>0</v>
      </c>
      <c r="H156" s="269" t="s">
        <v>80</v>
      </c>
    </row>
    <row r="157" spans="1:8" x14ac:dyDescent="0.25">
      <c r="A157" s="269" t="s">
        <v>80</v>
      </c>
      <c r="B157" s="213" t="s">
        <v>1164</v>
      </c>
      <c r="C157" s="63" t="s">
        <v>894</v>
      </c>
      <c r="D157" s="270" t="s">
        <v>505</v>
      </c>
      <c r="E157" s="270" t="s">
        <v>505</v>
      </c>
      <c r="F157" s="270" t="s">
        <v>1167</v>
      </c>
      <c r="G157" s="271">
        <f>VLOOKUP(C157,TECNICAS!$E$12:$K$117,7,FALSE)</f>
        <v>0</v>
      </c>
      <c r="H157" s="269" t="s">
        <v>80</v>
      </c>
    </row>
    <row r="158" spans="1:8" x14ac:dyDescent="0.25">
      <c r="A158" s="269" t="s">
        <v>80</v>
      </c>
      <c r="B158" s="213" t="s">
        <v>353</v>
      </c>
      <c r="C158" s="63" t="s">
        <v>894</v>
      </c>
      <c r="D158" s="270" t="s">
        <v>505</v>
      </c>
      <c r="E158" s="270" t="s">
        <v>505</v>
      </c>
      <c r="F158" s="270" t="s">
        <v>1167</v>
      </c>
      <c r="G158" s="271">
        <f>VLOOKUP(C158,TECNICAS!$E$12:$K$117,7,FALSE)</f>
        <v>0</v>
      </c>
      <c r="H158" s="269" t="s">
        <v>80</v>
      </c>
    </row>
    <row r="159" spans="1:8" x14ac:dyDescent="0.25">
      <c r="A159" s="269" t="s">
        <v>80</v>
      </c>
      <c r="B159" s="213" t="s">
        <v>1171</v>
      </c>
      <c r="C159" s="63" t="s">
        <v>894</v>
      </c>
      <c r="D159" s="270" t="s">
        <v>505</v>
      </c>
      <c r="E159" s="270" t="s">
        <v>505</v>
      </c>
      <c r="F159" s="270" t="s">
        <v>1167</v>
      </c>
      <c r="G159" s="271">
        <f>VLOOKUP(C159,TECNICAS!$E$12:$K$117,7,FALSE)</f>
        <v>0</v>
      </c>
      <c r="H159" s="269" t="s">
        <v>80</v>
      </c>
    </row>
    <row r="160" spans="1:8" x14ac:dyDescent="0.25">
      <c r="A160" s="269" t="s">
        <v>80</v>
      </c>
      <c r="B160" s="270" t="s">
        <v>883</v>
      </c>
      <c r="C160" s="63" t="s">
        <v>903</v>
      </c>
      <c r="D160" s="270" t="s">
        <v>505</v>
      </c>
      <c r="E160" s="270" t="s">
        <v>505</v>
      </c>
      <c r="F160" s="270" t="s">
        <v>1167</v>
      </c>
      <c r="G160" s="271">
        <f>VLOOKUP(C160,TECNICAS!$E$12:$K$117,7,FALSE)</f>
        <v>0</v>
      </c>
      <c r="H160" s="269" t="s">
        <v>80</v>
      </c>
    </row>
    <row r="161" spans="1:8" x14ac:dyDescent="0.25">
      <c r="A161" s="269" t="s">
        <v>80</v>
      </c>
      <c r="B161" s="213" t="s">
        <v>914</v>
      </c>
      <c r="C161" s="63" t="s">
        <v>908</v>
      </c>
      <c r="D161" s="270" t="s">
        <v>505</v>
      </c>
      <c r="E161" s="270" t="s">
        <v>505</v>
      </c>
      <c r="F161" s="270" t="s">
        <v>1167</v>
      </c>
      <c r="G161" s="271">
        <f>VLOOKUP(C161,TECNICAS!$E$12:$K$117,7,FALSE)</f>
        <v>0</v>
      </c>
      <c r="H161" s="269" t="s">
        <v>80</v>
      </c>
    </row>
    <row r="162" spans="1:8" x14ac:dyDescent="0.25">
      <c r="A162" s="269" t="s">
        <v>80</v>
      </c>
      <c r="B162" s="213" t="s">
        <v>1170</v>
      </c>
      <c r="C162" s="63" t="s">
        <v>908</v>
      </c>
      <c r="D162" s="270" t="s">
        <v>505</v>
      </c>
      <c r="E162" s="270" t="s">
        <v>505</v>
      </c>
      <c r="F162" s="270" t="s">
        <v>1167</v>
      </c>
      <c r="G162" s="271">
        <f>VLOOKUP(C162,TECNICAS!$E$12:$K$117,7,FALSE)</f>
        <v>0</v>
      </c>
      <c r="H162" s="269" t="s">
        <v>80</v>
      </c>
    </row>
    <row r="163" spans="1:8" x14ac:dyDescent="0.25">
      <c r="A163" s="269" t="s">
        <v>80</v>
      </c>
      <c r="B163" s="270" t="s">
        <v>914</v>
      </c>
      <c r="C163" s="63" t="s">
        <v>913</v>
      </c>
      <c r="D163" s="270" t="s">
        <v>505</v>
      </c>
      <c r="E163" s="270" t="s">
        <v>505</v>
      </c>
      <c r="F163" s="270" t="s">
        <v>1167</v>
      </c>
      <c r="G163" s="271">
        <f>VLOOKUP(C163,TECNICAS!$E$12:$K$117,7,FALSE)</f>
        <v>0</v>
      </c>
      <c r="H163" s="269" t="s">
        <v>80</v>
      </c>
    </row>
    <row r="164" spans="1:8" x14ac:dyDescent="0.25">
      <c r="A164" s="269" t="s">
        <v>80</v>
      </c>
      <c r="B164" s="270" t="s">
        <v>914</v>
      </c>
      <c r="C164" s="63" t="s">
        <v>919</v>
      </c>
      <c r="D164" s="270" t="s">
        <v>505</v>
      </c>
      <c r="E164" s="270" t="s">
        <v>505</v>
      </c>
      <c r="F164" s="270" t="s">
        <v>1167</v>
      </c>
      <c r="G164" s="271">
        <f>VLOOKUP(C164,TECNICAS!$E$12:$K$117,7,FALSE)</f>
        <v>0</v>
      </c>
      <c r="H164" s="269" t="s">
        <v>80</v>
      </c>
    </row>
    <row r="165" spans="1:8" x14ac:dyDescent="0.25">
      <c r="A165" s="269" t="s">
        <v>80</v>
      </c>
      <c r="B165" s="270" t="s">
        <v>883</v>
      </c>
      <c r="C165" s="63" t="s">
        <v>924</v>
      </c>
      <c r="D165" s="270" t="s">
        <v>505</v>
      </c>
      <c r="E165" s="270" t="s">
        <v>505</v>
      </c>
      <c r="F165" s="270" t="s">
        <v>1167</v>
      </c>
      <c r="G165" s="271">
        <f>VLOOKUP(C165,TECNICAS!$E$12:$K$117,7,FALSE)</f>
        <v>0</v>
      </c>
      <c r="H165" s="269" t="s">
        <v>80</v>
      </c>
    </row>
    <row r="166" spans="1:8" x14ac:dyDescent="0.25">
      <c r="A166" s="269" t="s">
        <v>70</v>
      </c>
      <c r="B166" s="270" t="s">
        <v>935</v>
      </c>
      <c r="C166" s="63" t="s">
        <v>934</v>
      </c>
      <c r="D166" s="270" t="s">
        <v>505</v>
      </c>
      <c r="E166" s="270" t="s">
        <v>505</v>
      </c>
      <c r="F166" s="270" t="s">
        <v>1167</v>
      </c>
      <c r="G166" s="271">
        <f>VLOOKUP(C166,TECNICAS!$E$12:$K$117,7,FALSE)</f>
        <v>0</v>
      </c>
      <c r="H166" s="269" t="s">
        <v>70</v>
      </c>
    </row>
    <row r="167" spans="1:8" x14ac:dyDescent="0.25">
      <c r="A167" s="269" t="s">
        <v>70</v>
      </c>
      <c r="B167" s="270" t="s">
        <v>941</v>
      </c>
      <c r="C167" s="63" t="s">
        <v>940</v>
      </c>
      <c r="D167" s="270" t="s">
        <v>505</v>
      </c>
      <c r="E167" s="270" t="s">
        <v>505</v>
      </c>
      <c r="F167" s="270" t="s">
        <v>1167</v>
      </c>
      <c r="G167" s="271">
        <f>VLOOKUP(C167,TECNICAS!$E$12:$K$117,7,FALSE)</f>
        <v>0</v>
      </c>
      <c r="H167" s="269" t="s">
        <v>70</v>
      </c>
    </row>
    <row r="168" spans="1:8" x14ac:dyDescent="0.25">
      <c r="A168" s="269" t="s">
        <v>80</v>
      </c>
      <c r="B168" s="213" t="s">
        <v>1184</v>
      </c>
      <c r="C168" s="63" t="s">
        <v>964</v>
      </c>
      <c r="D168" s="270" t="s">
        <v>505</v>
      </c>
      <c r="E168" s="270" t="s">
        <v>505</v>
      </c>
      <c r="F168" s="270" t="s">
        <v>1167</v>
      </c>
      <c r="G168" s="271">
        <f>VLOOKUP(C168,TECNICAS!$E$12:$K$117,7,FALSE)</f>
        <v>0</v>
      </c>
      <c r="H168" s="269" t="s">
        <v>80</v>
      </c>
    </row>
    <row r="169" spans="1:8" x14ac:dyDescent="0.25">
      <c r="A169" s="269" t="s">
        <v>70</v>
      </c>
      <c r="B169" s="213" t="s">
        <v>1185</v>
      </c>
      <c r="C169" s="63" t="s">
        <v>964</v>
      </c>
      <c r="D169" s="270" t="s">
        <v>505</v>
      </c>
      <c r="E169" s="270" t="s">
        <v>505</v>
      </c>
      <c r="F169" s="270" t="s">
        <v>1167</v>
      </c>
      <c r="G169" s="271">
        <f>VLOOKUP(C169,TECNICAS!$E$12:$K$117,7,FALSE)</f>
        <v>0</v>
      </c>
      <c r="H169" s="269" t="s">
        <v>70</v>
      </c>
    </row>
    <row r="170" spans="1:8" x14ac:dyDescent="0.25">
      <c r="A170" s="269" t="s">
        <v>74</v>
      </c>
      <c r="B170" s="213" t="s">
        <v>1156</v>
      </c>
      <c r="C170" s="63" t="s">
        <v>964</v>
      </c>
      <c r="D170" s="270" t="s">
        <v>505</v>
      </c>
      <c r="E170" s="270" t="s">
        <v>505</v>
      </c>
      <c r="F170" s="270" t="s">
        <v>1167</v>
      </c>
      <c r="G170" s="271">
        <f>VLOOKUP(C170,TECNICAS!$E$12:$K$117,7,FALSE)</f>
        <v>0</v>
      </c>
      <c r="H170" s="269" t="s">
        <v>74</v>
      </c>
    </row>
    <row r="171" spans="1:8" x14ac:dyDescent="0.25">
      <c r="A171" s="269" t="s">
        <v>70</v>
      </c>
      <c r="B171" s="270" t="s">
        <v>971</v>
      </c>
      <c r="C171" s="63" t="s">
        <v>970</v>
      </c>
      <c r="D171" s="270" t="s">
        <v>505</v>
      </c>
      <c r="E171" s="270" t="s">
        <v>505</v>
      </c>
      <c r="F171" s="270" t="s">
        <v>1167</v>
      </c>
      <c r="G171" s="271">
        <f>VLOOKUP(C171,TECNICAS!$E$12:$K$117,7,FALSE)</f>
        <v>0</v>
      </c>
      <c r="H171" s="269" t="s">
        <v>70</v>
      </c>
    </row>
    <row r="172" spans="1:8" x14ac:dyDescent="0.25">
      <c r="A172" s="269" t="s">
        <v>74</v>
      </c>
      <c r="B172" s="270" t="s">
        <v>309</v>
      </c>
      <c r="C172" s="63" t="s">
        <v>976</v>
      </c>
      <c r="D172" s="270" t="s">
        <v>505</v>
      </c>
      <c r="E172" s="270" t="s">
        <v>505</v>
      </c>
      <c r="F172" s="270" t="s">
        <v>1167</v>
      </c>
      <c r="G172" s="271">
        <f>VLOOKUP(C172,TECNICAS!$E$12:$K$117,7,FALSE)</f>
        <v>0</v>
      </c>
      <c r="H172" s="269" t="s">
        <v>74</v>
      </c>
    </row>
    <row r="173" spans="1:8" x14ac:dyDescent="0.25">
      <c r="A173" s="269" t="s">
        <v>70</v>
      </c>
      <c r="B173" s="137" t="s">
        <v>1185</v>
      </c>
      <c r="C173" s="63" t="s">
        <v>981</v>
      </c>
      <c r="D173" s="270" t="s">
        <v>505</v>
      </c>
      <c r="E173" s="270" t="s">
        <v>505</v>
      </c>
      <c r="F173" s="270" t="s">
        <v>1167</v>
      </c>
      <c r="G173" s="271">
        <f>VLOOKUP(C173,TECNICAS!$E$12:$K$117,7,FALSE)</f>
        <v>0</v>
      </c>
      <c r="H173" s="269" t="s">
        <v>70</v>
      </c>
    </row>
    <row r="174" spans="1:8" x14ac:dyDescent="0.25">
      <c r="A174" s="269" t="s">
        <v>74</v>
      </c>
      <c r="B174" s="137" t="s">
        <v>1186</v>
      </c>
      <c r="C174" s="63" t="s">
        <v>981</v>
      </c>
      <c r="D174" s="270" t="s">
        <v>505</v>
      </c>
      <c r="E174" s="270" t="s">
        <v>505</v>
      </c>
      <c r="F174" s="270" t="s">
        <v>1167</v>
      </c>
      <c r="G174" s="271">
        <f>VLOOKUP(C174,TECNICAS!$E$12:$K$117,7,FALSE)</f>
        <v>0</v>
      </c>
      <c r="H174" s="269" t="s">
        <v>74</v>
      </c>
    </row>
    <row r="175" spans="1:8" x14ac:dyDescent="0.25">
      <c r="A175" s="269" t="s">
        <v>74</v>
      </c>
      <c r="B175" s="213" t="s">
        <v>1187</v>
      </c>
      <c r="C175" s="63" t="s">
        <v>988</v>
      </c>
      <c r="D175" s="270" t="s">
        <v>505</v>
      </c>
      <c r="E175" s="270" t="s">
        <v>505</v>
      </c>
      <c r="F175" s="270" t="s">
        <v>1167</v>
      </c>
      <c r="G175" s="271">
        <f>VLOOKUP(C175,TECNICAS!$E$12:$K$117,7,FALSE)</f>
        <v>0</v>
      </c>
      <c r="H175" s="269" t="s">
        <v>74</v>
      </c>
    </row>
    <row r="176" spans="1:8" x14ac:dyDescent="0.25">
      <c r="A176" s="269" t="s">
        <v>74</v>
      </c>
      <c r="B176" s="213" t="s">
        <v>1176</v>
      </c>
      <c r="C176" s="63" t="s">
        <v>988</v>
      </c>
      <c r="D176" s="270" t="s">
        <v>505</v>
      </c>
      <c r="E176" s="270" t="s">
        <v>505</v>
      </c>
      <c r="F176" s="270" t="s">
        <v>1167</v>
      </c>
      <c r="G176" s="271">
        <f>VLOOKUP(C176,TECNICAS!$E$12:$K$117,7,FALSE)</f>
        <v>0</v>
      </c>
      <c r="H176" s="269" t="s">
        <v>74</v>
      </c>
    </row>
    <row r="177" spans="1:8" x14ac:dyDescent="0.25">
      <c r="A177" s="269" t="s">
        <v>74</v>
      </c>
      <c r="B177" s="213" t="s">
        <v>1173</v>
      </c>
      <c r="C177" s="63" t="s">
        <v>988</v>
      </c>
      <c r="D177" s="270" t="s">
        <v>505</v>
      </c>
      <c r="E177" s="270" t="s">
        <v>505</v>
      </c>
      <c r="F177" s="270" t="s">
        <v>1167</v>
      </c>
      <c r="G177" s="271">
        <f>VLOOKUP(C177,TECNICAS!$E$12:$K$117,7,FALSE)</f>
        <v>0</v>
      </c>
      <c r="H177" s="269" t="s">
        <v>74</v>
      </c>
    </row>
    <row r="178" spans="1:8" x14ac:dyDescent="0.25">
      <c r="A178" s="269" t="s">
        <v>73</v>
      </c>
      <c r="B178" s="213" t="s">
        <v>1188</v>
      </c>
      <c r="C178" s="63" t="s">
        <v>988</v>
      </c>
      <c r="D178" s="270" t="s">
        <v>505</v>
      </c>
      <c r="E178" s="270" t="s">
        <v>505</v>
      </c>
      <c r="F178" s="270" t="s">
        <v>1167</v>
      </c>
      <c r="G178" s="271">
        <f>VLOOKUP(C178,TECNICAS!$E$12:$K$117,7,FALSE)</f>
        <v>0</v>
      </c>
      <c r="H178" s="269" t="s">
        <v>73</v>
      </c>
    </row>
    <row r="179" spans="1:8" x14ac:dyDescent="0.25">
      <c r="A179" s="269" t="s">
        <v>70</v>
      </c>
      <c r="B179" s="213" t="s">
        <v>1189</v>
      </c>
      <c r="C179" s="63" t="s">
        <v>994</v>
      </c>
      <c r="D179" s="270" t="s">
        <v>505</v>
      </c>
      <c r="E179" s="270" t="s">
        <v>505</v>
      </c>
      <c r="F179" s="270" t="s">
        <v>1167</v>
      </c>
      <c r="G179" s="271">
        <f>VLOOKUP(C179,TECNICAS!$E$12:$K$117,7,FALSE)</f>
        <v>0</v>
      </c>
      <c r="H179" s="269" t="s">
        <v>70</v>
      </c>
    </row>
    <row r="180" spans="1:8" x14ac:dyDescent="0.25">
      <c r="A180" s="269" t="s">
        <v>74</v>
      </c>
      <c r="B180" s="213" t="s">
        <v>1190</v>
      </c>
      <c r="C180" s="63" t="s">
        <v>994</v>
      </c>
      <c r="D180" s="270" t="s">
        <v>505</v>
      </c>
      <c r="E180" s="270" t="s">
        <v>505</v>
      </c>
      <c r="F180" s="270" t="s">
        <v>1167</v>
      </c>
      <c r="G180" s="271">
        <f>VLOOKUP(C180,TECNICAS!$E$12:$K$117,7,FALSE)</f>
        <v>0</v>
      </c>
      <c r="H180" s="269" t="s">
        <v>74</v>
      </c>
    </row>
    <row r="181" spans="1:8" x14ac:dyDescent="0.25">
      <c r="A181" s="269" t="s">
        <v>74</v>
      </c>
      <c r="B181" s="213" t="s">
        <v>1191</v>
      </c>
      <c r="C181" s="63" t="s">
        <v>994</v>
      </c>
      <c r="D181" s="270" t="s">
        <v>505</v>
      </c>
      <c r="E181" s="270" t="s">
        <v>505</v>
      </c>
      <c r="F181" s="270" t="s">
        <v>1167</v>
      </c>
      <c r="G181" s="271">
        <f>VLOOKUP(C181,TECNICAS!$E$12:$K$117,7,FALSE)</f>
        <v>0</v>
      </c>
      <c r="H181" s="269" t="s">
        <v>74</v>
      </c>
    </row>
    <row r="182" spans="1:8" x14ac:dyDescent="0.25">
      <c r="A182" s="269" t="s">
        <v>74</v>
      </c>
      <c r="B182" s="270" t="s">
        <v>1002</v>
      </c>
      <c r="C182" s="63" t="s">
        <v>1000</v>
      </c>
      <c r="D182" s="270" t="s">
        <v>505</v>
      </c>
      <c r="E182" s="270" t="s">
        <v>505</v>
      </c>
      <c r="F182" s="270" t="s">
        <v>1167</v>
      </c>
      <c r="G182" s="271">
        <f>VLOOKUP(C182,TECNICAS!$E$12:$K$117,7,FALSE)</f>
        <v>0</v>
      </c>
      <c r="H182" s="269" t="s">
        <v>74</v>
      </c>
    </row>
    <row r="183" spans="1:8" x14ac:dyDescent="0.25">
      <c r="A183" s="269" t="s">
        <v>71</v>
      </c>
      <c r="B183" s="63" t="s">
        <v>475</v>
      </c>
      <c r="C183" s="30" t="s">
        <v>458</v>
      </c>
      <c r="D183" s="270" t="s">
        <v>505</v>
      </c>
      <c r="E183" s="270" t="s">
        <v>505</v>
      </c>
      <c r="F183" s="270" t="s">
        <v>1077</v>
      </c>
      <c r="G183" s="271">
        <f>VLOOKUP(C183,ADMINISTRATIVAS!$F$12:$L$76,7,FALSE)</f>
        <v>0</v>
      </c>
      <c r="H183" s="269" t="s">
        <v>71</v>
      </c>
    </row>
    <row r="184" spans="1:8" x14ac:dyDescent="0.25">
      <c r="A184" s="269" t="s">
        <v>80</v>
      </c>
      <c r="B184" s="63" t="s">
        <v>1184</v>
      </c>
      <c r="C184" s="30" t="s">
        <v>458</v>
      </c>
      <c r="D184" s="270" t="s">
        <v>505</v>
      </c>
      <c r="E184" s="270" t="s">
        <v>505</v>
      </c>
      <c r="F184" s="270" t="s">
        <v>1077</v>
      </c>
      <c r="G184" s="271">
        <f>VLOOKUP(C184,ADMINISTRATIVAS!$F$12:$L$76,7,FALSE)</f>
        <v>0</v>
      </c>
      <c r="H184" s="269" t="s">
        <v>80</v>
      </c>
    </row>
    <row r="185" spans="1:8" x14ac:dyDescent="0.25">
      <c r="A185" s="269" t="s">
        <v>71</v>
      </c>
      <c r="B185" s="63" t="s">
        <v>475</v>
      </c>
      <c r="C185" s="30" t="s">
        <v>463</v>
      </c>
      <c r="D185" s="270" t="s">
        <v>505</v>
      </c>
      <c r="E185" s="270" t="s">
        <v>505</v>
      </c>
      <c r="F185" s="270" t="s">
        <v>1077</v>
      </c>
      <c r="G185" s="271">
        <f>VLOOKUP(C185,ADMINISTRATIVAS!$F$12:$L$76,7,FALSE)</f>
        <v>0</v>
      </c>
      <c r="H185" s="269" t="s">
        <v>71</v>
      </c>
    </row>
    <row r="186" spans="1:8" x14ac:dyDescent="0.25">
      <c r="A186" s="269" t="s">
        <v>80</v>
      </c>
      <c r="B186" s="63" t="s">
        <v>496</v>
      </c>
      <c r="C186" s="30" t="s">
        <v>463</v>
      </c>
      <c r="D186" s="270" t="s">
        <v>505</v>
      </c>
      <c r="E186" s="270" t="s">
        <v>505</v>
      </c>
      <c r="F186" s="270" t="s">
        <v>1077</v>
      </c>
      <c r="G186" s="271">
        <f>VLOOKUP(C186,ADMINISTRATIVAS!$F$12:$L$76,7,FALSE)</f>
        <v>0</v>
      </c>
      <c r="H186" s="269" t="s">
        <v>80</v>
      </c>
    </row>
    <row r="187" spans="1:8" x14ac:dyDescent="0.25">
      <c r="A187" s="269" t="s">
        <v>80</v>
      </c>
      <c r="B187" s="63" t="s">
        <v>1184</v>
      </c>
      <c r="C187" s="30" t="s">
        <v>463</v>
      </c>
      <c r="D187" s="270" t="s">
        <v>505</v>
      </c>
      <c r="E187" s="270" t="s">
        <v>505</v>
      </c>
      <c r="F187" s="270" t="s">
        <v>1077</v>
      </c>
      <c r="G187" s="271">
        <f>VLOOKUP(C187,ADMINISTRATIVAS!$F$12:$L$76,7,FALSE)</f>
        <v>0</v>
      </c>
      <c r="H187" s="269" t="s">
        <v>80</v>
      </c>
    </row>
    <row r="188" spans="1:8" x14ac:dyDescent="0.25">
      <c r="A188" s="269" t="s">
        <v>80</v>
      </c>
      <c r="B188" s="63" t="s">
        <v>1184</v>
      </c>
      <c r="C188" s="30" t="s">
        <v>463</v>
      </c>
      <c r="D188" s="270" t="s">
        <v>505</v>
      </c>
      <c r="E188" s="270" t="s">
        <v>505</v>
      </c>
      <c r="F188" s="270" t="s">
        <v>1077</v>
      </c>
      <c r="G188" s="271">
        <f>VLOOKUP(C188,ADMINISTRATIVAS!$F$12:$L$76,7,FALSE)</f>
        <v>0</v>
      </c>
      <c r="H188" s="269" t="s">
        <v>80</v>
      </c>
    </row>
    <row r="189" spans="1:8" x14ac:dyDescent="0.25">
      <c r="A189" s="269" t="s">
        <v>80</v>
      </c>
      <c r="B189" s="63" t="s">
        <v>496</v>
      </c>
      <c r="C189" s="30" t="s">
        <v>466</v>
      </c>
      <c r="D189" s="270" t="s">
        <v>505</v>
      </c>
      <c r="E189" s="270" t="s">
        <v>505</v>
      </c>
      <c r="F189" s="270" t="s">
        <v>1077</v>
      </c>
      <c r="G189" s="271">
        <f>VLOOKUP(C189,ADMINISTRATIVAS!$F$12:$L$76,7,FALSE)</f>
        <v>0</v>
      </c>
      <c r="H189" s="269" t="s">
        <v>80</v>
      </c>
    </row>
    <row r="190" spans="1:8" x14ac:dyDescent="0.25">
      <c r="A190" s="269" t="s">
        <v>80</v>
      </c>
      <c r="B190" s="63" t="s">
        <v>1192</v>
      </c>
      <c r="C190" s="30" t="s">
        <v>466</v>
      </c>
      <c r="D190" s="270" t="s">
        <v>505</v>
      </c>
      <c r="E190" s="270" t="s">
        <v>505</v>
      </c>
      <c r="F190" s="270" t="s">
        <v>1077</v>
      </c>
      <c r="G190" s="271">
        <f>VLOOKUP(C190,ADMINISTRATIVAS!$F$12:$L$76,7,FALSE)</f>
        <v>0</v>
      </c>
      <c r="H190" s="269" t="s">
        <v>80</v>
      </c>
    </row>
    <row r="191" spans="1:8" x14ac:dyDescent="0.25">
      <c r="A191" s="269" t="s">
        <v>71</v>
      </c>
      <c r="B191" s="30" t="s">
        <v>475</v>
      </c>
      <c r="C191" s="30" t="s">
        <v>474</v>
      </c>
      <c r="D191" s="270" t="s">
        <v>505</v>
      </c>
      <c r="E191" s="270" t="s">
        <v>505</v>
      </c>
      <c r="F191" s="270" t="s">
        <v>1077</v>
      </c>
      <c r="G191" s="271">
        <f>VLOOKUP(C191,ADMINISTRATIVAS!$F$12:$L$76,7,FALSE)</f>
        <v>0</v>
      </c>
      <c r="H191" s="269" t="s">
        <v>71</v>
      </c>
    </row>
    <row r="192" spans="1:8" x14ac:dyDescent="0.25">
      <c r="A192" s="269" t="s">
        <v>71</v>
      </c>
      <c r="B192" s="270" t="s">
        <v>482</v>
      </c>
      <c r="C192" s="30" t="s">
        <v>481</v>
      </c>
      <c r="D192" s="270" t="s">
        <v>505</v>
      </c>
      <c r="E192" s="270" t="s">
        <v>505</v>
      </c>
      <c r="F192" s="270" t="s">
        <v>1077</v>
      </c>
      <c r="G192" s="271">
        <f>VLOOKUP(C192,ADMINISTRATIVAS!$F$12:$L$76,7,FALSE)</f>
        <v>0</v>
      </c>
      <c r="H192" s="269" t="s">
        <v>71</v>
      </c>
    </row>
    <row r="193" spans="1:8" x14ac:dyDescent="0.25">
      <c r="A193" s="269" t="s">
        <v>80</v>
      </c>
      <c r="B193" s="270" t="s">
        <v>496</v>
      </c>
      <c r="C193" s="30" t="s">
        <v>495</v>
      </c>
      <c r="D193" s="270" t="s">
        <v>505</v>
      </c>
      <c r="E193" s="270" t="s">
        <v>505</v>
      </c>
      <c r="F193" s="270" t="s">
        <v>1077</v>
      </c>
      <c r="G193" s="271">
        <f>VLOOKUP(C193,ADMINISTRATIVAS!$F$12:$L$76,7,FALSE)</f>
        <v>0</v>
      </c>
      <c r="H193" s="269" t="s">
        <v>80</v>
      </c>
    </row>
    <row r="194" spans="1:8" x14ac:dyDescent="0.25">
      <c r="A194" s="269" t="s">
        <v>70</v>
      </c>
      <c r="B194" s="270" t="s">
        <v>502</v>
      </c>
      <c r="C194" s="30" t="s">
        <v>501</v>
      </c>
      <c r="D194" s="270" t="s">
        <v>505</v>
      </c>
      <c r="E194" s="270" t="s">
        <v>505</v>
      </c>
      <c r="F194" s="270" t="s">
        <v>1077</v>
      </c>
      <c r="G194" s="271">
        <f>VLOOKUP(C194,ADMINISTRATIVAS!$F$12:$L$76,7,FALSE)</f>
        <v>0</v>
      </c>
      <c r="H194" s="269" t="s">
        <v>70</v>
      </c>
    </row>
    <row r="195" spans="1:8" x14ac:dyDescent="0.25">
      <c r="A195" s="269" t="s">
        <v>80</v>
      </c>
      <c r="B195" s="270" t="s">
        <v>516</v>
      </c>
      <c r="C195" s="30" t="s">
        <v>515</v>
      </c>
      <c r="D195" s="270" t="s">
        <v>505</v>
      </c>
      <c r="E195" s="270" t="s">
        <v>505</v>
      </c>
      <c r="F195" s="270" t="s">
        <v>1077</v>
      </c>
      <c r="G195" s="271">
        <f>VLOOKUP(C195,ADMINISTRATIVAS!$F$12:$L$76,7,FALSE)</f>
        <v>0</v>
      </c>
      <c r="H195" s="269" t="s">
        <v>80</v>
      </c>
    </row>
    <row r="196" spans="1:8" x14ac:dyDescent="0.25">
      <c r="A196" s="269" t="s">
        <v>71</v>
      </c>
      <c r="B196" s="270" t="s">
        <v>522</v>
      </c>
      <c r="C196" s="30" t="s">
        <v>521</v>
      </c>
      <c r="D196" s="270" t="s">
        <v>505</v>
      </c>
      <c r="E196" s="270" t="s">
        <v>505</v>
      </c>
      <c r="F196" s="270" t="s">
        <v>1077</v>
      </c>
      <c r="G196" s="271">
        <f>VLOOKUP(C196,ADMINISTRATIVAS!$F$12:$L$76,7,FALSE)</f>
        <v>0</v>
      </c>
      <c r="H196" s="269" t="s">
        <v>71</v>
      </c>
    </row>
    <row r="197" spans="1:8" x14ac:dyDescent="0.25">
      <c r="A197" s="269" t="s">
        <v>71</v>
      </c>
      <c r="B197" s="270" t="s">
        <v>1193</v>
      </c>
      <c r="C197" s="30" t="s">
        <v>527</v>
      </c>
      <c r="D197" s="270" t="s">
        <v>505</v>
      </c>
      <c r="E197" s="270" t="s">
        <v>505</v>
      </c>
      <c r="F197" s="270" t="s">
        <v>1077</v>
      </c>
      <c r="G197" s="271">
        <f>VLOOKUP(C197,ADMINISTRATIVAS!$F$12:$L$76,7,FALSE)</f>
        <v>0</v>
      </c>
      <c r="H197" s="269" t="s">
        <v>71</v>
      </c>
    </row>
    <row r="198" spans="1:8" x14ac:dyDescent="0.25">
      <c r="A198" s="269" t="s">
        <v>71</v>
      </c>
      <c r="B198" s="270" t="s">
        <v>1193</v>
      </c>
      <c r="C198" s="30" t="s">
        <v>531</v>
      </c>
      <c r="D198" s="270" t="s">
        <v>505</v>
      </c>
      <c r="E198" s="270" t="s">
        <v>505</v>
      </c>
      <c r="F198" s="270" t="s">
        <v>1077</v>
      </c>
      <c r="G198" s="271">
        <f>VLOOKUP(C198,ADMINISTRATIVAS!$F$12:$L$76,7,FALSE)</f>
        <v>0</v>
      </c>
      <c r="H198" s="269" t="s">
        <v>71</v>
      </c>
    </row>
    <row r="199" spans="1:8" x14ac:dyDescent="0.25">
      <c r="A199" s="269" t="s">
        <v>80</v>
      </c>
      <c r="B199" s="270" t="s">
        <v>1169</v>
      </c>
      <c r="C199" s="30" t="s">
        <v>527</v>
      </c>
      <c r="D199" s="270" t="s">
        <v>505</v>
      </c>
      <c r="E199" s="270" t="s">
        <v>505</v>
      </c>
      <c r="F199" s="270" t="s">
        <v>1077</v>
      </c>
      <c r="G199" s="271">
        <f>VLOOKUP(C199,ADMINISTRATIVAS!$F$12:$L$76,7,FALSE)</f>
        <v>0</v>
      </c>
      <c r="H199" s="269" t="s">
        <v>80</v>
      </c>
    </row>
    <row r="200" spans="1:8" x14ac:dyDescent="0.25">
      <c r="A200" s="269" t="s">
        <v>80</v>
      </c>
      <c r="B200" s="270" t="s">
        <v>1169</v>
      </c>
      <c r="C200" s="30" t="s">
        <v>531</v>
      </c>
      <c r="D200" s="270" t="s">
        <v>505</v>
      </c>
      <c r="E200" s="270" t="s">
        <v>505</v>
      </c>
      <c r="F200" s="270" t="s">
        <v>1077</v>
      </c>
      <c r="G200" s="271">
        <f>VLOOKUP(C200,ADMINISTRATIVAS!$F$12:$L$76,7,FALSE)</f>
        <v>0</v>
      </c>
      <c r="H200" s="269" t="s">
        <v>80</v>
      </c>
    </row>
    <row r="201" spans="1:8" ht="15.75" thickBot="1" x14ac:dyDescent="0.3">
      <c r="A201" s="273" t="s">
        <v>70</v>
      </c>
      <c r="B201" s="274" t="s">
        <v>935</v>
      </c>
      <c r="C201" s="275" t="s">
        <v>531</v>
      </c>
      <c r="D201" s="274" t="s">
        <v>505</v>
      </c>
      <c r="E201" s="274" t="s">
        <v>505</v>
      </c>
      <c r="F201" s="274" t="s">
        <v>1077</v>
      </c>
      <c r="G201" s="271">
        <f>VLOOKUP(C201,ADMINISTRATIVAS!$F$12:$L$76,7,FALSE)</f>
        <v>0</v>
      </c>
      <c r="H201" s="273" t="s">
        <v>70</v>
      </c>
    </row>
  </sheetData>
  <mergeCells count="4">
    <mergeCell ref="A1:B9"/>
    <mergeCell ref="C1:F4"/>
    <mergeCell ref="C5:F9"/>
    <mergeCell ref="G1:H9"/>
  </mergeCells>
  <dataValidations count="1">
    <dataValidation type="list" allowBlank="1" showInputMessage="1" showErrorMessage="1" sqref="G13:G25" xr:uid="{00000000-0002-0000-0800-000000000000}">
      <formula1>$I$3:$I$8</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PORTADA</vt:lpstr>
      <vt:lpstr>ESCALA DE EVALUACION</vt:lpstr>
      <vt:lpstr>LEVANTAMIENTO DE INFO.</vt:lpstr>
      <vt:lpstr>AREAS INVOLUCRADAS</vt:lpstr>
      <vt:lpstr>ADMINISTRATIVAS</vt:lpstr>
      <vt:lpstr>TECNICAS</vt:lpstr>
      <vt:lpstr>PHVA</vt:lpstr>
      <vt:lpstr>MADUREZ</vt:lpstr>
      <vt:lpstr>CIBER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juanc9010</dc:creator>
  <cp:lastModifiedBy>DANNY ALEJANDRO GARZON ARISTIZABAL</cp:lastModifiedBy>
  <dcterms:created xsi:type="dcterms:W3CDTF">2017-07-27T15:23:10Z</dcterms:created>
  <dcterms:modified xsi:type="dcterms:W3CDTF">2020-06-25T01:51:53Z</dcterms:modified>
</cp:coreProperties>
</file>