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jul_ses_nus_edu_sg/Documents/Projects/MDB Empirical/Code/"/>
    </mc:Choice>
  </mc:AlternateContent>
  <xr:revisionPtr revIDLastSave="45" documentId="13_ncr:1_{D5012C06-8CD1-744A-86A6-8E0D7B371FD4}" xr6:coauthVersionLast="36" xr6:coauthVersionMax="47" xr10:uidLastSave="{921213C6-01D6-4D9E-8F84-E09D227E0F49}"/>
  <bookViews>
    <workbookView xWindow="-120" yWindow="-120" windowWidth="29040" windowHeight="15720" xr2:uid="{175A3E4D-EBD7-5448-8307-37049F5D21E7}"/>
  </bookViews>
  <sheets>
    <sheet name="by country" sheetId="1" r:id="rId1"/>
    <sheet name="maturity" sheetId="3" r:id="rId2"/>
    <sheet name="summary of current info" sheetId="2" r:id="rId3"/>
    <sheet name="rating_capped" sheetId="7" r:id="rId4"/>
    <sheet name="rating" sheetId="6" r:id="rId5"/>
    <sheet name="comments" sheetId="4" r:id="rId6"/>
  </sheets>
  <definedNames>
    <definedName name="_xlnm._FilterDatabase" localSheetId="0" hidden="1">'by country'!$A$2:$H$272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" i="7"/>
  <c r="C140" i="1"/>
  <c r="D140" i="1"/>
  <c r="G140" i="1" s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2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274" i="1"/>
  <c r="G266" i="1"/>
  <c r="G267" i="1"/>
  <c r="G268" i="1"/>
  <c r="G269" i="1"/>
  <c r="G270" i="1"/>
  <c r="G271" i="1"/>
  <c r="G272" i="1"/>
  <c r="G265" i="1"/>
  <c r="G26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3" i="1"/>
  <c r="G247" i="1" l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46" i="1"/>
  <c r="G242" i="1"/>
  <c r="G243" i="1"/>
  <c r="G244" i="1"/>
  <c r="G245" i="1"/>
  <c r="G241" i="1"/>
  <c r="G156" i="1"/>
  <c r="G157" i="1"/>
  <c r="G158" i="1"/>
  <c r="G159" i="1"/>
  <c r="G155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H97" i="3"/>
  <c r="H70" i="3"/>
  <c r="I62" i="3"/>
  <c r="I63" i="3"/>
  <c r="I61" i="3"/>
  <c r="H61" i="3"/>
  <c r="H68" i="3"/>
  <c r="I68" i="3" s="1"/>
  <c r="D58" i="3"/>
  <c r="I93" i="3"/>
  <c r="I92" i="3"/>
  <c r="I91" i="3"/>
  <c r="D95" i="3" s="1"/>
  <c r="I79" i="3"/>
  <c r="I78" i="3"/>
  <c r="I77" i="3"/>
  <c r="I76" i="3"/>
  <c r="D81" i="3" s="1"/>
  <c r="I56" i="3"/>
  <c r="I55" i="3"/>
  <c r="I54" i="3"/>
  <c r="I53" i="3"/>
  <c r="I52" i="3"/>
  <c r="I51" i="3"/>
  <c r="I45" i="3"/>
  <c r="I44" i="3"/>
  <c r="I43" i="3"/>
  <c r="I42" i="3"/>
  <c r="I41" i="3"/>
  <c r="I40" i="3"/>
  <c r="I39" i="3"/>
  <c r="I38" i="3"/>
  <c r="I37" i="3"/>
  <c r="I36" i="3"/>
  <c r="D48" i="3" s="1"/>
  <c r="I35" i="3"/>
  <c r="I34" i="3"/>
  <c r="I30" i="3"/>
  <c r="I29" i="3"/>
  <c r="I28" i="3"/>
  <c r="I27" i="3"/>
  <c r="I26" i="3"/>
  <c r="I25" i="3"/>
  <c r="D32" i="3" s="1"/>
  <c r="I21" i="3"/>
  <c r="I20" i="3"/>
  <c r="I19" i="3"/>
  <c r="I18" i="3"/>
  <c r="I17" i="3"/>
  <c r="I16" i="3"/>
  <c r="I15" i="3"/>
  <c r="I14" i="3"/>
  <c r="I13" i="3"/>
  <c r="I12" i="3"/>
  <c r="I8" i="3"/>
  <c r="I7" i="3"/>
  <c r="I6" i="3"/>
  <c r="I5" i="3"/>
  <c r="I4" i="3"/>
  <c r="I3" i="3"/>
  <c r="D10" i="3" s="1"/>
  <c r="H99" i="3"/>
  <c r="I99" i="3" s="1"/>
  <c r="H98" i="3"/>
  <c r="I98" i="3" s="1"/>
  <c r="I97" i="3"/>
  <c r="D103" i="3" s="1"/>
  <c r="H85" i="3"/>
  <c r="I85" i="3" s="1"/>
  <c r="H84" i="3"/>
  <c r="I84" i="3" s="1"/>
  <c r="H83" i="3"/>
  <c r="I83" i="3" s="1"/>
  <c r="I70" i="3"/>
  <c r="H69" i="3"/>
  <c r="I69" i="3" s="1"/>
  <c r="F204" i="6"/>
  <c r="F203" i="6"/>
  <c r="F202" i="6"/>
  <c r="F201" i="6"/>
  <c r="F199" i="6"/>
  <c r="F198" i="6"/>
  <c r="F197" i="6"/>
  <c r="F196" i="6"/>
  <c r="F195" i="6"/>
  <c r="F194" i="6"/>
  <c r="F193" i="6"/>
  <c r="F192" i="6"/>
  <c r="F190" i="6"/>
  <c r="F189" i="6"/>
  <c r="F188" i="6"/>
  <c r="F187" i="6"/>
  <c r="F185" i="6"/>
  <c r="F184" i="6"/>
  <c r="F183" i="6"/>
  <c r="F182" i="6"/>
  <c r="F181" i="6"/>
  <c r="F180" i="6"/>
  <c r="F179" i="6"/>
  <c r="F178" i="6"/>
  <c r="F177" i="6"/>
  <c r="F176" i="6"/>
  <c r="F175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3" i="6"/>
  <c r="F52" i="6"/>
  <c r="F51" i="6"/>
  <c r="F50" i="6"/>
  <c r="F49" i="6"/>
  <c r="F48" i="6"/>
  <c r="F47" i="6"/>
  <c r="F46" i="6"/>
  <c r="F45" i="6"/>
  <c r="F44" i="6"/>
  <c r="F43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74" i="3" l="1"/>
  <c r="D89" i="3"/>
  <c r="D23" i="3"/>
  <c r="D66" i="3"/>
</calcChain>
</file>

<file path=xl/sharedStrings.xml><?xml version="1.0" encoding="utf-8"?>
<sst xmlns="http://schemas.openxmlformats.org/spreadsheetml/2006/main" count="1843" uniqueCount="452">
  <si>
    <t>CAF</t>
    <phoneticPr fontId="1" type="noConversion"/>
  </si>
  <si>
    <t>bank</t>
    <phoneticPr fontId="1" type="noConversion"/>
  </si>
  <si>
    <t>by country</t>
    <phoneticPr fontId="1" type="noConversion"/>
  </si>
  <si>
    <t>maturity</t>
    <phoneticPr fontId="1" type="noConversion"/>
  </si>
  <si>
    <t>rating</t>
    <phoneticPr fontId="1" type="noConversion"/>
  </si>
  <si>
    <t>Argentina</t>
  </si>
  <si>
    <t>Barbados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</si>
  <si>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</si>
  <si>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</si>
  <si>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</si>
  <si>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</si>
  <si>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</si>
  <si>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</si>
  <si>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</si>
  <si>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Mexico</t>
  </si>
  <si>
    <t>Panama</t>
  </si>
  <si>
    <t>Paraguay</t>
  </si>
  <si>
    <t>Peru</t>
  </si>
  <si>
    <t>Uruguay</t>
  </si>
  <si>
    <t>Venezuela</t>
  </si>
  <si>
    <t>total outstanding</t>
    <phoneticPr fontId="1" type="noConversion"/>
  </si>
  <si>
    <t>at the end of 2021</t>
    <phoneticPr fontId="1" type="noConversion"/>
  </si>
  <si>
    <t>at the end of 2022</t>
    <phoneticPr fontId="1" type="noConversion"/>
  </si>
  <si>
    <t>BANK</t>
    <phoneticPr fontId="1" type="noConversion"/>
  </si>
  <si>
    <t>C</t>
  </si>
  <si>
    <t>Afghanistan</t>
  </si>
  <si>
    <t>Armenia</t>
  </si>
  <si>
    <t>Azerbaijan</t>
  </si>
  <si>
    <t>Bangladesh</t>
  </si>
  <si>
    <t>Bhutan</t>
  </si>
  <si>
    <t>Cambodia</t>
  </si>
  <si>
    <t>Cook Islands</t>
  </si>
  <si>
    <t>Fiji</t>
  </si>
  <si>
    <t>Georgia</t>
  </si>
  <si>
    <t>India</t>
  </si>
  <si>
    <t>Indonesia</t>
  </si>
  <si>
    <t>Kazakhstan</t>
  </si>
  <si>
    <t>Kiribati</t>
  </si>
  <si>
    <t>Maldives</t>
  </si>
  <si>
    <t>Marshall Islands</t>
  </si>
  <si>
    <t>Micronesia, Federated States of</t>
  </si>
  <si>
    <t>Mongolia</t>
  </si>
  <si>
    <t>Myanmar</t>
  </si>
  <si>
    <t>Nepal</t>
  </si>
  <si>
    <t>Pakistan</t>
  </si>
  <si>
    <t>Palau</t>
  </si>
  <si>
    <t>Papua New Guinea</t>
  </si>
  <si>
    <t>Philippines</t>
  </si>
  <si>
    <t>Samoa</t>
  </si>
  <si>
    <t>Solomon Islands</t>
  </si>
  <si>
    <t>Sri Lanka</t>
  </si>
  <si>
    <t>Tajikistan</t>
  </si>
  <si>
    <t>Thailand</t>
  </si>
  <si>
    <t>Timor-Leste</t>
  </si>
  <si>
    <t>Tonga</t>
  </si>
  <si>
    <t>Turkmenistan</t>
  </si>
  <si>
    <t>Tuvalu</t>
  </si>
  <si>
    <t>Uzbekistan</t>
  </si>
  <si>
    <t>Vanuatu</t>
  </si>
  <si>
    <t>Viet Nam</t>
  </si>
  <si>
    <t>Regional</t>
  </si>
  <si>
    <t>country</t>
    <phoneticPr fontId="1" type="noConversion"/>
  </si>
  <si>
    <t>CAF (In thousands of U.S. dollars)</t>
  </si>
  <si>
    <t>CAF (In thousands of U.S. dollars)</t>
    <phoneticPr fontId="1" type="noConversion"/>
  </si>
  <si>
    <t>ADB (in millions of U.S. dollars)</t>
    <phoneticPr fontId="1" type="noConversion"/>
  </si>
  <si>
    <t>ADB</t>
    <phoneticPr fontId="1" type="noConversion"/>
  </si>
  <si>
    <t xml:space="preserve">AFDB (in thousands of U.A.)  </t>
    <phoneticPr fontId="1" type="noConversion"/>
  </si>
  <si>
    <t>Algeria</t>
  </si>
  <si>
    <t>Angola</t>
  </si>
  <si>
    <t>Benin</t>
  </si>
  <si>
    <t>Botswana</t>
  </si>
  <si>
    <t>Burkina Faso</t>
  </si>
  <si>
    <t>Cameroon</t>
  </si>
  <si>
    <t>Cape Verde</t>
  </si>
  <si>
    <t>Congo</t>
  </si>
  <si>
    <t>Côte d’Ivoire</t>
  </si>
  <si>
    <t>Eswatini</t>
  </si>
  <si>
    <t>Egypt</t>
  </si>
  <si>
    <t>Equatorial Guinea</t>
  </si>
  <si>
    <t>Ethiopia</t>
  </si>
  <si>
    <t>Gabon</t>
  </si>
  <si>
    <t>Kenya</t>
  </si>
  <si>
    <t>Mauritius</t>
  </si>
  <si>
    <t>Morocco</t>
  </si>
  <si>
    <t>Namibia</t>
  </si>
  <si>
    <t>Nigeria</t>
  </si>
  <si>
    <t>Rwanda</t>
  </si>
  <si>
    <t>Senegal</t>
  </si>
  <si>
    <t>Seychelles</t>
  </si>
  <si>
    <t>South Africa</t>
  </si>
  <si>
    <t>Tanzania</t>
  </si>
  <si>
    <t>Tunisia</t>
  </si>
  <si>
    <t>Uganda</t>
  </si>
  <si>
    <t>Zambia</t>
  </si>
  <si>
    <t>Zimbabwe</t>
  </si>
  <si>
    <t>AFDB</t>
    <phoneticPr fontId="1" type="noConversion"/>
  </si>
  <si>
    <t>Bahamas</t>
  </si>
  <si>
    <t>Belize</t>
  </si>
  <si>
    <t>Chile</t>
  </si>
  <si>
    <t>Guatemala</t>
  </si>
  <si>
    <t>Guyana</t>
  </si>
  <si>
    <t>Haiti</t>
  </si>
  <si>
    <t>Honduras</t>
  </si>
  <si>
    <t>Jamaica</t>
  </si>
  <si>
    <t>Nicaragua</t>
  </si>
  <si>
    <t>Suriname</t>
  </si>
  <si>
    <t>-</t>
  </si>
  <si>
    <t>CCC+</t>
  </si>
  <si>
    <t>B+</t>
  </si>
  <si>
    <t>B-</t>
  </si>
  <si>
    <t>BB-</t>
  </si>
  <si>
    <t>A</t>
  </si>
  <si>
    <t>BB+</t>
  </si>
  <si>
    <t>B</t>
  </si>
  <si>
    <t>BBB</t>
  </si>
  <si>
    <t>BB</t>
  </si>
  <si>
    <t>BBB+</t>
  </si>
  <si>
    <t>SD</t>
  </si>
  <si>
    <t>BBB-</t>
  </si>
  <si>
    <t>IDB (In millions of U.S. dollars)</t>
    <phoneticPr fontId="1" type="noConversion"/>
  </si>
  <si>
    <t>CDB</t>
    <phoneticPr fontId="1" type="noConversion"/>
  </si>
  <si>
    <t>CDB (In thousands of U.S. dollars)</t>
    <phoneticPr fontId="1" type="noConversion"/>
  </si>
  <si>
    <t>Anguilla</t>
  </si>
  <si>
    <t>Antigua and Barbuda</t>
  </si>
  <si>
    <t>British Virgin Islands</t>
  </si>
  <si>
    <t>Dominica</t>
  </si>
  <si>
    <t>Grenada</t>
  </si>
  <si>
    <t>St. Kitts and Nevis</t>
  </si>
  <si>
    <t>St. Lucia</t>
  </si>
  <si>
    <t>St. Vincent and the Grenadines</t>
  </si>
  <si>
    <t>Trinidad and Tobago</t>
  </si>
  <si>
    <t>Turks and Caicos Islands</t>
  </si>
  <si>
    <t>Non-sovereign</t>
  </si>
  <si>
    <t>Sub-total</t>
  </si>
  <si>
    <t>Subtotal</t>
  </si>
  <si>
    <t>IDB</t>
    <phoneticPr fontId="1" type="noConversion"/>
  </si>
  <si>
    <t>CABEI</t>
    <phoneticPr fontId="1" type="noConversion"/>
  </si>
  <si>
    <t>EADB</t>
    <phoneticPr fontId="1" type="noConversion"/>
  </si>
  <si>
    <t>CABEI (In thousands of U.S. dollars)</t>
    <phoneticPr fontId="1" type="noConversion"/>
  </si>
  <si>
    <t>EADB (In thousands of U.S. dollars)</t>
    <phoneticPr fontId="1" type="noConversion"/>
  </si>
  <si>
    <t>Total</t>
  </si>
  <si>
    <t>France</t>
  </si>
  <si>
    <t>Germany</t>
  </si>
  <si>
    <t>Poland</t>
  </si>
  <si>
    <t>Greece</t>
  </si>
  <si>
    <t>Belgium</t>
  </si>
  <si>
    <t>Netherlands</t>
  </si>
  <si>
    <t>Austria</t>
  </si>
  <si>
    <t>Portugal</t>
  </si>
  <si>
    <t>Sweden</t>
  </si>
  <si>
    <t>Finland</t>
  </si>
  <si>
    <t>Hungary</t>
  </si>
  <si>
    <t>Ireland</t>
  </si>
  <si>
    <t>Czech Republic</t>
  </si>
  <si>
    <t>Romania</t>
  </si>
  <si>
    <t>Slovakia</t>
  </si>
  <si>
    <t>Denmark</t>
  </si>
  <si>
    <t>Croatia</t>
  </si>
  <si>
    <t>Cyprus</t>
  </si>
  <si>
    <t>Slovenia</t>
  </si>
  <si>
    <t>Bulgaria</t>
  </si>
  <si>
    <t>Estonia</t>
  </si>
  <si>
    <t>Latvia</t>
  </si>
  <si>
    <t>Luxembourg</t>
  </si>
  <si>
    <t>Serbia</t>
  </si>
  <si>
    <t>Bosnia and Herzegovina</t>
  </si>
  <si>
    <t>Montenegro</t>
  </si>
  <si>
    <t>Albania</t>
  </si>
  <si>
    <t>Ukraine</t>
  </si>
  <si>
    <t>Guinea</t>
  </si>
  <si>
    <t>Madagascar</t>
  </si>
  <si>
    <t>Ghana</t>
  </si>
  <si>
    <t>Malawi</t>
  </si>
  <si>
    <t>Mozambique</t>
  </si>
  <si>
    <t>Chad</t>
  </si>
  <si>
    <t>Niger</t>
  </si>
  <si>
    <t>Lesotho</t>
  </si>
  <si>
    <t>Mali</t>
  </si>
  <si>
    <t>Burundi</t>
  </si>
  <si>
    <t>Gambia</t>
  </si>
  <si>
    <t>Liberia</t>
  </si>
  <si>
    <t>Mauritania</t>
  </si>
  <si>
    <t>Togo</t>
  </si>
  <si>
    <t>China</t>
  </si>
  <si>
    <t>Kosovo</t>
  </si>
  <si>
    <t>Norway</t>
  </si>
  <si>
    <t>Iceland</t>
  </si>
  <si>
    <t>Switzerland</t>
  </si>
  <si>
    <t>Jordan</t>
  </si>
  <si>
    <t>Israel</t>
  </si>
  <si>
    <t>Lebanon</t>
  </si>
  <si>
    <t>Syrian Arab Republic</t>
  </si>
  <si>
    <t>United Kingdom</t>
  </si>
  <si>
    <t>Belarus</t>
  </si>
  <si>
    <t>Iraq</t>
  </si>
  <si>
    <t>Moldova</t>
  </si>
  <si>
    <t>Albania</t>
    <phoneticPr fontId="1" type="noConversion"/>
  </si>
  <si>
    <t>EIB</t>
    <phoneticPr fontId="1" type="noConversion"/>
  </si>
  <si>
    <t>IBRD</t>
    <phoneticPr fontId="1" type="noConversion"/>
  </si>
  <si>
    <t>Remaining maturities:</t>
  </si>
  <si>
    <t>Less than one year</t>
  </si>
  <si>
    <t>Between one and two years</t>
  </si>
  <si>
    <t>Between two and three years</t>
  </si>
  <si>
    <t>Between three and four years</t>
  </si>
  <si>
    <t>Between four and five years</t>
  </si>
  <si>
    <t>Over five years</t>
  </si>
  <si>
    <t xml:space="preserve">More comments and information, please refer to: https://docs.google.com/spreadsheets/d/1bPVBRBk8YjSPlUzxyy-Ln-yv0ZugGeEV6M3JkGtqASg/edit?usp=sharing </t>
    <phoneticPr fontId="1" type="noConversion"/>
  </si>
  <si>
    <t>IBRD (In millions of U.S. dollars) (of 30 June, 2021 and 30 June 2022)</t>
    <phoneticPr fontId="1" type="noConversion"/>
  </si>
  <si>
    <t>This task is still in progress, and information is continuously being updated.</t>
    <phoneticPr fontId="1" type="noConversion"/>
  </si>
  <si>
    <t>Russia</t>
  </si>
  <si>
    <t>Turkey</t>
  </si>
  <si>
    <t>Laos</t>
  </si>
  <si>
    <t>United States</t>
  </si>
  <si>
    <t>NIB</t>
    <phoneticPr fontId="1" type="noConversion"/>
  </si>
  <si>
    <t>Congo DRC</t>
  </si>
  <si>
    <t>Djibouti</t>
  </si>
  <si>
    <t>South Sudan</t>
  </si>
  <si>
    <t>Sudan</t>
  </si>
  <si>
    <t>Comoros</t>
  </si>
  <si>
    <t>Eritrea</t>
  </si>
  <si>
    <t>Total</t>
    <phoneticPr fontId="1" type="noConversion"/>
  </si>
  <si>
    <t>TDB (In USD)</t>
    <phoneticPr fontId="1" type="noConversion"/>
  </si>
  <si>
    <t>TDB</t>
    <phoneticPr fontId="1" type="noConversion"/>
  </si>
  <si>
    <t>BOAD (in millions of FCFA/XOF) (Western African Development Bank)</t>
    <phoneticPr fontId="1" type="noConversion"/>
  </si>
  <si>
    <t>BOAD</t>
    <phoneticPr fontId="1" type="noConversion"/>
  </si>
  <si>
    <t xml:space="preserve">BB- </t>
  </si>
  <si>
    <t>CC</t>
  </si>
  <si>
    <t>CCC-</t>
  </si>
  <si>
    <t>BB+</t>
    <phoneticPr fontId="1" type="noConversion"/>
  </si>
  <si>
    <t>A+</t>
  </si>
  <si>
    <t>B</t>
    <phoneticPr fontId="1" type="noConversion"/>
  </si>
  <si>
    <t>CCC</t>
  </si>
  <si>
    <t>CCC</t>
    <phoneticPr fontId="1" type="noConversion"/>
  </si>
  <si>
    <t>CCC-</t>
    <phoneticPr fontId="1" type="noConversion"/>
  </si>
  <si>
    <t>A-</t>
  </si>
  <si>
    <t>BB-</t>
    <phoneticPr fontId="1" type="noConversion"/>
  </si>
  <si>
    <t>BB</t>
    <phoneticPr fontId="1" type="noConversion"/>
  </si>
  <si>
    <t>BBB</t>
    <phoneticPr fontId="1" type="noConversion"/>
  </si>
  <si>
    <t>AA-</t>
    <phoneticPr fontId="1" type="noConversion"/>
  </si>
  <si>
    <t>AA+</t>
  </si>
  <si>
    <t>D</t>
  </si>
  <si>
    <t>NR</t>
  </si>
  <si>
    <t>Aruba</t>
  </si>
  <si>
    <t>Australia</t>
  </si>
  <si>
    <t>Bahrain</t>
  </si>
  <si>
    <t>Canada</t>
  </si>
  <si>
    <t xml:space="preserve">Cape Verde </t>
    <phoneticPr fontId="1" type="noConversion"/>
  </si>
  <si>
    <t>Cayman Islands</t>
  </si>
  <si>
    <t>Cuba</t>
  </si>
  <si>
    <t>European Union</t>
  </si>
  <si>
    <t xml:space="preserve">Georgia </t>
  </si>
  <si>
    <t xml:space="preserve">Greece </t>
  </si>
  <si>
    <t>Hong Kong</t>
  </si>
  <si>
    <t xml:space="preserve">Hungary </t>
  </si>
  <si>
    <t xml:space="preserve">India </t>
  </si>
  <si>
    <t>Isle of Man</t>
  </si>
  <si>
    <t xml:space="preserve">Kazakhstan </t>
  </si>
  <si>
    <t xml:space="preserve">Kyrgyzstan </t>
    <phoneticPr fontId="1" type="noConversion"/>
  </si>
  <si>
    <t>Macau</t>
  </si>
  <si>
    <t xml:space="preserve">Macedonia </t>
  </si>
  <si>
    <t xml:space="preserve">Mauritius </t>
  </si>
  <si>
    <t xml:space="preserve">Montserrat </t>
  </si>
  <si>
    <t>New Zealand</t>
  </si>
  <si>
    <t>Oman</t>
  </si>
  <si>
    <t xml:space="preserve">Philippines </t>
  </si>
  <si>
    <t>Puerto Rico</t>
  </si>
  <si>
    <t>Qatar</t>
  </si>
  <si>
    <t xml:space="preserve">Romania </t>
  </si>
  <si>
    <t>San Marino</t>
  </si>
  <si>
    <t xml:space="preserve">Serbia </t>
  </si>
  <si>
    <t>Singapore</t>
  </si>
  <si>
    <t xml:space="preserve">South Africa </t>
  </si>
  <si>
    <t>South Korea</t>
  </si>
  <si>
    <t>Taiwan</t>
  </si>
  <si>
    <t>Trinidad and Tobago</t>
    <phoneticPr fontId="1" type="noConversion"/>
  </si>
  <si>
    <t xml:space="preserve">Uruguay </t>
  </si>
  <si>
    <t xml:space="preserve">Viet Nam </t>
  </si>
  <si>
    <t>Guinee bissau</t>
  </si>
  <si>
    <t>Bahamas</t>
    <phoneticPr fontId="1" type="noConversion"/>
  </si>
  <si>
    <t>Ten years</t>
    <phoneticPr fontId="1" type="noConversion"/>
  </si>
  <si>
    <t>Fifteen years</t>
    <phoneticPr fontId="1" type="noConversion"/>
  </si>
  <si>
    <t>Twenty years</t>
    <phoneticPr fontId="1" type="noConversion"/>
  </si>
  <si>
    <t>Twenty-five years</t>
    <phoneticPr fontId="1" type="noConversion"/>
  </si>
  <si>
    <t>Over twenty years</t>
    <phoneticPr fontId="1" type="noConversion"/>
  </si>
  <si>
    <t>ADB (in millions of U.S. dollars)</t>
  </si>
  <si>
    <t xml:space="preserve">AFDB (in millions of U.A.)  </t>
    <phoneticPr fontId="1" type="noConversion"/>
  </si>
  <si>
    <t>IDB (In millions of U.S. dollars)</t>
  </si>
  <si>
    <t>Between five and ten years</t>
    <phoneticPr fontId="1" type="noConversion"/>
  </si>
  <si>
    <t>Between ten and fifteen years</t>
    <phoneticPr fontId="1" type="noConversion"/>
  </si>
  <si>
    <t>Between fifteen and twenty years</t>
    <phoneticPr fontId="1" type="noConversion"/>
  </si>
  <si>
    <t>Between twenty and twenty-five years</t>
    <phoneticPr fontId="1" type="noConversion"/>
  </si>
  <si>
    <t>Between twenty-five and thirty years</t>
    <phoneticPr fontId="1" type="noConversion"/>
  </si>
  <si>
    <t>Between thirty and thirty-five years</t>
    <phoneticPr fontId="1" type="noConversion"/>
  </si>
  <si>
    <t>Between thirty-five and fourty years</t>
    <phoneticPr fontId="1" type="noConversion"/>
  </si>
  <si>
    <t>Average maturity (years)</t>
    <phoneticPr fontId="1" type="noConversion"/>
  </si>
  <si>
    <t>matured</t>
    <phoneticPr fontId="1" type="noConversion"/>
  </si>
  <si>
    <t>Less than six months</t>
    <phoneticPr fontId="1" type="noConversion"/>
  </si>
  <si>
    <t>Between six months and one year</t>
    <phoneticPr fontId="1" type="noConversion"/>
  </si>
  <si>
    <t>Between one and five years</t>
    <phoneticPr fontId="1" type="noConversion"/>
  </si>
  <si>
    <t>Over five years</t>
    <phoneticPr fontId="1" type="noConversion"/>
  </si>
  <si>
    <t>EIB (In millions of Euro)</t>
    <phoneticPr fontId="1" type="noConversion"/>
  </si>
  <si>
    <t>Less than three months</t>
    <phoneticPr fontId="1" type="noConversion"/>
  </si>
  <si>
    <t>Between three months and one year</t>
    <phoneticPr fontId="1" type="noConversion"/>
  </si>
  <si>
    <t>Undefined maturity</t>
    <phoneticPr fontId="1" type="noConversion"/>
  </si>
  <si>
    <t>IBRD (In millions of U.S. dollars) (of 30 June, 2021 and 30 June 2022)</t>
  </si>
  <si>
    <t>Less than one year</t>
    <phoneticPr fontId="1" type="noConversion"/>
  </si>
  <si>
    <t>Over ten years</t>
    <phoneticPr fontId="1" type="noConversion"/>
  </si>
  <si>
    <t>Between three and six months</t>
    <phoneticPr fontId="1" type="noConversion"/>
  </si>
  <si>
    <t>NIB (In millions of euro)</t>
  </si>
  <si>
    <t>Between one and three years</t>
    <phoneticPr fontId="1" type="noConversion"/>
  </si>
  <si>
    <t>Over three years</t>
    <phoneticPr fontId="1" type="noConversion"/>
  </si>
  <si>
    <t>Less than one month</t>
    <phoneticPr fontId="1" type="noConversion"/>
  </si>
  <si>
    <t>Between one and six months</t>
    <phoneticPr fontId="1" type="noConversion"/>
  </si>
  <si>
    <t>Jordan</t>
    <phoneticPr fontId="1" type="noConversion"/>
  </si>
  <si>
    <t>China</t>
    <phoneticPr fontId="1" type="noConversion"/>
  </si>
  <si>
    <t>Laos</t>
    <phoneticPr fontId="1" type="noConversion"/>
  </si>
  <si>
    <t>BBB</t>
    <phoneticPr fontId="6" type="noConversion"/>
  </si>
  <si>
    <t>A-</t>
    <phoneticPr fontId="6" type="noConversion"/>
  </si>
  <si>
    <t>BBB-</t>
    <phoneticPr fontId="6" type="noConversion"/>
  </si>
  <si>
    <t>Congo DRC</t>
    <phoneticPr fontId="1" type="noConversion"/>
  </si>
  <si>
    <t>Macedonia</t>
    <phoneticPr fontId="1" type="noConversion"/>
  </si>
  <si>
    <t>Côte d’Ivoire</t>
    <phoneticPr fontId="1" type="noConversion"/>
  </si>
  <si>
    <t>Russia</t>
    <phoneticPr fontId="1" type="noConversion"/>
  </si>
  <si>
    <t>Congo</t>
    <phoneticPr fontId="1" type="noConversion"/>
  </si>
  <si>
    <t>Grenada</t>
    <phoneticPr fontId="1" type="noConversion"/>
  </si>
  <si>
    <t>Bolivia</t>
    <phoneticPr fontId="1" type="noConversion"/>
  </si>
  <si>
    <t>Egypt</t>
    <phoneticPr fontId="1" type="noConversion"/>
  </si>
  <si>
    <t>Iran</t>
  </si>
  <si>
    <t>Iran</t>
    <phoneticPr fontId="1" type="noConversion"/>
  </si>
  <si>
    <t>Viet Nam</t>
    <phoneticPr fontId="1" type="noConversion"/>
  </si>
  <si>
    <t>BB-</t>
    <phoneticPr fontId="13" type="noConversion"/>
  </si>
  <si>
    <t>BBB-</t>
    <phoneticPr fontId="13" type="noConversion"/>
  </si>
  <si>
    <t>AA-</t>
  </si>
  <si>
    <t>Burkina Faso</t>
    <phoneticPr fontId="1" type="noConversion"/>
  </si>
  <si>
    <t>Country</t>
  </si>
  <si>
    <t>OECD</t>
  </si>
  <si>
    <t>S.P</t>
  </si>
  <si>
    <t>sp_matching</t>
  </si>
  <si>
    <t>sp_con</t>
  </si>
  <si>
    <t>sp_cb</t>
    <phoneticPr fontId="13" type="noConversion"/>
  </si>
  <si>
    <t>B+</t>
    <phoneticPr fontId="20" type="noConversion"/>
  </si>
  <si>
    <t xml:space="preserve">Andorra </t>
  </si>
  <si>
    <t xml:space="preserve">Angola </t>
  </si>
  <si>
    <t>Anguilla</t>
    <phoneticPr fontId="13" type="noConversion"/>
  </si>
  <si>
    <t>CCC-</t>
    <phoneticPr fontId="20" type="noConversion"/>
  </si>
  <si>
    <t>BBB</t>
    <phoneticPr fontId="20" type="noConversion"/>
  </si>
  <si>
    <t>AAA</t>
    <phoneticPr fontId="20" type="noConversion"/>
  </si>
  <si>
    <t>AA+</t>
    <phoneticPr fontId="20" type="noConversion"/>
  </si>
  <si>
    <t>AA</t>
  </si>
  <si>
    <t>BB+</t>
    <phoneticPr fontId="20" type="noConversion"/>
  </si>
  <si>
    <t xml:space="preserve">Barbados </t>
  </si>
  <si>
    <t>C</t>
    <phoneticPr fontId="20" type="noConversion"/>
  </si>
  <si>
    <t>AA</t>
    <phoneticPr fontId="20" type="noConversion"/>
  </si>
  <si>
    <t xml:space="preserve">Bermuda </t>
  </si>
  <si>
    <t>A+</t>
    <phoneticPr fontId="20" type="noConversion"/>
  </si>
  <si>
    <t xml:space="preserve">Bolivia  </t>
  </si>
  <si>
    <t xml:space="preserve">Botswana </t>
  </si>
  <si>
    <t xml:space="preserve">BB- </t>
    <phoneticPr fontId="20" type="noConversion"/>
  </si>
  <si>
    <t>British Virgin Islands</t>
    <phoneticPr fontId="13" type="noConversion"/>
  </si>
  <si>
    <t xml:space="preserve">Bulgaria </t>
  </si>
  <si>
    <t xml:space="preserve">Burkina Faso </t>
  </si>
  <si>
    <t>CCC+</t>
    <phoneticPr fontId="20" type="noConversion"/>
  </si>
  <si>
    <t>B</t>
    <phoneticPr fontId="20" type="noConversion"/>
  </si>
  <si>
    <t xml:space="preserve">Cameroon </t>
  </si>
  <si>
    <t xml:space="preserve">Cape Verde </t>
    <phoneticPr fontId="13" type="noConversion"/>
  </si>
  <si>
    <t>AA-</t>
    <phoneticPr fontId="20" type="noConversion"/>
  </si>
  <si>
    <t xml:space="preserve">Chile </t>
  </si>
  <si>
    <t>A</t>
    <phoneticPr fontId="20" type="noConversion"/>
  </si>
  <si>
    <t xml:space="preserve">China </t>
  </si>
  <si>
    <t>BB</t>
    <phoneticPr fontId="13" type="noConversion"/>
  </si>
  <si>
    <t xml:space="preserve">Congo </t>
  </si>
  <si>
    <t>Cook Islands</t>
    <phoneticPr fontId="13" type="noConversion"/>
  </si>
  <si>
    <t>Côte d’Ivoire</t>
    <phoneticPr fontId="13" type="noConversion"/>
  </si>
  <si>
    <t xml:space="preserve">Croatia </t>
  </si>
  <si>
    <t>CC</t>
    <phoneticPr fontId="20" type="noConversion"/>
  </si>
  <si>
    <t>BB</t>
    <phoneticPr fontId="20" type="noConversion"/>
  </si>
  <si>
    <t>CCC</t>
    <phoneticPr fontId="20" type="noConversion"/>
  </si>
  <si>
    <t>French Polynesia</t>
    <phoneticPr fontId="13" type="noConversion"/>
  </si>
  <si>
    <t xml:space="preserve">Gabon </t>
  </si>
  <si>
    <t>BB+</t>
    <phoneticPr fontId="13" type="noConversion"/>
  </si>
  <si>
    <t>BB-</t>
    <phoneticPr fontId="20" type="noConversion"/>
  </si>
  <si>
    <t xml:space="preserve">Iraq </t>
  </si>
  <si>
    <t xml:space="preserve">Italy </t>
  </si>
  <si>
    <t xml:space="preserve">Japan </t>
  </si>
  <si>
    <t>BBB</t>
    <phoneticPr fontId="13" type="noConversion"/>
  </si>
  <si>
    <t>Kuwait</t>
  </si>
  <si>
    <t xml:space="preserve">Kyrgyzstan </t>
    <phoneticPr fontId="13" type="noConversion"/>
  </si>
  <si>
    <t>B-</t>
    <phoneticPr fontId="20" type="noConversion"/>
  </si>
  <si>
    <t xml:space="preserve">Latvia </t>
  </si>
  <si>
    <t>Liechtenstein</t>
  </si>
  <si>
    <t xml:space="preserve">Lithuania </t>
  </si>
  <si>
    <t xml:space="preserve">Malaysia </t>
  </si>
  <si>
    <t>A-</t>
    <phoneticPr fontId="20" type="noConversion"/>
  </si>
  <si>
    <t xml:space="preserve">Malta </t>
  </si>
  <si>
    <t>Marshall Islands</t>
    <phoneticPr fontId="13" type="noConversion"/>
  </si>
  <si>
    <t>New Caledonia</t>
    <phoneticPr fontId="13" type="noConversion"/>
  </si>
  <si>
    <t xml:space="preserve">Nicaragua </t>
  </si>
  <si>
    <t xml:space="preserve">Nigeria </t>
  </si>
  <si>
    <t>Palestine</t>
    <phoneticPr fontId="13" type="noConversion"/>
  </si>
  <si>
    <t xml:space="preserve">Poland </t>
  </si>
  <si>
    <t>D</t>
    <phoneticPr fontId="20" type="noConversion"/>
  </si>
  <si>
    <t>Sao Tome and Principe</t>
    <phoneticPr fontId="13" type="noConversion"/>
  </si>
  <si>
    <t xml:space="preserve">Saudi Arabia </t>
  </si>
  <si>
    <t>Sint Maarten</t>
    <phoneticPr fontId="13" type="noConversion"/>
  </si>
  <si>
    <t xml:space="preserve">Slovakia </t>
  </si>
  <si>
    <t xml:space="preserve">Spain </t>
  </si>
  <si>
    <t>St. Vincent and the Grenadines</t>
    <phoneticPr fontId="13" type="noConversion"/>
  </si>
  <si>
    <t>St. Kitts and Nevis</t>
    <phoneticPr fontId="13" type="noConversion"/>
  </si>
  <si>
    <t>St. Lucia</t>
    <phoneticPr fontId="13" type="noConversion"/>
  </si>
  <si>
    <t xml:space="preserve">Tajikistan </t>
  </si>
  <si>
    <t xml:space="preserve">Thailand </t>
  </si>
  <si>
    <t xml:space="preserve">Togo </t>
  </si>
  <si>
    <t>A-</t>
    <phoneticPr fontId="13" type="noConversion"/>
  </si>
  <si>
    <t xml:space="preserve">Tunisia </t>
  </si>
  <si>
    <t>Turks and Caicos Islands</t>
    <phoneticPr fontId="13" type="noConversion"/>
  </si>
  <si>
    <t>BBB+</t>
    <phoneticPr fontId="13" type="noConversion"/>
  </si>
  <si>
    <t>Tuvalu</t>
    <phoneticPr fontId="13" type="noConversion"/>
  </si>
  <si>
    <t>United Arab Emirates</t>
  </si>
  <si>
    <t>Vanuatu</t>
    <phoneticPr fontId="13" type="noConversion"/>
  </si>
  <si>
    <t>Rating</t>
    <phoneticPr fontId="1" type="noConversion"/>
  </si>
  <si>
    <t>regions are not rated</t>
    <phoneticPr fontId="1" type="noConversion"/>
  </si>
  <si>
    <r>
      <t xml:space="preserve">from Moody's, </t>
    </r>
    <r>
      <rPr>
        <sz val="12"/>
        <color theme="6" tint="-0.249977111117893"/>
        <rFont val="Arial"/>
        <family val="2"/>
      </rPr>
      <t>from Fitch,</t>
    </r>
    <r>
      <rPr>
        <sz val="12"/>
        <color theme="4"/>
        <rFont val="Arial"/>
        <family val="2"/>
      </rPr>
      <t xml:space="preserve"> from oecd regression, </t>
    </r>
    <r>
      <rPr>
        <sz val="12"/>
        <color rgb="FF7030A0"/>
        <rFont val="Arial"/>
        <family val="2"/>
      </rPr>
      <t xml:space="preserve">from wikirating, </t>
    </r>
    <r>
      <rPr>
        <sz val="12"/>
        <color theme="1"/>
        <rFont val="Arial"/>
        <family val="2"/>
      </rPr>
      <t>0: no info from all the above resources</t>
    </r>
    <phoneticPr fontId="20" type="noConversion"/>
  </si>
  <si>
    <t>&lt;1</t>
  </si>
  <si>
    <t>1-2</t>
  </si>
  <si>
    <t>2-3</t>
  </si>
  <si>
    <t>3-4</t>
  </si>
  <si>
    <t>4-5</t>
  </si>
  <si>
    <t>5-10</t>
  </si>
  <si>
    <t>10-15</t>
  </si>
  <si>
    <t>&gt;5</t>
  </si>
  <si>
    <t>15-20</t>
  </si>
  <si>
    <t>20-25</t>
  </si>
  <si>
    <t>&gt;25</t>
  </si>
  <si>
    <t>25-30</t>
  </si>
  <si>
    <t>30-35</t>
  </si>
  <si>
    <t>35-40</t>
  </si>
  <si>
    <t>1-5</t>
  </si>
  <si>
    <t>1-3</t>
  </si>
  <si>
    <t>&gt;3</t>
  </si>
  <si>
    <t>&gt;10</t>
  </si>
  <si>
    <t>weighted average (own calculation)</t>
  </si>
  <si>
    <t>Kyrgyzstan</t>
  </si>
  <si>
    <t>Solvenia</t>
  </si>
  <si>
    <t>in 2022</t>
    <phoneticPr fontId="1" type="noConversion"/>
  </si>
  <si>
    <t>EBRD</t>
    <phoneticPr fontId="1" type="noConversion"/>
  </si>
  <si>
    <t>total outstanding (in millions of US dollars)</t>
    <phoneticPr fontId="1" type="noConversion"/>
  </si>
  <si>
    <t>https://www.afdb.org/en/documents/january-2023-exchange-rates</t>
    <phoneticPr fontId="1" type="noConversion"/>
  </si>
  <si>
    <t xml:space="preserve">https://www.xe.com/currencyconverter/convert/?Amount=1&amp;From=XOF&amp;To=USD </t>
    <phoneticPr fontId="1" type="noConversion"/>
  </si>
  <si>
    <t>EBRD (in millions of Euro)</t>
    <phoneticPr fontId="1" type="noConversion"/>
  </si>
  <si>
    <t xml:space="preserve">https://www.xe.com/currencyconverter/convert/?Amount=1&amp;From=EUR&amp;To=USD </t>
    <phoneticPr fontId="1" type="noConversion"/>
  </si>
  <si>
    <t>from Moody's, from Fitch, from oecd regression, from wikirating, B-: no info from all the above resources</t>
  </si>
  <si>
    <t>16.B-517544889B-98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</si>
</sst>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1"/>
      <color rgb="FF000000"/>
      <name val="Arial"/>
      <family val="2"/>
    </font>
    <font>
      <sz val="11"/>
      <color rgb="FF7030A0"/>
      <name val="Arial"/>
      <family val="2"/>
    </font>
    <font>
      <sz val="12"/>
      <color rgb="FFF79646"/>
      <name val="Arial"/>
      <family val="2"/>
    </font>
    <font>
      <sz val="12"/>
      <color rgb="FF538DD5"/>
      <name val="Arial"/>
      <family val="2"/>
    </font>
    <font>
      <sz val="12"/>
      <color rgb="FF7030A0"/>
      <name val="Arial"/>
      <family val="2"/>
    </font>
    <font>
      <sz val="12"/>
      <color rgb="FF9BBB59"/>
      <name val="Arial"/>
      <family val="2"/>
    </font>
    <font>
      <sz val="9"/>
      <name val="Calibri"/>
      <family val="3"/>
      <charset val="134"/>
      <scheme val="minor"/>
    </font>
    <font>
      <sz val="11"/>
      <color theme="3" tint="0.39997558519241921"/>
      <name val="Arial"/>
      <family val="2"/>
    </font>
    <font>
      <sz val="11"/>
      <color theme="9"/>
      <name val="Arial"/>
      <family val="2"/>
    </font>
    <font>
      <sz val="11"/>
      <color theme="6"/>
      <name val="Arial"/>
      <family val="2"/>
    </font>
    <font>
      <sz val="12"/>
      <color theme="3" tint="0.39997558519241921"/>
      <name val="Arial"/>
      <family val="2"/>
    </font>
    <font>
      <sz val="12"/>
      <color theme="9"/>
      <name val="Arial"/>
      <family val="2"/>
    </font>
    <font>
      <sz val="12"/>
      <color theme="6"/>
      <name val="Arial"/>
      <family val="2"/>
    </font>
    <font>
      <sz val="9"/>
      <name val="等线"/>
      <family val="2"/>
      <charset val="134"/>
    </font>
    <font>
      <sz val="11"/>
      <color theme="1"/>
      <name val="Arial"/>
      <family val="2"/>
    </font>
    <font>
      <sz val="11"/>
      <color rgb="FFED7D31"/>
      <name val="Arial"/>
      <family val="2"/>
    </font>
    <font>
      <sz val="11"/>
      <color rgb="FF70AD47"/>
      <name val="Arial"/>
      <family val="2"/>
    </font>
    <font>
      <sz val="12"/>
      <color rgb="FFED7D31"/>
      <name val="Arial"/>
      <family val="2"/>
    </font>
    <font>
      <sz val="12"/>
      <color theme="6" tint="-0.249977111117893"/>
      <name val="Arial"/>
      <family val="2"/>
    </font>
    <font>
      <sz val="12"/>
      <color theme="4"/>
      <name val="Arial"/>
      <family val="2"/>
    </font>
    <font>
      <sz val="12"/>
      <color rgb="FFC00000"/>
      <name val="Calibri"/>
      <family val="2"/>
      <charset val="134"/>
      <scheme val="minor"/>
    </font>
    <font>
      <sz val="12"/>
      <color rgb="FFC00000"/>
      <name val="Calibri"/>
      <family val="4"/>
      <charset val="134"/>
      <scheme val="minor"/>
    </font>
    <font>
      <u/>
      <sz val="12"/>
      <color theme="1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15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2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1" fillId="0" borderId="0" xfId="0" applyFont="1" applyAlignment="1"/>
    <xf numFmtId="0" fontId="22" fillId="0" borderId="0" xfId="0" applyFont="1">
      <alignment vertical="center"/>
    </xf>
    <xf numFmtId="0" fontId="7" fillId="0" borderId="0" xfId="0" applyFont="1">
      <alignment vertical="center"/>
    </xf>
    <xf numFmtId="0" fontId="2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164" fontId="4" fillId="0" borderId="0" xfId="0" applyNumberFormat="1" applyFont="1" applyAlignment="1">
      <alignment vertical="center" wrapText="1"/>
    </xf>
    <xf numFmtId="1" fontId="2" fillId="0" borderId="0" xfId="0" applyNumberFormat="1" applyFont="1">
      <alignment vertical="center"/>
    </xf>
    <xf numFmtId="0" fontId="27" fillId="0" borderId="0" xfId="0" applyFont="1">
      <alignment vertical="center"/>
    </xf>
    <xf numFmtId="0" fontId="28" fillId="2" borderId="0" xfId="0" applyFont="1" applyFill="1">
      <alignment vertical="center"/>
    </xf>
    <xf numFmtId="0" fontId="29" fillId="0" borderId="0" xfId="1" applyAlignment="1"/>
    <xf numFmtId="0" fontId="29" fillId="0" borderId="0" xfId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maturity!$G$3:$G$8</c:f>
              <c:strCache>
                <c:ptCount val="6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&gt;5</c:v>
                </c:pt>
              </c:strCache>
            </c:strRef>
          </c:cat>
          <c:val>
            <c:numRef>
              <c:f>maturity!$I$3:$I$8</c:f>
              <c:numCache>
                <c:formatCode>General</c:formatCode>
                <c:ptCount val="6"/>
                <c:pt idx="0">
                  <c:v>0.13115776654043335</c:v>
                </c:pt>
                <c:pt idx="1">
                  <c:v>0.10202931134180564</c:v>
                </c:pt>
                <c:pt idx="2">
                  <c:v>9.6230720595842117E-2</c:v>
                </c:pt>
                <c:pt idx="3">
                  <c:v>8.9970100526908528E-2</c:v>
                </c:pt>
                <c:pt idx="4">
                  <c:v>9.4736231451883868E-2</c:v>
                </c:pt>
                <c:pt idx="5">
                  <c:v>0.4858758695431265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1-8340-8410-F530E9A4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8064"/>
        <c:axId val="74928032"/>
      </c:barChart>
      <c:catAx>
        <c:axId val="690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8032"/>
        <c:crosses val="autoZero"/>
        <c:auto val="1"/>
        <c:lblAlgn val="ctr"/>
        <c:lblOffset val="100"/>
        <c:noMultiLvlLbl val="0"/>
      </c:catAx>
      <c:valAx>
        <c:axId val="74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maturity!$G$91:$G$93</c:f>
              <c:strCache>
                <c:ptCount val="3"/>
                <c:pt idx="0">
                  <c:v>&lt;1</c:v>
                </c:pt>
                <c:pt idx="1">
                  <c:v>1-3</c:v>
                </c:pt>
                <c:pt idx="2">
                  <c:v>&gt;3</c:v>
                </c:pt>
              </c:strCache>
            </c:strRef>
          </c:cat>
          <c:val>
            <c:numRef>
              <c:f>maturity!$I$91:$I$93</c:f>
              <c:numCache>
                <c:formatCode>General</c:formatCode>
                <c:ptCount val="3"/>
                <c:pt idx="0">
                  <c:v>0.47291231403704159</c:v>
                </c:pt>
                <c:pt idx="1">
                  <c:v>0.41179196917323541</c:v>
                </c:pt>
                <c:pt idx="2">
                  <c:v>0.11529571678972303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B-5241-B909-D2D87FFC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44336"/>
        <c:axId val="102046064"/>
      </c:barChart>
      <c:catAx>
        <c:axId val="1020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6064"/>
        <c:crosses val="autoZero"/>
        <c:auto val="1"/>
        <c:lblAlgn val="ctr"/>
        <c:lblOffset val="100"/>
        <c:noMultiLvlLbl val="0"/>
      </c:catAx>
      <c:valAx>
        <c:axId val="1020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maturity!$G$97:$G$99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maturity!$I$97:$I$99</c:f>
              <c:numCache>
                <c:formatCode>General</c:formatCode>
                <c:ptCount val="3"/>
                <c:pt idx="0">
                  <c:v>0.1546392758878041</c:v>
                </c:pt>
                <c:pt idx="1">
                  <c:v>0.44924320839781434</c:v>
                </c:pt>
                <c:pt idx="2">
                  <c:v>0.39611792242758981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0-BA4E-9007-7C8D439B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40"/>
        <c:axId val="104157568"/>
      </c:barChart>
      <c:catAx>
        <c:axId val="104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568"/>
        <c:crosses val="autoZero"/>
        <c:auto val="1"/>
        <c:lblAlgn val="ctr"/>
        <c:lblOffset val="100"/>
        <c:noMultiLvlLbl val="0"/>
      </c:catAx>
      <c:valAx>
        <c:axId val="1041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maturity!$G$12:$G$21</c:f>
              <c:strCache>
                <c:ptCount val="10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5-10</c:v>
                </c:pt>
                <c:pt idx="6">
                  <c:v>10-15</c:v>
                </c:pt>
                <c:pt idx="7">
                  <c:v>15-20</c:v>
                </c:pt>
                <c:pt idx="8">
                  <c:v>20-25</c:v>
                </c:pt>
                <c:pt idx="9">
                  <c:v>&gt;25</c:v>
                </c:pt>
              </c:strCache>
            </c:strRef>
          </c:cat>
          <c:val>
            <c:numRef>
              <c:f>maturity!$I$12:$I$21</c:f>
              <c:numCache>
                <c:formatCode>General</c:formatCode>
                <c:ptCount val="10"/>
                <c:pt idx="0">
                  <c:v>6.7652169116633118E-2</c:v>
                </c:pt>
                <c:pt idx="1">
                  <c:v>7.849775228219201E-2</c:v>
                </c:pt>
                <c:pt idx="2">
                  <c:v>7.7249786259963038E-2</c:v>
                </c:pt>
                <c:pt idx="3">
                  <c:v>7.1989023414876313E-2</c:v>
                </c:pt>
                <c:pt idx="4">
                  <c:v>7.1809757577429051E-2</c:v>
                </c:pt>
                <c:pt idx="5">
                  <c:v>0.32628450867370862</c:v>
                </c:pt>
                <c:pt idx="6">
                  <c:v>0.19999172619211783</c:v>
                </c:pt>
                <c:pt idx="7">
                  <c:v>7.9359607269919197E-2</c:v>
                </c:pt>
                <c:pt idx="8">
                  <c:v>2.3504509225295789E-2</c:v>
                </c:pt>
                <c:pt idx="9">
                  <c:v>3.6611599878650816E-3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1240-99E1-4A87693A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86288"/>
        <c:axId val="97388016"/>
      </c:barChart>
      <c:catAx>
        <c:axId val="973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8016"/>
        <c:crosses val="autoZero"/>
        <c:auto val="1"/>
        <c:lblAlgn val="ctr"/>
        <c:lblOffset val="100"/>
        <c:noMultiLvlLbl val="0"/>
      </c:catAx>
      <c:valAx>
        <c:axId val="973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AFDB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maturity!$G$25:$G$30</c:f>
              <c:strCache>
                <c:ptCount val="6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&gt;5</c:v>
                </c:pt>
              </c:strCache>
            </c:strRef>
          </c:cat>
          <c:val>
            <c:numRef>
              <c:f>maturity!$I$25:$I$30</c:f>
              <c:numCache>
                <c:formatCode>General</c:formatCode>
                <c:ptCount val="6"/>
                <c:pt idx="0">
                  <c:v>9.639581492832372E-2</c:v>
                </c:pt>
                <c:pt idx="1">
                  <c:v>8.0607291813965073E-2</c:v>
                </c:pt>
                <c:pt idx="2">
                  <c:v>8.7229595115456277E-2</c:v>
                </c:pt>
                <c:pt idx="3">
                  <c:v>8.3218878091283255E-2</c:v>
                </c:pt>
                <c:pt idx="4">
                  <c:v>8.0146204029477877E-2</c:v>
                </c:pt>
                <c:pt idx="5">
                  <c:v>0.57240221602149377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E14F-A779-46AED4EE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837536"/>
        <c:axId val="1142858208"/>
      </c:barChart>
      <c:catAx>
        <c:axId val="11428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58208"/>
        <c:crosses val="autoZero"/>
        <c:auto val="1"/>
        <c:lblAlgn val="ctr"/>
        <c:lblOffset val="100"/>
        <c:noMultiLvlLbl val="0"/>
      </c:catAx>
      <c:valAx>
        <c:axId val="11428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maturity!$G$34:$G$45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5-10</c:v>
                </c:pt>
                <c:pt idx="6">
                  <c:v>10-15</c:v>
                </c:pt>
                <c:pt idx="7">
                  <c:v>15-20</c:v>
                </c:pt>
                <c:pt idx="8">
                  <c:v>20-25</c:v>
                </c:pt>
                <c:pt idx="9">
                  <c:v>25-30</c:v>
                </c:pt>
                <c:pt idx="10">
                  <c:v>30-35</c:v>
                </c:pt>
                <c:pt idx="11">
                  <c:v>35-40</c:v>
                </c:pt>
              </c:strCache>
            </c:strRef>
          </c:cat>
          <c:val>
            <c:numRef>
              <c:f>maturity!$I$34:$I$45</c:f>
              <c:numCache>
                <c:formatCode>General</c:formatCode>
                <c:ptCount val="12"/>
                <c:pt idx="0">
                  <c:v>7.3702050631338903E-2</c:v>
                </c:pt>
                <c:pt idx="1">
                  <c:v>6.6195195967949455E-2</c:v>
                </c:pt>
                <c:pt idx="2">
                  <c:v>8.8990833828762078E-2</c:v>
                </c:pt>
                <c:pt idx="3">
                  <c:v>6.7339858203856365E-2</c:v>
                </c:pt>
                <c:pt idx="4">
                  <c:v>7.5831654791165687E-2</c:v>
                </c:pt>
                <c:pt idx="5">
                  <c:v>0.32908595614790098</c:v>
                </c:pt>
                <c:pt idx="6">
                  <c:v>0.18437048013700452</c:v>
                </c:pt>
                <c:pt idx="7">
                  <c:v>7.3613317124679445E-2</c:v>
                </c:pt>
                <c:pt idx="8">
                  <c:v>1.3620593272225525E-2</c:v>
                </c:pt>
                <c:pt idx="9">
                  <c:v>9.9026593431945833E-3</c:v>
                </c:pt>
                <c:pt idx="10">
                  <c:v>1.202339015235543E-2</c:v>
                </c:pt>
                <c:pt idx="11">
                  <c:v>5.3240103995669807E-3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C-B34C-BA48-9ABA2A4F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5056"/>
        <c:axId val="95889328"/>
      </c:barChart>
      <c:catAx>
        <c:axId val="738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328"/>
        <c:crosses val="autoZero"/>
        <c:auto val="1"/>
        <c:lblAlgn val="ctr"/>
        <c:lblOffset val="100"/>
        <c:noMultiLvlLbl val="0"/>
      </c:catAx>
      <c:valAx>
        <c:axId val="95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CABEI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maturity!$G$51:$G$56</c:f>
              <c:strCache>
                <c:ptCount val="6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&gt;5</c:v>
                </c:pt>
              </c:strCache>
            </c:strRef>
          </c:cat>
          <c:val>
            <c:numRef>
              <c:f>maturity!$I$51:$I$56</c:f>
              <c:numCache>
                <c:formatCode>General</c:formatCode>
                <c:ptCount val="6"/>
                <c:pt idx="0">
                  <c:v>0.11301045044826996</c:v>
                </c:pt>
                <c:pt idx="1">
                  <c:v>8.5240230217158153E-2</c:v>
                </c:pt>
                <c:pt idx="2">
                  <c:v>0.10966044633153803</c:v>
                </c:pt>
                <c:pt idx="3">
                  <c:v>7.5791628101568531E-2</c:v>
                </c:pt>
                <c:pt idx="4">
                  <c:v>7.4761580712689499E-2</c:v>
                </c:pt>
                <c:pt idx="5">
                  <c:v>0.54153566418877586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1D42-8B60-D7D8EBFC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8112"/>
        <c:axId val="71915424"/>
      </c:barChart>
      <c:catAx>
        <c:axId val="721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424"/>
        <c:crosses val="autoZero"/>
        <c:auto val="1"/>
        <c:lblAlgn val="ctr"/>
        <c:lblOffset val="100"/>
        <c:noMultiLvlLbl val="0"/>
      </c:catAx>
      <c:valAx>
        <c:axId val="71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maturity!$G$61:$G$63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maturity!$I$61:$I$63</c:f>
              <c:numCache>
                <c:formatCode>General</c:formatCode>
                <c:ptCount val="3"/>
                <c:pt idx="0">
                  <c:v>0.29726798652452813</c:v>
                </c:pt>
                <c:pt idx="1">
                  <c:v>0.57579376067192767</c:v>
                </c:pt>
                <c:pt idx="2">
                  <c:v>0.12693825280354423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6E45-82B9-5A36CAAB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07520"/>
        <c:axId val="101409248"/>
      </c:barChart>
      <c:catAx>
        <c:axId val="1014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9248"/>
        <c:crosses val="autoZero"/>
        <c:auto val="1"/>
        <c:lblAlgn val="ctr"/>
        <c:lblOffset val="100"/>
        <c:noMultiLvlLbl val="0"/>
      </c:catAx>
      <c:valAx>
        <c:axId val="1014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maturity!$G$68:$G$70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maturity!$I$68:$I$70</c:f>
              <c:numCache>
                <c:formatCode>General</c:formatCode>
                <c:ptCount val="3"/>
                <c:pt idx="0">
                  <c:v>9.067908058245025E-2</c:v>
                </c:pt>
                <c:pt idx="1">
                  <c:v>0.37140495158954029</c:v>
                </c:pt>
                <c:pt idx="2">
                  <c:v>0.53791596782800943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B248-91C9-082E13A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3904"/>
        <c:axId val="93883792"/>
      </c:barChart>
      <c:catAx>
        <c:axId val="942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792"/>
        <c:crosses val="autoZero"/>
        <c:auto val="1"/>
        <c:lblAlgn val="ctr"/>
        <c:lblOffset val="100"/>
        <c:noMultiLvlLbl val="0"/>
      </c:catAx>
      <c:valAx>
        <c:axId val="93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IBRD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maturity!$G$76:$G$79</c:f>
              <c:strCache>
                <c:ptCount val="4"/>
                <c:pt idx="0">
                  <c:v>&lt;1</c:v>
                </c:pt>
                <c:pt idx="1">
                  <c:v>1-5</c:v>
                </c:pt>
                <c:pt idx="2">
                  <c:v>5-10</c:v>
                </c:pt>
                <c:pt idx="3">
                  <c:v>&gt;10</c:v>
                </c:pt>
              </c:strCache>
            </c:strRef>
          </c:cat>
          <c:val>
            <c:numRef>
              <c:f>maturity!$I$76:$I$79</c:f>
              <c:numCache>
                <c:formatCode>General</c:formatCode>
                <c:ptCount val="4"/>
                <c:pt idx="0">
                  <c:v>5.6046811776196456E-2</c:v>
                </c:pt>
                <c:pt idx="1">
                  <c:v>0.25026597600111622</c:v>
                </c:pt>
                <c:pt idx="2">
                  <c:v>0.54422178038230784</c:v>
                </c:pt>
                <c:pt idx="3">
                  <c:v>0.14946543184037953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2-DD44-B3A9-28502B61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24928"/>
        <c:axId val="101731264"/>
      </c:barChart>
      <c:catAx>
        <c:axId val="101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264"/>
        <c:crosses val="autoZero"/>
        <c:auto val="1"/>
        <c:lblAlgn val="ctr"/>
        <c:lblOffset val="100"/>
        <c:noMultiLvlLbl val="0"/>
      </c:catAx>
      <c:valAx>
        <c:axId val="1017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maturity!$G$83:$G$85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maturity!$I$83:$I$85</c:f>
              <c:numCache>
                <c:formatCode>General</c:formatCode>
                <c:ptCount val="3"/>
                <c:pt idx="0">
                  <c:v>0.1235572531761189</c:v>
                </c:pt>
                <c:pt idx="1">
                  <c:v>0.44785352486921864</c:v>
                </c:pt>
                <c:pt idx="2">
                  <c:v>0.42858922195466248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3-184E-82E0-B78838BB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6656"/>
        <c:axId val="71747952"/>
      </c:barChart>
      <c:catAx>
        <c:axId val="92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952"/>
        <c:crosses val="autoZero"/>
        <c:auto val="1"/>
        <c:lblAlgn val="ctr"/>
        <c:lblOffset val="100"/>
        <c:noMultiLvlLbl val="0"/>
      </c:catAx>
      <c:valAx>
        <c:axId val="71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0</xdr:row>
      <xdr:rowOff>0</xdr:rowOff>
    </xdr:from>
    <xdr:to>
      <xdr:col>15</xdr:col>
      <xdr:colOff>279400</xdr:colOff>
      <xdr:row>10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DFAF20-70D4-CB0A-43AF-D64AF5908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260350</xdr:colOff>
      <xdr:row>11</xdr:row>
      <xdr:rowOff>133350</xdr:rowOff>
    </xdr:from>
    <xdr:to>
      <xdr:col>15</xdr:col>
      <xdr:colOff>330200</xdr:colOff>
      <xdr:row>23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CAA190-0A9B-1A8A-B126-3DF08513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336550</xdr:colOff>
      <xdr:row>23</xdr:row>
      <xdr:rowOff>95250</xdr:rowOff>
    </xdr:from>
    <xdr:to>
      <xdr:col>14</xdr:col>
      <xdr:colOff>330200</xdr:colOff>
      <xdr:row>33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57BDF3-65CE-E679-67C8-6F57127D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33</xdr:row>
      <xdr:rowOff>171450</xdr:rowOff>
    </xdr:from>
    <xdr:to>
      <xdr:col>15</xdr:col>
      <xdr:colOff>317500</xdr:colOff>
      <xdr:row>45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C9D8991-7DAA-1089-2003-4269606D7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311150</xdr:colOff>
      <xdr:row>49</xdr:row>
      <xdr:rowOff>6350</xdr:rowOff>
    </xdr:from>
    <xdr:to>
      <xdr:col>14</xdr:col>
      <xdr:colOff>774700</xdr:colOff>
      <xdr:row>57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33A6C32-7C9C-9BC8-6872-FF88569C5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323850</xdr:colOff>
      <xdr:row>59</xdr:row>
      <xdr:rowOff>95250</xdr:rowOff>
    </xdr:from>
    <xdr:to>
      <xdr:col>13</xdr:col>
      <xdr:colOff>533400</xdr:colOff>
      <xdr:row>68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521BA0B-4EA0-093F-676A-80AA6C2D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59</xdr:row>
      <xdr:rowOff>95250</xdr:rowOff>
    </xdr:from>
    <xdr:to>
      <xdr:col>17</xdr:col>
      <xdr:colOff>228600</xdr:colOff>
      <xdr:row>68</xdr:row>
      <xdr:rowOff>50800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701930E-F448-B7C6-BCED-EC9DAFE1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285750</xdr:colOff>
      <xdr:row>69</xdr:row>
      <xdr:rowOff>146050</xdr:rowOff>
    </xdr:from>
    <xdr:to>
      <xdr:col>13</xdr:col>
      <xdr:colOff>571500</xdr:colOff>
      <xdr:row>78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7A8C89-84E3-B4A4-0BBE-3D112BEED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31750</xdr:colOff>
      <xdr:row>69</xdr:row>
      <xdr:rowOff>158750</xdr:rowOff>
    </xdr:from>
    <xdr:to>
      <xdr:col>16</xdr:col>
      <xdr:colOff>812800</xdr:colOff>
      <xdr:row>78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315983-0257-4DDE-1A2D-363E55431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285750</xdr:colOff>
      <xdr:row>81</xdr:row>
      <xdr:rowOff>158750</xdr:rowOff>
    </xdr:from>
    <xdr:to>
      <xdr:col>13</xdr:col>
      <xdr:colOff>596900</xdr:colOff>
      <xdr:row>91</xdr:row>
      <xdr:rowOff>101600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48D5B5A-F370-1165-C21A-0C9F49B6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69850</xdr:colOff>
      <xdr:row>82</xdr:row>
      <xdr:rowOff>6350</xdr:rowOff>
    </xdr:from>
    <xdr:to>
      <xdr:col>16</xdr:col>
      <xdr:colOff>711200</xdr:colOff>
      <xdr:row>91</xdr:row>
      <xdr:rowOff>63500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9A1DEA4-46AB-1A2E-275A-D6F663C6A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e.com/currencyconverter/convert/?Amount=1&amp;From=EUR&amp;To=USD" TargetMode="External"/><Relationship Id="rId2" Type="http://schemas.openxmlformats.org/officeDocument/2006/relationships/hyperlink" Target="https://www.xe.com/currencyconverter/convert/?Amount=1&amp;From=XOF&amp;To=USD" TargetMode="External"/><Relationship Id="rId1" Type="http://schemas.openxmlformats.org/officeDocument/2006/relationships/hyperlink" Target="https://www.afdb.org/en/documents/january-2023-exchange-r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E623-55DB-944A-9053-98124E80AF8F}">
  <dimension ref="A1:H312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:E1048576"/>
    </sheetView>
  </sheetViews>
  <sheetFormatPr defaultColWidth="10.875" defaultRowHeight="15.75"/>
  <cols>
    <col min="1" max="1" width="10.875" style="4"/>
    <col min="2" max="2" width="23.375" style="1" customWidth="1"/>
    <col min="3" max="3" width="18" style="1" customWidth="1"/>
    <col min="4" max="4" width="18.125" style="1" customWidth="1"/>
    <col min="5" max="6" width="10.875" style="1"/>
    <col min="7" max="7" width="20.5" style="35" customWidth="1"/>
    <col min="8" max="8" width="22.5" style="1" customWidth="1"/>
    <col min="9" max="16384" width="10.875" style="1"/>
  </cols>
  <sheetData>
    <row r="1" spans="1:8" ht="17.100000000000001" customHeight="1"/>
    <row r="2" spans="1:8">
      <c r="A2" s="4" t="s">
        <v>23</v>
      </c>
      <c r="B2" s="1" t="s">
        <v>61</v>
      </c>
      <c r="C2" s="43" t="s">
        <v>20</v>
      </c>
      <c r="D2" s="43"/>
      <c r="G2" s="43" t="s">
        <v>445</v>
      </c>
      <c r="H2" s="43"/>
    </row>
    <row r="3" spans="1:8">
      <c r="C3" s="2" t="s">
        <v>21</v>
      </c>
      <c r="D3" s="2" t="s">
        <v>22</v>
      </c>
      <c r="E3" s="1" t="s">
        <v>419</v>
      </c>
      <c r="G3" s="37" t="s">
        <v>443</v>
      </c>
    </row>
    <row r="4" spans="1:8" ht="15">
      <c r="A4" s="44" t="s">
        <v>63</v>
      </c>
      <c r="B4" s="1" t="s">
        <v>5</v>
      </c>
      <c r="C4" s="1">
        <v>3781439</v>
      </c>
      <c r="D4" s="1">
        <v>3931406</v>
      </c>
      <c r="E4" s="10" t="s">
        <v>227</v>
      </c>
      <c r="G4" s="35">
        <f>D4/1000</f>
        <v>3931.4059999999999</v>
      </c>
      <c r="H4" s="10"/>
    </row>
    <row r="5" spans="1:8" ht="15">
      <c r="A5" s="44"/>
      <c r="B5" s="1" t="s">
        <v>6</v>
      </c>
      <c r="C5" s="1">
        <v>172683</v>
      </c>
      <c r="D5" s="1">
        <v>181098</v>
      </c>
      <c r="E5" s="10" t="s">
        <v>109</v>
      </c>
      <c r="G5" s="35">
        <f t="shared" ref="G5:G20" si="0">D5/1000</f>
        <v>181.09800000000001</v>
      </c>
      <c r="H5" s="10"/>
    </row>
    <row r="6" spans="1:8" ht="15">
      <c r="A6" s="44"/>
      <c r="B6" s="1" t="s">
        <v>7</v>
      </c>
      <c r="C6" s="1">
        <v>2661796</v>
      </c>
      <c r="D6" s="1">
        <v>2985462</v>
      </c>
      <c r="E6" s="10" t="s">
        <v>109</v>
      </c>
      <c r="G6" s="35">
        <f t="shared" si="0"/>
        <v>2985.462</v>
      </c>
      <c r="H6" s="10"/>
    </row>
    <row r="7" spans="1:8" ht="15">
      <c r="A7" s="44"/>
      <c r="B7" s="1" t="s">
        <v>8</v>
      </c>
      <c r="C7" s="1">
        <v>1985977</v>
      </c>
      <c r="D7" s="1">
        <v>2228850</v>
      </c>
      <c r="E7" s="10" t="s">
        <v>225</v>
      </c>
      <c r="G7" s="35">
        <f t="shared" si="0"/>
        <v>2228.85</v>
      </c>
      <c r="H7" s="10"/>
    </row>
    <row r="8" spans="1:8" ht="15">
      <c r="A8" s="44"/>
      <c r="B8" s="1" t="s">
        <v>9</v>
      </c>
      <c r="C8" s="1">
        <v>2644477</v>
      </c>
      <c r="D8" s="1">
        <v>3101774</v>
      </c>
      <c r="E8" s="10" t="s">
        <v>112</v>
      </c>
      <c r="G8" s="35">
        <f t="shared" si="0"/>
        <v>3101.7739999999999</v>
      </c>
      <c r="H8" s="10"/>
    </row>
    <row r="9" spans="1:8" ht="15">
      <c r="A9" s="44"/>
      <c r="B9" s="1" t="s">
        <v>10</v>
      </c>
      <c r="C9" s="1">
        <v>526817</v>
      </c>
      <c r="D9" s="1">
        <v>522986</v>
      </c>
      <c r="E9" s="10" t="s">
        <v>108</v>
      </c>
      <c r="G9" s="35">
        <f t="shared" si="0"/>
        <v>522.98599999999999</v>
      </c>
      <c r="H9" s="10"/>
    </row>
    <row r="10" spans="1:8" ht="15">
      <c r="A10" s="44"/>
      <c r="B10" s="1" t="s">
        <v>11</v>
      </c>
      <c r="C10" s="1">
        <v>110789</v>
      </c>
      <c r="D10" s="1">
        <v>412626</v>
      </c>
      <c r="E10" s="10" t="s">
        <v>115</v>
      </c>
      <c r="G10" s="35">
        <f t="shared" si="0"/>
        <v>412.62599999999998</v>
      </c>
      <c r="H10" s="10"/>
    </row>
    <row r="11" spans="1:8" ht="15">
      <c r="A11" s="44"/>
      <c r="B11" s="1" t="s">
        <v>12</v>
      </c>
      <c r="C11" s="1">
        <v>4186144</v>
      </c>
      <c r="D11" s="1">
        <v>4212207</v>
      </c>
      <c r="E11" s="10" t="s">
        <v>109</v>
      </c>
      <c r="G11" s="35">
        <f t="shared" si="0"/>
        <v>4212.2070000000003</v>
      </c>
      <c r="H11" s="10"/>
    </row>
    <row r="12" spans="1:8" ht="15">
      <c r="A12" s="44"/>
      <c r="B12" s="1" t="s">
        <v>13</v>
      </c>
      <c r="C12" s="1">
        <v>0</v>
      </c>
      <c r="D12" s="1">
        <v>75000</v>
      </c>
      <c r="E12" s="10" t="s">
        <v>107</v>
      </c>
      <c r="G12" s="35">
        <f t="shared" si="0"/>
        <v>75</v>
      </c>
      <c r="H12" s="10"/>
    </row>
    <row r="13" spans="1:8" ht="15">
      <c r="A13" s="44"/>
      <c r="B13" s="1" t="s">
        <v>14</v>
      </c>
      <c r="C13" s="1">
        <v>800000</v>
      </c>
      <c r="D13" s="1">
        <v>735000</v>
      </c>
      <c r="E13" s="10" t="s">
        <v>114</v>
      </c>
      <c r="G13" s="35">
        <f t="shared" si="0"/>
        <v>735</v>
      </c>
      <c r="H13" s="10"/>
    </row>
    <row r="14" spans="1:8" ht="15">
      <c r="A14" s="44"/>
      <c r="B14" s="1" t="s">
        <v>15</v>
      </c>
      <c r="C14" s="1">
        <v>2168987</v>
      </c>
      <c r="D14" s="1">
        <v>2402572</v>
      </c>
      <c r="E14" s="10" t="s">
        <v>114</v>
      </c>
      <c r="G14" s="35">
        <f t="shared" si="0"/>
        <v>2402.5720000000001</v>
      </c>
      <c r="H14" s="10"/>
    </row>
    <row r="15" spans="1:8" ht="15">
      <c r="A15" s="44"/>
      <c r="B15" s="1" t="s">
        <v>16</v>
      </c>
      <c r="C15" s="1">
        <v>1486165</v>
      </c>
      <c r="D15" s="1">
        <v>2020782</v>
      </c>
      <c r="E15" s="10" t="s">
        <v>115</v>
      </c>
      <c r="G15" s="35">
        <f t="shared" si="0"/>
        <v>2020.7819999999999</v>
      </c>
      <c r="H15" s="10"/>
    </row>
    <row r="16" spans="1:8" ht="15">
      <c r="A16" s="44"/>
      <c r="B16" s="1" t="s">
        <v>17</v>
      </c>
      <c r="C16" s="1">
        <v>1213206</v>
      </c>
      <c r="D16" s="1">
        <v>1188626</v>
      </c>
      <c r="E16" s="10" t="s">
        <v>114</v>
      </c>
      <c r="G16" s="35">
        <f t="shared" si="0"/>
        <v>1188.626</v>
      </c>
      <c r="H16" s="10"/>
    </row>
    <row r="17" spans="1:8" ht="15">
      <c r="A17" s="44"/>
      <c r="B17" s="1" t="s">
        <v>274</v>
      </c>
      <c r="C17" s="1">
        <v>1163978</v>
      </c>
      <c r="D17" s="1">
        <v>1217245</v>
      </c>
      <c r="E17" s="10" t="s">
        <v>118</v>
      </c>
      <c r="G17" s="35">
        <f t="shared" si="0"/>
        <v>1217.2449999999999</v>
      </c>
      <c r="H17" s="10"/>
    </row>
    <row r="18" spans="1:8" ht="15">
      <c r="A18" s="44"/>
      <c r="B18" s="1" t="s">
        <v>18</v>
      </c>
      <c r="C18" s="1">
        <v>750361</v>
      </c>
      <c r="D18" s="1">
        <v>845901</v>
      </c>
      <c r="E18" s="10" t="s">
        <v>116</v>
      </c>
      <c r="G18" s="35">
        <f t="shared" si="0"/>
        <v>845.90099999999995</v>
      </c>
      <c r="H18" s="10"/>
    </row>
    <row r="19" spans="1:8" ht="15">
      <c r="A19" s="44"/>
      <c r="B19" s="1" t="s">
        <v>19</v>
      </c>
      <c r="C19" s="1">
        <v>2871509</v>
      </c>
      <c r="D19" s="1">
        <v>2512567</v>
      </c>
      <c r="E19" s="11" t="s">
        <v>24</v>
      </c>
      <c r="G19" s="35">
        <f t="shared" si="0"/>
        <v>2512.567</v>
      </c>
      <c r="H19" s="11"/>
    </row>
    <row r="20" spans="1:8" ht="15">
      <c r="A20" s="44"/>
      <c r="C20" s="1">
        <v>26524328</v>
      </c>
      <c r="D20" s="1">
        <v>28574102</v>
      </c>
      <c r="G20" s="35">
        <f t="shared" si="0"/>
        <v>28574.101999999999</v>
      </c>
    </row>
    <row r="22" spans="1:8" ht="15">
      <c r="A22" s="44" t="s">
        <v>64</v>
      </c>
      <c r="B22" s="1" t="s">
        <v>25</v>
      </c>
      <c r="C22" s="1">
        <v>554</v>
      </c>
      <c r="D22" s="1">
        <v>533</v>
      </c>
      <c r="E22" s="12" t="s">
        <v>232</v>
      </c>
      <c r="F22" s="6"/>
      <c r="G22" s="35">
        <v>533</v>
      </c>
      <c r="H22" s="12"/>
    </row>
    <row r="23" spans="1:8" ht="15">
      <c r="A23" s="44"/>
      <c r="B23" s="1" t="s">
        <v>26</v>
      </c>
      <c r="C23" s="1">
        <v>937</v>
      </c>
      <c r="D23" s="1">
        <v>998</v>
      </c>
      <c r="E23" s="10" t="s">
        <v>235</v>
      </c>
      <c r="F23" s="6"/>
      <c r="G23" s="35">
        <v>998</v>
      </c>
      <c r="H23" s="10"/>
    </row>
    <row r="24" spans="1:8" ht="15">
      <c r="A24" s="44"/>
      <c r="B24" s="1" t="s">
        <v>27</v>
      </c>
      <c r="C24" s="1">
        <v>2476</v>
      </c>
      <c r="D24" s="1">
        <v>2332</v>
      </c>
      <c r="E24" s="10" t="s">
        <v>112</v>
      </c>
      <c r="F24" s="6"/>
      <c r="G24" s="35">
        <v>2332</v>
      </c>
      <c r="H24" s="10"/>
    </row>
    <row r="25" spans="1:8" ht="15">
      <c r="A25" s="44"/>
      <c r="B25" s="1" t="s">
        <v>28</v>
      </c>
      <c r="C25" s="1">
        <v>13122</v>
      </c>
      <c r="D25" s="1">
        <v>13675</v>
      </c>
      <c r="E25" s="10" t="s">
        <v>110</v>
      </c>
      <c r="G25" s="35">
        <v>13675</v>
      </c>
      <c r="H25" s="10"/>
    </row>
    <row r="26" spans="1:8">
      <c r="A26" s="44"/>
      <c r="B26" s="1" t="s">
        <v>29</v>
      </c>
      <c r="C26" s="1">
        <v>427</v>
      </c>
      <c r="D26" s="1">
        <v>468</v>
      </c>
      <c r="E26" s="12" t="s">
        <v>113</v>
      </c>
      <c r="F26"/>
      <c r="G26" s="35">
        <v>468</v>
      </c>
      <c r="H26" s="12"/>
    </row>
    <row r="27" spans="1:8" ht="15">
      <c r="A27" s="44"/>
      <c r="B27" s="1" t="s">
        <v>30</v>
      </c>
      <c r="C27" s="1">
        <v>1938</v>
      </c>
      <c r="D27" s="1">
        <v>2047</v>
      </c>
      <c r="E27" s="11" t="s">
        <v>113</v>
      </c>
      <c r="G27" s="35">
        <v>2047</v>
      </c>
      <c r="H27" s="11"/>
    </row>
    <row r="28" spans="1:8" ht="15">
      <c r="A28" s="44"/>
      <c r="B28" s="1" t="s">
        <v>314</v>
      </c>
      <c r="C28" s="1">
        <v>19671</v>
      </c>
      <c r="D28" s="1">
        <v>19705</v>
      </c>
      <c r="E28" s="10" t="s">
        <v>229</v>
      </c>
      <c r="F28" s="6"/>
      <c r="G28" s="35">
        <v>19705</v>
      </c>
      <c r="H28" s="10"/>
    </row>
    <row r="29" spans="1:8" ht="15">
      <c r="A29" s="44"/>
      <c r="B29" s="1" t="s">
        <v>31</v>
      </c>
      <c r="C29" s="1">
        <v>117</v>
      </c>
      <c r="D29" s="1">
        <v>110</v>
      </c>
      <c r="E29" s="10" t="s">
        <v>109</v>
      </c>
      <c r="F29" s="6"/>
      <c r="G29" s="35">
        <v>110</v>
      </c>
      <c r="H29" s="10"/>
    </row>
    <row r="30" spans="1:8" ht="15">
      <c r="A30" s="44"/>
      <c r="B30" s="1" t="s">
        <v>32</v>
      </c>
      <c r="C30" s="1">
        <v>492</v>
      </c>
      <c r="D30" s="1">
        <v>646</v>
      </c>
      <c r="E30" s="10" t="s">
        <v>108</v>
      </c>
      <c r="G30" s="35">
        <v>646</v>
      </c>
      <c r="H30" s="10"/>
    </row>
    <row r="31" spans="1:8" ht="15">
      <c r="A31" s="44"/>
      <c r="B31" s="1" t="s">
        <v>33</v>
      </c>
      <c r="C31" s="1">
        <v>2036</v>
      </c>
      <c r="D31" s="1">
        <v>2335</v>
      </c>
      <c r="E31" s="10" t="s">
        <v>115</v>
      </c>
      <c r="G31" s="35">
        <v>2335</v>
      </c>
      <c r="H31" s="10"/>
    </row>
    <row r="32" spans="1:8" ht="15">
      <c r="A32" s="44"/>
      <c r="B32" s="1" t="s">
        <v>34</v>
      </c>
      <c r="C32" s="1">
        <v>21486</v>
      </c>
      <c r="D32" s="1">
        <v>23960</v>
      </c>
      <c r="E32" s="10" t="s">
        <v>118</v>
      </c>
      <c r="G32" s="35">
        <v>23960</v>
      </c>
      <c r="H32" s="10"/>
    </row>
    <row r="33" spans="1:8" ht="15">
      <c r="A33" s="44"/>
      <c r="B33" s="1" t="s">
        <v>35</v>
      </c>
      <c r="C33" s="1">
        <v>12826</v>
      </c>
      <c r="D33" s="1">
        <v>12618</v>
      </c>
      <c r="E33" s="10" t="s">
        <v>114</v>
      </c>
      <c r="G33" s="35">
        <v>12618</v>
      </c>
      <c r="H33" s="10"/>
    </row>
    <row r="34" spans="1:8" ht="15">
      <c r="A34" s="44"/>
      <c r="B34" s="1" t="s">
        <v>36</v>
      </c>
      <c r="C34" s="1">
        <v>2312</v>
      </c>
      <c r="D34" s="1">
        <v>2161</v>
      </c>
      <c r="E34" s="10" t="s">
        <v>118</v>
      </c>
      <c r="G34" s="35">
        <v>2161</v>
      </c>
      <c r="H34" s="10"/>
    </row>
    <row r="35" spans="1:8" ht="15">
      <c r="A35" s="44"/>
      <c r="B35" s="1" t="s">
        <v>37</v>
      </c>
      <c r="C35" s="1">
        <v>23</v>
      </c>
      <c r="D35" s="1">
        <v>21</v>
      </c>
      <c r="E35" s="13" t="s">
        <v>316</v>
      </c>
      <c r="F35" s="6"/>
      <c r="G35" s="35">
        <v>21</v>
      </c>
      <c r="H35" s="13"/>
    </row>
    <row r="36" spans="1:8" ht="15">
      <c r="A36" s="44"/>
      <c r="B36" s="1" t="s">
        <v>257</v>
      </c>
      <c r="C36" s="1">
        <v>668</v>
      </c>
      <c r="D36" s="1">
        <v>705</v>
      </c>
      <c r="E36" s="11" t="s">
        <v>109</v>
      </c>
      <c r="F36" s="6"/>
      <c r="G36" s="35">
        <v>705</v>
      </c>
      <c r="H36" s="11"/>
    </row>
    <row r="37" spans="1:8" ht="15">
      <c r="A37" s="44"/>
      <c r="B37" s="1" t="s">
        <v>315</v>
      </c>
      <c r="C37" s="1">
        <v>1038</v>
      </c>
      <c r="D37" s="1">
        <v>986</v>
      </c>
      <c r="E37" s="11" t="s">
        <v>227</v>
      </c>
      <c r="F37" s="6"/>
      <c r="G37" s="35">
        <v>986</v>
      </c>
      <c r="H37" s="11"/>
    </row>
    <row r="38" spans="1:8" ht="15">
      <c r="A38" s="44"/>
      <c r="B38" s="1" t="s">
        <v>38</v>
      </c>
      <c r="C38" s="1">
        <v>95</v>
      </c>
      <c r="D38" s="1">
        <v>96</v>
      </c>
      <c r="E38" s="11" t="s">
        <v>107</v>
      </c>
      <c r="G38" s="35">
        <v>96</v>
      </c>
      <c r="H38" s="11"/>
    </row>
    <row r="39" spans="1:8" ht="15">
      <c r="A39" s="44"/>
      <c r="B39" s="1" t="s">
        <v>39</v>
      </c>
      <c r="C39" s="1">
        <v>40</v>
      </c>
      <c r="D39" s="1">
        <v>34</v>
      </c>
      <c r="E39" s="10" t="s">
        <v>109</v>
      </c>
      <c r="F39" s="6"/>
      <c r="G39" s="35">
        <v>34</v>
      </c>
      <c r="H39" s="10"/>
    </row>
    <row r="40" spans="1:8" ht="15">
      <c r="A40" s="44"/>
      <c r="B40" s="1" t="s">
        <v>40</v>
      </c>
      <c r="C40" s="1">
        <v>44</v>
      </c>
      <c r="D40" s="1">
        <v>39</v>
      </c>
      <c r="E40" s="10" t="s">
        <v>109</v>
      </c>
      <c r="F40" s="6"/>
      <c r="G40" s="35">
        <v>39</v>
      </c>
      <c r="H40" s="10"/>
    </row>
    <row r="41" spans="1:8" ht="15">
      <c r="A41" s="44"/>
      <c r="B41" s="1" t="s">
        <v>41</v>
      </c>
      <c r="C41" s="1">
        <v>1907</v>
      </c>
      <c r="D41" s="1">
        <v>2011</v>
      </c>
      <c r="E41" s="10" t="s">
        <v>113</v>
      </c>
      <c r="F41" s="6"/>
      <c r="G41" s="35">
        <v>2011</v>
      </c>
      <c r="H41" s="10"/>
    </row>
    <row r="42" spans="1:8" ht="15">
      <c r="A42" s="44"/>
      <c r="B42" s="1" t="s">
        <v>42</v>
      </c>
      <c r="C42" s="1">
        <v>1442</v>
      </c>
      <c r="D42" s="1">
        <v>883</v>
      </c>
      <c r="E42" s="12" t="s">
        <v>231</v>
      </c>
      <c r="F42" s="6"/>
      <c r="G42" s="35">
        <v>883</v>
      </c>
      <c r="H42" s="12"/>
    </row>
    <row r="43" spans="1:8" ht="15">
      <c r="A43" s="44"/>
      <c r="B43" s="1" t="s">
        <v>43</v>
      </c>
      <c r="C43" s="1">
        <v>2580</v>
      </c>
      <c r="D43" s="1">
        <v>2625</v>
      </c>
      <c r="E43" s="12" t="s">
        <v>113</v>
      </c>
      <c r="F43" s="6"/>
      <c r="G43" s="35">
        <v>2625</v>
      </c>
      <c r="H43" s="12"/>
    </row>
    <row r="44" spans="1:8" ht="15">
      <c r="A44" s="44"/>
      <c r="B44" s="1" t="s">
        <v>44</v>
      </c>
      <c r="C44" s="1">
        <v>13965</v>
      </c>
      <c r="D44" s="1">
        <v>15348</v>
      </c>
      <c r="E44" s="10" t="s">
        <v>107</v>
      </c>
      <c r="G44" s="35">
        <v>15348</v>
      </c>
      <c r="H44" s="10"/>
    </row>
    <row r="45" spans="1:8" ht="15">
      <c r="A45" s="44"/>
      <c r="B45" s="1" t="s">
        <v>45</v>
      </c>
      <c r="C45" s="1">
        <v>117</v>
      </c>
      <c r="D45" s="1">
        <v>150</v>
      </c>
      <c r="E45" s="10" t="s">
        <v>109</v>
      </c>
      <c r="F45" s="6"/>
      <c r="G45" s="35">
        <v>150</v>
      </c>
      <c r="H45" s="10"/>
    </row>
    <row r="46" spans="1:8" ht="15">
      <c r="A46" s="44"/>
      <c r="B46" s="1" t="s">
        <v>46</v>
      </c>
      <c r="C46" s="1">
        <v>2257</v>
      </c>
      <c r="D46" s="1">
        <v>2519</v>
      </c>
      <c r="E46" s="10" t="s">
        <v>109</v>
      </c>
      <c r="G46" s="35">
        <v>2519</v>
      </c>
      <c r="H46" s="10"/>
    </row>
    <row r="47" spans="1:8" ht="15">
      <c r="A47" s="44"/>
      <c r="B47" s="1" t="s">
        <v>47</v>
      </c>
      <c r="C47" s="1">
        <v>12059</v>
      </c>
      <c r="D47" s="1">
        <v>13627</v>
      </c>
      <c r="E47" s="10" t="s">
        <v>116</v>
      </c>
      <c r="G47" s="35">
        <v>13627</v>
      </c>
      <c r="H47" s="10"/>
    </row>
    <row r="48" spans="1:8" ht="15">
      <c r="A48" s="44"/>
      <c r="B48" s="1" t="s">
        <v>48</v>
      </c>
      <c r="C48" s="1">
        <v>74</v>
      </c>
      <c r="D48" s="1">
        <v>67</v>
      </c>
      <c r="E48" s="10" t="s">
        <v>109</v>
      </c>
      <c r="F48" s="6"/>
      <c r="G48" s="35">
        <v>67</v>
      </c>
      <c r="H48" s="10"/>
    </row>
    <row r="49" spans="1:8" ht="15">
      <c r="A49" s="44"/>
      <c r="B49" s="1" t="s">
        <v>49</v>
      </c>
      <c r="C49" s="1">
        <v>63</v>
      </c>
      <c r="D49" s="1">
        <v>70</v>
      </c>
      <c r="E49" s="11" t="s">
        <v>107</v>
      </c>
      <c r="G49" s="35">
        <v>70</v>
      </c>
      <c r="H49" s="11"/>
    </row>
    <row r="50" spans="1:8" ht="15">
      <c r="A50" s="44"/>
      <c r="B50" s="1" t="s">
        <v>50</v>
      </c>
      <c r="C50" s="1">
        <v>5588</v>
      </c>
      <c r="D50" s="1">
        <v>5989</v>
      </c>
      <c r="E50" s="11" t="s">
        <v>226</v>
      </c>
      <c r="G50" s="35">
        <v>5989</v>
      </c>
      <c r="H50" s="11"/>
    </row>
    <row r="51" spans="1:8" ht="15">
      <c r="A51" s="44"/>
      <c r="B51" s="1" t="s">
        <v>51</v>
      </c>
      <c r="C51" s="1">
        <v>297</v>
      </c>
      <c r="D51" s="1">
        <v>284</v>
      </c>
      <c r="E51" s="10" t="s">
        <v>109</v>
      </c>
      <c r="G51" s="35">
        <v>284</v>
      </c>
      <c r="H51" s="10"/>
    </row>
    <row r="52" spans="1:8" ht="15">
      <c r="A52" s="44"/>
      <c r="B52" s="1" t="s">
        <v>52</v>
      </c>
      <c r="C52" s="1">
        <v>2587</v>
      </c>
      <c r="D52" s="1">
        <v>2531</v>
      </c>
      <c r="E52" s="10" t="s">
        <v>116</v>
      </c>
      <c r="G52" s="35">
        <v>2531</v>
      </c>
      <c r="H52" s="10"/>
    </row>
    <row r="53" spans="1:8" ht="15">
      <c r="A53" s="44"/>
      <c r="B53" s="1" t="s">
        <v>53</v>
      </c>
      <c r="C53" s="1">
        <v>150</v>
      </c>
      <c r="D53" s="1">
        <v>161</v>
      </c>
      <c r="E53" s="12" t="s">
        <v>113</v>
      </c>
      <c r="F53" s="6"/>
      <c r="G53" s="35">
        <v>161</v>
      </c>
      <c r="H53" s="12"/>
    </row>
    <row r="54" spans="1:8" ht="15">
      <c r="A54" s="44"/>
      <c r="B54" s="1" t="s">
        <v>54</v>
      </c>
      <c r="C54" s="1">
        <v>26</v>
      </c>
      <c r="D54" s="1">
        <v>23</v>
      </c>
      <c r="E54" s="13" t="s">
        <v>317</v>
      </c>
      <c r="F54" s="6"/>
      <c r="G54" s="35">
        <v>23</v>
      </c>
      <c r="H54" s="13"/>
    </row>
    <row r="55" spans="1:8" ht="15">
      <c r="A55" s="44"/>
      <c r="B55" s="1" t="s">
        <v>55</v>
      </c>
      <c r="C55" s="1">
        <v>281</v>
      </c>
      <c r="D55" s="1">
        <v>447</v>
      </c>
      <c r="E55" s="14" t="s">
        <v>108</v>
      </c>
      <c r="G55" s="35">
        <v>447</v>
      </c>
      <c r="H55" s="14"/>
    </row>
    <row r="56" spans="1:8" ht="15">
      <c r="A56" s="44"/>
      <c r="B56" s="1" t="s">
        <v>56</v>
      </c>
      <c r="C56" s="1">
        <v>3</v>
      </c>
      <c r="D56" s="1">
        <v>2</v>
      </c>
      <c r="E56" s="10" t="s">
        <v>109</v>
      </c>
      <c r="G56" s="35">
        <v>2</v>
      </c>
      <c r="H56" s="10"/>
    </row>
    <row r="57" spans="1:8" ht="15">
      <c r="A57" s="44"/>
      <c r="B57" s="1" t="s">
        <v>57</v>
      </c>
      <c r="C57" s="1">
        <v>5299</v>
      </c>
      <c r="D57" s="1">
        <v>6101</v>
      </c>
      <c r="E57" s="10" t="s">
        <v>110</v>
      </c>
      <c r="G57" s="35">
        <v>6101</v>
      </c>
      <c r="H57" s="10"/>
    </row>
    <row r="58" spans="1:8" ht="15">
      <c r="A58" s="44"/>
      <c r="B58" s="1" t="s">
        <v>58</v>
      </c>
      <c r="C58" s="1">
        <v>49</v>
      </c>
      <c r="D58" s="1">
        <v>51</v>
      </c>
      <c r="E58" s="13" t="s">
        <v>318</v>
      </c>
      <c r="G58" s="35">
        <v>51</v>
      </c>
      <c r="H58" s="13"/>
    </row>
    <row r="59" spans="1:8" ht="15">
      <c r="A59" s="44"/>
      <c r="B59" s="1" t="s">
        <v>59</v>
      </c>
      <c r="C59" s="1">
        <v>8408</v>
      </c>
      <c r="D59" s="1">
        <v>8109</v>
      </c>
      <c r="E59" s="10" t="s">
        <v>112</v>
      </c>
      <c r="F59" s="6"/>
      <c r="G59" s="35">
        <v>8109</v>
      </c>
      <c r="H59" s="10"/>
    </row>
    <row r="60" spans="1:8" ht="15">
      <c r="A60" s="44"/>
      <c r="B60" s="1" t="s">
        <v>60</v>
      </c>
      <c r="C60" s="1">
        <v>414</v>
      </c>
      <c r="D60" s="1">
        <v>569</v>
      </c>
      <c r="G60" s="35">
        <v>569</v>
      </c>
    </row>
    <row r="61" spans="1:8" ht="15">
      <c r="A61" s="44"/>
      <c r="C61" s="1">
        <v>137868</v>
      </c>
      <c r="D61" s="1">
        <v>145036</v>
      </c>
      <c r="G61" s="35">
        <v>145036</v>
      </c>
    </row>
    <row r="63" spans="1:8">
      <c r="A63" s="44" t="s">
        <v>66</v>
      </c>
      <c r="B63" s="1" t="s">
        <v>67</v>
      </c>
      <c r="C63" s="1">
        <v>703042</v>
      </c>
      <c r="D63" s="1">
        <v>646495</v>
      </c>
      <c r="E63" s="12" t="s">
        <v>110</v>
      </c>
      <c r="F63" s="6"/>
      <c r="G63" s="36">
        <f>D63/1000*1.33538</f>
        <v>863.3164931</v>
      </c>
      <c r="H63" s="40" t="s">
        <v>446</v>
      </c>
    </row>
    <row r="64" spans="1:8" ht="15">
      <c r="A64" s="44"/>
      <c r="B64" s="1" t="s">
        <v>68</v>
      </c>
      <c r="C64" s="1">
        <v>835834</v>
      </c>
      <c r="D64" s="1">
        <v>849757</v>
      </c>
      <c r="E64" s="10" t="s">
        <v>109</v>
      </c>
      <c r="F64" s="6"/>
      <c r="G64" s="36">
        <f t="shared" ref="G64:G92" si="1">D64/1000*1.33538</f>
        <v>1134.74850266</v>
      </c>
      <c r="H64" s="10"/>
    </row>
    <row r="65" spans="1:8" ht="15">
      <c r="A65" s="44"/>
      <c r="B65" s="1" t="s">
        <v>69</v>
      </c>
      <c r="C65" s="1">
        <v>1217</v>
      </c>
      <c r="D65" s="1">
        <v>23113</v>
      </c>
      <c r="E65" s="10" t="s">
        <v>108</v>
      </c>
      <c r="F65" s="6"/>
      <c r="G65" s="36">
        <f t="shared" si="1"/>
        <v>30.864637939999998</v>
      </c>
      <c r="H65" s="10"/>
    </row>
    <row r="66" spans="1:8" ht="15">
      <c r="A66" s="44"/>
      <c r="B66" s="1" t="s">
        <v>70</v>
      </c>
      <c r="C66" s="1">
        <v>568555</v>
      </c>
      <c r="D66" s="1">
        <v>624988</v>
      </c>
      <c r="E66" s="10" t="s">
        <v>116</v>
      </c>
      <c r="F66" s="6"/>
      <c r="G66" s="36">
        <f t="shared" si="1"/>
        <v>834.59647544000006</v>
      </c>
      <c r="H66" s="10"/>
    </row>
    <row r="67" spans="1:8" ht="15">
      <c r="A67" s="44"/>
      <c r="B67" s="1" t="s">
        <v>71</v>
      </c>
      <c r="C67" s="1">
        <v>7802</v>
      </c>
      <c r="D67" s="1">
        <v>14267</v>
      </c>
      <c r="E67" s="10" t="s">
        <v>107</v>
      </c>
      <c r="F67" s="6"/>
      <c r="G67" s="36">
        <f t="shared" si="1"/>
        <v>19.051866459999999</v>
      </c>
      <c r="H67" s="10"/>
    </row>
    <row r="68" spans="1:8" ht="15">
      <c r="A68" s="44"/>
      <c r="B68" s="1" t="s">
        <v>72</v>
      </c>
      <c r="C68" s="1">
        <v>623830</v>
      </c>
      <c r="D68" s="1">
        <v>727364</v>
      </c>
      <c r="E68" s="11" t="s">
        <v>107</v>
      </c>
      <c r="F68" s="6"/>
      <c r="G68" s="36">
        <f t="shared" si="1"/>
        <v>971.3073383200001</v>
      </c>
      <c r="H68" s="11"/>
    </row>
    <row r="69" spans="1:8" ht="15">
      <c r="A69" s="44"/>
      <c r="B69" s="1" t="s">
        <v>73</v>
      </c>
      <c r="C69" s="1">
        <v>188131</v>
      </c>
      <c r="D69" s="1">
        <v>202046</v>
      </c>
      <c r="E69" s="10" t="s">
        <v>109</v>
      </c>
      <c r="F69" s="6"/>
      <c r="G69" s="36">
        <f t="shared" si="1"/>
        <v>269.80818748000002</v>
      </c>
      <c r="H69" s="10"/>
    </row>
    <row r="70" spans="1:8" ht="15">
      <c r="A70" s="44"/>
      <c r="B70" s="1" t="s">
        <v>74</v>
      </c>
      <c r="C70" s="1">
        <v>258230</v>
      </c>
      <c r="D70" s="1">
        <v>258911</v>
      </c>
      <c r="E70" s="10" t="s">
        <v>109</v>
      </c>
      <c r="F70" s="6"/>
      <c r="G70" s="36">
        <f t="shared" si="1"/>
        <v>345.74457117999998</v>
      </c>
      <c r="H70" s="10"/>
    </row>
    <row r="71" spans="1:8" ht="15">
      <c r="A71" s="44"/>
      <c r="B71" s="1" t="s">
        <v>75</v>
      </c>
      <c r="C71" s="1">
        <v>397043</v>
      </c>
      <c r="D71" s="1">
        <v>589677</v>
      </c>
      <c r="E71" s="12" t="s">
        <v>110</v>
      </c>
      <c r="F71" s="6"/>
      <c r="G71" s="36">
        <f t="shared" si="1"/>
        <v>787.44287226000006</v>
      </c>
      <c r="H71" s="12"/>
    </row>
    <row r="72" spans="1:8" ht="15">
      <c r="A72" s="44"/>
      <c r="B72" s="1" t="s">
        <v>319</v>
      </c>
      <c r="C72" s="1">
        <v>101069</v>
      </c>
      <c r="D72" s="1">
        <v>33308</v>
      </c>
      <c r="E72" s="12" t="s">
        <v>231</v>
      </c>
      <c r="F72" s="6"/>
      <c r="G72" s="36">
        <f t="shared" si="1"/>
        <v>44.478837040000002</v>
      </c>
      <c r="H72" s="12"/>
    </row>
    <row r="73" spans="1:8" ht="15">
      <c r="A73" s="44"/>
      <c r="B73" s="1" t="s">
        <v>76</v>
      </c>
      <c r="C73" s="1">
        <v>92131</v>
      </c>
      <c r="D73" s="1">
        <v>149704</v>
      </c>
      <c r="E73" s="12" t="s">
        <v>113</v>
      </c>
      <c r="F73" s="6"/>
      <c r="G73" s="36">
        <f t="shared" si="1"/>
        <v>199.91172752</v>
      </c>
      <c r="H73" s="12"/>
    </row>
    <row r="74" spans="1:8" ht="15">
      <c r="A74" s="44"/>
      <c r="B74" s="1" t="s">
        <v>77</v>
      </c>
      <c r="C74" s="1">
        <v>1994359</v>
      </c>
      <c r="D74" s="1">
        <v>1952284</v>
      </c>
      <c r="E74" s="10" t="s">
        <v>113</v>
      </c>
      <c r="F74" s="6"/>
      <c r="G74" s="36">
        <f t="shared" si="1"/>
        <v>2607.0410079200001</v>
      </c>
      <c r="H74" s="10"/>
    </row>
    <row r="75" spans="1:8" ht="15">
      <c r="A75" s="44"/>
      <c r="B75" s="1" t="s">
        <v>78</v>
      </c>
      <c r="C75" s="1">
        <v>17300</v>
      </c>
      <c r="D75" s="1">
        <v>17272</v>
      </c>
      <c r="E75" s="12" t="s">
        <v>231</v>
      </c>
      <c r="F75" s="6"/>
      <c r="G75" s="36">
        <f t="shared" si="1"/>
        <v>23.064683359999997</v>
      </c>
      <c r="H75" s="12"/>
    </row>
    <row r="76" spans="1:8" ht="15">
      <c r="A76" s="44"/>
      <c r="B76" s="1" t="s">
        <v>79</v>
      </c>
      <c r="C76" s="1">
        <v>54070</v>
      </c>
      <c r="D76" s="1">
        <v>65397</v>
      </c>
      <c r="E76" s="10" t="s">
        <v>231</v>
      </c>
      <c r="F76" s="6"/>
      <c r="G76" s="36">
        <f t="shared" si="1"/>
        <v>87.329845860000006</v>
      </c>
      <c r="H76" s="10"/>
    </row>
    <row r="77" spans="1:8" ht="15">
      <c r="A77" s="44"/>
      <c r="B77" s="1" t="s">
        <v>80</v>
      </c>
      <c r="C77" s="1">
        <v>690658</v>
      </c>
      <c r="D77" s="1">
        <v>710532</v>
      </c>
      <c r="E77" s="11" t="s">
        <v>107</v>
      </c>
      <c r="F77" s="6"/>
      <c r="G77" s="36">
        <f t="shared" si="1"/>
        <v>948.83022216000006</v>
      </c>
      <c r="H77" s="11"/>
    </row>
    <row r="78" spans="1:8" ht="15">
      <c r="A78" s="44"/>
      <c r="B78" s="1" t="s">
        <v>81</v>
      </c>
      <c r="C78" s="1">
        <v>662459</v>
      </c>
      <c r="D78" s="1">
        <v>918897</v>
      </c>
      <c r="E78" s="10" t="s">
        <v>113</v>
      </c>
      <c r="F78" s="6"/>
      <c r="G78" s="36">
        <f t="shared" si="1"/>
        <v>1227.07667586</v>
      </c>
      <c r="H78" s="10"/>
    </row>
    <row r="79" spans="1:8" ht="15">
      <c r="A79" s="44"/>
      <c r="B79" s="1" t="s">
        <v>82</v>
      </c>
      <c r="C79" s="1">
        <v>377537</v>
      </c>
      <c r="D79" s="1">
        <v>366918</v>
      </c>
      <c r="E79" s="10" t="s">
        <v>118</v>
      </c>
      <c r="F79" s="6"/>
      <c r="G79" s="36">
        <f t="shared" si="1"/>
        <v>489.97495884</v>
      </c>
      <c r="H79" s="10"/>
    </row>
    <row r="80" spans="1:8" ht="15">
      <c r="A80" s="44"/>
      <c r="B80" s="1" t="s">
        <v>83</v>
      </c>
      <c r="C80" s="1">
        <v>3106230</v>
      </c>
      <c r="D80" s="1">
        <v>3342249</v>
      </c>
      <c r="E80" s="10" t="s">
        <v>112</v>
      </c>
      <c r="F80" s="6"/>
      <c r="G80" s="36">
        <f t="shared" si="1"/>
        <v>4463.1724696199999</v>
      </c>
      <c r="H80" s="10"/>
    </row>
    <row r="81" spans="1:8" ht="15">
      <c r="A81" s="44"/>
      <c r="B81" s="1" t="s">
        <v>84</v>
      </c>
      <c r="C81" s="1">
        <v>826305</v>
      </c>
      <c r="D81" s="1">
        <v>863268</v>
      </c>
      <c r="E81" s="11" t="s">
        <v>108</v>
      </c>
      <c r="F81" s="6"/>
      <c r="G81" s="36">
        <f t="shared" si="1"/>
        <v>1152.79082184</v>
      </c>
      <c r="H81" s="11"/>
    </row>
    <row r="82" spans="1:8" ht="15">
      <c r="A82" s="44"/>
      <c r="B82" s="1" t="s">
        <v>85</v>
      </c>
      <c r="C82" s="1">
        <v>1130640</v>
      </c>
      <c r="D82" s="1">
        <v>1181415</v>
      </c>
      <c r="E82" s="10" t="s">
        <v>109</v>
      </c>
      <c r="F82" s="6"/>
      <c r="G82" s="36">
        <f t="shared" si="1"/>
        <v>1577.6379626999999</v>
      </c>
      <c r="H82" s="10"/>
    </row>
    <row r="83" spans="1:8" ht="15">
      <c r="A83" s="44"/>
      <c r="B83" s="1" t="s">
        <v>86</v>
      </c>
      <c r="C83" s="1">
        <v>191469</v>
      </c>
      <c r="D83" s="1">
        <v>204140</v>
      </c>
      <c r="E83" s="10" t="s">
        <v>108</v>
      </c>
      <c r="F83" s="6"/>
      <c r="G83" s="36">
        <f t="shared" si="1"/>
        <v>272.60447319999997</v>
      </c>
      <c r="H83" s="10"/>
    </row>
    <row r="84" spans="1:8" ht="15">
      <c r="A84" s="44"/>
      <c r="B84" s="1" t="s">
        <v>87</v>
      </c>
      <c r="C84" s="1">
        <v>495660</v>
      </c>
      <c r="D84" s="1">
        <v>584395</v>
      </c>
      <c r="E84" s="10" t="s">
        <v>108</v>
      </c>
      <c r="F84" s="6"/>
      <c r="G84" s="36">
        <f t="shared" si="1"/>
        <v>780.3893951</v>
      </c>
      <c r="H84" s="10"/>
    </row>
    <row r="85" spans="1:8" ht="15">
      <c r="A85" s="44"/>
      <c r="B85" s="1" t="s">
        <v>88</v>
      </c>
      <c r="C85" s="1">
        <v>55226</v>
      </c>
      <c r="D85" s="1">
        <v>57488</v>
      </c>
      <c r="E85" s="14" t="s">
        <v>110</v>
      </c>
      <c r="F85" s="6"/>
      <c r="G85" s="36">
        <f t="shared" si="1"/>
        <v>76.768325439999998</v>
      </c>
      <c r="H85" s="14"/>
    </row>
    <row r="86" spans="1:8" ht="15">
      <c r="A86" s="44"/>
      <c r="B86" s="1" t="s">
        <v>89</v>
      </c>
      <c r="C86" s="1">
        <v>1324773</v>
      </c>
      <c r="D86" s="1">
        <v>1151718</v>
      </c>
      <c r="E86" s="10" t="s">
        <v>110</v>
      </c>
      <c r="F86" s="6"/>
      <c r="G86" s="36">
        <f t="shared" si="1"/>
        <v>1537.9811828400002</v>
      </c>
      <c r="H86" s="10"/>
    </row>
    <row r="87" spans="1:8" ht="15">
      <c r="A87" s="44"/>
      <c r="B87" s="1" t="s">
        <v>90</v>
      </c>
      <c r="C87" s="1">
        <v>226405</v>
      </c>
      <c r="D87" s="1">
        <v>318491</v>
      </c>
      <c r="E87" s="11" t="s">
        <v>113</v>
      </c>
      <c r="F87" s="6"/>
      <c r="G87" s="36">
        <f t="shared" si="1"/>
        <v>425.30651158000001</v>
      </c>
      <c r="H87" s="11"/>
    </row>
    <row r="88" spans="1:8" ht="15">
      <c r="A88" s="44"/>
      <c r="B88" s="1" t="s">
        <v>91</v>
      </c>
      <c r="C88" s="1">
        <v>2111468</v>
      </c>
      <c r="D88" s="1">
        <v>1981435</v>
      </c>
      <c r="E88" s="11" t="s">
        <v>231</v>
      </c>
      <c r="F88" s="6"/>
      <c r="G88" s="36">
        <f t="shared" si="1"/>
        <v>2645.9686702999998</v>
      </c>
      <c r="H88" s="11"/>
    </row>
    <row r="89" spans="1:8" ht="15">
      <c r="A89" s="44"/>
      <c r="B89" s="1" t="s">
        <v>92</v>
      </c>
      <c r="C89" s="1">
        <v>149410</v>
      </c>
      <c r="D89" s="1">
        <v>207162</v>
      </c>
      <c r="E89" s="10" t="s">
        <v>113</v>
      </c>
      <c r="F89" s="6"/>
      <c r="G89" s="36">
        <f t="shared" si="1"/>
        <v>276.63999156</v>
      </c>
      <c r="H89" s="10"/>
    </row>
    <row r="90" spans="1:8" ht="15">
      <c r="A90" s="44"/>
      <c r="B90" s="1" t="s">
        <v>93</v>
      </c>
      <c r="C90" s="1">
        <v>199370</v>
      </c>
      <c r="D90" s="1">
        <v>248413</v>
      </c>
      <c r="E90" s="11" t="s">
        <v>226</v>
      </c>
      <c r="F90" s="6"/>
      <c r="G90" s="36">
        <f t="shared" si="1"/>
        <v>331.72575194000001</v>
      </c>
      <c r="H90" s="11"/>
    </row>
    <row r="91" spans="1:8" ht="15">
      <c r="A91" s="44"/>
      <c r="B91" s="1" t="s">
        <v>94</v>
      </c>
      <c r="C91" s="1">
        <v>195591</v>
      </c>
      <c r="D91" s="1">
        <v>205695</v>
      </c>
      <c r="E91" s="12" t="s">
        <v>231</v>
      </c>
      <c r="F91" s="6"/>
      <c r="G91" s="36">
        <f t="shared" si="1"/>
        <v>274.68098909999998</v>
      </c>
      <c r="H91" s="12"/>
    </row>
    <row r="92" spans="1:8" ht="15">
      <c r="A92" s="44"/>
      <c r="C92" s="1">
        <v>20661961</v>
      </c>
      <c r="D92" s="1">
        <v>21427591</v>
      </c>
      <c r="G92" s="36">
        <f t="shared" si="1"/>
        <v>28613.97646958</v>
      </c>
    </row>
    <row r="94" spans="1:8" ht="15">
      <c r="A94" s="44" t="s">
        <v>119</v>
      </c>
      <c r="B94" s="1" t="s">
        <v>5</v>
      </c>
      <c r="C94" s="1">
        <v>14015</v>
      </c>
      <c r="D94" s="1">
        <v>15548</v>
      </c>
      <c r="E94" s="10" t="s">
        <v>227</v>
      </c>
      <c r="F94" s="6"/>
      <c r="G94" s="35">
        <v>15548</v>
      </c>
      <c r="H94" s="10"/>
    </row>
    <row r="95" spans="1:8" ht="15">
      <c r="A95" s="44"/>
      <c r="B95" s="1" t="s">
        <v>96</v>
      </c>
      <c r="C95" s="1">
        <v>707</v>
      </c>
      <c r="D95" s="1">
        <v>725</v>
      </c>
      <c r="E95" s="10" t="s">
        <v>108</v>
      </c>
      <c r="F95" s="6"/>
      <c r="G95" s="35">
        <v>725</v>
      </c>
      <c r="H95" s="10"/>
    </row>
    <row r="96" spans="1:8" ht="15">
      <c r="A96" s="44"/>
      <c r="B96" s="1" t="s">
        <v>6</v>
      </c>
      <c r="C96" s="1">
        <v>639</v>
      </c>
      <c r="D96" s="1">
        <v>629</v>
      </c>
      <c r="E96" s="10" t="s">
        <v>109</v>
      </c>
      <c r="F96" s="6"/>
      <c r="G96" s="35">
        <v>629</v>
      </c>
      <c r="H96" s="10"/>
    </row>
    <row r="97" spans="1:8" ht="15">
      <c r="A97" s="44"/>
      <c r="B97" s="1" t="s">
        <v>97</v>
      </c>
      <c r="C97" s="1">
        <v>151</v>
      </c>
      <c r="D97" s="1">
        <v>157</v>
      </c>
      <c r="E97" s="10" t="s">
        <v>109</v>
      </c>
      <c r="F97" s="6"/>
      <c r="G97" s="35">
        <v>157</v>
      </c>
      <c r="H97" s="10"/>
    </row>
    <row r="98" spans="1:8" ht="15">
      <c r="A98" s="44"/>
      <c r="B98" s="1" t="s">
        <v>7</v>
      </c>
      <c r="C98" s="1">
        <v>3993</v>
      </c>
      <c r="D98" s="1">
        <v>4012</v>
      </c>
      <c r="E98" s="10" t="s">
        <v>109</v>
      </c>
      <c r="F98" s="6"/>
      <c r="G98" s="35">
        <v>4012</v>
      </c>
      <c r="H98" s="10"/>
    </row>
    <row r="99" spans="1:8" ht="15">
      <c r="A99" s="44"/>
      <c r="B99" s="1" t="s">
        <v>8</v>
      </c>
      <c r="C99" s="1">
        <v>15535</v>
      </c>
      <c r="D99" s="1">
        <v>15185</v>
      </c>
      <c r="E99" s="10" t="s">
        <v>225</v>
      </c>
      <c r="F99" s="6"/>
      <c r="G99" s="35">
        <v>15185</v>
      </c>
      <c r="H99" s="10"/>
    </row>
    <row r="100" spans="1:8" ht="15">
      <c r="A100" s="44"/>
      <c r="B100" s="1" t="s">
        <v>98</v>
      </c>
      <c r="C100" s="1">
        <v>1957</v>
      </c>
      <c r="D100" s="1">
        <v>2290</v>
      </c>
      <c r="E100" s="10" t="s">
        <v>111</v>
      </c>
      <c r="F100" s="6"/>
      <c r="G100" s="35">
        <v>2290</v>
      </c>
      <c r="H100" s="10"/>
    </row>
    <row r="101" spans="1:8" ht="15">
      <c r="A101" s="44"/>
      <c r="B101" s="1" t="s">
        <v>9</v>
      </c>
      <c r="C101" s="1">
        <v>11146</v>
      </c>
      <c r="D101" s="1">
        <v>11150</v>
      </c>
      <c r="E101" s="10" t="s">
        <v>112</v>
      </c>
      <c r="F101" s="6"/>
      <c r="G101" s="35">
        <v>11150</v>
      </c>
      <c r="H101" s="10"/>
    </row>
    <row r="102" spans="1:8" ht="15">
      <c r="A102" s="44"/>
      <c r="B102" s="1" t="s">
        <v>10</v>
      </c>
      <c r="C102" s="1">
        <v>2112</v>
      </c>
      <c r="D102" s="1">
        <v>2454</v>
      </c>
      <c r="E102" s="10" t="s">
        <v>108</v>
      </c>
      <c r="F102" s="6"/>
      <c r="G102" s="35">
        <v>2454</v>
      </c>
      <c r="H102" s="10"/>
    </row>
    <row r="103" spans="1:8" ht="15">
      <c r="A103" s="44"/>
      <c r="B103" s="1" t="s">
        <v>11</v>
      </c>
      <c r="C103" s="1">
        <v>3992</v>
      </c>
      <c r="D103" s="1">
        <v>3971</v>
      </c>
      <c r="E103" s="10" t="s">
        <v>115</v>
      </c>
      <c r="F103" s="6"/>
      <c r="G103" s="35">
        <v>3971</v>
      </c>
      <c r="H103" s="10"/>
    </row>
    <row r="104" spans="1:8" ht="15">
      <c r="A104" s="44"/>
      <c r="B104" s="1" t="s">
        <v>12</v>
      </c>
      <c r="C104" s="1">
        <v>7036</v>
      </c>
      <c r="D104" s="1">
        <v>7541</v>
      </c>
      <c r="E104" s="10" t="s">
        <v>109</v>
      </c>
      <c r="F104" s="6"/>
      <c r="G104" s="35">
        <v>7541</v>
      </c>
      <c r="H104" s="10"/>
    </row>
    <row r="105" spans="1:8" ht="15">
      <c r="A105" s="44"/>
      <c r="B105" s="1" t="s">
        <v>13</v>
      </c>
      <c r="C105" s="1">
        <v>2278</v>
      </c>
      <c r="D105" s="1">
        <v>2310</v>
      </c>
      <c r="E105" s="10" t="s">
        <v>107</v>
      </c>
      <c r="F105" s="6"/>
      <c r="G105" s="35">
        <v>2310</v>
      </c>
      <c r="H105" s="10"/>
    </row>
    <row r="106" spans="1:8" ht="15">
      <c r="A106" s="44"/>
      <c r="B106" s="1" t="s">
        <v>99</v>
      </c>
      <c r="C106" s="1">
        <v>2002</v>
      </c>
      <c r="D106" s="1">
        <v>1913</v>
      </c>
      <c r="E106" s="10" t="s">
        <v>115</v>
      </c>
      <c r="F106" s="6"/>
      <c r="G106" s="35">
        <v>1913</v>
      </c>
      <c r="H106" s="10"/>
    </row>
    <row r="107" spans="1:8" ht="15">
      <c r="A107" s="44"/>
      <c r="B107" s="1" t="s">
        <v>100</v>
      </c>
      <c r="C107" s="1">
        <v>643</v>
      </c>
      <c r="D107" s="1">
        <v>787</v>
      </c>
      <c r="E107" s="12" t="s">
        <v>110</v>
      </c>
      <c r="F107" s="6"/>
      <c r="G107" s="35">
        <v>787</v>
      </c>
      <c r="H107" s="12"/>
    </row>
    <row r="108" spans="1:8" ht="15">
      <c r="A108" s="44"/>
      <c r="B108" s="1" t="s">
        <v>101</v>
      </c>
      <c r="C108" s="1">
        <v>0</v>
      </c>
      <c r="D108" s="1">
        <v>0</v>
      </c>
      <c r="E108" s="12" t="s">
        <v>231</v>
      </c>
      <c r="F108" s="6"/>
      <c r="G108" s="35">
        <v>0</v>
      </c>
      <c r="H108" s="12"/>
    </row>
    <row r="109" spans="1:8" ht="15">
      <c r="A109" s="44"/>
      <c r="B109" s="1" t="s">
        <v>102</v>
      </c>
      <c r="C109" s="1">
        <v>2740</v>
      </c>
      <c r="D109" s="1">
        <v>3068</v>
      </c>
      <c r="E109" s="10" t="s">
        <v>110</v>
      </c>
      <c r="F109" s="6"/>
      <c r="G109" s="35">
        <v>3068</v>
      </c>
      <c r="H109" s="10"/>
    </row>
    <row r="110" spans="1:8" ht="15">
      <c r="A110" s="44"/>
      <c r="B110" s="1" t="s">
        <v>103</v>
      </c>
      <c r="C110" s="1">
        <v>1670</v>
      </c>
      <c r="D110" s="1">
        <v>1692</v>
      </c>
      <c r="E110" s="10" t="s">
        <v>110</v>
      </c>
      <c r="F110" s="6"/>
      <c r="G110" s="35">
        <v>1692</v>
      </c>
      <c r="H110" s="10"/>
    </row>
    <row r="111" spans="1:8" ht="15">
      <c r="A111" s="44"/>
      <c r="B111" s="1" t="s">
        <v>14</v>
      </c>
      <c r="C111" s="1">
        <v>15792</v>
      </c>
      <c r="D111" s="1">
        <v>15417</v>
      </c>
      <c r="E111" s="10" t="s">
        <v>114</v>
      </c>
      <c r="F111" s="6"/>
      <c r="G111" s="35">
        <v>15417</v>
      </c>
      <c r="H111" s="10"/>
    </row>
    <row r="112" spans="1:8" ht="15">
      <c r="A112" s="44"/>
      <c r="B112" s="1" t="s">
        <v>104</v>
      </c>
      <c r="C112" s="1">
        <v>2299</v>
      </c>
      <c r="D112" s="1">
        <v>2316</v>
      </c>
      <c r="E112" s="10" t="s">
        <v>113</v>
      </c>
      <c r="F112" s="6"/>
      <c r="G112" s="35">
        <v>2316</v>
      </c>
      <c r="H112" s="10"/>
    </row>
    <row r="113" spans="1:8" ht="15">
      <c r="A113" s="44"/>
      <c r="B113" s="1" t="s">
        <v>15</v>
      </c>
      <c r="C113" s="1">
        <v>4221</v>
      </c>
      <c r="D113" s="1">
        <v>4357</v>
      </c>
      <c r="E113" s="10" t="s">
        <v>114</v>
      </c>
      <c r="F113" s="6"/>
      <c r="G113" s="35">
        <v>4357</v>
      </c>
      <c r="H113" s="10"/>
    </row>
    <row r="114" spans="1:8" ht="15">
      <c r="A114" s="44"/>
      <c r="B114" s="1" t="s">
        <v>16</v>
      </c>
      <c r="C114" s="1">
        <v>2436</v>
      </c>
      <c r="D114" s="1">
        <v>3071</v>
      </c>
      <c r="E114" s="10" t="s">
        <v>115</v>
      </c>
      <c r="F114" s="6"/>
      <c r="G114" s="35">
        <v>3071</v>
      </c>
      <c r="H114" s="10"/>
    </row>
    <row r="115" spans="1:8" ht="15">
      <c r="A115" s="44"/>
      <c r="B115" s="1" t="s">
        <v>17</v>
      </c>
      <c r="C115" s="1">
        <v>2663</v>
      </c>
      <c r="D115" s="1">
        <v>3158</v>
      </c>
      <c r="E115" s="10" t="s">
        <v>114</v>
      </c>
      <c r="F115" s="6"/>
      <c r="G115" s="35">
        <v>3158</v>
      </c>
      <c r="H115" s="10"/>
    </row>
    <row r="116" spans="1:8" ht="15">
      <c r="A116" s="44"/>
      <c r="B116" s="1" t="s">
        <v>105</v>
      </c>
      <c r="C116" s="1">
        <v>468</v>
      </c>
      <c r="D116" s="1">
        <v>656</v>
      </c>
      <c r="E116" s="11" t="s">
        <v>227</v>
      </c>
      <c r="F116" s="6"/>
      <c r="G116" s="35">
        <v>656</v>
      </c>
      <c r="H116" s="11"/>
    </row>
    <row r="117" spans="1:8" ht="15">
      <c r="A117" s="44"/>
      <c r="B117" s="1" t="s">
        <v>274</v>
      </c>
      <c r="C117" s="1">
        <v>751</v>
      </c>
      <c r="D117" s="1">
        <v>732</v>
      </c>
      <c r="E117" s="10" t="s">
        <v>118</v>
      </c>
      <c r="F117" s="6"/>
      <c r="G117" s="35">
        <v>732</v>
      </c>
      <c r="H117" s="10"/>
    </row>
    <row r="118" spans="1:8" ht="15">
      <c r="A118" s="44"/>
      <c r="B118" s="1" t="s">
        <v>18</v>
      </c>
      <c r="C118" s="1">
        <v>3023</v>
      </c>
      <c r="D118" s="1">
        <v>3370</v>
      </c>
      <c r="E118" s="10" t="s">
        <v>116</v>
      </c>
      <c r="F118" s="6"/>
      <c r="G118" s="35">
        <v>3370</v>
      </c>
      <c r="H118" s="10"/>
    </row>
    <row r="119" spans="1:8" ht="15">
      <c r="A119" s="44"/>
      <c r="B119" s="1" t="s">
        <v>19</v>
      </c>
      <c r="C119" s="1">
        <v>2011</v>
      </c>
      <c r="D119" s="1">
        <v>2011</v>
      </c>
      <c r="E119" s="11" t="s">
        <v>24</v>
      </c>
      <c r="F119" s="6"/>
      <c r="G119" s="35">
        <v>2011</v>
      </c>
      <c r="H119" s="11"/>
    </row>
    <row r="120" spans="1:8" ht="15">
      <c r="A120" s="44"/>
      <c r="C120" s="1">
        <v>104220</v>
      </c>
      <c r="D120" s="1">
        <v>108520</v>
      </c>
      <c r="G120" s="35">
        <v>108520</v>
      </c>
    </row>
    <row r="122" spans="1:8" ht="15">
      <c r="A122" s="44" t="s">
        <v>121</v>
      </c>
      <c r="B122" s="1" t="s">
        <v>122</v>
      </c>
      <c r="C122" s="1">
        <v>75112</v>
      </c>
      <c r="D122" s="1">
        <v>67317</v>
      </c>
      <c r="E122" s="10" t="s">
        <v>109</v>
      </c>
      <c r="F122" s="6"/>
      <c r="G122" s="36">
        <f>D122/1000</f>
        <v>67.316999999999993</v>
      </c>
      <c r="H122" s="10"/>
    </row>
    <row r="123" spans="1:8" ht="15">
      <c r="A123" s="44"/>
      <c r="B123" s="1" t="s">
        <v>123</v>
      </c>
      <c r="C123" s="1">
        <v>135217</v>
      </c>
      <c r="D123" s="1">
        <v>129847</v>
      </c>
      <c r="E123" s="12" t="s">
        <v>231</v>
      </c>
      <c r="F123" s="6"/>
      <c r="G123" s="36">
        <f t="shared" ref="G123:G140" si="2">D123/1000</f>
        <v>129.84700000000001</v>
      </c>
      <c r="H123" s="12"/>
    </row>
    <row r="124" spans="1:8" ht="15">
      <c r="A124" s="44"/>
      <c r="B124" s="1" t="s">
        <v>96</v>
      </c>
      <c r="C124" s="1">
        <v>120987</v>
      </c>
      <c r="D124" s="1">
        <v>114829</v>
      </c>
      <c r="E124" s="10" t="s">
        <v>108</v>
      </c>
      <c r="F124" s="6"/>
      <c r="G124" s="36">
        <f t="shared" si="2"/>
        <v>114.82899999999999</v>
      </c>
      <c r="H124" s="10"/>
    </row>
    <row r="125" spans="1:8" ht="15">
      <c r="A125" s="44"/>
      <c r="B125" s="1" t="s">
        <v>6</v>
      </c>
      <c r="C125" s="1">
        <v>252929</v>
      </c>
      <c r="D125" s="1">
        <v>238845</v>
      </c>
      <c r="E125" s="10" t="s">
        <v>109</v>
      </c>
      <c r="F125" s="6"/>
      <c r="G125" s="36">
        <f t="shared" si="2"/>
        <v>238.845</v>
      </c>
      <c r="H125" s="10"/>
    </row>
    <row r="126" spans="1:8" ht="15">
      <c r="A126" s="44"/>
      <c r="B126" s="1" t="s">
        <v>97</v>
      </c>
      <c r="C126" s="1">
        <v>125609</v>
      </c>
      <c r="D126" s="1">
        <v>132486</v>
      </c>
      <c r="E126" s="10" t="s">
        <v>109</v>
      </c>
      <c r="F126" s="6"/>
      <c r="G126" s="36">
        <f t="shared" si="2"/>
        <v>132.48599999999999</v>
      </c>
      <c r="H126" s="10"/>
    </row>
    <row r="127" spans="1:8" ht="15">
      <c r="A127" s="44"/>
      <c r="B127" s="1" t="s">
        <v>124</v>
      </c>
      <c r="C127" s="1">
        <v>95911</v>
      </c>
      <c r="D127" s="1">
        <v>95395</v>
      </c>
      <c r="E127" s="10" t="s">
        <v>109</v>
      </c>
      <c r="F127" s="6"/>
      <c r="G127" s="36">
        <f t="shared" si="2"/>
        <v>95.394999999999996</v>
      </c>
      <c r="H127" s="10"/>
    </row>
    <row r="128" spans="1:8" ht="15">
      <c r="A128" s="44"/>
      <c r="B128" s="1" t="s">
        <v>125</v>
      </c>
      <c r="C128" s="1">
        <v>24584</v>
      </c>
      <c r="D128" s="1">
        <v>24241</v>
      </c>
      <c r="E128" s="13" t="s">
        <v>118</v>
      </c>
      <c r="F128" s="6"/>
      <c r="G128" s="36">
        <f t="shared" si="2"/>
        <v>24.241</v>
      </c>
      <c r="H128" s="13"/>
    </row>
    <row r="129" spans="1:8" ht="15">
      <c r="A129" s="44"/>
      <c r="B129" s="1" t="s">
        <v>126</v>
      </c>
      <c r="C129" s="1">
        <v>37499</v>
      </c>
      <c r="D129" s="1">
        <v>34551</v>
      </c>
      <c r="E129" s="10" t="s">
        <v>117</v>
      </c>
      <c r="F129" s="6"/>
      <c r="G129" s="36">
        <f t="shared" si="2"/>
        <v>34.551000000000002</v>
      </c>
      <c r="H129" s="10"/>
    </row>
    <row r="130" spans="1:8" ht="15">
      <c r="A130" s="44"/>
      <c r="B130" s="1" t="s">
        <v>100</v>
      </c>
      <c r="C130" s="1">
        <v>22243</v>
      </c>
      <c r="D130" s="1">
        <v>29284</v>
      </c>
      <c r="E130" s="12" t="s">
        <v>110</v>
      </c>
      <c r="F130" s="6"/>
      <c r="G130" s="36">
        <f t="shared" si="2"/>
        <v>29.283999999999999</v>
      </c>
      <c r="H130" s="12"/>
    </row>
    <row r="131" spans="1:8" ht="15">
      <c r="A131" s="44"/>
      <c r="B131" s="1" t="s">
        <v>103</v>
      </c>
      <c r="C131" s="1">
        <v>100392</v>
      </c>
      <c r="D131" s="1">
        <v>83064</v>
      </c>
      <c r="E131" s="10" t="s">
        <v>110</v>
      </c>
      <c r="F131" s="6"/>
      <c r="G131" s="36">
        <f t="shared" si="2"/>
        <v>83.063999999999993</v>
      </c>
      <c r="H131" s="10"/>
    </row>
    <row r="132" spans="1:8" ht="15">
      <c r="A132" s="44"/>
      <c r="B132" s="1" t="s">
        <v>127</v>
      </c>
      <c r="C132" s="1">
        <v>20015</v>
      </c>
      <c r="D132" s="1">
        <v>17705</v>
      </c>
      <c r="E132" s="10" t="s">
        <v>109</v>
      </c>
      <c r="F132" s="6"/>
      <c r="G132" s="36">
        <f t="shared" si="2"/>
        <v>17.704999999999998</v>
      </c>
      <c r="H132" s="10"/>
    </row>
    <row r="133" spans="1:8" ht="15">
      <c r="A133" s="44"/>
      <c r="B133" s="1" t="s">
        <v>128</v>
      </c>
      <c r="C133" s="1">
        <v>86261</v>
      </c>
      <c r="D133" s="1">
        <v>84470</v>
      </c>
      <c r="E133" s="13" t="s">
        <v>118</v>
      </c>
      <c r="F133" s="6"/>
      <c r="G133" s="36">
        <f t="shared" si="2"/>
        <v>84.47</v>
      </c>
      <c r="H133" s="13"/>
    </row>
    <row r="134" spans="1:8" ht="15">
      <c r="A134" s="44"/>
      <c r="B134" s="1" t="s">
        <v>129</v>
      </c>
      <c r="C134" s="1">
        <v>59170</v>
      </c>
      <c r="D134" s="1">
        <v>77964</v>
      </c>
      <c r="E134" s="11" t="s">
        <v>109</v>
      </c>
      <c r="F134" s="6"/>
      <c r="G134" s="36">
        <f t="shared" si="2"/>
        <v>77.963999999999999</v>
      </c>
      <c r="H134" s="11"/>
    </row>
    <row r="135" spans="1:8" ht="15">
      <c r="A135" s="44"/>
      <c r="B135" s="1" t="s">
        <v>105</v>
      </c>
      <c r="C135" s="1">
        <v>56563</v>
      </c>
      <c r="D135" s="1">
        <v>79204</v>
      </c>
      <c r="E135" s="11" t="s">
        <v>227</v>
      </c>
      <c r="F135" s="6"/>
      <c r="G135" s="36">
        <f t="shared" si="2"/>
        <v>79.203999999999994</v>
      </c>
      <c r="H135" s="11"/>
    </row>
    <row r="136" spans="1:8" ht="15">
      <c r="A136" s="44"/>
      <c r="B136" s="1" t="s">
        <v>130</v>
      </c>
      <c r="C136" s="1">
        <v>27681</v>
      </c>
      <c r="D136" s="1">
        <v>23606</v>
      </c>
      <c r="E136" s="10" t="s">
        <v>118</v>
      </c>
      <c r="F136" s="6"/>
      <c r="G136" s="36">
        <f t="shared" si="2"/>
        <v>23.606000000000002</v>
      </c>
      <c r="H136" s="10"/>
    </row>
    <row r="137" spans="1:8" ht="15">
      <c r="A137" s="44"/>
      <c r="B137" s="1" t="s">
        <v>131</v>
      </c>
      <c r="C137" s="1">
        <v>143</v>
      </c>
      <c r="D137" s="1">
        <v>180</v>
      </c>
      <c r="E137" s="10" t="s">
        <v>116</v>
      </c>
      <c r="F137" s="6"/>
      <c r="G137" s="36">
        <f t="shared" si="2"/>
        <v>0.18</v>
      </c>
      <c r="H137" s="10"/>
    </row>
    <row r="138" spans="1:8" ht="15">
      <c r="A138" s="44"/>
      <c r="B138" s="1" t="s">
        <v>60</v>
      </c>
      <c r="C138" s="1">
        <v>7169</v>
      </c>
      <c r="D138" s="1">
        <v>6105</v>
      </c>
      <c r="G138" s="36">
        <f t="shared" si="2"/>
        <v>6.1050000000000004</v>
      </c>
    </row>
    <row r="139" spans="1:8" ht="15">
      <c r="A139" s="44"/>
      <c r="B139" s="1" t="s">
        <v>132</v>
      </c>
      <c r="C139" s="1">
        <v>79165</v>
      </c>
      <c r="D139" s="1">
        <v>73402</v>
      </c>
      <c r="G139" s="36">
        <f t="shared" si="2"/>
        <v>73.402000000000001</v>
      </c>
    </row>
    <row r="140" spans="1:8" ht="15">
      <c r="A140" s="44"/>
      <c r="B140" s="1" t="s">
        <v>133</v>
      </c>
      <c r="C140" s="1">
        <f>SUM(C122:C139)</f>
        <v>1326650</v>
      </c>
      <c r="D140" s="1">
        <f>SUM(D122:D139)</f>
        <v>1312495</v>
      </c>
      <c r="G140" s="36">
        <f t="shared" si="2"/>
        <v>1312.4949999999999</v>
      </c>
    </row>
    <row r="141" spans="1:8">
      <c r="A141" s="5"/>
    </row>
    <row r="142" spans="1:8" ht="15">
      <c r="A142" s="44" t="s">
        <v>138</v>
      </c>
      <c r="B142" s="1" t="s">
        <v>99</v>
      </c>
      <c r="C142" s="1">
        <v>792978</v>
      </c>
      <c r="D142" s="1">
        <v>702144</v>
      </c>
      <c r="E142" s="6" t="s">
        <v>236</v>
      </c>
      <c r="F142" s="6"/>
      <c r="G142" s="36">
        <f>D142/1000</f>
        <v>702.14400000000001</v>
      </c>
      <c r="H142" s="6"/>
    </row>
    <row r="143" spans="1:8" ht="15">
      <c r="A143" s="44"/>
      <c r="B143" s="1" t="s">
        <v>13</v>
      </c>
      <c r="C143" s="1">
        <v>2137450</v>
      </c>
      <c r="D143" s="1">
        <v>2433015</v>
      </c>
      <c r="E143" s="6" t="s">
        <v>107</v>
      </c>
      <c r="F143" s="6"/>
      <c r="G143" s="36">
        <f t="shared" ref="G143:G159" si="3">D143/1000</f>
        <v>2433.0149999999999</v>
      </c>
      <c r="H143" s="6"/>
    </row>
    <row r="144" spans="1:8" ht="15">
      <c r="A144" s="44"/>
      <c r="B144" s="1" t="s">
        <v>102</v>
      </c>
      <c r="C144" s="1">
        <v>1881393</v>
      </c>
      <c r="D144" s="1">
        <v>1954837</v>
      </c>
      <c r="E144" s="6" t="s">
        <v>235</v>
      </c>
      <c r="F144" s="6"/>
      <c r="G144" s="36">
        <f t="shared" si="3"/>
        <v>1954.837</v>
      </c>
      <c r="H144" s="6"/>
    </row>
    <row r="145" spans="1:8" ht="15">
      <c r="A145" s="44"/>
      <c r="B145" s="1" t="s">
        <v>104</v>
      </c>
      <c r="C145" s="1">
        <v>1721654</v>
      </c>
      <c r="D145" s="1">
        <v>1971705</v>
      </c>
      <c r="E145" s="6" t="s">
        <v>230</v>
      </c>
      <c r="F145" s="6"/>
      <c r="G145" s="36">
        <f t="shared" si="3"/>
        <v>1971.7049999999999</v>
      </c>
      <c r="H145" s="6"/>
    </row>
    <row r="146" spans="1:8" ht="15">
      <c r="A146" s="44"/>
      <c r="B146" s="1" t="s">
        <v>10</v>
      </c>
      <c r="C146" s="1">
        <v>968045</v>
      </c>
      <c r="D146" s="1">
        <v>1126179</v>
      </c>
      <c r="E146" s="6" t="s">
        <v>108</v>
      </c>
      <c r="F146" s="6"/>
      <c r="G146" s="36">
        <f t="shared" si="3"/>
        <v>1126.1790000000001</v>
      </c>
      <c r="H146" s="6"/>
    </row>
    <row r="147" spans="1:8" ht="15">
      <c r="A147" s="44"/>
      <c r="B147" s="1" t="s">
        <v>11</v>
      </c>
      <c r="C147" s="1">
        <v>314043</v>
      </c>
      <c r="D147" s="1">
        <v>289085</v>
      </c>
      <c r="E147" s="6" t="s">
        <v>236</v>
      </c>
      <c r="F147" s="6"/>
      <c r="G147" s="36">
        <f t="shared" si="3"/>
        <v>289.08499999999998</v>
      </c>
      <c r="H147" s="6"/>
    </row>
    <row r="148" spans="1:8" ht="15">
      <c r="A148" s="44"/>
      <c r="B148" s="1" t="s">
        <v>15</v>
      </c>
      <c r="C148" s="1">
        <v>614074</v>
      </c>
      <c r="D148" s="1">
        <v>559776</v>
      </c>
      <c r="E148" s="1" t="s">
        <v>237</v>
      </c>
      <c r="F148" s="6"/>
      <c r="G148" s="36">
        <f t="shared" si="3"/>
        <v>559.77599999999995</v>
      </c>
    </row>
    <row r="149" spans="1:8" ht="15">
      <c r="A149" s="44"/>
      <c r="B149" s="1" t="s">
        <v>97</v>
      </c>
      <c r="C149" s="1">
        <v>10571</v>
      </c>
      <c r="D149" s="1">
        <v>9403</v>
      </c>
      <c r="E149" s="6" t="s">
        <v>109</v>
      </c>
      <c r="F149" s="6"/>
      <c r="G149" s="36">
        <f t="shared" si="3"/>
        <v>9.4030000000000005</v>
      </c>
      <c r="H149" s="6"/>
    </row>
    <row r="150" spans="1:8" ht="15">
      <c r="A150" s="44"/>
      <c r="B150" s="1" t="s">
        <v>9</v>
      </c>
      <c r="C150" s="1">
        <v>23750</v>
      </c>
      <c r="D150" s="1">
        <v>11250</v>
      </c>
      <c r="E150" s="1" t="s">
        <v>228</v>
      </c>
      <c r="F150" s="6"/>
      <c r="G150" s="36">
        <f t="shared" si="3"/>
        <v>11.25</v>
      </c>
    </row>
    <row r="151" spans="1:8" ht="15">
      <c r="A151" s="44"/>
      <c r="B151" s="1" t="s">
        <v>14</v>
      </c>
      <c r="C151" s="1">
        <v>74882</v>
      </c>
      <c r="D151" s="1">
        <v>59905</v>
      </c>
      <c r="E151" s="1" t="s">
        <v>237</v>
      </c>
      <c r="F151" s="6"/>
      <c r="G151" s="36">
        <f t="shared" si="3"/>
        <v>59.905000000000001</v>
      </c>
    </row>
    <row r="152" spans="1:8" ht="15">
      <c r="A152" s="44"/>
      <c r="B152" s="1" t="s">
        <v>5</v>
      </c>
      <c r="C152" s="1">
        <v>78798</v>
      </c>
      <c r="D152" s="1">
        <v>137615</v>
      </c>
      <c r="E152" s="6" t="s">
        <v>233</v>
      </c>
      <c r="F152" s="6"/>
      <c r="G152" s="36">
        <f t="shared" si="3"/>
        <v>137.61500000000001</v>
      </c>
      <c r="H152" s="6"/>
    </row>
    <row r="153" spans="1:8" ht="15">
      <c r="A153" s="44"/>
      <c r="B153" s="1" t="s">
        <v>134</v>
      </c>
      <c r="C153" s="1">
        <v>8617638</v>
      </c>
      <c r="D153" s="1">
        <v>9254914</v>
      </c>
      <c r="G153" s="36">
        <f t="shared" si="3"/>
        <v>9254.9140000000007</v>
      </c>
    </row>
    <row r="154" spans="1:8">
      <c r="A154" s="5"/>
    </row>
    <row r="155" spans="1:8" ht="15">
      <c r="A155" s="44" t="s">
        <v>139</v>
      </c>
      <c r="B155" s="1" t="s">
        <v>92</v>
      </c>
      <c r="C155" s="1">
        <v>37520</v>
      </c>
      <c r="D155" s="1">
        <v>33965</v>
      </c>
      <c r="E155" s="6" t="s">
        <v>230</v>
      </c>
      <c r="F155" s="6"/>
      <c r="G155" s="36">
        <f t="shared" si="3"/>
        <v>33.965000000000003</v>
      </c>
      <c r="H155" s="6"/>
    </row>
    <row r="156" spans="1:8" ht="15">
      <c r="A156" s="44"/>
      <c r="B156" s="1" t="s">
        <v>81</v>
      </c>
      <c r="C156" s="1">
        <v>30485</v>
      </c>
      <c r="D156" s="1">
        <v>26531</v>
      </c>
      <c r="E156" s="6" t="s">
        <v>230</v>
      </c>
      <c r="F156" s="6"/>
      <c r="G156" s="36">
        <f t="shared" si="3"/>
        <v>26.530999999999999</v>
      </c>
      <c r="H156" s="6"/>
    </row>
    <row r="157" spans="1:8" ht="15">
      <c r="A157" s="44"/>
      <c r="B157" s="1" t="s">
        <v>90</v>
      </c>
      <c r="C157" s="1">
        <v>87670</v>
      </c>
      <c r="D157" s="1">
        <v>69125</v>
      </c>
      <c r="E157" s="11" t="s">
        <v>113</v>
      </c>
      <c r="F157" s="6"/>
      <c r="G157" s="36">
        <f t="shared" si="3"/>
        <v>69.125</v>
      </c>
      <c r="H157" s="11"/>
    </row>
    <row r="158" spans="1:8" ht="15">
      <c r="A158" s="44"/>
      <c r="B158" s="1" t="s">
        <v>86</v>
      </c>
      <c r="C158" s="1">
        <v>10854</v>
      </c>
      <c r="D158" s="1">
        <v>5558</v>
      </c>
      <c r="E158" s="6" t="s">
        <v>108</v>
      </c>
      <c r="F158" s="6"/>
      <c r="G158" s="36">
        <f t="shared" si="3"/>
        <v>5.5579999999999998</v>
      </c>
      <c r="H158" s="6"/>
    </row>
    <row r="159" spans="1:8" ht="15">
      <c r="A159" s="44"/>
      <c r="B159" s="1" t="s">
        <v>140</v>
      </c>
      <c r="C159" s="1">
        <v>166529</v>
      </c>
      <c r="D159" s="1">
        <v>135179</v>
      </c>
      <c r="G159" s="36">
        <f t="shared" si="3"/>
        <v>135.179</v>
      </c>
    </row>
    <row r="160" spans="1:8">
      <c r="A160" s="5"/>
    </row>
    <row r="161" spans="1:8" ht="15.95" customHeight="1">
      <c r="A161" s="42" t="s">
        <v>207</v>
      </c>
      <c r="B161" s="1" t="s">
        <v>196</v>
      </c>
      <c r="C161" s="1">
        <v>935</v>
      </c>
      <c r="D161" s="1">
        <v>867</v>
      </c>
      <c r="E161" s="10" t="s">
        <v>108</v>
      </c>
      <c r="F161" s="6"/>
      <c r="G161" s="35">
        <v>867</v>
      </c>
      <c r="H161" s="10"/>
    </row>
    <row r="162" spans="1:8" ht="15">
      <c r="A162" s="42"/>
      <c r="B162" s="1" t="s">
        <v>68</v>
      </c>
      <c r="C162" s="1">
        <v>1284</v>
      </c>
      <c r="D162" s="1">
        <v>2234</v>
      </c>
      <c r="E162" s="10" t="s">
        <v>109</v>
      </c>
      <c r="F162" s="6"/>
      <c r="G162" s="35">
        <v>2234</v>
      </c>
      <c r="H162" s="10"/>
    </row>
    <row r="163" spans="1:8" ht="15">
      <c r="A163" s="42"/>
      <c r="B163" s="1" t="s">
        <v>123</v>
      </c>
      <c r="C163" s="1">
        <v>4</v>
      </c>
      <c r="D163" s="1">
        <v>4</v>
      </c>
      <c r="E163" s="12" t="s">
        <v>231</v>
      </c>
      <c r="F163" s="6"/>
      <c r="G163" s="35">
        <v>4</v>
      </c>
      <c r="H163" s="12"/>
    </row>
    <row r="164" spans="1:8" ht="15">
      <c r="A164" s="42"/>
      <c r="B164" s="1" t="s">
        <v>5</v>
      </c>
      <c r="C164" s="1">
        <v>7853</v>
      </c>
      <c r="D164" s="1">
        <v>8766</v>
      </c>
      <c r="E164" s="10" t="s">
        <v>227</v>
      </c>
      <c r="F164" s="6"/>
      <c r="G164" s="35">
        <v>8766</v>
      </c>
      <c r="H164" s="10"/>
    </row>
    <row r="165" spans="1:8" ht="15">
      <c r="A165" s="42"/>
      <c r="B165" s="1" t="s">
        <v>26</v>
      </c>
      <c r="C165" s="1">
        <v>842</v>
      </c>
      <c r="D165" s="1">
        <v>857</v>
      </c>
      <c r="E165" s="10" t="s">
        <v>110</v>
      </c>
      <c r="F165" s="6"/>
      <c r="G165" s="35">
        <v>857</v>
      </c>
      <c r="H165" s="10"/>
    </row>
    <row r="166" spans="1:8" ht="15">
      <c r="A166" s="42"/>
      <c r="B166" s="1" t="s">
        <v>27</v>
      </c>
      <c r="C166" s="1">
        <v>1696</v>
      </c>
      <c r="D166" s="1">
        <v>1377</v>
      </c>
      <c r="E166" s="10" t="s">
        <v>112</v>
      </c>
      <c r="F166" s="6"/>
      <c r="G166" s="35">
        <v>1377</v>
      </c>
      <c r="H166" s="10"/>
    </row>
    <row r="167" spans="1:8" ht="15">
      <c r="A167" s="42"/>
      <c r="B167" s="1" t="s">
        <v>278</v>
      </c>
      <c r="C167" s="1">
        <v>100</v>
      </c>
      <c r="D167" s="1">
        <v>100</v>
      </c>
      <c r="E167" s="10" t="s">
        <v>108</v>
      </c>
      <c r="F167" s="6"/>
      <c r="G167" s="35">
        <v>100</v>
      </c>
      <c r="H167" s="10"/>
    </row>
    <row r="168" spans="1:8" ht="15">
      <c r="A168" s="42"/>
      <c r="B168" s="1" t="s">
        <v>6</v>
      </c>
      <c r="C168" s="1">
        <v>124</v>
      </c>
      <c r="D168" s="1">
        <v>123</v>
      </c>
      <c r="E168" s="10" t="s">
        <v>109</v>
      </c>
      <c r="F168" s="6"/>
      <c r="G168" s="35">
        <v>123</v>
      </c>
      <c r="H168" s="10"/>
    </row>
    <row r="169" spans="1:8" ht="15">
      <c r="A169" s="42"/>
      <c r="B169" s="1" t="s">
        <v>193</v>
      </c>
      <c r="C169" s="1">
        <v>971</v>
      </c>
      <c r="D169" s="1">
        <v>985</v>
      </c>
      <c r="E169" s="11" t="s">
        <v>24</v>
      </c>
      <c r="F169" s="6"/>
      <c r="G169" s="35">
        <v>985</v>
      </c>
      <c r="H169" s="11"/>
    </row>
    <row r="170" spans="1:8" ht="15">
      <c r="A170" s="42"/>
      <c r="B170" s="1" t="s">
        <v>97</v>
      </c>
      <c r="C170" s="1">
        <v>37</v>
      </c>
      <c r="D170" s="1">
        <v>36</v>
      </c>
      <c r="E170" s="10" t="s">
        <v>109</v>
      </c>
      <c r="F170" s="6"/>
      <c r="G170" s="35">
        <v>36</v>
      </c>
      <c r="H170" s="10"/>
    </row>
    <row r="171" spans="1:8" ht="15">
      <c r="A171" s="42"/>
      <c r="B171" s="1" t="s">
        <v>325</v>
      </c>
      <c r="C171" s="1">
        <v>558</v>
      </c>
      <c r="D171" s="1">
        <v>702</v>
      </c>
      <c r="E171" s="10" t="s">
        <v>109</v>
      </c>
      <c r="F171" s="6"/>
      <c r="G171" s="35">
        <v>702</v>
      </c>
      <c r="H171" s="10"/>
    </row>
    <row r="172" spans="1:8" ht="15">
      <c r="A172" s="42"/>
      <c r="B172" s="1" t="s">
        <v>165</v>
      </c>
      <c r="C172" s="1">
        <v>700</v>
      </c>
      <c r="D172" s="1">
        <v>646</v>
      </c>
      <c r="E172" s="10" t="s">
        <v>108</v>
      </c>
      <c r="F172" s="6"/>
      <c r="G172" s="35">
        <v>646</v>
      </c>
      <c r="H172" s="10"/>
    </row>
    <row r="173" spans="1:8" ht="15">
      <c r="A173" s="42"/>
      <c r="B173" s="1" t="s">
        <v>70</v>
      </c>
      <c r="C173" s="1">
        <v>224</v>
      </c>
      <c r="D173" s="1">
        <v>515</v>
      </c>
      <c r="E173" s="10" t="s">
        <v>116</v>
      </c>
      <c r="F173" s="6"/>
      <c r="G173" s="35">
        <v>515</v>
      </c>
      <c r="H173" s="10"/>
    </row>
    <row r="174" spans="1:8" ht="15">
      <c r="A174" s="42"/>
      <c r="B174" s="1" t="s">
        <v>8</v>
      </c>
      <c r="C174" s="1">
        <v>15330</v>
      </c>
      <c r="D174" s="1">
        <v>15877</v>
      </c>
      <c r="E174" s="10" t="s">
        <v>225</v>
      </c>
      <c r="F174" s="6"/>
      <c r="G174" s="35">
        <v>15877</v>
      </c>
      <c r="H174" s="10"/>
    </row>
    <row r="175" spans="1:8" ht="15">
      <c r="A175" s="42"/>
      <c r="B175" s="1" t="s">
        <v>160</v>
      </c>
      <c r="C175" s="1">
        <v>638</v>
      </c>
      <c r="D175" s="1">
        <v>483</v>
      </c>
      <c r="E175" s="10" t="s">
        <v>114</v>
      </c>
      <c r="F175" s="6"/>
      <c r="G175" s="35">
        <v>483</v>
      </c>
      <c r="H175" s="10"/>
    </row>
    <row r="176" spans="1:8" ht="15">
      <c r="A176" s="42"/>
      <c r="B176" s="1" t="s">
        <v>246</v>
      </c>
      <c r="C176" s="1">
        <v>44</v>
      </c>
      <c r="D176" s="1">
        <v>38</v>
      </c>
      <c r="E176" s="10" t="s">
        <v>109</v>
      </c>
      <c r="F176" s="6"/>
      <c r="G176" s="35">
        <v>38</v>
      </c>
      <c r="H176" s="10"/>
    </row>
    <row r="177" spans="1:8" ht="15">
      <c r="A177" s="42"/>
      <c r="B177" s="1" t="s">
        <v>72</v>
      </c>
      <c r="C177" s="1">
        <v>293</v>
      </c>
      <c r="D177" s="1">
        <v>335</v>
      </c>
      <c r="E177" s="11" t="s">
        <v>107</v>
      </c>
      <c r="F177" s="6"/>
      <c r="G177" s="35">
        <v>335</v>
      </c>
      <c r="H177" s="11"/>
    </row>
    <row r="178" spans="1:8" ht="15">
      <c r="A178" s="42"/>
      <c r="B178" s="1" t="s">
        <v>98</v>
      </c>
      <c r="C178" s="1">
        <v>138</v>
      </c>
      <c r="D178" s="1">
        <v>142</v>
      </c>
      <c r="E178" s="10" t="s">
        <v>111</v>
      </c>
      <c r="F178" s="6"/>
      <c r="G178" s="35">
        <v>142</v>
      </c>
      <c r="H178" s="10"/>
    </row>
    <row r="179" spans="1:8" ht="15">
      <c r="A179" s="42"/>
      <c r="B179" s="1" t="s">
        <v>183</v>
      </c>
      <c r="C179" s="1">
        <v>15749</v>
      </c>
      <c r="D179" s="1">
        <v>15914</v>
      </c>
      <c r="E179" s="10" t="s">
        <v>229</v>
      </c>
      <c r="F179" s="6"/>
      <c r="G179" s="35">
        <v>15914</v>
      </c>
      <c r="H179" s="10"/>
    </row>
    <row r="180" spans="1:8" ht="15">
      <c r="A180" s="42"/>
      <c r="B180" s="1" t="s">
        <v>9</v>
      </c>
      <c r="C180" s="1">
        <v>12944</v>
      </c>
      <c r="D180" s="1">
        <v>13912</v>
      </c>
      <c r="E180" s="10" t="s">
        <v>112</v>
      </c>
      <c r="F180" s="6"/>
      <c r="G180" s="35">
        <v>13912</v>
      </c>
      <c r="H180" s="10"/>
    </row>
    <row r="181" spans="1:8" ht="15">
      <c r="A181" s="42"/>
      <c r="B181" s="1" t="s">
        <v>323</v>
      </c>
      <c r="C181" s="1">
        <v>105</v>
      </c>
      <c r="D181" s="1">
        <v>136</v>
      </c>
      <c r="E181" s="10" t="s">
        <v>109</v>
      </c>
      <c r="F181" s="6"/>
      <c r="G181" s="35">
        <v>136</v>
      </c>
      <c r="H181" s="10"/>
    </row>
    <row r="182" spans="1:8" ht="15">
      <c r="A182" s="42"/>
      <c r="B182" s="1" t="s">
        <v>10</v>
      </c>
      <c r="C182" s="1">
        <v>1307</v>
      </c>
      <c r="D182" s="1">
        <v>1279</v>
      </c>
      <c r="E182" s="10" t="s">
        <v>108</v>
      </c>
      <c r="F182" s="6"/>
      <c r="G182" s="35">
        <v>1279</v>
      </c>
      <c r="H182" s="10"/>
    </row>
    <row r="183" spans="1:8">
      <c r="A183" s="42"/>
      <c r="B183" s="1" t="s">
        <v>321</v>
      </c>
      <c r="C183" s="1">
        <v>97</v>
      </c>
      <c r="D183" s="1">
        <v>99</v>
      </c>
      <c r="E183" s="12" t="s">
        <v>110</v>
      </c>
      <c r="F183"/>
      <c r="G183" s="35">
        <v>99</v>
      </c>
      <c r="H183" s="12"/>
    </row>
    <row r="184" spans="1:8" ht="15">
      <c r="A184" s="42"/>
      <c r="B184" s="1" t="s">
        <v>157</v>
      </c>
      <c r="C184" s="1">
        <v>1558</v>
      </c>
      <c r="D184" s="1">
        <v>1340</v>
      </c>
      <c r="E184" s="10" t="s">
        <v>116</v>
      </c>
      <c r="F184" s="6"/>
      <c r="G184" s="35">
        <v>1340</v>
      </c>
      <c r="H184" s="10"/>
    </row>
    <row r="185" spans="1:8" ht="15">
      <c r="A185" s="42"/>
      <c r="B185" s="1" t="s">
        <v>11</v>
      </c>
      <c r="C185" s="1">
        <v>1179</v>
      </c>
      <c r="D185" s="1">
        <v>1182</v>
      </c>
      <c r="E185" s="10" t="s">
        <v>115</v>
      </c>
      <c r="F185" s="6"/>
      <c r="G185" s="35">
        <v>1182</v>
      </c>
      <c r="H185" s="10"/>
    </row>
    <row r="186" spans="1:8" ht="15">
      <c r="A186" s="42"/>
      <c r="B186" s="1" t="s">
        <v>12</v>
      </c>
      <c r="C186" s="1">
        <v>2692</v>
      </c>
      <c r="D186" s="1">
        <v>3648</v>
      </c>
      <c r="E186" s="10" t="s">
        <v>109</v>
      </c>
      <c r="F186" s="6"/>
      <c r="G186" s="35">
        <v>3648</v>
      </c>
      <c r="H186" s="10"/>
    </row>
    <row r="187" spans="1:8" ht="15">
      <c r="A187" s="42"/>
      <c r="B187" s="1" t="s">
        <v>326</v>
      </c>
      <c r="C187" s="1">
        <v>11703</v>
      </c>
      <c r="D187" s="1">
        <v>12180</v>
      </c>
      <c r="E187" s="10" t="s">
        <v>113</v>
      </c>
      <c r="F187" s="6"/>
      <c r="G187" s="35">
        <v>12180</v>
      </c>
      <c r="H187" s="10"/>
    </row>
    <row r="188" spans="1:8" ht="15">
      <c r="A188" s="42"/>
      <c r="B188" s="1" t="s">
        <v>13</v>
      </c>
      <c r="C188" s="1">
        <v>762</v>
      </c>
      <c r="D188" s="1">
        <v>767</v>
      </c>
      <c r="E188" s="10" t="s">
        <v>107</v>
      </c>
      <c r="F188" s="6"/>
      <c r="G188" s="35">
        <v>767</v>
      </c>
      <c r="H188" s="10"/>
    </row>
    <row r="189" spans="1:8">
      <c r="A189" s="42"/>
      <c r="B189" s="1" t="s">
        <v>76</v>
      </c>
      <c r="C189" s="1">
        <v>86</v>
      </c>
      <c r="D189" s="1">
        <v>169</v>
      </c>
      <c r="E189" s="12" t="s">
        <v>113</v>
      </c>
      <c r="F189"/>
      <c r="G189" s="35">
        <v>169</v>
      </c>
      <c r="H189" s="12"/>
    </row>
    <row r="190" spans="1:8" ht="15">
      <c r="A190" s="42"/>
      <c r="B190" s="1" t="s">
        <v>32</v>
      </c>
      <c r="C190" s="1">
        <v>109</v>
      </c>
      <c r="D190" s="1">
        <v>120</v>
      </c>
      <c r="E190" s="10" t="s">
        <v>108</v>
      </c>
      <c r="F190" s="6"/>
      <c r="G190" s="35">
        <v>120</v>
      </c>
      <c r="H190" s="10"/>
    </row>
    <row r="191" spans="1:8" ht="15">
      <c r="A191" s="42"/>
      <c r="B191" s="1" t="s">
        <v>80</v>
      </c>
      <c r="C191" s="1">
        <v>662</v>
      </c>
      <c r="D191" s="1">
        <v>624</v>
      </c>
      <c r="E191" s="11" t="s">
        <v>107</v>
      </c>
      <c r="F191" s="6"/>
      <c r="G191" s="35">
        <v>624</v>
      </c>
      <c r="H191" s="11"/>
    </row>
    <row r="192" spans="1:8" ht="15">
      <c r="A192" s="42"/>
      <c r="B192" s="1" t="s">
        <v>33</v>
      </c>
      <c r="C192" s="1">
        <v>1181</v>
      </c>
      <c r="D192" s="1">
        <v>1225</v>
      </c>
      <c r="E192" s="10" t="s">
        <v>115</v>
      </c>
      <c r="F192" s="6"/>
      <c r="G192" s="35">
        <v>1225</v>
      </c>
      <c r="H192" s="10"/>
    </row>
    <row r="193" spans="1:8" ht="15">
      <c r="A193" s="42"/>
      <c r="B193" s="1" t="s">
        <v>324</v>
      </c>
      <c r="C193" s="1">
        <v>10</v>
      </c>
      <c r="D193" s="1">
        <v>9</v>
      </c>
      <c r="E193" s="13" t="s">
        <v>112</v>
      </c>
      <c r="F193" s="6"/>
      <c r="G193" s="35">
        <v>9</v>
      </c>
      <c r="H193" s="13"/>
    </row>
    <row r="194" spans="1:8" ht="15">
      <c r="A194" s="42"/>
      <c r="B194" s="1" t="s">
        <v>99</v>
      </c>
      <c r="C194" s="1">
        <v>1719</v>
      </c>
      <c r="D194" s="1">
        <v>1649</v>
      </c>
      <c r="E194" s="10" t="s">
        <v>115</v>
      </c>
      <c r="F194" s="6"/>
      <c r="G194" s="35">
        <v>1649</v>
      </c>
      <c r="H194" s="10"/>
    </row>
    <row r="195" spans="1:8" ht="15">
      <c r="A195" s="42"/>
      <c r="B195" s="1" t="s">
        <v>34</v>
      </c>
      <c r="C195" s="1">
        <v>18105</v>
      </c>
      <c r="D195" s="1">
        <v>19150</v>
      </c>
      <c r="E195" s="10" t="s">
        <v>118</v>
      </c>
      <c r="F195" s="6"/>
      <c r="G195" s="35">
        <v>19150</v>
      </c>
      <c r="H195" s="10"/>
    </row>
    <row r="196" spans="1:8" ht="15">
      <c r="A196" s="42"/>
      <c r="B196" s="1" t="s">
        <v>35</v>
      </c>
      <c r="C196" s="1">
        <v>18466</v>
      </c>
      <c r="D196" s="1">
        <v>19198</v>
      </c>
      <c r="E196" s="10" t="s">
        <v>114</v>
      </c>
      <c r="F196" s="6"/>
      <c r="G196" s="35">
        <v>19198</v>
      </c>
      <c r="H196" s="10"/>
    </row>
    <row r="197" spans="1:8">
      <c r="A197" s="42"/>
      <c r="B197" s="1" t="s">
        <v>328</v>
      </c>
      <c r="C197" s="1">
        <v>105</v>
      </c>
      <c r="D197" s="1">
        <v>134</v>
      </c>
      <c r="E197" s="12" t="s">
        <v>231</v>
      </c>
      <c r="F197"/>
      <c r="G197" s="35">
        <v>134</v>
      </c>
      <c r="H197" s="12"/>
    </row>
    <row r="198" spans="1:8" ht="15">
      <c r="A198" s="42"/>
      <c r="B198" s="1" t="s">
        <v>194</v>
      </c>
      <c r="C198" s="1">
        <v>3323</v>
      </c>
      <c r="D198" s="1">
        <v>3275</v>
      </c>
      <c r="E198" s="10" t="s">
        <v>109</v>
      </c>
      <c r="F198" s="6"/>
      <c r="G198" s="35">
        <v>3275</v>
      </c>
      <c r="H198" s="10"/>
    </row>
    <row r="199" spans="1:8" ht="15">
      <c r="A199" s="42"/>
      <c r="B199" s="1" t="s">
        <v>103</v>
      </c>
      <c r="C199" s="1">
        <v>1083</v>
      </c>
      <c r="D199" s="1">
        <v>1049</v>
      </c>
      <c r="E199" s="10" t="s">
        <v>110</v>
      </c>
      <c r="F199" s="6"/>
      <c r="G199" s="35">
        <v>1049</v>
      </c>
      <c r="H199" s="10"/>
    </row>
    <row r="200" spans="1:8" ht="15">
      <c r="A200" s="42"/>
      <c r="B200" s="1" t="s">
        <v>313</v>
      </c>
      <c r="C200" s="1">
        <v>3168</v>
      </c>
      <c r="D200" s="1">
        <v>3795</v>
      </c>
      <c r="E200" s="10" t="s">
        <v>108</v>
      </c>
      <c r="F200" s="6"/>
      <c r="G200" s="35">
        <v>3795</v>
      </c>
      <c r="H200" s="10"/>
    </row>
    <row r="201" spans="1:8" ht="15">
      <c r="A201" s="42"/>
      <c r="B201" s="1" t="s">
        <v>36</v>
      </c>
      <c r="C201" s="1">
        <v>3510</v>
      </c>
      <c r="D201" s="1">
        <v>3335</v>
      </c>
      <c r="E201" s="10" t="s">
        <v>118</v>
      </c>
      <c r="F201" s="6"/>
      <c r="G201" s="35">
        <v>3335</v>
      </c>
      <c r="H201" s="10"/>
    </row>
    <row r="202" spans="1:8" ht="15">
      <c r="A202" s="42"/>
      <c r="B202" s="1" t="s">
        <v>81</v>
      </c>
      <c r="C202" s="1">
        <v>299</v>
      </c>
      <c r="D202" s="1">
        <v>568</v>
      </c>
      <c r="E202" s="10" t="s">
        <v>113</v>
      </c>
      <c r="F202" s="6"/>
      <c r="G202" s="35">
        <v>568</v>
      </c>
      <c r="H202" s="10"/>
    </row>
    <row r="203" spans="1:8">
      <c r="A203" s="42"/>
      <c r="B203" s="1" t="s">
        <v>184</v>
      </c>
      <c r="C203" s="1">
        <v>141</v>
      </c>
      <c r="D203" s="1">
        <v>112</v>
      </c>
      <c r="E203" s="12" t="s">
        <v>113</v>
      </c>
      <c r="F203"/>
      <c r="G203" s="35">
        <v>112</v>
      </c>
      <c r="H203" s="12"/>
    </row>
    <row r="204" spans="1:8" ht="15">
      <c r="A204" s="42"/>
      <c r="B204" s="1" t="s">
        <v>190</v>
      </c>
      <c r="C204" s="1">
        <v>557</v>
      </c>
      <c r="D204" s="1">
        <v>701</v>
      </c>
      <c r="E204" s="10" t="s">
        <v>240</v>
      </c>
      <c r="F204" s="6"/>
      <c r="G204" s="35">
        <v>701</v>
      </c>
      <c r="H204" s="10"/>
    </row>
    <row r="205" spans="1:8" ht="15">
      <c r="A205" s="42"/>
      <c r="B205" s="1" t="s">
        <v>82</v>
      </c>
      <c r="C205" s="1">
        <v>174</v>
      </c>
      <c r="D205" s="1">
        <v>140</v>
      </c>
      <c r="E205" s="10" t="s">
        <v>118</v>
      </c>
      <c r="F205" s="6"/>
      <c r="G205" s="35">
        <v>140</v>
      </c>
      <c r="H205" s="10"/>
    </row>
    <row r="206" spans="1:8" ht="15">
      <c r="A206" s="42"/>
      <c r="B206" s="1" t="s">
        <v>14</v>
      </c>
      <c r="C206" s="1">
        <v>15653</v>
      </c>
      <c r="D206" s="1">
        <v>14967</v>
      </c>
      <c r="E206" s="10" t="s">
        <v>114</v>
      </c>
      <c r="F206" s="6"/>
      <c r="G206" s="35">
        <v>14967</v>
      </c>
      <c r="H206" s="10"/>
    </row>
    <row r="207" spans="1:8" ht="15">
      <c r="A207" s="42"/>
      <c r="B207" s="1" t="s">
        <v>195</v>
      </c>
      <c r="C207" s="1">
        <v>116</v>
      </c>
      <c r="D207" s="1">
        <v>101</v>
      </c>
      <c r="E207" s="11" t="s">
        <v>109</v>
      </c>
      <c r="F207" s="6"/>
      <c r="G207" s="35">
        <v>101</v>
      </c>
      <c r="H207" s="11"/>
    </row>
    <row r="208" spans="1:8" ht="15">
      <c r="A208" s="42"/>
      <c r="B208" s="1" t="s">
        <v>41</v>
      </c>
      <c r="C208" s="1">
        <v>32</v>
      </c>
      <c r="D208" s="1">
        <v>34</v>
      </c>
      <c r="E208" s="10" t="s">
        <v>113</v>
      </c>
      <c r="F208" s="6"/>
      <c r="G208" s="35">
        <v>34</v>
      </c>
      <c r="H208" s="10"/>
    </row>
    <row r="209" spans="1:8" ht="15">
      <c r="A209" s="42"/>
      <c r="B209" s="1" t="s">
        <v>166</v>
      </c>
      <c r="C209" s="1">
        <v>220</v>
      </c>
      <c r="D209" s="1">
        <v>192</v>
      </c>
      <c r="E209" s="10" t="s">
        <v>113</v>
      </c>
      <c r="F209" s="6"/>
      <c r="G209" s="35">
        <v>192</v>
      </c>
      <c r="H209" s="10"/>
    </row>
    <row r="210" spans="1:8" ht="15">
      <c r="A210" s="42"/>
      <c r="B210" s="1" t="s">
        <v>83</v>
      </c>
      <c r="C210" s="1">
        <v>7946</v>
      </c>
      <c r="D210" s="1">
        <v>7671</v>
      </c>
      <c r="E210" s="10" t="s">
        <v>112</v>
      </c>
      <c r="F210" s="6"/>
      <c r="G210" s="35">
        <v>7671</v>
      </c>
      <c r="H210" s="10"/>
    </row>
    <row r="211" spans="1:8" ht="15">
      <c r="A211" s="42"/>
      <c r="B211" s="1" t="s">
        <v>85</v>
      </c>
      <c r="C211" s="1">
        <v>411</v>
      </c>
      <c r="D211" s="1">
        <v>486</v>
      </c>
      <c r="E211" s="10" t="s">
        <v>109</v>
      </c>
      <c r="F211" s="6"/>
      <c r="G211" s="35">
        <v>486</v>
      </c>
      <c r="H211" s="10"/>
    </row>
    <row r="212" spans="1:8">
      <c r="A212" s="42"/>
      <c r="B212" s="1" t="s">
        <v>320</v>
      </c>
      <c r="C212" s="1">
        <v>633</v>
      </c>
      <c r="D212" s="1">
        <v>572</v>
      </c>
      <c r="E212" s="10" t="s">
        <v>110</v>
      </c>
      <c r="F212"/>
      <c r="G212" s="35">
        <v>572</v>
      </c>
      <c r="H212" s="10"/>
    </row>
    <row r="213" spans="1:8" ht="15">
      <c r="A213" s="42"/>
      <c r="B213" s="1" t="s">
        <v>44</v>
      </c>
      <c r="C213" s="1">
        <v>1837</v>
      </c>
      <c r="D213" s="1">
        <v>2139</v>
      </c>
      <c r="E213" s="10" t="s">
        <v>107</v>
      </c>
      <c r="F213" s="6"/>
      <c r="G213" s="35">
        <v>2139</v>
      </c>
      <c r="H213" s="10"/>
    </row>
    <row r="214" spans="1:8" ht="15">
      <c r="A214" s="42"/>
      <c r="B214" s="1" t="s">
        <v>15</v>
      </c>
      <c r="C214" s="1">
        <v>1464</v>
      </c>
      <c r="D214" s="1">
        <v>1379</v>
      </c>
      <c r="E214" s="10" t="s">
        <v>114</v>
      </c>
      <c r="F214" s="6"/>
      <c r="G214" s="35">
        <v>1379</v>
      </c>
      <c r="H214" s="10"/>
    </row>
    <row r="215" spans="1:8" ht="15">
      <c r="A215" s="42"/>
      <c r="B215" s="1" t="s">
        <v>46</v>
      </c>
      <c r="C215" s="1">
        <v>6</v>
      </c>
      <c r="D215" s="1">
        <v>2</v>
      </c>
      <c r="E215" s="10" t="s">
        <v>109</v>
      </c>
      <c r="F215" s="6"/>
      <c r="G215" s="35">
        <v>2</v>
      </c>
      <c r="H215" s="10"/>
    </row>
    <row r="216" spans="1:8" ht="15">
      <c r="A216" s="42"/>
      <c r="B216" s="1" t="s">
        <v>16</v>
      </c>
      <c r="C216" s="1">
        <v>848</v>
      </c>
      <c r="D216" s="1">
        <v>863</v>
      </c>
      <c r="E216" s="10" t="s">
        <v>115</v>
      </c>
      <c r="F216" s="6"/>
      <c r="G216" s="35">
        <v>863</v>
      </c>
      <c r="H216" s="10"/>
    </row>
    <row r="217" spans="1:8" ht="15">
      <c r="A217" s="42"/>
      <c r="B217" s="1" t="s">
        <v>17</v>
      </c>
      <c r="C217" s="1">
        <v>3517</v>
      </c>
      <c r="D217" s="1">
        <v>4520</v>
      </c>
      <c r="E217" s="10" t="s">
        <v>114</v>
      </c>
      <c r="F217" s="6"/>
      <c r="G217" s="35">
        <v>4520</v>
      </c>
      <c r="H217" s="10"/>
    </row>
    <row r="218" spans="1:8" ht="15">
      <c r="A218" s="42"/>
      <c r="B218" s="1" t="s">
        <v>47</v>
      </c>
      <c r="C218" s="1">
        <v>9158</v>
      </c>
      <c r="D218" s="1">
        <v>10614</v>
      </c>
      <c r="E218" s="10" t="s">
        <v>116</v>
      </c>
      <c r="F218" s="6"/>
      <c r="G218" s="35">
        <v>10614</v>
      </c>
      <c r="H218" s="10"/>
    </row>
    <row r="219" spans="1:8" ht="15">
      <c r="A219" s="42"/>
      <c r="B219" s="1" t="s">
        <v>143</v>
      </c>
      <c r="C219" s="1">
        <v>7327</v>
      </c>
      <c r="D219" s="1">
        <v>6149</v>
      </c>
      <c r="E219" s="10" t="s">
        <v>234</v>
      </c>
      <c r="F219" s="6"/>
      <c r="G219" s="35">
        <v>6149</v>
      </c>
      <c r="H219" s="10"/>
    </row>
    <row r="220" spans="1:8" ht="15">
      <c r="A220" s="42"/>
      <c r="B220" s="1" t="s">
        <v>154</v>
      </c>
      <c r="C220" s="1">
        <v>5233</v>
      </c>
      <c r="D220" s="1">
        <v>4668</v>
      </c>
      <c r="E220" s="10" t="s">
        <v>118</v>
      </c>
      <c r="F220" s="6"/>
      <c r="G220" s="35">
        <v>4668</v>
      </c>
      <c r="H220" s="10"/>
    </row>
    <row r="221" spans="1:8" ht="15">
      <c r="A221" s="42"/>
      <c r="B221" s="1" t="s">
        <v>322</v>
      </c>
      <c r="C221" s="1">
        <v>203</v>
      </c>
      <c r="D221" s="1">
        <v>149</v>
      </c>
      <c r="E221" s="10" t="s">
        <v>109</v>
      </c>
      <c r="F221" s="6"/>
      <c r="G221" s="35">
        <v>149</v>
      </c>
      <c r="H221" s="10"/>
    </row>
    <row r="222" spans="1:8" ht="15">
      <c r="A222" s="42"/>
      <c r="B222" s="1" t="s">
        <v>164</v>
      </c>
      <c r="C222" s="1">
        <v>2574</v>
      </c>
      <c r="D222" s="1">
        <v>2317</v>
      </c>
      <c r="E222" s="10" t="s">
        <v>112</v>
      </c>
      <c r="F222" s="6"/>
      <c r="G222" s="35">
        <v>2317</v>
      </c>
      <c r="H222" s="10"/>
    </row>
    <row r="223" spans="1:8" ht="15">
      <c r="A223" s="42"/>
      <c r="B223" s="1" t="s">
        <v>88</v>
      </c>
      <c r="C223" s="1">
        <v>69</v>
      </c>
      <c r="D223" s="1">
        <v>110</v>
      </c>
      <c r="E223" s="14" t="s">
        <v>110</v>
      </c>
      <c r="F223" s="6"/>
      <c r="G223" s="35">
        <v>110</v>
      </c>
      <c r="H223" s="14"/>
    </row>
    <row r="224" spans="1:8" ht="15">
      <c r="A224" s="42"/>
      <c r="B224" s="1" t="s">
        <v>89</v>
      </c>
      <c r="C224" s="1">
        <v>2097</v>
      </c>
      <c r="D224" s="1">
        <v>2503</v>
      </c>
      <c r="E224" s="10" t="s">
        <v>110</v>
      </c>
      <c r="F224" s="6"/>
      <c r="G224" s="35">
        <v>2503</v>
      </c>
      <c r="H224" s="10"/>
    </row>
    <row r="225" spans="1:8" ht="15">
      <c r="A225" s="42"/>
      <c r="B225" s="1" t="s">
        <v>50</v>
      </c>
      <c r="C225" s="1">
        <v>368</v>
      </c>
      <c r="D225" s="1">
        <v>720</v>
      </c>
      <c r="E225" s="11" t="s">
        <v>226</v>
      </c>
      <c r="F225" s="6"/>
      <c r="G225" s="35">
        <v>720</v>
      </c>
      <c r="H225" s="11"/>
    </row>
    <row r="226" spans="1:8">
      <c r="A226" s="42"/>
      <c r="B226" s="1" t="s">
        <v>128</v>
      </c>
      <c r="C226" s="1">
        <v>3</v>
      </c>
      <c r="D226" s="1">
        <v>3</v>
      </c>
      <c r="E226" s="13" t="s">
        <v>118</v>
      </c>
      <c r="F226"/>
      <c r="G226" s="35">
        <v>3</v>
      </c>
      <c r="H226" s="13"/>
    </row>
    <row r="227" spans="1:8" ht="15">
      <c r="A227" s="42"/>
      <c r="B227" s="1" t="s">
        <v>105</v>
      </c>
      <c r="C227" s="1">
        <v>5</v>
      </c>
      <c r="D227" s="1">
        <v>6</v>
      </c>
      <c r="E227" s="11" t="s">
        <v>227</v>
      </c>
      <c r="F227" s="6"/>
      <c r="G227" s="35">
        <v>6</v>
      </c>
      <c r="H227" s="11"/>
    </row>
    <row r="228" spans="1:8" ht="15">
      <c r="A228" s="42"/>
      <c r="B228" s="1" t="s">
        <v>52</v>
      </c>
      <c r="C228" s="1">
        <v>792</v>
      </c>
      <c r="D228" s="1">
        <v>708</v>
      </c>
      <c r="E228" s="10" t="s">
        <v>116</v>
      </c>
      <c r="F228" s="6"/>
      <c r="G228" s="35">
        <v>708</v>
      </c>
      <c r="H228" s="10"/>
    </row>
    <row r="229" spans="1:8">
      <c r="A229" s="42"/>
      <c r="B229" s="1" t="s">
        <v>53</v>
      </c>
      <c r="C229" s="1">
        <v>15</v>
      </c>
      <c r="D229" s="1">
        <v>15</v>
      </c>
      <c r="E229" s="12" t="s">
        <v>113</v>
      </c>
      <c r="F229"/>
      <c r="G229" s="35">
        <v>15</v>
      </c>
      <c r="H229" s="12"/>
    </row>
    <row r="230" spans="1:8" ht="15">
      <c r="A230" s="42"/>
      <c r="B230" s="1" t="s">
        <v>130</v>
      </c>
      <c r="C230" s="1">
        <v>0</v>
      </c>
      <c r="D230" s="1">
        <v>0</v>
      </c>
      <c r="E230" s="10" t="s">
        <v>118</v>
      </c>
      <c r="F230" s="6"/>
      <c r="G230" s="35">
        <v>0</v>
      </c>
      <c r="H230" s="10"/>
    </row>
    <row r="231" spans="1:8" ht="15">
      <c r="A231" s="42"/>
      <c r="B231" s="1" t="s">
        <v>91</v>
      </c>
      <c r="C231" s="1">
        <v>4064</v>
      </c>
      <c r="D231" s="1">
        <v>3919</v>
      </c>
      <c r="E231" s="11" t="s">
        <v>231</v>
      </c>
      <c r="F231" s="6"/>
      <c r="G231" s="35">
        <v>3919</v>
      </c>
      <c r="H231" s="11"/>
    </row>
    <row r="232" spans="1:8" ht="15">
      <c r="A232" s="42"/>
      <c r="B232" s="1" t="s">
        <v>210</v>
      </c>
      <c r="C232" s="1">
        <v>11541</v>
      </c>
      <c r="D232" s="1">
        <v>10734</v>
      </c>
      <c r="E232" s="10" t="s">
        <v>113</v>
      </c>
      <c r="F232" s="6"/>
      <c r="G232" s="35">
        <v>10734</v>
      </c>
      <c r="H232" s="10"/>
    </row>
    <row r="233" spans="1:8" ht="15">
      <c r="A233" s="42"/>
      <c r="B233" s="1" t="s">
        <v>55</v>
      </c>
      <c r="C233" s="1" t="s">
        <v>106</v>
      </c>
      <c r="D233" s="1">
        <v>15</v>
      </c>
      <c r="E233" s="14" t="s">
        <v>108</v>
      </c>
      <c r="F233" s="6"/>
      <c r="G233" s="35">
        <v>15</v>
      </c>
      <c r="H233" s="14"/>
    </row>
    <row r="234" spans="1:8" ht="15">
      <c r="A234" s="42"/>
      <c r="B234" s="1" t="s">
        <v>168</v>
      </c>
      <c r="C234" s="1">
        <v>6115</v>
      </c>
      <c r="D234" s="1">
        <v>7787</v>
      </c>
      <c r="E234" s="10" t="s">
        <v>231</v>
      </c>
      <c r="F234" s="6"/>
      <c r="G234" s="35">
        <v>7787</v>
      </c>
      <c r="H234" s="10"/>
    </row>
    <row r="235" spans="1:8" ht="15">
      <c r="A235" s="42"/>
      <c r="B235" s="1" t="s">
        <v>18</v>
      </c>
      <c r="C235" s="1">
        <v>1196</v>
      </c>
      <c r="D235" s="1">
        <v>1435</v>
      </c>
      <c r="E235" s="10" t="s">
        <v>116</v>
      </c>
      <c r="F235" s="6"/>
      <c r="G235" s="35">
        <v>1435</v>
      </c>
      <c r="H235" s="10"/>
    </row>
    <row r="236" spans="1:8" ht="15">
      <c r="A236" s="42"/>
      <c r="B236" s="1" t="s">
        <v>57</v>
      </c>
      <c r="C236" s="1">
        <v>1877</v>
      </c>
      <c r="D236" s="1">
        <v>2121</v>
      </c>
      <c r="E236" s="10" t="s">
        <v>110</v>
      </c>
      <c r="F236" s="6"/>
      <c r="G236" s="35">
        <v>2121</v>
      </c>
      <c r="H236" s="10"/>
    </row>
    <row r="237" spans="1:8" ht="15">
      <c r="A237" s="42"/>
      <c r="B237" s="1" t="s">
        <v>329</v>
      </c>
      <c r="C237" s="1">
        <v>2247</v>
      </c>
      <c r="D237" s="1">
        <v>2220</v>
      </c>
      <c r="E237" s="10" t="s">
        <v>112</v>
      </c>
      <c r="F237" s="6"/>
      <c r="G237" s="35">
        <v>2220</v>
      </c>
      <c r="H237" s="10"/>
    </row>
    <row r="238" spans="1:8">
      <c r="A238" s="42"/>
      <c r="B238" s="1" t="s">
        <v>94</v>
      </c>
      <c r="C238" s="1">
        <v>432</v>
      </c>
      <c r="D238" s="1">
        <v>428</v>
      </c>
      <c r="E238" s="12" t="s">
        <v>231</v>
      </c>
      <c r="F238"/>
      <c r="G238" s="35">
        <v>428</v>
      </c>
      <c r="H238" s="12"/>
    </row>
    <row r="239" spans="1:8" ht="15">
      <c r="A239" s="42"/>
      <c r="B239" s="1" t="s">
        <v>140</v>
      </c>
      <c r="C239" s="1">
        <v>220564</v>
      </c>
      <c r="D239" s="1">
        <v>229344</v>
      </c>
      <c r="G239" s="35">
        <v>229344</v>
      </c>
    </row>
    <row r="241" spans="1:8">
      <c r="A241" s="42" t="s">
        <v>221</v>
      </c>
      <c r="B241" s="1" t="s">
        <v>178</v>
      </c>
      <c r="C241" s="1">
        <v>13601871</v>
      </c>
      <c r="D241" s="1">
        <v>21190234</v>
      </c>
      <c r="E241" s="19" t="s">
        <v>231</v>
      </c>
      <c r="F241"/>
      <c r="G241" s="35">
        <f>D241/1000000</f>
        <v>21.190234</v>
      </c>
      <c r="H241" s="19"/>
    </row>
    <row r="242" spans="1:8">
      <c r="A242" s="42"/>
      <c r="B242" s="1" t="s">
        <v>218</v>
      </c>
      <c r="C242" s="1">
        <v>18078444</v>
      </c>
      <c r="D242" s="1">
        <v>17426653</v>
      </c>
      <c r="E242" s="13" t="s">
        <v>115</v>
      </c>
      <c r="F242"/>
      <c r="G242" s="35">
        <f t="shared" ref="G242:G262" si="4">D242/1000000</f>
        <v>17.426653000000002</v>
      </c>
      <c r="H242" s="13"/>
    </row>
    <row r="243" spans="1:8">
      <c r="A243" s="42"/>
      <c r="B243" s="1" t="s">
        <v>214</v>
      </c>
      <c r="C243" s="1">
        <v>55768557</v>
      </c>
      <c r="D243" s="1">
        <v>123502835</v>
      </c>
      <c r="E243" s="19" t="s">
        <v>231</v>
      </c>
      <c r="F243"/>
      <c r="G243" s="35">
        <f t="shared" si="4"/>
        <v>123.502835</v>
      </c>
      <c r="H243" s="19"/>
    </row>
    <row r="244" spans="1:8">
      <c r="A244" s="42"/>
      <c r="B244" s="1" t="s">
        <v>215</v>
      </c>
      <c r="C244" s="1">
        <v>10075686</v>
      </c>
      <c r="D244" s="1">
        <v>14292158</v>
      </c>
      <c r="E244" s="19" t="s">
        <v>231</v>
      </c>
      <c r="F244"/>
      <c r="G244" s="35">
        <f t="shared" si="4"/>
        <v>14.292158000000001</v>
      </c>
      <c r="H244" s="19"/>
    </row>
    <row r="245" spans="1:8" ht="15">
      <c r="A245" s="42"/>
      <c r="B245" s="1" t="s">
        <v>77</v>
      </c>
      <c r="C245" s="1">
        <v>2075794</v>
      </c>
      <c r="D245" s="1">
        <v>147861001</v>
      </c>
      <c r="E245" s="15" t="s">
        <v>113</v>
      </c>
      <c r="F245" s="6"/>
      <c r="G245" s="35">
        <f t="shared" si="4"/>
        <v>147.86100099999999</v>
      </c>
      <c r="H245" s="15"/>
    </row>
    <row r="246" spans="1:8">
      <c r="A246" s="42"/>
      <c r="B246" s="1" t="s">
        <v>219</v>
      </c>
      <c r="C246" s="1">
        <v>0</v>
      </c>
      <c r="D246" s="1">
        <v>0</v>
      </c>
      <c r="E246" s="19" t="s">
        <v>231</v>
      </c>
      <c r="F246"/>
      <c r="G246" s="35">
        <f t="shared" si="4"/>
        <v>0</v>
      </c>
      <c r="H246" s="19"/>
    </row>
    <row r="247" spans="1:8">
      <c r="A247" s="42"/>
      <c r="B247" s="1" t="s">
        <v>76</v>
      </c>
      <c r="C247" s="1">
        <v>2436755</v>
      </c>
      <c r="D247" s="1">
        <v>46052215</v>
      </c>
      <c r="E247" s="19" t="s">
        <v>113</v>
      </c>
      <c r="F247"/>
      <c r="G247" s="35">
        <f t="shared" si="4"/>
        <v>46.052214999999997</v>
      </c>
      <c r="H247" s="19"/>
    </row>
    <row r="248" spans="1:8" ht="15">
      <c r="A248" s="42"/>
      <c r="B248" s="1" t="s">
        <v>79</v>
      </c>
      <c r="C248" s="1">
        <v>805782850</v>
      </c>
      <c r="D248" s="1">
        <v>1029405192</v>
      </c>
      <c r="E248" s="15" t="s">
        <v>231</v>
      </c>
      <c r="F248" s="6"/>
      <c r="G248" s="35">
        <f t="shared" si="4"/>
        <v>1029.4051919999999</v>
      </c>
      <c r="H248" s="15"/>
    </row>
    <row r="249" spans="1:8" ht="15">
      <c r="A249" s="42"/>
      <c r="B249" s="1" t="s">
        <v>81</v>
      </c>
      <c r="C249" s="1">
        <v>635461421</v>
      </c>
      <c r="D249" s="1">
        <v>517387491</v>
      </c>
      <c r="E249" s="15" t="s">
        <v>113</v>
      </c>
      <c r="F249" s="6"/>
      <c r="G249" s="35">
        <f t="shared" si="4"/>
        <v>517.38749099999995</v>
      </c>
      <c r="H249" s="15"/>
    </row>
    <row r="250" spans="1:8" ht="15">
      <c r="A250" s="42"/>
      <c r="B250" s="1" t="s">
        <v>170</v>
      </c>
      <c r="C250" s="1">
        <v>11627017</v>
      </c>
      <c r="D250" s="1">
        <v>10604228</v>
      </c>
      <c r="E250" s="15" t="s">
        <v>109</v>
      </c>
      <c r="F250" s="6"/>
      <c r="G250" s="35">
        <f t="shared" si="4"/>
        <v>10.604228000000001</v>
      </c>
      <c r="H250" s="15"/>
    </row>
    <row r="251" spans="1:8">
      <c r="A251" s="42"/>
      <c r="B251" s="1" t="s">
        <v>172</v>
      </c>
      <c r="C251" s="1">
        <v>323761658</v>
      </c>
      <c r="D251" s="1">
        <v>449031532</v>
      </c>
      <c r="E251" s="19" t="s">
        <v>231</v>
      </c>
      <c r="F251"/>
      <c r="G251" s="35">
        <f t="shared" si="4"/>
        <v>449.03153200000003</v>
      </c>
      <c r="H251" s="19"/>
    </row>
    <row r="252" spans="1:8" ht="15">
      <c r="A252" s="42"/>
      <c r="B252" s="1" t="s">
        <v>82</v>
      </c>
      <c r="C252" s="1">
        <v>208552399</v>
      </c>
      <c r="D252" s="1">
        <v>306282910</v>
      </c>
      <c r="E252" s="15" t="s">
        <v>118</v>
      </c>
      <c r="F252" s="6"/>
      <c r="G252" s="35">
        <f t="shared" si="4"/>
        <v>306.28291000000002</v>
      </c>
      <c r="H252" s="15"/>
    </row>
    <row r="253" spans="1:8" ht="15">
      <c r="A253" s="42"/>
      <c r="B253" s="1" t="s">
        <v>173</v>
      </c>
      <c r="C253" s="1">
        <v>119432096</v>
      </c>
      <c r="D253" s="1">
        <v>150923264</v>
      </c>
      <c r="E253" s="15" t="s">
        <v>107</v>
      </c>
      <c r="F253" s="6"/>
      <c r="G253" s="35">
        <f t="shared" si="4"/>
        <v>150.92326399999999</v>
      </c>
      <c r="H253" s="15"/>
    </row>
    <row r="254" spans="1:8" ht="15">
      <c r="A254" s="42"/>
      <c r="B254" s="1" t="s">
        <v>86</v>
      </c>
      <c r="C254" s="1">
        <v>402500604</v>
      </c>
      <c r="D254" s="1">
        <v>449256719</v>
      </c>
      <c r="E254" s="15" t="s">
        <v>108</v>
      </c>
      <c r="F254" s="6"/>
      <c r="G254" s="35">
        <f t="shared" si="4"/>
        <v>449.25671899999998</v>
      </c>
      <c r="H254" s="15"/>
    </row>
    <row r="255" spans="1:8" ht="15">
      <c r="A255" s="42"/>
      <c r="B255" s="1" t="s">
        <v>88</v>
      </c>
      <c r="C255" s="1">
        <v>42687168</v>
      </c>
      <c r="D255" s="1">
        <v>48070613</v>
      </c>
      <c r="E255" s="21" t="s">
        <v>110</v>
      </c>
      <c r="F255" s="6"/>
      <c r="G255" s="35">
        <f t="shared" si="4"/>
        <v>48.070613000000002</v>
      </c>
      <c r="H255" s="21"/>
    </row>
    <row r="256" spans="1:8">
      <c r="A256" s="42"/>
      <c r="B256" s="1" t="s">
        <v>216</v>
      </c>
      <c r="C256" s="1">
        <v>59681374</v>
      </c>
      <c r="D256" s="1">
        <v>113007060</v>
      </c>
      <c r="E256" s="19" t="s">
        <v>231</v>
      </c>
      <c r="F256"/>
      <c r="G256" s="35">
        <f t="shared" si="4"/>
        <v>113.00706</v>
      </c>
      <c r="H256" s="19"/>
    </row>
    <row r="257" spans="1:8">
      <c r="A257" s="42"/>
      <c r="B257" s="1" t="s">
        <v>217</v>
      </c>
      <c r="C257" s="1">
        <v>828213956</v>
      </c>
      <c r="D257" s="1">
        <v>931435762</v>
      </c>
      <c r="E257" s="19" t="s">
        <v>231</v>
      </c>
      <c r="F257"/>
      <c r="G257" s="35">
        <f t="shared" si="4"/>
        <v>931.43576199999995</v>
      </c>
      <c r="H257" s="19"/>
    </row>
    <row r="258" spans="1:8" ht="15">
      <c r="A258" s="42"/>
      <c r="B258" s="1" t="s">
        <v>90</v>
      </c>
      <c r="C258" s="1">
        <v>525161391</v>
      </c>
      <c r="D258" s="1">
        <v>537849492</v>
      </c>
      <c r="E258" s="20" t="s">
        <v>113</v>
      </c>
      <c r="F258" s="6"/>
      <c r="G258" s="35">
        <f t="shared" si="4"/>
        <v>537.84949200000005</v>
      </c>
      <c r="H258" s="20"/>
    </row>
    <row r="259" spans="1:8" ht="15">
      <c r="A259" s="42"/>
      <c r="B259" s="1" t="s">
        <v>92</v>
      </c>
      <c r="C259" s="1">
        <v>403886704</v>
      </c>
      <c r="D259" s="1">
        <v>391703392</v>
      </c>
      <c r="E259" s="15" t="s">
        <v>113</v>
      </c>
      <c r="F259" s="6"/>
      <c r="G259" s="35">
        <f t="shared" si="4"/>
        <v>391.70339200000001</v>
      </c>
      <c r="H259" s="15"/>
    </row>
    <row r="260" spans="1:8" ht="15">
      <c r="A260" s="42"/>
      <c r="B260" s="1" t="s">
        <v>93</v>
      </c>
      <c r="C260" s="1">
        <v>790029850</v>
      </c>
      <c r="D260" s="1">
        <v>697630119</v>
      </c>
      <c r="E260" s="20" t="s">
        <v>226</v>
      </c>
      <c r="F260" s="6"/>
      <c r="G260" s="35">
        <f t="shared" si="4"/>
        <v>697.63011900000004</v>
      </c>
      <c r="H260" s="20"/>
    </row>
    <row r="261" spans="1:8">
      <c r="A261" s="42"/>
      <c r="B261" s="1" t="s">
        <v>94</v>
      </c>
      <c r="C261" s="1">
        <v>525222505</v>
      </c>
      <c r="D261" s="1">
        <v>503291028</v>
      </c>
      <c r="E261" s="19" t="s">
        <v>231</v>
      </c>
      <c r="F261"/>
      <c r="G261" s="35">
        <f t="shared" si="4"/>
        <v>503.29102799999998</v>
      </c>
      <c r="H261" s="19"/>
    </row>
    <row r="262" spans="1:8" ht="15">
      <c r="A262" s="42"/>
      <c r="B262" s="1" t="s">
        <v>220</v>
      </c>
      <c r="C262" s="1">
        <v>5784038100</v>
      </c>
      <c r="D262" s="1">
        <v>6506203898</v>
      </c>
      <c r="G262" s="35">
        <f t="shared" si="4"/>
        <v>6506.2038979999998</v>
      </c>
    </row>
    <row r="264" spans="1:8">
      <c r="A264" s="42" t="s">
        <v>223</v>
      </c>
      <c r="B264" s="1" t="s">
        <v>69</v>
      </c>
      <c r="C264" s="1">
        <v>221139</v>
      </c>
      <c r="D264" s="1">
        <v>244478</v>
      </c>
      <c r="E264" s="10" t="s">
        <v>108</v>
      </c>
      <c r="F264" s="6"/>
      <c r="G264" s="36">
        <f>D264*0.00162519</f>
        <v>397.32320082000001</v>
      </c>
      <c r="H264" s="40" t="s">
        <v>447</v>
      </c>
    </row>
    <row r="265" spans="1:8" ht="15">
      <c r="A265" s="42"/>
      <c r="B265" s="1" t="s">
        <v>333</v>
      </c>
      <c r="C265" s="1">
        <v>290608</v>
      </c>
      <c r="D265" s="1">
        <v>291513</v>
      </c>
      <c r="E265" s="10" t="s">
        <v>107</v>
      </c>
      <c r="F265" s="6"/>
      <c r="G265" s="36">
        <f>D265*0.00162519</f>
        <v>473.76401247000001</v>
      </c>
      <c r="H265" s="10"/>
    </row>
    <row r="266" spans="1:8">
      <c r="A266" s="42"/>
      <c r="B266" s="1" t="s">
        <v>321</v>
      </c>
      <c r="C266" s="1">
        <v>428697</v>
      </c>
      <c r="D266" s="1">
        <v>464981</v>
      </c>
      <c r="E266" s="12" t="s">
        <v>110</v>
      </c>
      <c r="F266"/>
      <c r="G266" s="36">
        <f t="shared" ref="G266:G272" si="5">D266*0.00162519</f>
        <v>755.68247139000005</v>
      </c>
      <c r="H266" s="12"/>
    </row>
    <row r="267" spans="1:8">
      <c r="A267" s="42"/>
      <c r="B267" s="1" t="s">
        <v>277</v>
      </c>
      <c r="C267" s="1">
        <v>132727</v>
      </c>
      <c r="D267" s="1">
        <v>126908</v>
      </c>
      <c r="E267" s="12" t="s">
        <v>231</v>
      </c>
      <c r="F267"/>
      <c r="G267" s="36">
        <f t="shared" si="5"/>
        <v>206.24961252</v>
      </c>
      <c r="H267" s="12"/>
    </row>
    <row r="268" spans="1:8" ht="15">
      <c r="A268" s="42"/>
      <c r="B268" s="1" t="s">
        <v>177</v>
      </c>
      <c r="C268" s="1">
        <v>282547</v>
      </c>
      <c r="D268" s="1">
        <v>266681</v>
      </c>
      <c r="E268" s="11" t="s">
        <v>231</v>
      </c>
      <c r="F268" s="6"/>
      <c r="G268" s="36">
        <f t="shared" si="5"/>
        <v>433.40729439</v>
      </c>
      <c r="H268" s="11"/>
    </row>
    <row r="269" spans="1:8" ht="15">
      <c r="A269" s="42"/>
      <c r="B269" s="1" t="s">
        <v>175</v>
      </c>
      <c r="C269" s="1">
        <v>328463</v>
      </c>
      <c r="D269" s="1">
        <v>328442</v>
      </c>
      <c r="E269" s="11" t="s">
        <v>231</v>
      </c>
      <c r="F269" s="6"/>
      <c r="G269" s="36">
        <f t="shared" si="5"/>
        <v>533.78065398000001</v>
      </c>
      <c r="H269" s="11"/>
    </row>
    <row r="270" spans="1:8" ht="15">
      <c r="A270" s="42"/>
      <c r="B270" s="1" t="s">
        <v>87</v>
      </c>
      <c r="C270" s="1">
        <v>406936</v>
      </c>
      <c r="D270" s="1">
        <v>439300</v>
      </c>
      <c r="E270" s="10" t="s">
        <v>108</v>
      </c>
      <c r="F270" s="6"/>
      <c r="G270" s="36">
        <f t="shared" si="5"/>
        <v>713.945967</v>
      </c>
      <c r="H270" s="10"/>
    </row>
    <row r="271" spans="1:8" ht="15">
      <c r="A271" s="42"/>
      <c r="B271" s="1" t="s">
        <v>182</v>
      </c>
      <c r="C271" s="1">
        <v>326167</v>
      </c>
      <c r="D271" s="1">
        <v>354110</v>
      </c>
      <c r="E271" s="10" t="s">
        <v>113</v>
      </c>
      <c r="F271" s="6"/>
      <c r="G271" s="36">
        <f t="shared" si="5"/>
        <v>575.49603090000005</v>
      </c>
      <c r="H271" s="10"/>
    </row>
    <row r="272" spans="1:8" ht="15">
      <c r="A272" s="42"/>
      <c r="B272" s="1" t="s">
        <v>220</v>
      </c>
      <c r="C272" s="1">
        <v>2417284</v>
      </c>
      <c r="D272" s="1">
        <v>2516414</v>
      </c>
      <c r="F272" s="6"/>
      <c r="G272" s="36">
        <f t="shared" si="5"/>
        <v>4089.6508686600005</v>
      </c>
    </row>
    <row r="274" spans="1:8">
      <c r="A274" s="42" t="s">
        <v>448</v>
      </c>
      <c r="B274" s="1" t="s">
        <v>167</v>
      </c>
      <c r="C274" s="1">
        <v>960</v>
      </c>
      <c r="D274" s="1">
        <v>1038</v>
      </c>
      <c r="E274" s="15" t="s">
        <v>108</v>
      </c>
      <c r="G274" s="35">
        <f>C274*1.06605</f>
        <v>1023.4079999999999</v>
      </c>
      <c r="H274" s="41" t="s">
        <v>449</v>
      </c>
    </row>
    <row r="275" spans="1:8" ht="15">
      <c r="A275" s="42"/>
      <c r="B275" s="1" t="s">
        <v>26</v>
      </c>
      <c r="C275" s="1">
        <v>365</v>
      </c>
      <c r="D275" s="1">
        <v>386</v>
      </c>
      <c r="E275" s="15" t="s">
        <v>110</v>
      </c>
      <c r="G275" s="35">
        <f t="shared" ref="G275:G312" si="6">C275*1.06605</f>
        <v>389.10825</v>
      </c>
    </row>
    <row r="276" spans="1:8" ht="15">
      <c r="A276" s="42"/>
      <c r="B276" s="1" t="s">
        <v>27</v>
      </c>
      <c r="C276" s="1">
        <v>774</v>
      </c>
      <c r="D276" s="1">
        <v>830</v>
      </c>
      <c r="E276" s="15" t="s">
        <v>112</v>
      </c>
      <c r="G276" s="35">
        <f t="shared" si="6"/>
        <v>825.12270000000001</v>
      </c>
    </row>
    <row r="277" spans="1:8" ht="15">
      <c r="A277" s="42"/>
      <c r="B277" s="1" t="s">
        <v>193</v>
      </c>
      <c r="C277" s="1">
        <v>834</v>
      </c>
      <c r="D277" s="1">
        <v>313</v>
      </c>
      <c r="E277" s="17" t="s">
        <v>24</v>
      </c>
      <c r="G277" s="35">
        <f t="shared" si="6"/>
        <v>889.08569999999997</v>
      </c>
    </row>
    <row r="278" spans="1:8" ht="15">
      <c r="A278" s="42"/>
      <c r="B278" s="1" t="s">
        <v>165</v>
      </c>
      <c r="C278" s="1">
        <v>1225</v>
      </c>
      <c r="D278" s="1">
        <v>1190</v>
      </c>
      <c r="E278" s="15" t="s">
        <v>108</v>
      </c>
      <c r="G278" s="35">
        <f t="shared" si="6"/>
        <v>1305.9112499999999</v>
      </c>
    </row>
    <row r="279" spans="1:8" ht="15">
      <c r="A279" s="42"/>
      <c r="B279" s="1" t="s">
        <v>160</v>
      </c>
      <c r="C279" s="1">
        <v>808</v>
      </c>
      <c r="D279" s="1">
        <v>659</v>
      </c>
      <c r="E279" s="15" t="s">
        <v>114</v>
      </c>
      <c r="G279" s="35">
        <f t="shared" si="6"/>
        <v>861.36839999999995</v>
      </c>
    </row>
    <row r="280" spans="1:8" ht="15">
      <c r="A280" s="42"/>
      <c r="B280" s="1" t="s">
        <v>157</v>
      </c>
      <c r="C280" s="1">
        <v>742</v>
      </c>
      <c r="D280" s="1">
        <v>891</v>
      </c>
      <c r="E280" s="15" t="s">
        <v>116</v>
      </c>
      <c r="G280" s="35">
        <f t="shared" si="6"/>
        <v>791.00909999999999</v>
      </c>
    </row>
    <row r="281" spans="1:8" ht="15">
      <c r="A281" s="42"/>
      <c r="B281" s="1" t="s">
        <v>158</v>
      </c>
      <c r="C281" s="1">
        <v>88</v>
      </c>
      <c r="D281" s="1">
        <v>87</v>
      </c>
      <c r="E281" s="15" t="s">
        <v>114</v>
      </c>
      <c r="G281" s="35">
        <f t="shared" si="6"/>
        <v>93.812399999999997</v>
      </c>
    </row>
    <row r="282" spans="1:8" ht="15">
      <c r="A282" s="42"/>
      <c r="B282" s="1" t="s">
        <v>153</v>
      </c>
      <c r="C282" s="1">
        <v>3</v>
      </c>
      <c r="D282" s="1">
        <v>90</v>
      </c>
      <c r="E282" s="15" t="s">
        <v>332</v>
      </c>
      <c r="G282" s="35">
        <f t="shared" si="6"/>
        <v>3.19815</v>
      </c>
    </row>
    <row r="283" spans="1:8" ht="15">
      <c r="A283" s="42"/>
      <c r="B283" s="1" t="s">
        <v>77</v>
      </c>
      <c r="C283" s="1">
        <v>4297</v>
      </c>
      <c r="D283" s="1">
        <v>4348</v>
      </c>
      <c r="E283" s="15" t="s">
        <v>113</v>
      </c>
      <c r="G283" s="35">
        <f t="shared" si="6"/>
        <v>4580.8168500000002</v>
      </c>
    </row>
    <row r="284" spans="1:8" ht="15">
      <c r="A284" s="42"/>
      <c r="B284" s="1" t="s">
        <v>161</v>
      </c>
      <c r="C284" s="1">
        <v>95</v>
      </c>
      <c r="D284" s="1">
        <v>164</v>
      </c>
      <c r="E284" s="15" t="s">
        <v>332</v>
      </c>
      <c r="G284" s="35">
        <f t="shared" si="6"/>
        <v>101.27475</v>
      </c>
    </row>
    <row r="285" spans="1:8" ht="15">
      <c r="A285" s="42"/>
      <c r="B285" s="1" t="s">
        <v>33</v>
      </c>
      <c r="C285" s="1">
        <v>1385</v>
      </c>
      <c r="D285" s="1">
        <v>1262</v>
      </c>
      <c r="E285" s="15" t="s">
        <v>115</v>
      </c>
      <c r="G285" s="35">
        <f t="shared" si="6"/>
        <v>1476.4792499999999</v>
      </c>
    </row>
    <row r="286" spans="1:8" ht="15">
      <c r="A286" s="42"/>
      <c r="B286" s="1" t="s">
        <v>144</v>
      </c>
      <c r="C286" s="1">
        <v>1992</v>
      </c>
      <c r="D286" s="1">
        <v>1812</v>
      </c>
      <c r="E286" s="15" t="s">
        <v>112</v>
      </c>
      <c r="G286" s="35">
        <f t="shared" si="6"/>
        <v>2123.5715999999998</v>
      </c>
    </row>
    <row r="287" spans="1:8" ht="15">
      <c r="A287" s="42"/>
      <c r="B287" s="1" t="s">
        <v>151</v>
      </c>
      <c r="C287" s="1">
        <v>436</v>
      </c>
      <c r="D287" s="1">
        <v>542</v>
      </c>
      <c r="E287" s="15" t="s">
        <v>118</v>
      </c>
      <c r="G287" s="35">
        <f t="shared" si="6"/>
        <v>464.7978</v>
      </c>
    </row>
    <row r="288" spans="1:8" ht="15">
      <c r="A288" s="42"/>
      <c r="B288" s="1" t="s">
        <v>188</v>
      </c>
      <c r="C288" s="1">
        <v>1050</v>
      </c>
      <c r="D288" s="1">
        <v>1088</v>
      </c>
      <c r="E288" s="15" t="s">
        <v>108</v>
      </c>
      <c r="G288" s="35">
        <f t="shared" si="6"/>
        <v>1119.3525</v>
      </c>
    </row>
    <row r="289" spans="1:7" ht="15">
      <c r="A289" s="42"/>
      <c r="B289" s="1" t="s">
        <v>36</v>
      </c>
      <c r="C289" s="1">
        <v>2780</v>
      </c>
      <c r="D289" s="1">
        <v>2831</v>
      </c>
      <c r="E289" s="15" t="s">
        <v>118</v>
      </c>
      <c r="G289" s="35">
        <f t="shared" si="6"/>
        <v>2963.6189999999997</v>
      </c>
    </row>
    <row r="290" spans="1:7" ht="15">
      <c r="A290" s="42"/>
      <c r="B290" s="1" t="s">
        <v>184</v>
      </c>
      <c r="C290" s="1">
        <v>372</v>
      </c>
      <c r="D290" s="1">
        <v>329</v>
      </c>
      <c r="E290" s="16" t="s">
        <v>113</v>
      </c>
      <c r="G290" s="35">
        <f t="shared" si="6"/>
        <v>396.57059999999996</v>
      </c>
    </row>
    <row r="291" spans="1:7" ht="15">
      <c r="A291" s="42"/>
      <c r="B291" s="1" t="s">
        <v>441</v>
      </c>
      <c r="C291" s="1">
        <v>159</v>
      </c>
      <c r="D291" s="1">
        <v>162</v>
      </c>
      <c r="E291" s="17" t="s">
        <v>109</v>
      </c>
      <c r="G291" s="35">
        <f t="shared" si="6"/>
        <v>169.50194999999999</v>
      </c>
    </row>
    <row r="292" spans="1:7" ht="15">
      <c r="A292" s="42"/>
      <c r="B292" s="1" t="s">
        <v>162</v>
      </c>
      <c r="C292" s="1">
        <v>114</v>
      </c>
      <c r="D292" s="1">
        <v>181</v>
      </c>
      <c r="E292" s="15" t="s">
        <v>229</v>
      </c>
      <c r="G292" s="35">
        <f t="shared" si="6"/>
        <v>121.52969999999999</v>
      </c>
    </row>
    <row r="293" spans="1:7" ht="15">
      <c r="A293" s="42"/>
      <c r="B293" s="1" t="s">
        <v>190</v>
      </c>
      <c r="C293" s="1">
        <v>151</v>
      </c>
      <c r="D293" s="1">
        <v>147</v>
      </c>
      <c r="E293" s="15" t="s">
        <v>240</v>
      </c>
      <c r="G293" s="35">
        <f t="shared" si="6"/>
        <v>160.97354999999999</v>
      </c>
    </row>
    <row r="294" spans="1:7" ht="15">
      <c r="A294" s="42"/>
      <c r="B294" s="1" t="s">
        <v>390</v>
      </c>
      <c r="C294" s="1">
        <v>261</v>
      </c>
      <c r="D294" s="1">
        <v>361</v>
      </c>
      <c r="E294" s="15" t="s">
        <v>229</v>
      </c>
      <c r="G294" s="35">
        <f t="shared" si="6"/>
        <v>278.23904999999996</v>
      </c>
    </row>
    <row r="295" spans="1:7" ht="15">
      <c r="A295" s="42"/>
      <c r="B295" s="1" t="s">
        <v>195</v>
      </c>
      <c r="C295" s="1">
        <v>606</v>
      </c>
      <c r="D295" s="1">
        <v>1050</v>
      </c>
      <c r="E295" s="17" t="s">
        <v>109</v>
      </c>
      <c r="G295" s="35">
        <f t="shared" si="6"/>
        <v>646.02629999999999</v>
      </c>
    </row>
    <row r="296" spans="1:7" ht="15">
      <c r="A296" s="42"/>
      <c r="B296" s="1" t="s">
        <v>41</v>
      </c>
      <c r="C296" s="1">
        <v>756</v>
      </c>
      <c r="D296" s="1">
        <v>842</v>
      </c>
      <c r="E296" s="15" t="s">
        <v>113</v>
      </c>
      <c r="G296" s="35">
        <f t="shared" si="6"/>
        <v>805.93379999999991</v>
      </c>
    </row>
    <row r="297" spans="1:7" ht="15">
      <c r="A297" s="42"/>
      <c r="B297" s="1" t="s">
        <v>166</v>
      </c>
      <c r="C297" s="1">
        <v>355</v>
      </c>
      <c r="D297" s="1">
        <v>316</v>
      </c>
      <c r="E297" s="15" t="s">
        <v>113</v>
      </c>
      <c r="G297" s="35">
        <f t="shared" si="6"/>
        <v>378.44774999999998</v>
      </c>
    </row>
    <row r="298" spans="1:7" ht="15">
      <c r="A298" s="42"/>
      <c r="B298" s="1" t="s">
        <v>83</v>
      </c>
      <c r="C298" s="1">
        <v>1497</v>
      </c>
      <c r="D298" s="1">
        <v>1757</v>
      </c>
      <c r="E298" s="15" t="s">
        <v>112</v>
      </c>
      <c r="G298" s="35">
        <f t="shared" si="6"/>
        <v>1595.8768499999999</v>
      </c>
    </row>
    <row r="299" spans="1:7">
      <c r="A299" s="42"/>
      <c r="B299" s="1" t="s">
        <v>259</v>
      </c>
      <c r="C299" s="1">
        <v>889</v>
      </c>
      <c r="D299" s="1">
        <v>1016</v>
      </c>
      <c r="E299" t="s">
        <v>235</v>
      </c>
      <c r="G299" s="35">
        <f t="shared" si="6"/>
        <v>947.71844999999996</v>
      </c>
    </row>
    <row r="300" spans="1:7" ht="15">
      <c r="A300" s="42"/>
      <c r="B300" s="1" t="s">
        <v>143</v>
      </c>
      <c r="C300" s="1">
        <v>2895</v>
      </c>
      <c r="D300" s="1">
        <v>3257</v>
      </c>
      <c r="E300" s="15" t="s">
        <v>234</v>
      </c>
      <c r="G300" s="35">
        <f t="shared" si="6"/>
        <v>3086.2147499999996</v>
      </c>
    </row>
    <row r="301" spans="1:7" ht="15">
      <c r="A301" s="42"/>
      <c r="B301" s="1" t="s">
        <v>267</v>
      </c>
      <c r="C301" s="1">
        <v>1834</v>
      </c>
      <c r="D301" s="1">
        <v>2278</v>
      </c>
      <c r="E301" s="15" t="s">
        <v>118</v>
      </c>
      <c r="G301" s="35">
        <f t="shared" si="6"/>
        <v>1955.1356999999998</v>
      </c>
    </row>
    <row r="302" spans="1:7" ht="15">
      <c r="A302" s="42"/>
      <c r="B302" s="1" t="s">
        <v>209</v>
      </c>
      <c r="C302" s="1">
        <v>194</v>
      </c>
      <c r="D302" s="1">
        <v>34</v>
      </c>
      <c r="E302" s="16" t="s">
        <v>231</v>
      </c>
      <c r="G302" s="35">
        <f t="shared" si="6"/>
        <v>206.81369999999998</v>
      </c>
    </row>
    <row r="303" spans="1:7" ht="15">
      <c r="A303" s="42"/>
      <c r="B303" s="1" t="s">
        <v>164</v>
      </c>
      <c r="C303" s="1">
        <v>2423</v>
      </c>
      <c r="D303" s="1">
        <v>2518</v>
      </c>
      <c r="E303" s="15" t="s">
        <v>112</v>
      </c>
      <c r="G303" s="35">
        <f t="shared" si="6"/>
        <v>2583.0391500000001</v>
      </c>
    </row>
    <row r="304" spans="1:7" ht="15">
      <c r="A304" s="42"/>
      <c r="B304" s="1" t="s">
        <v>155</v>
      </c>
      <c r="C304" s="1">
        <v>613</v>
      </c>
      <c r="D304" s="1">
        <v>632</v>
      </c>
      <c r="E304" s="15" t="s">
        <v>229</v>
      </c>
      <c r="G304" s="35">
        <f t="shared" si="6"/>
        <v>653.48865000000001</v>
      </c>
    </row>
    <row r="305" spans="1:7">
      <c r="A305" s="42"/>
      <c r="B305" s="1" t="s">
        <v>442</v>
      </c>
      <c r="C305" s="1">
        <v>187</v>
      </c>
      <c r="D305" s="1">
        <v>359</v>
      </c>
      <c r="E305" t="s">
        <v>238</v>
      </c>
      <c r="G305" s="35">
        <f t="shared" si="6"/>
        <v>199.35135</v>
      </c>
    </row>
    <row r="306" spans="1:7" ht="15">
      <c r="A306" s="42"/>
      <c r="B306" s="1" t="s">
        <v>51</v>
      </c>
      <c r="C306" s="1">
        <v>499</v>
      </c>
      <c r="D306" s="1">
        <v>507</v>
      </c>
      <c r="E306" s="15" t="s">
        <v>109</v>
      </c>
      <c r="G306" s="35">
        <f t="shared" si="6"/>
        <v>531.95894999999996</v>
      </c>
    </row>
    <row r="307" spans="1:7" ht="15">
      <c r="A307" s="42"/>
      <c r="B307" s="1" t="s">
        <v>91</v>
      </c>
      <c r="C307" s="1">
        <v>797</v>
      </c>
      <c r="D307" s="1">
        <v>1076</v>
      </c>
      <c r="E307" s="17" t="s">
        <v>231</v>
      </c>
      <c r="G307" s="35">
        <f t="shared" si="6"/>
        <v>849.64184999999998</v>
      </c>
    </row>
    <row r="308" spans="1:7" ht="15">
      <c r="A308" s="42"/>
      <c r="B308" s="1" t="s">
        <v>210</v>
      </c>
      <c r="C308" s="1">
        <v>6065</v>
      </c>
      <c r="D308" s="1">
        <v>6183</v>
      </c>
      <c r="E308" s="15" t="s">
        <v>113</v>
      </c>
      <c r="G308" s="35">
        <f t="shared" si="6"/>
        <v>6465.5932499999999</v>
      </c>
    </row>
    <row r="309" spans="1:7" ht="15">
      <c r="A309" s="42"/>
      <c r="B309" s="1" t="s">
        <v>55</v>
      </c>
      <c r="C309" s="1">
        <v>41</v>
      </c>
      <c r="D309" s="1">
        <v>26</v>
      </c>
      <c r="E309" s="18" t="s">
        <v>108</v>
      </c>
      <c r="G309" s="35">
        <f t="shared" si="6"/>
        <v>43.70805</v>
      </c>
    </row>
    <row r="310" spans="1:7" ht="15">
      <c r="A310" s="42"/>
      <c r="B310" s="1" t="s">
        <v>168</v>
      </c>
      <c r="C310" s="1">
        <v>3998</v>
      </c>
      <c r="D310" s="1">
        <v>4144</v>
      </c>
      <c r="E310" s="15" t="s">
        <v>231</v>
      </c>
      <c r="G310" s="35">
        <f t="shared" si="6"/>
        <v>4262.0679</v>
      </c>
    </row>
    <row r="311" spans="1:7" ht="15">
      <c r="A311" s="42"/>
      <c r="B311" s="1" t="s">
        <v>57</v>
      </c>
      <c r="C311" s="1">
        <v>1533</v>
      </c>
      <c r="D311" s="1">
        <v>2185</v>
      </c>
      <c r="E311" s="15" t="s">
        <v>110</v>
      </c>
      <c r="G311" s="35">
        <f t="shared" si="6"/>
        <v>1634.2546499999999</v>
      </c>
    </row>
    <row r="312" spans="1:7" ht="15">
      <c r="A312" s="42"/>
      <c r="C312" s="1">
        <v>44073</v>
      </c>
      <c r="D312" s="1">
        <v>46891</v>
      </c>
      <c r="G312" s="35">
        <f t="shared" si="6"/>
        <v>46984.021649999995</v>
      </c>
    </row>
  </sheetData>
  <mergeCells count="13">
    <mergeCell ref="A274:A312"/>
    <mergeCell ref="G2:H2"/>
    <mergeCell ref="A241:A262"/>
    <mergeCell ref="A264:A272"/>
    <mergeCell ref="C2:D2"/>
    <mergeCell ref="A4:A20"/>
    <mergeCell ref="A22:A61"/>
    <mergeCell ref="A63:A92"/>
    <mergeCell ref="A94:A120"/>
    <mergeCell ref="A161:A239"/>
    <mergeCell ref="A122:A140"/>
    <mergeCell ref="A142:A153"/>
    <mergeCell ref="A155:A159"/>
  </mergeCells>
  <phoneticPr fontId="1" type="noConversion"/>
  <hyperlinks>
    <hyperlink ref="H63" r:id="rId1" xr:uid="{76B694FF-658A-9B41-9A9B-0505DF0798E6}"/>
    <hyperlink ref="H264" r:id="rId2" xr:uid="{A0FF6B2C-92CF-1D45-911B-583C89A3B326}"/>
    <hyperlink ref="H274" r:id="rId3" xr:uid="{8F70270F-49B3-0A4D-9891-0DEFAE4722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78B4-8FDA-804F-8C2B-0023E1F42C78}">
  <dimension ref="A2:N103"/>
  <sheetViews>
    <sheetView zoomScaleNormal="100" workbookViewId="0">
      <selection activeCell="H97" sqref="H97:H99"/>
    </sheetView>
  </sheetViews>
  <sheetFormatPr defaultColWidth="11" defaultRowHeight="15.75"/>
  <cols>
    <col min="1" max="1" width="11.875" style="4" customWidth="1"/>
    <col min="2" max="2" width="31.625" style="1" customWidth="1"/>
    <col min="3" max="4" width="17.5" style="1" customWidth="1"/>
    <col min="5" max="6" width="10.875" style="1"/>
    <col min="7" max="7" width="10.875" style="32"/>
    <col min="8" max="14" width="10.875" style="1"/>
  </cols>
  <sheetData>
    <row r="2" spans="1:9">
      <c r="A2" s="42" t="s">
        <v>62</v>
      </c>
      <c r="B2" s="1" t="s">
        <v>199</v>
      </c>
      <c r="C2" s="2" t="s">
        <v>21</v>
      </c>
      <c r="D2" s="2" t="s">
        <v>22</v>
      </c>
    </row>
    <row r="3" spans="1:9">
      <c r="A3" s="42"/>
      <c r="B3" s="1" t="s">
        <v>200</v>
      </c>
      <c r="C3" s="1">
        <v>5176788</v>
      </c>
      <c r="D3" s="1">
        <v>4060523</v>
      </c>
      <c r="G3" s="32" t="s">
        <v>422</v>
      </c>
      <c r="H3" s="1">
        <v>4060523</v>
      </c>
      <c r="I3" s="1">
        <f>H3/$D$9</f>
        <v>0.13115776654043335</v>
      </c>
    </row>
    <row r="4" spans="1:9">
      <c r="A4" s="42"/>
      <c r="B4" s="1" t="s">
        <v>201</v>
      </c>
      <c r="C4" s="1">
        <v>2721602</v>
      </c>
      <c r="D4" s="1">
        <v>3158733</v>
      </c>
      <c r="G4" s="32" t="s">
        <v>423</v>
      </c>
      <c r="H4" s="1">
        <v>3158733</v>
      </c>
      <c r="I4" s="1">
        <f t="shared" ref="I4:I8" si="0">H4/$D$9</f>
        <v>0.10202931134180564</v>
      </c>
    </row>
    <row r="5" spans="1:9">
      <c r="A5" s="42"/>
      <c r="B5" s="1" t="s">
        <v>202</v>
      </c>
      <c r="C5" s="1">
        <v>2818766</v>
      </c>
      <c r="D5" s="1">
        <v>2979214</v>
      </c>
      <c r="G5" s="32" t="s">
        <v>424</v>
      </c>
      <c r="H5" s="1">
        <v>2979214</v>
      </c>
      <c r="I5" s="1">
        <f t="shared" si="0"/>
        <v>9.6230720595842117E-2</v>
      </c>
    </row>
    <row r="6" spans="1:9">
      <c r="A6" s="42"/>
      <c r="B6" s="1" t="s">
        <v>203</v>
      </c>
      <c r="C6" s="1">
        <v>2811208</v>
      </c>
      <c r="D6" s="1">
        <v>2785391</v>
      </c>
      <c r="G6" s="32" t="s">
        <v>425</v>
      </c>
      <c r="H6" s="1">
        <v>2785391</v>
      </c>
      <c r="I6" s="1">
        <f t="shared" si="0"/>
        <v>8.9970100526908528E-2</v>
      </c>
    </row>
    <row r="7" spans="1:9">
      <c r="A7" s="42"/>
      <c r="B7" s="1" t="s">
        <v>204</v>
      </c>
      <c r="C7" s="1">
        <v>2575262</v>
      </c>
      <c r="D7" s="1">
        <v>2932946</v>
      </c>
      <c r="G7" s="32" t="s">
        <v>426</v>
      </c>
      <c r="H7" s="1">
        <v>2932946</v>
      </c>
      <c r="I7" s="1">
        <f t="shared" si="0"/>
        <v>9.4736231451883868E-2</v>
      </c>
    </row>
    <row r="8" spans="1:9">
      <c r="A8" s="42"/>
      <c r="B8" s="1" t="s">
        <v>205</v>
      </c>
      <c r="C8" s="1">
        <v>13510156</v>
      </c>
      <c r="D8" s="1">
        <v>15042267</v>
      </c>
      <c r="G8" s="32" t="s">
        <v>429</v>
      </c>
      <c r="H8" s="1">
        <v>15042267</v>
      </c>
      <c r="I8" s="1">
        <f t="shared" si="0"/>
        <v>0.4858758695431265</v>
      </c>
    </row>
    <row r="9" spans="1:9">
      <c r="C9" s="1">
        <v>29613782</v>
      </c>
      <c r="D9" s="1">
        <v>30959074</v>
      </c>
    </row>
    <row r="10" spans="1:9">
      <c r="B10" s="1" t="s">
        <v>440</v>
      </c>
      <c r="D10" s="1">
        <f>I3*0.5+I4*1.5+I5*2.5+I6*3.5+I7*4.5+I8*8</f>
        <v>5.0874150014951995</v>
      </c>
    </row>
    <row r="12" spans="1:9">
      <c r="A12" s="42" t="s">
        <v>284</v>
      </c>
      <c r="B12" s="1" t="s">
        <v>200</v>
      </c>
      <c r="C12" s="1">
        <v>8201</v>
      </c>
      <c r="D12" s="1">
        <v>9812</v>
      </c>
      <c r="G12" s="32" t="s">
        <v>422</v>
      </c>
      <c r="H12" s="1">
        <v>9812</v>
      </c>
      <c r="I12" s="1">
        <f>H12/$D$22</f>
        <v>6.7652169116633118E-2</v>
      </c>
    </row>
    <row r="13" spans="1:9">
      <c r="A13" s="42"/>
      <c r="B13" s="1" t="s">
        <v>201</v>
      </c>
      <c r="C13" s="1">
        <v>9761</v>
      </c>
      <c r="D13" s="1">
        <v>11385</v>
      </c>
      <c r="G13" s="32" t="s">
        <v>423</v>
      </c>
      <c r="H13" s="1">
        <v>11385</v>
      </c>
      <c r="I13" s="1">
        <f t="shared" ref="I13:I21" si="1">H13/$D$22</f>
        <v>7.849775228219201E-2</v>
      </c>
    </row>
    <row r="14" spans="1:9">
      <c r="A14" s="42"/>
      <c r="B14" s="1" t="s">
        <v>202</v>
      </c>
      <c r="C14" s="1">
        <v>11480</v>
      </c>
      <c r="D14" s="1">
        <v>11204</v>
      </c>
      <c r="G14" s="32" t="s">
        <v>424</v>
      </c>
      <c r="H14" s="1">
        <v>11204</v>
      </c>
      <c r="I14" s="1">
        <f t="shared" si="1"/>
        <v>7.7249786259963038E-2</v>
      </c>
    </row>
    <row r="15" spans="1:9">
      <c r="A15" s="42"/>
      <c r="B15" s="1" t="s">
        <v>203</v>
      </c>
      <c r="C15" s="1">
        <v>10357</v>
      </c>
      <c r="D15" s="1">
        <v>10441</v>
      </c>
      <c r="G15" s="32" t="s">
        <v>425</v>
      </c>
      <c r="H15" s="1">
        <v>10441</v>
      </c>
      <c r="I15" s="1">
        <f t="shared" si="1"/>
        <v>7.1989023414876313E-2</v>
      </c>
    </row>
    <row r="16" spans="1:9">
      <c r="A16" s="42"/>
      <c r="B16" s="1" t="s">
        <v>204</v>
      </c>
      <c r="C16" s="1">
        <v>9197</v>
      </c>
      <c r="D16" s="1">
        <v>10415</v>
      </c>
      <c r="G16" s="32" t="s">
        <v>426</v>
      </c>
      <c r="H16" s="1">
        <v>10415</v>
      </c>
      <c r="I16" s="1">
        <f t="shared" si="1"/>
        <v>7.1809757577429051E-2</v>
      </c>
    </row>
    <row r="17" spans="1:9">
      <c r="A17" s="42"/>
      <c r="B17" s="1" t="s">
        <v>279</v>
      </c>
      <c r="C17" s="1">
        <v>44576</v>
      </c>
      <c r="D17" s="1">
        <v>47323</v>
      </c>
      <c r="G17" s="32" t="s">
        <v>427</v>
      </c>
      <c r="H17" s="1">
        <v>47323</v>
      </c>
      <c r="I17" s="1">
        <f t="shared" si="1"/>
        <v>0.32628450867370862</v>
      </c>
    </row>
    <row r="18" spans="1:9">
      <c r="A18" s="42"/>
      <c r="B18" s="1" t="s">
        <v>280</v>
      </c>
      <c r="C18" s="1">
        <v>28890</v>
      </c>
      <c r="D18" s="1">
        <v>29006</v>
      </c>
      <c r="G18" s="32" t="s">
        <v>428</v>
      </c>
      <c r="H18" s="1">
        <v>29006</v>
      </c>
      <c r="I18" s="1">
        <f t="shared" si="1"/>
        <v>0.19999172619211783</v>
      </c>
    </row>
    <row r="19" spans="1:9">
      <c r="A19" s="42"/>
      <c r="B19" s="1" t="s">
        <v>281</v>
      </c>
      <c r="C19" s="1">
        <v>11381</v>
      </c>
      <c r="D19" s="1">
        <v>11510</v>
      </c>
      <c r="G19" s="32" t="s">
        <v>430</v>
      </c>
      <c r="H19" s="1">
        <v>11510</v>
      </c>
      <c r="I19" s="1">
        <f t="shared" si="1"/>
        <v>7.9359607269919197E-2</v>
      </c>
    </row>
    <row r="20" spans="1:9">
      <c r="A20" s="42"/>
      <c r="B20" s="1" t="s">
        <v>282</v>
      </c>
      <c r="C20" s="1">
        <v>3493</v>
      </c>
      <c r="D20" s="1">
        <v>3409</v>
      </c>
      <c r="G20" s="32" t="s">
        <v>431</v>
      </c>
      <c r="H20" s="1">
        <v>3409</v>
      </c>
      <c r="I20" s="1">
        <f t="shared" si="1"/>
        <v>2.3504509225295789E-2</v>
      </c>
    </row>
    <row r="21" spans="1:9">
      <c r="A21" s="42"/>
      <c r="B21" s="1" t="s">
        <v>283</v>
      </c>
      <c r="C21" s="1">
        <v>532</v>
      </c>
      <c r="D21" s="1">
        <v>531</v>
      </c>
      <c r="G21" s="32" t="s">
        <v>432</v>
      </c>
      <c r="H21" s="1">
        <v>531</v>
      </c>
      <c r="I21" s="1">
        <f t="shared" si="1"/>
        <v>3.6611599878650816E-3</v>
      </c>
    </row>
    <row r="22" spans="1:9">
      <c r="A22" s="42"/>
      <c r="C22" s="1">
        <v>137868</v>
      </c>
      <c r="D22" s="1">
        <v>145036</v>
      </c>
    </row>
    <row r="23" spans="1:9">
      <c r="A23" s="31"/>
      <c r="B23" s="1" t="s">
        <v>440</v>
      </c>
      <c r="D23" s="1">
        <f>I12*0.5+I13*1.5+I14*2.5+I15*3.5+I16*4.5+I17*8+I18*13+I19*18+I20*23+I21*28</f>
        <v>8.2015603022697796</v>
      </c>
    </row>
    <row r="25" spans="1:9">
      <c r="A25" s="42" t="s">
        <v>285</v>
      </c>
      <c r="B25" s="1" t="s">
        <v>200</v>
      </c>
      <c r="C25" s="1">
        <v>2098.69</v>
      </c>
      <c r="D25" s="1">
        <v>2065.5300000000002</v>
      </c>
      <c r="G25" s="32" t="s">
        <v>422</v>
      </c>
      <c r="H25" s="1">
        <v>2065.5300000000002</v>
      </c>
      <c r="I25" s="1">
        <f>H25/$D$31</f>
        <v>9.639581492832372E-2</v>
      </c>
    </row>
    <row r="26" spans="1:9">
      <c r="A26" s="42"/>
      <c r="B26" s="1" t="s">
        <v>201</v>
      </c>
      <c r="C26" s="1">
        <v>1670.11</v>
      </c>
      <c r="D26" s="1">
        <v>1727.22</v>
      </c>
      <c r="G26" s="32" t="s">
        <v>423</v>
      </c>
      <c r="H26" s="1">
        <v>1727.22</v>
      </c>
      <c r="I26" s="1">
        <f t="shared" ref="I26:I30" si="2">H26/$D$31</f>
        <v>8.0607291813965073E-2</v>
      </c>
    </row>
    <row r="27" spans="1:9">
      <c r="A27" s="42"/>
      <c r="B27" s="1" t="s">
        <v>202</v>
      </c>
      <c r="C27" s="1">
        <v>1693.84</v>
      </c>
      <c r="D27" s="1">
        <v>1869.12</v>
      </c>
      <c r="G27" s="32" t="s">
        <v>424</v>
      </c>
      <c r="H27" s="1">
        <v>1869.12</v>
      </c>
      <c r="I27" s="1">
        <f t="shared" si="2"/>
        <v>8.7229595115456277E-2</v>
      </c>
    </row>
    <row r="28" spans="1:9">
      <c r="A28" s="42"/>
      <c r="B28" s="1" t="s">
        <v>203</v>
      </c>
      <c r="C28" s="1">
        <v>1734.64</v>
      </c>
      <c r="D28" s="1">
        <v>1783.18</v>
      </c>
      <c r="G28" s="32" t="s">
        <v>425</v>
      </c>
      <c r="H28" s="1">
        <v>1783.18</v>
      </c>
      <c r="I28" s="1">
        <f t="shared" si="2"/>
        <v>8.3218878091283255E-2</v>
      </c>
    </row>
    <row r="29" spans="1:9">
      <c r="A29" s="42"/>
      <c r="B29" s="1" t="s">
        <v>204</v>
      </c>
      <c r="C29" s="1">
        <v>1683.61</v>
      </c>
      <c r="D29" s="1">
        <v>1717.34</v>
      </c>
      <c r="G29" s="32" t="s">
        <v>426</v>
      </c>
      <c r="H29" s="1">
        <v>1717.34</v>
      </c>
      <c r="I29" s="1">
        <f t="shared" si="2"/>
        <v>8.0146204029477877E-2</v>
      </c>
    </row>
    <row r="30" spans="1:9">
      <c r="A30" s="42"/>
      <c r="B30" s="1" t="s">
        <v>205</v>
      </c>
      <c r="C30" s="1">
        <v>11781.07</v>
      </c>
      <c r="D30" s="1">
        <v>12265.2</v>
      </c>
      <c r="G30" s="32" t="s">
        <v>429</v>
      </c>
      <c r="H30" s="1">
        <v>12265.2</v>
      </c>
      <c r="I30" s="1">
        <f t="shared" si="2"/>
        <v>0.57240221602149377</v>
      </c>
    </row>
    <row r="31" spans="1:9">
      <c r="C31" s="1">
        <v>20661.96</v>
      </c>
      <c r="D31" s="1">
        <v>21427.59</v>
      </c>
    </row>
    <row r="32" spans="1:9">
      <c r="B32" s="1" t="s">
        <v>440</v>
      </c>
      <c r="D32" s="1">
        <f>I25*0.5+I26*1.5+I27*2.5+I28*3.5+I29*4.5+I30*8</f>
        <v>5.6183245525978425</v>
      </c>
    </row>
    <row r="34" spans="1:9">
      <c r="A34" s="42" t="s">
        <v>286</v>
      </c>
      <c r="B34" s="1" t="s">
        <v>200</v>
      </c>
      <c r="C34" s="1">
        <v>7190</v>
      </c>
      <c r="D34" s="1">
        <v>8306</v>
      </c>
      <c r="G34" s="32" t="s">
        <v>422</v>
      </c>
      <c r="H34" s="1">
        <v>8306</v>
      </c>
      <c r="I34" s="1">
        <f>H34/$D$46</f>
        <v>7.3702050631338903E-2</v>
      </c>
    </row>
    <row r="35" spans="1:9">
      <c r="A35" s="42"/>
      <c r="B35" s="1" t="s">
        <v>201</v>
      </c>
      <c r="C35" s="1">
        <v>6773</v>
      </c>
      <c r="D35" s="1">
        <v>7460</v>
      </c>
      <c r="E35" s="7"/>
      <c r="G35" s="32" t="s">
        <v>423</v>
      </c>
      <c r="H35" s="1">
        <v>7460</v>
      </c>
      <c r="I35" s="1">
        <f t="shared" ref="I35:I45" si="3">H35/$D$46</f>
        <v>6.6195195967949455E-2</v>
      </c>
    </row>
    <row r="36" spans="1:9">
      <c r="A36" s="42"/>
      <c r="B36" s="1" t="s">
        <v>202</v>
      </c>
      <c r="C36" s="1">
        <v>7414</v>
      </c>
      <c r="D36" s="1">
        <v>10029</v>
      </c>
      <c r="E36" s="7"/>
      <c r="G36" s="32" t="s">
        <v>424</v>
      </c>
      <c r="H36" s="1">
        <v>10029</v>
      </c>
      <c r="I36" s="1">
        <f t="shared" si="3"/>
        <v>8.8990833828762078E-2</v>
      </c>
    </row>
    <row r="37" spans="1:9">
      <c r="A37" s="42"/>
      <c r="B37" s="1" t="s">
        <v>203</v>
      </c>
      <c r="C37" s="1">
        <v>9796</v>
      </c>
      <c r="D37" s="1">
        <v>7589</v>
      </c>
      <c r="E37" s="7"/>
      <c r="G37" s="32" t="s">
        <v>425</v>
      </c>
      <c r="H37" s="1">
        <v>7589</v>
      </c>
      <c r="I37" s="1">
        <f t="shared" si="3"/>
        <v>6.7339858203856365E-2</v>
      </c>
    </row>
    <row r="38" spans="1:9">
      <c r="A38" s="42"/>
      <c r="B38" s="1" t="s">
        <v>204</v>
      </c>
      <c r="C38" s="1">
        <v>7189</v>
      </c>
      <c r="D38" s="1">
        <v>8546</v>
      </c>
      <c r="E38" s="7"/>
      <c r="G38" s="32" t="s">
        <v>426</v>
      </c>
      <c r="H38" s="1">
        <v>8546</v>
      </c>
      <c r="I38" s="1">
        <f t="shared" si="3"/>
        <v>7.5831654791165687E-2</v>
      </c>
    </row>
    <row r="39" spans="1:9">
      <c r="A39" s="42"/>
      <c r="B39" s="1" t="s">
        <v>287</v>
      </c>
      <c r="C39" s="1">
        <v>37464</v>
      </c>
      <c r="D39" s="1">
        <v>37087</v>
      </c>
      <c r="E39" s="7"/>
      <c r="G39" s="32" t="s">
        <v>427</v>
      </c>
      <c r="H39" s="1">
        <v>37087</v>
      </c>
      <c r="I39" s="1">
        <f t="shared" si="3"/>
        <v>0.32908595614790098</v>
      </c>
    </row>
    <row r="40" spans="1:9">
      <c r="A40" s="42"/>
      <c r="B40" s="1" t="s">
        <v>288</v>
      </c>
      <c r="C40" s="1">
        <v>20197</v>
      </c>
      <c r="D40" s="1">
        <v>20778</v>
      </c>
      <c r="E40" s="7"/>
      <c r="G40" s="32" t="s">
        <v>428</v>
      </c>
      <c r="H40" s="1">
        <v>20778</v>
      </c>
      <c r="I40" s="1">
        <f t="shared" si="3"/>
        <v>0.18437048013700452</v>
      </c>
    </row>
    <row r="41" spans="1:9">
      <c r="A41" s="42"/>
      <c r="B41" s="1" t="s">
        <v>289</v>
      </c>
      <c r="C41" s="1">
        <v>8131</v>
      </c>
      <c r="D41" s="1">
        <v>8296</v>
      </c>
      <c r="E41" s="7"/>
      <c r="G41" s="32" t="s">
        <v>430</v>
      </c>
      <c r="H41" s="1">
        <v>8296</v>
      </c>
      <c r="I41" s="1">
        <f t="shared" si="3"/>
        <v>7.3613317124679445E-2</v>
      </c>
    </row>
    <row r="42" spans="1:9">
      <c r="A42" s="42"/>
      <c r="B42" s="1" t="s">
        <v>290</v>
      </c>
      <c r="C42" s="1">
        <v>1852</v>
      </c>
      <c r="D42" s="1">
        <v>1535</v>
      </c>
      <c r="E42" s="7"/>
      <c r="G42" s="32" t="s">
        <v>431</v>
      </c>
      <c r="H42" s="1">
        <v>1535</v>
      </c>
      <c r="I42" s="1">
        <f t="shared" si="3"/>
        <v>1.3620593272225525E-2</v>
      </c>
    </row>
    <row r="43" spans="1:9">
      <c r="A43" s="42"/>
      <c r="B43" s="1" t="s">
        <v>291</v>
      </c>
      <c r="C43" s="1">
        <v>929</v>
      </c>
      <c r="D43" s="1">
        <v>1116</v>
      </c>
      <c r="E43" s="7"/>
      <c r="G43" s="32" t="s">
        <v>433</v>
      </c>
      <c r="H43" s="1">
        <v>1116</v>
      </c>
      <c r="I43" s="1">
        <f t="shared" si="3"/>
        <v>9.9026593431945833E-3</v>
      </c>
    </row>
    <row r="44" spans="1:9">
      <c r="A44" s="42"/>
      <c r="B44" s="1" t="s">
        <v>292</v>
      </c>
      <c r="C44" s="1">
        <v>1339</v>
      </c>
      <c r="D44" s="1">
        <v>1355</v>
      </c>
      <c r="E44" s="7"/>
      <c r="G44" s="32" t="s">
        <v>434</v>
      </c>
      <c r="H44" s="1">
        <v>1355</v>
      </c>
      <c r="I44" s="1">
        <f t="shared" si="3"/>
        <v>1.202339015235543E-2</v>
      </c>
    </row>
    <row r="45" spans="1:9">
      <c r="A45" s="42"/>
      <c r="B45" s="1" t="s">
        <v>293</v>
      </c>
      <c r="C45" s="1">
        <v>612</v>
      </c>
      <c r="D45" s="1">
        <v>600</v>
      </c>
      <c r="E45" s="7"/>
      <c r="G45" s="32" t="s">
        <v>435</v>
      </c>
      <c r="H45" s="1">
        <v>600</v>
      </c>
      <c r="I45" s="1">
        <f t="shared" si="3"/>
        <v>5.3240103995669807E-3</v>
      </c>
    </row>
    <row r="46" spans="1:9">
      <c r="A46" s="42"/>
      <c r="B46" s="1" t="s">
        <v>220</v>
      </c>
      <c r="C46" s="1">
        <v>108886</v>
      </c>
      <c r="D46" s="1">
        <v>112697</v>
      </c>
      <c r="E46" s="7"/>
    </row>
    <row r="47" spans="1:9">
      <c r="A47" s="42"/>
      <c r="B47" s="1" t="s">
        <v>294</v>
      </c>
      <c r="C47" s="1">
        <v>8.2200000000000006</v>
      </c>
      <c r="D47" s="1">
        <v>8</v>
      </c>
    </row>
    <row r="48" spans="1:9">
      <c r="B48" s="1" t="s">
        <v>440</v>
      </c>
      <c r="D48" s="1">
        <f>I34*0.5+I35*1.5+I36*2.5+I37*3.5+I38*4.5+I39*8+I40*13+I41*18+I42*23+I43*28+I44*33+I45*38</f>
        <v>8.4797288304036478</v>
      </c>
    </row>
    <row r="50" spans="1:9">
      <c r="A50" s="42" t="s">
        <v>138</v>
      </c>
      <c r="B50" s="1" t="s">
        <v>295</v>
      </c>
      <c r="C50" s="1">
        <v>179</v>
      </c>
      <c r="D50" s="1">
        <v>0</v>
      </c>
      <c r="E50" s="7"/>
    </row>
    <row r="51" spans="1:9">
      <c r="A51" s="42"/>
      <c r="B51" s="1" t="s">
        <v>200</v>
      </c>
      <c r="C51" s="1">
        <v>1035150</v>
      </c>
      <c r="D51" s="1">
        <v>1045902</v>
      </c>
      <c r="E51" s="7"/>
      <c r="G51" s="32" t="s">
        <v>422</v>
      </c>
      <c r="H51" s="1">
        <v>1045902</v>
      </c>
      <c r="I51" s="1">
        <f>H51/$D$57</f>
        <v>0.11301045044826996</v>
      </c>
    </row>
    <row r="52" spans="1:9">
      <c r="A52" s="42"/>
      <c r="B52" s="1" t="s">
        <v>201</v>
      </c>
      <c r="C52" s="1">
        <v>951711</v>
      </c>
      <c r="D52" s="1">
        <v>788891</v>
      </c>
      <c r="E52" s="7"/>
      <c r="G52" s="32" t="s">
        <v>423</v>
      </c>
      <c r="H52" s="1">
        <v>788891</v>
      </c>
      <c r="I52" s="1">
        <f t="shared" ref="I52:I56" si="4">H52/$D$57</f>
        <v>8.5240230217158153E-2</v>
      </c>
    </row>
    <row r="53" spans="1:9">
      <c r="A53" s="42"/>
      <c r="B53" s="1" t="s">
        <v>202</v>
      </c>
      <c r="C53" s="1">
        <v>715476</v>
      </c>
      <c r="D53" s="1">
        <v>1014898</v>
      </c>
      <c r="E53" s="7"/>
      <c r="G53" s="32" t="s">
        <v>424</v>
      </c>
      <c r="H53" s="1">
        <v>1014898</v>
      </c>
      <c r="I53" s="1">
        <f t="shared" si="4"/>
        <v>0.10966044633153803</v>
      </c>
    </row>
    <row r="54" spans="1:9">
      <c r="A54" s="42"/>
      <c r="B54" s="1" t="s">
        <v>203</v>
      </c>
      <c r="C54" s="1">
        <v>925312</v>
      </c>
      <c r="D54" s="1">
        <v>701445</v>
      </c>
      <c r="E54" s="7"/>
      <c r="G54" s="32" t="s">
        <v>425</v>
      </c>
      <c r="H54" s="1">
        <v>701445</v>
      </c>
      <c r="I54" s="1">
        <f t="shared" si="4"/>
        <v>7.5791628101568531E-2</v>
      </c>
    </row>
    <row r="55" spans="1:9">
      <c r="A55" s="42"/>
      <c r="B55" s="1" t="s">
        <v>204</v>
      </c>
      <c r="C55" s="1">
        <v>581726</v>
      </c>
      <c r="D55" s="1">
        <v>691912</v>
      </c>
      <c r="E55" s="7"/>
      <c r="G55" s="32" t="s">
        <v>426</v>
      </c>
      <c r="H55" s="1">
        <v>691912</v>
      </c>
      <c r="I55" s="1">
        <f t="shared" si="4"/>
        <v>7.4761580712689499E-2</v>
      </c>
    </row>
    <row r="56" spans="1:9">
      <c r="A56" s="42"/>
      <c r="B56" s="1" t="s">
        <v>205</v>
      </c>
      <c r="C56" s="1">
        <v>4408084</v>
      </c>
      <c r="D56" s="1">
        <v>5011866</v>
      </c>
      <c r="E56" s="7"/>
      <c r="G56" s="32" t="s">
        <v>429</v>
      </c>
      <c r="H56" s="1">
        <v>5011866</v>
      </c>
      <c r="I56" s="1">
        <f t="shared" si="4"/>
        <v>0.54153566418877586</v>
      </c>
    </row>
    <row r="57" spans="1:9">
      <c r="A57" s="42"/>
      <c r="C57" s="1">
        <v>8617638</v>
      </c>
      <c r="D57" s="1">
        <v>9254914</v>
      </c>
    </row>
    <row r="58" spans="1:9">
      <c r="A58" s="31"/>
      <c r="B58" s="1" t="s">
        <v>440</v>
      </c>
      <c r="D58" s="1">
        <f>(H51*0.5+H52*1.5+H53*2.5+H54*3.5+H55*4.5+H56*8)/D57</f>
        <v>5.3924998114515166</v>
      </c>
    </row>
    <row r="60" spans="1:9">
      <c r="A60" s="42" t="s">
        <v>139</v>
      </c>
      <c r="B60" s="1" t="s">
        <v>295</v>
      </c>
      <c r="C60" s="1">
        <v>5060</v>
      </c>
      <c r="D60" s="1">
        <v>245</v>
      </c>
    </row>
    <row r="61" spans="1:9">
      <c r="A61" s="42"/>
      <c r="B61" s="1" t="s">
        <v>296</v>
      </c>
      <c r="C61" s="1">
        <v>20561</v>
      </c>
      <c r="D61" s="1">
        <v>28261</v>
      </c>
      <c r="G61" s="32" t="s">
        <v>422</v>
      </c>
      <c r="H61" s="1">
        <f>D61+D62</f>
        <v>51532</v>
      </c>
      <c r="I61" s="1">
        <f>H61/($D$65-$D$60)</f>
        <v>0.29726798652452813</v>
      </c>
    </row>
    <row r="62" spans="1:9">
      <c r="A62" s="42"/>
      <c r="B62" s="1" t="s">
        <v>297</v>
      </c>
      <c r="C62" s="1">
        <v>30704</v>
      </c>
      <c r="D62" s="1">
        <v>23271</v>
      </c>
      <c r="G62" s="32" t="s">
        <v>436</v>
      </c>
      <c r="H62" s="1">
        <v>99815</v>
      </c>
      <c r="I62" s="1">
        <f t="shared" ref="I62:I63" si="5">H62/($D$65-$D$60)</f>
        <v>0.57579376067192767</v>
      </c>
    </row>
    <row r="63" spans="1:9">
      <c r="A63" s="42"/>
      <c r="B63" s="1" t="s">
        <v>298</v>
      </c>
      <c r="C63" s="1">
        <v>111452</v>
      </c>
      <c r="D63" s="1">
        <v>99815</v>
      </c>
      <c r="G63" s="32" t="s">
        <v>429</v>
      </c>
      <c r="H63" s="1">
        <v>22005</v>
      </c>
      <c r="I63" s="1">
        <f t="shared" si="5"/>
        <v>0.12693825280354423</v>
      </c>
    </row>
    <row r="64" spans="1:9">
      <c r="A64" s="42"/>
      <c r="B64" s="1" t="s">
        <v>299</v>
      </c>
      <c r="C64" s="1">
        <v>34676</v>
      </c>
      <c r="D64" s="1">
        <v>22005</v>
      </c>
    </row>
    <row r="65" spans="1:9">
      <c r="A65" s="42"/>
      <c r="C65" s="1">
        <v>202453</v>
      </c>
      <c r="D65" s="1">
        <v>173597</v>
      </c>
    </row>
    <row r="66" spans="1:9">
      <c r="A66" s="31"/>
      <c r="B66" s="1" t="s">
        <v>440</v>
      </c>
      <c r="D66" s="1">
        <f>I61*0.5+I62*3+I63*8</f>
        <v>2.8915212977064009</v>
      </c>
    </row>
    <row r="68" spans="1:9">
      <c r="A68" s="42" t="s">
        <v>300</v>
      </c>
      <c r="B68" s="1" t="s">
        <v>301</v>
      </c>
      <c r="C68" s="1">
        <v>7526</v>
      </c>
      <c r="D68" s="1">
        <v>8508</v>
      </c>
      <c r="E68" s="7"/>
      <c r="F68" s="7"/>
      <c r="G68" s="32" t="s">
        <v>422</v>
      </c>
      <c r="H68" s="7">
        <f>D68+D69</f>
        <v>38062</v>
      </c>
      <c r="I68" s="1">
        <f>H68/$D$73</f>
        <v>9.067908058245025E-2</v>
      </c>
    </row>
    <row r="69" spans="1:9">
      <c r="A69" s="42"/>
      <c r="B69" s="1" t="s">
        <v>302</v>
      </c>
      <c r="C69" s="1">
        <v>29630</v>
      </c>
      <c r="D69" s="1">
        <v>29554</v>
      </c>
      <c r="G69" s="32" t="s">
        <v>436</v>
      </c>
      <c r="H69" s="1">
        <f>D70</f>
        <v>155895</v>
      </c>
      <c r="I69" s="1">
        <f t="shared" ref="I69:I70" si="6">H69/$D$73</f>
        <v>0.37140495158954029</v>
      </c>
    </row>
    <row r="70" spans="1:9">
      <c r="A70" s="42"/>
      <c r="B70" s="1" t="s">
        <v>298</v>
      </c>
      <c r="C70" s="1">
        <v>153661</v>
      </c>
      <c r="D70" s="1">
        <v>155895</v>
      </c>
      <c r="G70" s="32" t="s">
        <v>429</v>
      </c>
      <c r="H70" s="1">
        <f>D71+D72</f>
        <v>225787</v>
      </c>
      <c r="I70" s="1">
        <f t="shared" si="6"/>
        <v>0.53791596782800943</v>
      </c>
    </row>
    <row r="71" spans="1:9">
      <c r="A71" s="42"/>
      <c r="B71" s="1" t="s">
        <v>299</v>
      </c>
      <c r="C71" s="1">
        <v>224276</v>
      </c>
      <c r="D71" s="1">
        <v>225675</v>
      </c>
    </row>
    <row r="72" spans="1:9">
      <c r="A72" s="42"/>
      <c r="B72" s="1" t="s">
        <v>303</v>
      </c>
      <c r="C72" s="1">
        <v>400</v>
      </c>
      <c r="D72" s="1">
        <v>112</v>
      </c>
    </row>
    <row r="73" spans="1:9">
      <c r="A73" s="42"/>
      <c r="C73" s="1">
        <v>415493</v>
      </c>
      <c r="D73" s="1">
        <v>419744</v>
      </c>
    </row>
    <row r="74" spans="1:9">
      <c r="A74" s="31"/>
      <c r="B74" s="1" t="s">
        <v>440</v>
      </c>
      <c r="D74" s="1">
        <f>I68*0.5+I69*3+I70*8</f>
        <v>5.4628821376839216</v>
      </c>
    </row>
    <row r="75" spans="1:9">
      <c r="E75" s="7"/>
      <c r="F75" s="7"/>
      <c r="G75" s="33"/>
      <c r="H75" s="7"/>
    </row>
    <row r="76" spans="1:9">
      <c r="A76" s="42" t="s">
        <v>304</v>
      </c>
      <c r="B76" s="1" t="s">
        <v>305</v>
      </c>
      <c r="C76" s="1">
        <v>13369</v>
      </c>
      <c r="D76" s="1">
        <v>12854</v>
      </c>
      <c r="E76" s="7"/>
      <c r="F76" s="7"/>
      <c r="G76" s="32" t="s">
        <v>422</v>
      </c>
      <c r="H76" s="1">
        <v>12854</v>
      </c>
      <c r="I76" s="1">
        <f>H76/$D$80</f>
        <v>5.6046811776196456E-2</v>
      </c>
    </row>
    <row r="77" spans="1:9">
      <c r="A77" s="42"/>
      <c r="B77" s="1" t="s">
        <v>298</v>
      </c>
      <c r="C77" s="1">
        <v>53420</v>
      </c>
      <c r="D77" s="1">
        <v>57397</v>
      </c>
      <c r="G77" s="32" t="s">
        <v>436</v>
      </c>
      <c r="H77" s="1">
        <v>57397</v>
      </c>
      <c r="I77" s="1">
        <f t="shared" ref="I77:I79" si="7">H77/$D$80</f>
        <v>0.25026597600111622</v>
      </c>
    </row>
    <row r="78" spans="1:9">
      <c r="A78" s="42"/>
      <c r="B78" s="1" t="s">
        <v>287</v>
      </c>
      <c r="C78" s="1">
        <v>116175</v>
      </c>
      <c r="D78" s="1">
        <v>124814</v>
      </c>
      <c r="G78" s="32" t="s">
        <v>427</v>
      </c>
      <c r="H78" s="1">
        <v>124814</v>
      </c>
      <c r="I78" s="1">
        <f t="shared" si="7"/>
        <v>0.54422178038230784</v>
      </c>
    </row>
    <row r="79" spans="1:9">
      <c r="A79" s="42"/>
      <c r="B79" s="1" t="s">
        <v>306</v>
      </c>
      <c r="C79" s="1">
        <v>37600</v>
      </c>
      <c r="D79" s="1">
        <v>34279</v>
      </c>
      <c r="G79" s="32" t="s">
        <v>439</v>
      </c>
      <c r="H79" s="1">
        <v>34279</v>
      </c>
      <c r="I79" s="1">
        <f t="shared" si="7"/>
        <v>0.14946543184037953</v>
      </c>
    </row>
    <row r="80" spans="1:9">
      <c r="A80" s="42"/>
      <c r="C80" s="1">
        <v>220564</v>
      </c>
      <c r="D80" s="1">
        <v>229344</v>
      </c>
    </row>
    <row r="81" spans="1:9">
      <c r="A81" s="31"/>
      <c r="B81" s="1" t="s">
        <v>440</v>
      </c>
      <c r="D81" s="1">
        <f>I76*0.5+I77*3+I78*8+I79*13</f>
        <v>7.0756461908748438</v>
      </c>
    </row>
    <row r="83" spans="1:9">
      <c r="A83" s="42" t="s">
        <v>308</v>
      </c>
      <c r="B83" s="1" t="s">
        <v>301</v>
      </c>
      <c r="C83" s="1">
        <v>339</v>
      </c>
      <c r="D83" s="1">
        <v>475</v>
      </c>
      <c r="E83" s="7"/>
      <c r="F83" s="7"/>
      <c r="G83" s="32" t="s">
        <v>422</v>
      </c>
      <c r="H83" s="1">
        <f>D84+D83+D85</f>
        <v>2976</v>
      </c>
      <c r="I83" s="1">
        <f>H83/$D$88</f>
        <v>0.1235572531761189</v>
      </c>
    </row>
    <row r="84" spans="1:9">
      <c r="A84" s="42"/>
      <c r="B84" s="1" t="s">
        <v>307</v>
      </c>
      <c r="C84" s="1">
        <v>714</v>
      </c>
      <c r="D84" s="1">
        <v>1034</v>
      </c>
      <c r="G84" s="32" t="s">
        <v>436</v>
      </c>
      <c r="H84" s="1">
        <f>D86</f>
        <v>10787</v>
      </c>
      <c r="I84" s="1">
        <f t="shared" ref="I84:I85" si="8">H84/$D$88</f>
        <v>0.44785352486921864</v>
      </c>
    </row>
    <row r="85" spans="1:9">
      <c r="A85" s="42"/>
      <c r="B85" s="1" t="s">
        <v>297</v>
      </c>
      <c r="C85" s="1">
        <v>1311</v>
      </c>
      <c r="D85" s="1">
        <v>1467</v>
      </c>
      <c r="G85" s="32" t="s">
        <v>429</v>
      </c>
      <c r="H85" s="1">
        <f>D87</f>
        <v>10323</v>
      </c>
      <c r="I85" s="1">
        <f t="shared" si="8"/>
        <v>0.42858922195466248</v>
      </c>
    </row>
    <row r="86" spans="1:9">
      <c r="A86" s="42"/>
      <c r="B86" s="1" t="s">
        <v>298</v>
      </c>
      <c r="C86" s="1">
        <v>10491</v>
      </c>
      <c r="D86" s="1">
        <v>10787</v>
      </c>
    </row>
    <row r="87" spans="1:9">
      <c r="A87" s="42"/>
      <c r="B87" s="1" t="s">
        <v>299</v>
      </c>
      <c r="C87" s="1">
        <v>10216</v>
      </c>
      <c r="D87" s="1">
        <v>10323</v>
      </c>
    </row>
    <row r="88" spans="1:9">
      <c r="A88" s="42"/>
      <c r="C88" s="1">
        <v>23071</v>
      </c>
      <c r="D88" s="1">
        <v>24086</v>
      </c>
    </row>
    <row r="89" spans="1:9">
      <c r="A89" s="31"/>
      <c r="B89" s="1" t="s">
        <v>440</v>
      </c>
      <c r="D89" s="1">
        <f>I83*0.5+I84*3+I85*8</f>
        <v>4.8340529768330152</v>
      </c>
    </row>
    <row r="91" spans="1:9">
      <c r="A91" s="42" t="s">
        <v>221</v>
      </c>
      <c r="B91" s="1" t="s">
        <v>305</v>
      </c>
      <c r="C91" s="1">
        <v>2337542338</v>
      </c>
      <c r="D91" s="1">
        <v>3076863941</v>
      </c>
      <c r="E91" s="7"/>
      <c r="F91" s="7"/>
      <c r="G91" s="32" t="s">
        <v>422</v>
      </c>
      <c r="H91" s="1">
        <v>3076863941</v>
      </c>
      <c r="I91" s="1">
        <f>H91/$D$94</f>
        <v>0.47291231403704159</v>
      </c>
    </row>
    <row r="92" spans="1:9">
      <c r="A92" s="42"/>
      <c r="B92" s="1" t="s">
        <v>309</v>
      </c>
      <c r="C92" s="1">
        <v>2496967960</v>
      </c>
      <c r="D92" s="1">
        <v>2679202515</v>
      </c>
      <c r="E92" s="7"/>
      <c r="F92" s="7"/>
      <c r="G92" s="32" t="s">
        <v>437</v>
      </c>
      <c r="H92" s="1">
        <v>2679202515</v>
      </c>
      <c r="I92" s="1">
        <f t="shared" ref="I92:I93" si="9">H92/$D$94</f>
        <v>0.41179196917323541</v>
      </c>
    </row>
    <row r="93" spans="1:9">
      <c r="A93" s="42"/>
      <c r="B93" s="1" t="s">
        <v>310</v>
      </c>
      <c r="C93" s="1">
        <v>949527802</v>
      </c>
      <c r="D93" s="1">
        <v>750137442</v>
      </c>
      <c r="G93" s="32" t="s">
        <v>438</v>
      </c>
      <c r="H93" s="1">
        <v>750137442</v>
      </c>
      <c r="I93" s="1">
        <f t="shared" si="9"/>
        <v>0.11529571678972303</v>
      </c>
    </row>
    <row r="94" spans="1:9">
      <c r="A94" s="42"/>
      <c r="C94" s="1">
        <v>5784038100</v>
      </c>
      <c r="D94" s="1">
        <v>6506203898</v>
      </c>
    </row>
    <row r="95" spans="1:9">
      <c r="A95" s="31"/>
      <c r="B95" s="1" t="s">
        <v>440</v>
      </c>
      <c r="D95" s="1">
        <f>I91*0.5+I92*2+I93*5</f>
        <v>1.6365186793136068</v>
      </c>
    </row>
    <row r="97" spans="1:9">
      <c r="A97" s="42" t="s">
        <v>223</v>
      </c>
      <c r="B97" s="1" t="s">
        <v>311</v>
      </c>
      <c r="C97" s="1">
        <v>25626</v>
      </c>
      <c r="D97" s="1">
        <v>19777</v>
      </c>
      <c r="G97" s="34" t="s">
        <v>422</v>
      </c>
      <c r="H97" s="1">
        <f>D97+D98+D99</f>
        <v>380217</v>
      </c>
      <c r="I97" s="1">
        <f>H97/$D$102</f>
        <v>0.1546392758878041</v>
      </c>
    </row>
    <row r="98" spans="1:9">
      <c r="A98" s="42"/>
      <c r="B98" s="1" t="s">
        <v>312</v>
      </c>
      <c r="C98" s="1">
        <v>132627</v>
      </c>
      <c r="D98" s="1">
        <v>136443</v>
      </c>
      <c r="G98" s="34" t="s">
        <v>436</v>
      </c>
      <c r="H98" s="1">
        <f>D100</f>
        <v>1104570</v>
      </c>
      <c r="I98" s="1">
        <f>H98/$D$102</f>
        <v>0.44924320839781434</v>
      </c>
    </row>
    <row r="99" spans="1:9">
      <c r="A99" s="42"/>
      <c r="B99" s="1" t="s">
        <v>297</v>
      </c>
      <c r="C99" s="1">
        <v>205793</v>
      </c>
      <c r="D99" s="1">
        <v>223997</v>
      </c>
      <c r="G99" s="34" t="s">
        <v>429</v>
      </c>
      <c r="H99" s="1">
        <f>D101</f>
        <v>973949</v>
      </c>
      <c r="I99" s="1">
        <f>H99/$D$102</f>
        <v>0.39611792242758981</v>
      </c>
    </row>
    <row r="100" spans="1:9">
      <c r="A100" s="42"/>
      <c r="B100" s="1" t="s">
        <v>298</v>
      </c>
      <c r="C100" s="1">
        <v>1043292</v>
      </c>
      <c r="D100" s="1">
        <v>1104570</v>
      </c>
    </row>
    <row r="101" spans="1:9">
      <c r="A101" s="42"/>
      <c r="B101" s="1" t="s">
        <v>299</v>
      </c>
      <c r="C101" s="1">
        <v>973776</v>
      </c>
      <c r="D101" s="1">
        <v>973949</v>
      </c>
    </row>
    <row r="102" spans="1:9">
      <c r="A102" s="42"/>
      <c r="C102" s="1">
        <v>2381114</v>
      </c>
      <c r="D102" s="1">
        <v>2458735</v>
      </c>
    </row>
    <row r="103" spans="1:9">
      <c r="B103" s="1" t="s">
        <v>440</v>
      </c>
      <c r="D103" s="1">
        <f>I97*0.5+I98*3+I99*8</f>
        <v>4.5939926425580637</v>
      </c>
    </row>
  </sheetData>
  <mergeCells count="11">
    <mergeCell ref="A2:A8"/>
    <mergeCell ref="A12:A22"/>
    <mergeCell ref="A25:A30"/>
    <mergeCell ref="A34:A47"/>
    <mergeCell ref="A50:A57"/>
    <mergeCell ref="A97:A102"/>
    <mergeCell ref="A60:A65"/>
    <mergeCell ref="A68:A73"/>
    <mergeCell ref="A76:A80"/>
    <mergeCell ref="A83:A88"/>
    <mergeCell ref="A91:A94"/>
  </mergeCells>
  <phoneticPr fontId="1" type="noConversion"/>
  <pageMargins left="0.7" right="0.7" top="0.75" bottom="0.75" header="0.3" footer="0.3"/>
  <ignoredErrors>
    <ignoredError sqref="G18 G40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DD14-F3BE-C243-98B9-83A3739C88DF}">
  <dimension ref="A1:D14"/>
  <sheetViews>
    <sheetView workbookViewId="0">
      <selection activeCell="D14" sqref="D14"/>
    </sheetView>
  </sheetViews>
  <sheetFormatPr defaultColWidth="11" defaultRowHeight="15.7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0</v>
      </c>
      <c r="B2" s="3"/>
      <c r="C2" s="3"/>
      <c r="D2" s="3"/>
    </row>
    <row r="3" spans="1:4">
      <c r="A3" t="s">
        <v>65</v>
      </c>
      <c r="B3" s="3"/>
      <c r="C3" s="3"/>
      <c r="D3" s="3"/>
    </row>
    <row r="4" spans="1:4">
      <c r="A4" t="s">
        <v>95</v>
      </c>
      <c r="B4" s="3"/>
      <c r="C4" s="3"/>
      <c r="D4" s="3"/>
    </row>
    <row r="5" spans="1:4">
      <c r="A5" t="s">
        <v>135</v>
      </c>
      <c r="B5" s="3"/>
      <c r="C5" s="3"/>
      <c r="D5" s="3"/>
    </row>
    <row r="6" spans="1:4">
      <c r="A6" t="s">
        <v>120</v>
      </c>
      <c r="B6" s="3"/>
      <c r="D6" s="3"/>
    </row>
    <row r="7" spans="1:4">
      <c r="A7" t="s">
        <v>136</v>
      </c>
      <c r="B7" s="3"/>
      <c r="C7" s="3"/>
      <c r="D7" s="3"/>
    </row>
    <row r="8" spans="1:4">
      <c r="A8" t="s">
        <v>137</v>
      </c>
      <c r="B8" s="3"/>
      <c r="C8" s="3"/>
      <c r="D8" s="3"/>
    </row>
    <row r="9" spans="1:4">
      <c r="A9" s="38" t="s">
        <v>197</v>
      </c>
      <c r="B9" s="39"/>
      <c r="C9" s="39"/>
      <c r="D9" s="39"/>
    </row>
    <row r="10" spans="1:4">
      <c r="A10" t="s">
        <v>198</v>
      </c>
      <c r="B10" s="3"/>
      <c r="C10" s="3"/>
      <c r="D10" s="3"/>
    </row>
    <row r="11" spans="1:4">
      <c r="A11" s="38" t="s">
        <v>213</v>
      </c>
      <c r="B11" s="39"/>
      <c r="C11" s="39"/>
      <c r="D11" s="39"/>
    </row>
    <row r="12" spans="1:4">
      <c r="A12" t="s">
        <v>222</v>
      </c>
      <c r="B12" s="3"/>
      <c r="C12" s="3"/>
      <c r="D12" s="3"/>
    </row>
    <row r="13" spans="1:4">
      <c r="A13" t="s">
        <v>224</v>
      </c>
      <c r="B13" s="3"/>
      <c r="C13" s="3"/>
      <c r="D13" s="3"/>
    </row>
    <row r="14" spans="1:4">
      <c r="A14" t="s">
        <v>444</v>
      </c>
      <c r="B14" s="3"/>
      <c r="D1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1EF8-556E-43C0-B2F9-D644375A3590}">
  <dimension ref="A1:H225"/>
  <sheetViews>
    <sheetView workbookViewId="0">
      <selection activeCell="E200" sqref="E200"/>
    </sheetView>
  </sheetViews>
  <sheetFormatPr defaultColWidth="11" defaultRowHeight="15.75"/>
  <cols>
    <col min="1" max="1" width="17.625" style="15" customWidth="1"/>
    <col min="2" max="2" width="11" style="15"/>
    <col min="3" max="3" width="11" style="8"/>
    <col min="4" max="4" width="11" style="15"/>
    <col min="5" max="5" width="11" style="16"/>
    <col min="6" max="8" width="11" style="15"/>
  </cols>
  <sheetData>
    <row r="1" spans="1:8">
      <c r="A1" s="15" t="s">
        <v>334</v>
      </c>
      <c r="B1" s="15" t="s">
        <v>335</v>
      </c>
      <c r="C1" s="8" t="s">
        <v>336</v>
      </c>
      <c r="D1" s="15" t="s">
        <v>337</v>
      </c>
      <c r="E1" s="22" t="s">
        <v>338</v>
      </c>
      <c r="F1" s="15" t="s">
        <v>339</v>
      </c>
      <c r="H1" s="30" t="s">
        <v>450</v>
      </c>
    </row>
    <row r="2" spans="1:8">
      <c r="A2" s="15" t="s">
        <v>25</v>
      </c>
      <c r="B2" s="15">
        <v>7</v>
      </c>
      <c r="C2" s="24"/>
      <c r="D2" s="15" t="s">
        <v>451</v>
      </c>
      <c r="E2" s="16" t="s">
        <v>231</v>
      </c>
      <c r="F2" s="16" t="str">
        <f>IF(LEN(C2)=0,E2,C2)</f>
        <v>CCC</v>
      </c>
      <c r="G2" s="25"/>
      <c r="H2" s="15" t="s">
        <v>420</v>
      </c>
    </row>
    <row r="3" spans="1:8">
      <c r="A3" s="15" t="s">
        <v>167</v>
      </c>
      <c r="B3" s="15">
        <v>5</v>
      </c>
      <c r="C3" s="26" t="s">
        <v>340</v>
      </c>
      <c r="D3" s="15">
        <v>40.765579157375903</v>
      </c>
      <c r="E3" s="16" t="s">
        <v>110</v>
      </c>
      <c r="F3" s="16" t="str">
        <f t="shared" ref="F3:F66" si="0">IF(LEN(C3)=0,E3,C3)</f>
        <v>B+</v>
      </c>
    </row>
    <row r="4" spans="1:8">
      <c r="A4" s="15" t="s">
        <v>67</v>
      </c>
      <c r="B4" s="15">
        <v>5</v>
      </c>
      <c r="C4" s="24"/>
      <c r="D4" s="15">
        <v>40.765579157375903</v>
      </c>
      <c r="E4" s="16" t="s">
        <v>110</v>
      </c>
      <c r="F4" s="16" t="str">
        <f t="shared" si="0"/>
        <v>BB-</v>
      </c>
    </row>
    <row r="5" spans="1:8">
      <c r="A5" s="15" t="s">
        <v>341</v>
      </c>
      <c r="C5" s="24" t="s">
        <v>116</v>
      </c>
      <c r="F5" s="16" t="str">
        <f t="shared" si="0"/>
        <v>BBB+</v>
      </c>
    </row>
    <row r="6" spans="1:8">
      <c r="A6" s="15" t="s">
        <v>342</v>
      </c>
      <c r="B6" s="15">
        <v>6</v>
      </c>
      <c r="C6" s="26" t="s">
        <v>109</v>
      </c>
      <c r="D6" s="15">
        <v>28.408666823142799</v>
      </c>
      <c r="E6" s="16" t="s">
        <v>113</v>
      </c>
      <c r="F6" s="16" t="str">
        <f t="shared" si="0"/>
        <v>B-</v>
      </c>
    </row>
    <row r="7" spans="1:8">
      <c r="A7" s="15" t="s">
        <v>343</v>
      </c>
      <c r="C7" s="24"/>
      <c r="E7" s="16" t="s">
        <v>109</v>
      </c>
      <c r="F7" s="16" t="str">
        <f t="shared" si="0"/>
        <v>B-</v>
      </c>
    </row>
    <row r="8" spans="1:8">
      <c r="A8" s="15" t="s">
        <v>123</v>
      </c>
      <c r="B8" s="15">
        <v>7</v>
      </c>
      <c r="C8" s="24"/>
      <c r="D8" s="15">
        <v>16.051754488909801</v>
      </c>
      <c r="E8" s="16" t="s">
        <v>231</v>
      </c>
      <c r="F8" s="16" t="str">
        <f t="shared" si="0"/>
        <v>CCC</v>
      </c>
    </row>
    <row r="9" spans="1:8">
      <c r="A9" s="15" t="s">
        <v>5</v>
      </c>
      <c r="B9" s="15">
        <v>7</v>
      </c>
      <c r="C9" s="26" t="s">
        <v>344</v>
      </c>
      <c r="D9" s="15">
        <v>16.051754488909801</v>
      </c>
      <c r="E9" s="16" t="s">
        <v>231</v>
      </c>
      <c r="F9" s="16" t="str">
        <f t="shared" si="0"/>
        <v>CCC-</v>
      </c>
    </row>
    <row r="10" spans="1:8">
      <c r="A10" s="15" t="s">
        <v>26</v>
      </c>
      <c r="B10" s="15">
        <v>6</v>
      </c>
      <c r="C10" s="26" t="s">
        <v>110</v>
      </c>
      <c r="D10" s="15">
        <v>28.408666823142799</v>
      </c>
      <c r="E10" s="16" t="s">
        <v>113</v>
      </c>
      <c r="F10" s="16" t="str">
        <f t="shared" si="0"/>
        <v>BB-</v>
      </c>
    </row>
    <row r="11" spans="1:8">
      <c r="A11" s="15" t="s">
        <v>242</v>
      </c>
      <c r="B11" s="15">
        <v>5</v>
      </c>
      <c r="C11" s="24" t="s">
        <v>345</v>
      </c>
      <c r="D11" s="15">
        <v>40.765579157375903</v>
      </c>
      <c r="E11" s="16" t="s">
        <v>110</v>
      </c>
      <c r="F11" s="16" t="str">
        <f t="shared" si="0"/>
        <v>BBB</v>
      </c>
    </row>
    <row r="12" spans="1:8">
      <c r="A12" s="15" t="s">
        <v>243</v>
      </c>
      <c r="B12" s="15">
        <v>0</v>
      </c>
      <c r="C12" s="26" t="s">
        <v>346</v>
      </c>
      <c r="D12" s="15">
        <v>102.550140828541</v>
      </c>
      <c r="F12" s="16" t="str">
        <f t="shared" si="0"/>
        <v>AAA</v>
      </c>
    </row>
    <row r="13" spans="1:8">
      <c r="A13" s="15" t="s">
        <v>147</v>
      </c>
      <c r="B13" s="15">
        <v>1</v>
      </c>
      <c r="C13" s="26" t="s">
        <v>347</v>
      </c>
      <c r="D13" s="15">
        <v>90.193228494308201</v>
      </c>
      <c r="E13" s="16" t="s">
        <v>348</v>
      </c>
      <c r="F13" s="16" t="str">
        <f t="shared" si="0"/>
        <v>AA+</v>
      </c>
    </row>
    <row r="14" spans="1:8">
      <c r="A14" s="15" t="s">
        <v>27</v>
      </c>
      <c r="B14" s="15">
        <v>4</v>
      </c>
      <c r="C14" s="24" t="s">
        <v>349</v>
      </c>
      <c r="D14" s="15">
        <v>53.122491491608997</v>
      </c>
      <c r="E14" s="16" t="s">
        <v>118</v>
      </c>
      <c r="F14" s="16" t="str">
        <f t="shared" si="0"/>
        <v>BB+</v>
      </c>
    </row>
    <row r="15" spans="1:8">
      <c r="A15" s="15" t="s">
        <v>96</v>
      </c>
      <c r="B15" s="15">
        <v>4</v>
      </c>
      <c r="C15" s="26" t="s">
        <v>108</v>
      </c>
      <c r="D15" s="15">
        <v>53.122491491608997</v>
      </c>
      <c r="E15" s="16" t="s">
        <v>118</v>
      </c>
      <c r="F15" s="16" t="str">
        <f t="shared" si="0"/>
        <v>B+</v>
      </c>
    </row>
    <row r="16" spans="1:8">
      <c r="A16" s="15" t="s">
        <v>244</v>
      </c>
      <c r="B16" s="15">
        <v>6</v>
      </c>
      <c r="C16" s="26" t="s">
        <v>340</v>
      </c>
      <c r="D16" s="15">
        <v>28.408666823142799</v>
      </c>
      <c r="E16" s="16" t="s">
        <v>113</v>
      </c>
      <c r="F16" s="16" t="str">
        <f t="shared" si="0"/>
        <v>B+</v>
      </c>
    </row>
    <row r="17" spans="1:6">
      <c r="A17" s="15" t="s">
        <v>28</v>
      </c>
      <c r="B17" s="15">
        <v>5</v>
      </c>
      <c r="C17" s="26" t="s">
        <v>110</v>
      </c>
      <c r="D17" s="15">
        <v>40.765579157375903</v>
      </c>
      <c r="E17" s="16" t="s">
        <v>110</v>
      </c>
      <c r="F17" s="16" t="str">
        <f t="shared" si="0"/>
        <v>BB-</v>
      </c>
    </row>
    <row r="18" spans="1:6">
      <c r="A18" s="15" t="s">
        <v>350</v>
      </c>
      <c r="C18" s="26" t="s">
        <v>109</v>
      </c>
      <c r="F18" s="16" t="str">
        <f t="shared" si="0"/>
        <v>B-</v>
      </c>
    </row>
    <row r="19" spans="1:6">
      <c r="A19" s="15" t="s">
        <v>193</v>
      </c>
      <c r="B19" s="15">
        <v>7</v>
      </c>
      <c r="C19" s="27" t="s">
        <v>351</v>
      </c>
      <c r="D19" s="15">
        <v>16.051754488909801</v>
      </c>
      <c r="E19" s="16" t="s">
        <v>231</v>
      </c>
      <c r="F19" s="16" t="str">
        <f t="shared" si="0"/>
        <v>C</v>
      </c>
    </row>
    <row r="20" spans="1:6">
      <c r="A20" s="15" t="s">
        <v>145</v>
      </c>
      <c r="B20" s="15">
        <v>2</v>
      </c>
      <c r="C20" s="26" t="s">
        <v>352</v>
      </c>
      <c r="D20" s="15">
        <v>77.8363161600751</v>
      </c>
      <c r="E20" s="16" t="s">
        <v>229</v>
      </c>
      <c r="F20" s="16" t="str">
        <f t="shared" si="0"/>
        <v>AA</v>
      </c>
    </row>
    <row r="21" spans="1:6">
      <c r="A21" s="15" t="s">
        <v>97</v>
      </c>
      <c r="C21" s="26" t="s">
        <v>109</v>
      </c>
      <c r="F21" s="16" t="str">
        <f t="shared" si="0"/>
        <v>B-</v>
      </c>
    </row>
    <row r="22" spans="1:6">
      <c r="A22" s="15" t="s">
        <v>69</v>
      </c>
      <c r="B22" s="15">
        <v>6</v>
      </c>
      <c r="C22" s="26" t="s">
        <v>108</v>
      </c>
      <c r="D22" s="15">
        <v>28.408666823142799</v>
      </c>
      <c r="E22" s="16" t="s">
        <v>113</v>
      </c>
      <c r="F22" s="16" t="str">
        <f t="shared" si="0"/>
        <v>B+</v>
      </c>
    </row>
    <row r="23" spans="1:6">
      <c r="A23" s="15" t="s">
        <v>353</v>
      </c>
      <c r="B23" s="15">
        <v>2</v>
      </c>
      <c r="C23" s="26" t="s">
        <v>354</v>
      </c>
      <c r="D23" s="15">
        <v>77.8363161600751</v>
      </c>
      <c r="E23" s="16" t="s">
        <v>229</v>
      </c>
      <c r="F23" s="16" t="str">
        <f t="shared" si="0"/>
        <v>A+</v>
      </c>
    </row>
    <row r="24" spans="1:6">
      <c r="A24" s="15" t="s">
        <v>29</v>
      </c>
      <c r="B24" s="15">
        <v>6</v>
      </c>
      <c r="C24" s="24"/>
      <c r="D24" s="15">
        <v>28.408666823142799</v>
      </c>
      <c r="E24" s="16" t="s">
        <v>113</v>
      </c>
      <c r="F24" s="16" t="str">
        <f t="shared" si="0"/>
        <v>B</v>
      </c>
    </row>
    <row r="25" spans="1:6">
      <c r="A25" s="15" t="s">
        <v>355</v>
      </c>
      <c r="B25" s="15">
        <v>6</v>
      </c>
      <c r="C25" s="26" t="s">
        <v>109</v>
      </c>
      <c r="D25" s="15">
        <v>28.408666823142799</v>
      </c>
      <c r="E25" s="16" t="s">
        <v>113</v>
      </c>
      <c r="F25" s="16" t="str">
        <f t="shared" si="0"/>
        <v>B-</v>
      </c>
    </row>
    <row r="26" spans="1:6">
      <c r="A26" s="15" t="s">
        <v>165</v>
      </c>
      <c r="B26" s="15">
        <v>7</v>
      </c>
      <c r="C26" s="26" t="s">
        <v>340</v>
      </c>
      <c r="D26" s="15">
        <v>16.051754488909801</v>
      </c>
      <c r="E26" s="16" t="s">
        <v>231</v>
      </c>
      <c r="F26" s="16" t="str">
        <f t="shared" si="0"/>
        <v>B+</v>
      </c>
    </row>
    <row r="27" spans="1:6">
      <c r="A27" s="15" t="s">
        <v>356</v>
      </c>
      <c r="B27" s="15">
        <v>3</v>
      </c>
      <c r="C27" s="24" t="s">
        <v>116</v>
      </c>
      <c r="D27" s="15">
        <v>65.479403825841999</v>
      </c>
      <c r="E27" s="16" t="s">
        <v>116</v>
      </c>
      <c r="F27" s="16" t="str">
        <f t="shared" si="0"/>
        <v>BBB+</v>
      </c>
    </row>
    <row r="28" spans="1:6">
      <c r="A28" s="15" t="s">
        <v>8</v>
      </c>
      <c r="B28" s="15">
        <v>5</v>
      </c>
      <c r="C28" s="26" t="s">
        <v>357</v>
      </c>
      <c r="D28" s="15">
        <v>40.765579157375903</v>
      </c>
      <c r="E28" s="16" t="s">
        <v>110</v>
      </c>
      <c r="F28" s="16" t="str">
        <f t="shared" si="0"/>
        <v xml:space="preserve">BB- </v>
      </c>
    </row>
    <row r="29" spans="1:6">
      <c r="A29" s="15" t="s">
        <v>358</v>
      </c>
      <c r="C29" s="24"/>
      <c r="E29" s="16" t="s">
        <v>109</v>
      </c>
      <c r="F29" s="16" t="str">
        <f t="shared" si="0"/>
        <v>B-</v>
      </c>
    </row>
    <row r="30" spans="1:6">
      <c r="A30" s="15" t="s">
        <v>359</v>
      </c>
      <c r="B30" s="15">
        <v>3</v>
      </c>
      <c r="C30" s="24" t="s">
        <v>345</v>
      </c>
      <c r="D30" s="15">
        <v>65.479403825841999</v>
      </c>
      <c r="E30" s="16" t="s">
        <v>116</v>
      </c>
      <c r="F30" s="16" t="str">
        <f t="shared" si="0"/>
        <v>BBB</v>
      </c>
    </row>
    <row r="31" spans="1:6">
      <c r="A31" s="15" t="s">
        <v>360</v>
      </c>
      <c r="B31" s="15">
        <v>7</v>
      </c>
      <c r="C31" s="26" t="s">
        <v>361</v>
      </c>
      <c r="D31" s="15">
        <v>16.051754488909801</v>
      </c>
      <c r="E31" s="16" t="s">
        <v>231</v>
      </c>
      <c r="F31" s="16" t="str">
        <f t="shared" si="0"/>
        <v>CCC+</v>
      </c>
    </row>
    <row r="32" spans="1:6">
      <c r="A32" s="15" t="s">
        <v>178</v>
      </c>
      <c r="B32" s="15">
        <v>7</v>
      </c>
      <c r="C32" s="24"/>
      <c r="D32" s="15">
        <v>16.051754488909801</v>
      </c>
      <c r="E32" s="16" t="s">
        <v>231</v>
      </c>
      <c r="F32" s="16" t="str">
        <f t="shared" si="0"/>
        <v>CCC</v>
      </c>
    </row>
    <row r="33" spans="1:6">
      <c r="A33" s="15" t="s">
        <v>30</v>
      </c>
      <c r="B33" s="15">
        <v>6</v>
      </c>
      <c r="C33" s="27" t="s">
        <v>362</v>
      </c>
      <c r="D33" s="15">
        <v>28.408666823142799</v>
      </c>
      <c r="E33" s="16" t="s">
        <v>113</v>
      </c>
      <c r="F33" s="16" t="str">
        <f t="shared" si="0"/>
        <v>B</v>
      </c>
    </row>
    <row r="34" spans="1:6">
      <c r="A34" s="15" t="s">
        <v>363</v>
      </c>
      <c r="B34" s="15">
        <v>6</v>
      </c>
      <c r="C34" s="27" t="s">
        <v>361</v>
      </c>
      <c r="D34" s="15">
        <v>28.408666823142799</v>
      </c>
      <c r="E34" s="16" t="s">
        <v>113</v>
      </c>
      <c r="F34" s="16" t="str">
        <f t="shared" si="0"/>
        <v>CCC+</v>
      </c>
    </row>
    <row r="35" spans="1:6">
      <c r="A35" s="15" t="s">
        <v>245</v>
      </c>
      <c r="B35" s="15">
        <v>0</v>
      </c>
      <c r="C35" s="26" t="s">
        <v>346</v>
      </c>
      <c r="D35" s="15">
        <v>102.550140828541</v>
      </c>
      <c r="F35" s="16" t="str">
        <f t="shared" si="0"/>
        <v>AAA</v>
      </c>
    </row>
    <row r="36" spans="1:6">
      <c r="A36" s="15" t="s">
        <v>364</v>
      </c>
      <c r="B36" s="15">
        <v>6</v>
      </c>
      <c r="C36" s="26" t="s">
        <v>109</v>
      </c>
      <c r="D36" s="15">
        <v>28.408666823142799</v>
      </c>
      <c r="E36" s="16" t="s">
        <v>113</v>
      </c>
      <c r="F36" s="16" t="str">
        <f t="shared" si="0"/>
        <v>B-</v>
      </c>
    </row>
    <row r="37" spans="1:6">
      <c r="A37" s="15" t="s">
        <v>247</v>
      </c>
      <c r="B37" s="15">
        <v>2</v>
      </c>
      <c r="C37" s="27" t="s">
        <v>365</v>
      </c>
      <c r="D37" s="15">
        <v>77.8363161600751</v>
      </c>
      <c r="E37" s="16" t="s">
        <v>229</v>
      </c>
      <c r="F37" s="16" t="str">
        <f t="shared" si="0"/>
        <v>AA-</v>
      </c>
    </row>
    <row r="38" spans="1:6">
      <c r="A38" s="15" t="s">
        <v>174</v>
      </c>
      <c r="B38" s="15">
        <v>7</v>
      </c>
      <c r="C38" s="24"/>
      <c r="D38" s="15">
        <v>16.051754488909801</v>
      </c>
      <c r="E38" s="16" t="s">
        <v>231</v>
      </c>
      <c r="F38" s="16" t="str">
        <f t="shared" si="0"/>
        <v>CCC</v>
      </c>
    </row>
    <row r="39" spans="1:6">
      <c r="A39" s="15" t="s">
        <v>366</v>
      </c>
      <c r="B39" s="15">
        <v>2</v>
      </c>
      <c r="C39" s="26" t="s">
        <v>367</v>
      </c>
      <c r="D39" s="15">
        <v>77.8363161600751</v>
      </c>
      <c r="E39" s="16" t="s">
        <v>229</v>
      </c>
      <c r="F39" s="16" t="str">
        <f t="shared" si="0"/>
        <v>A</v>
      </c>
    </row>
    <row r="40" spans="1:6">
      <c r="A40" s="15" t="s">
        <v>368</v>
      </c>
      <c r="B40" s="15">
        <v>2</v>
      </c>
      <c r="C40" s="26" t="s">
        <v>354</v>
      </c>
      <c r="D40" s="15">
        <v>77.8363161600751</v>
      </c>
      <c r="E40" s="16" t="s">
        <v>229</v>
      </c>
      <c r="F40" s="16" t="str">
        <f t="shared" si="0"/>
        <v>A+</v>
      </c>
    </row>
    <row r="41" spans="1:6">
      <c r="A41" s="15" t="s">
        <v>9</v>
      </c>
      <c r="B41" s="15">
        <v>4</v>
      </c>
      <c r="C41" s="24" t="s">
        <v>349</v>
      </c>
      <c r="D41" s="15">
        <v>53.122491491608997</v>
      </c>
      <c r="E41" s="16" t="s">
        <v>118</v>
      </c>
      <c r="F41" s="16" t="str">
        <f t="shared" si="0"/>
        <v>BB+</v>
      </c>
    </row>
    <row r="42" spans="1:6">
      <c r="A42" s="15" t="s">
        <v>218</v>
      </c>
      <c r="C42" s="24"/>
      <c r="E42" s="16" t="s">
        <v>109</v>
      </c>
      <c r="F42" s="16" t="str">
        <f t="shared" si="0"/>
        <v>B-</v>
      </c>
    </row>
    <row r="43" spans="1:6">
      <c r="A43" s="15" t="s">
        <v>370</v>
      </c>
      <c r="B43" s="15">
        <v>7</v>
      </c>
      <c r="C43" s="26" t="s">
        <v>109</v>
      </c>
      <c r="D43" s="15">
        <v>16.051754488909801</v>
      </c>
      <c r="E43" s="16" t="s">
        <v>231</v>
      </c>
      <c r="F43" s="16" t="str">
        <f t="shared" si="0"/>
        <v>B-</v>
      </c>
    </row>
    <row r="44" spans="1:6">
      <c r="A44" s="15" t="s">
        <v>214</v>
      </c>
      <c r="B44" s="15">
        <v>7</v>
      </c>
      <c r="C44" s="24"/>
      <c r="D44" s="15">
        <v>16.051754488909801</v>
      </c>
      <c r="E44" s="16" t="s">
        <v>231</v>
      </c>
      <c r="F44" s="16" t="str">
        <f t="shared" si="0"/>
        <v>CCC</v>
      </c>
    </row>
    <row r="45" spans="1:6">
      <c r="A45" s="15" t="s">
        <v>371</v>
      </c>
      <c r="C45" s="24"/>
      <c r="E45" s="16" t="s">
        <v>109</v>
      </c>
      <c r="F45" s="16" t="str">
        <f t="shared" si="0"/>
        <v>B-</v>
      </c>
    </row>
    <row r="46" spans="1:6">
      <c r="A46" s="15" t="s">
        <v>10</v>
      </c>
      <c r="B46" s="15">
        <v>4</v>
      </c>
      <c r="C46" s="26" t="s">
        <v>108</v>
      </c>
      <c r="D46" s="15">
        <v>53.122491491608997</v>
      </c>
      <c r="E46" s="16" t="s">
        <v>118</v>
      </c>
      <c r="F46" s="16" t="str">
        <f t="shared" si="0"/>
        <v>B+</v>
      </c>
    </row>
    <row r="47" spans="1:6">
      <c r="A47" s="15" t="s">
        <v>372</v>
      </c>
      <c r="B47" s="15">
        <v>5</v>
      </c>
      <c r="C47" s="24"/>
      <c r="D47" s="15">
        <v>40.765579157375903</v>
      </c>
      <c r="E47" s="16" t="s">
        <v>110</v>
      </c>
      <c r="F47" s="16" t="str">
        <f t="shared" si="0"/>
        <v>BB-</v>
      </c>
    </row>
    <row r="48" spans="1:6">
      <c r="A48" s="15" t="s">
        <v>373</v>
      </c>
      <c r="B48" s="15">
        <v>4</v>
      </c>
      <c r="C48" s="24" t="s">
        <v>116</v>
      </c>
      <c r="D48" s="15">
        <v>53.122491491608997</v>
      </c>
      <c r="E48" s="16" t="s">
        <v>118</v>
      </c>
      <c r="F48" s="16" t="str">
        <f t="shared" si="0"/>
        <v>BBB+</v>
      </c>
    </row>
    <row r="49" spans="1:6">
      <c r="A49" s="15" t="s">
        <v>248</v>
      </c>
      <c r="B49" s="15">
        <v>7</v>
      </c>
      <c r="C49" s="27" t="s">
        <v>374</v>
      </c>
      <c r="D49" s="15">
        <v>16.051754488909801</v>
      </c>
      <c r="E49" s="16" t="s">
        <v>231</v>
      </c>
      <c r="F49" s="16" t="str">
        <f t="shared" si="0"/>
        <v>CC</v>
      </c>
    </row>
    <row r="50" spans="1:6">
      <c r="A50" s="15" t="s">
        <v>158</v>
      </c>
      <c r="C50" s="24" t="s">
        <v>345</v>
      </c>
      <c r="F50" s="16" t="str">
        <f t="shared" si="0"/>
        <v>BBB</v>
      </c>
    </row>
    <row r="51" spans="1:6">
      <c r="A51" s="15" t="s">
        <v>153</v>
      </c>
      <c r="B51" s="15">
        <v>2</v>
      </c>
      <c r="C51" s="26" t="s">
        <v>365</v>
      </c>
      <c r="D51" s="15">
        <v>77.8363161600751</v>
      </c>
      <c r="E51" s="16" t="s">
        <v>229</v>
      </c>
      <c r="F51" s="16" t="str">
        <f t="shared" si="0"/>
        <v>AA-</v>
      </c>
    </row>
    <row r="52" spans="1:6">
      <c r="A52" s="15" t="s">
        <v>156</v>
      </c>
      <c r="B52" s="15">
        <v>0</v>
      </c>
      <c r="C52" s="26" t="s">
        <v>346</v>
      </c>
      <c r="D52" s="15">
        <v>102.550140828541</v>
      </c>
      <c r="F52" s="16" t="str">
        <f t="shared" si="0"/>
        <v>AAA</v>
      </c>
    </row>
    <row r="53" spans="1:6">
      <c r="A53" s="15" t="s">
        <v>215</v>
      </c>
      <c r="B53" s="15">
        <v>7</v>
      </c>
      <c r="C53" s="24"/>
      <c r="D53" s="15">
        <v>16.051754488909801</v>
      </c>
      <c r="E53" s="16" t="s">
        <v>231</v>
      </c>
      <c r="F53" s="16" t="str">
        <f t="shared" si="0"/>
        <v>CCC</v>
      </c>
    </row>
    <row r="54" spans="1:6">
      <c r="A54" s="15" t="s">
        <v>125</v>
      </c>
      <c r="C54" s="24"/>
      <c r="E54" s="16" t="s">
        <v>109</v>
      </c>
      <c r="F54" s="16" t="str">
        <f t="shared" si="0"/>
        <v>B-</v>
      </c>
    </row>
    <row r="55" spans="1:6">
      <c r="A55" s="15" t="s">
        <v>11</v>
      </c>
      <c r="B55" s="15">
        <v>4</v>
      </c>
      <c r="C55" s="26" t="s">
        <v>375</v>
      </c>
      <c r="D55" s="15">
        <v>53.122491491608997</v>
      </c>
      <c r="E55" s="16" t="s">
        <v>118</v>
      </c>
      <c r="F55" s="16" t="str">
        <f t="shared" si="0"/>
        <v>BB</v>
      </c>
    </row>
    <row r="56" spans="1:6">
      <c r="A56" s="15" t="s">
        <v>12</v>
      </c>
      <c r="B56" s="15">
        <v>6</v>
      </c>
      <c r="C56" s="26" t="s">
        <v>109</v>
      </c>
      <c r="D56" s="15">
        <v>28.408666823142799</v>
      </c>
      <c r="E56" s="16" t="s">
        <v>113</v>
      </c>
      <c r="F56" s="16" t="str">
        <f t="shared" si="0"/>
        <v>B-</v>
      </c>
    </row>
    <row r="57" spans="1:6">
      <c r="A57" s="15" t="s">
        <v>77</v>
      </c>
      <c r="B57" s="15">
        <v>5</v>
      </c>
      <c r="C57" s="26" t="s">
        <v>362</v>
      </c>
      <c r="D57" s="15">
        <v>40.765579157375903</v>
      </c>
      <c r="E57" s="16" t="s">
        <v>110</v>
      </c>
      <c r="F57" s="16" t="str">
        <f t="shared" si="0"/>
        <v>B</v>
      </c>
    </row>
    <row r="58" spans="1:6">
      <c r="A58" s="15" t="s">
        <v>13</v>
      </c>
      <c r="B58" s="15">
        <v>7</v>
      </c>
      <c r="C58" s="26" t="s">
        <v>107</v>
      </c>
      <c r="D58" s="15">
        <v>16.051754488909801</v>
      </c>
      <c r="E58" s="16" t="s">
        <v>231</v>
      </c>
      <c r="F58" s="16" t="str">
        <f t="shared" si="0"/>
        <v>CCC+</v>
      </c>
    </row>
    <row r="59" spans="1:6">
      <c r="A59" s="15" t="s">
        <v>78</v>
      </c>
      <c r="B59" s="15">
        <v>7</v>
      </c>
      <c r="C59" s="24"/>
      <c r="D59" s="15">
        <v>16.051754488909801</v>
      </c>
      <c r="E59" s="16" t="s">
        <v>231</v>
      </c>
      <c r="F59" s="16" t="str">
        <f t="shared" si="0"/>
        <v>CCC</v>
      </c>
    </row>
    <row r="60" spans="1:6">
      <c r="A60" s="15" t="s">
        <v>219</v>
      </c>
      <c r="B60" s="15">
        <v>7</v>
      </c>
      <c r="C60" s="24"/>
      <c r="D60" s="15">
        <v>16.051754488909801</v>
      </c>
      <c r="E60" s="16" t="s">
        <v>231</v>
      </c>
      <c r="F60" s="16" t="str">
        <f t="shared" si="0"/>
        <v>CCC</v>
      </c>
    </row>
    <row r="61" spans="1:6">
      <c r="A61" s="15" t="s">
        <v>161</v>
      </c>
      <c r="B61" s="15">
        <v>2</v>
      </c>
      <c r="C61" s="26" t="s">
        <v>365</v>
      </c>
      <c r="D61" s="15">
        <v>77.8363161600751</v>
      </c>
      <c r="E61" s="16" t="s">
        <v>229</v>
      </c>
      <c r="F61" s="16" t="str">
        <f t="shared" si="0"/>
        <v>AA-</v>
      </c>
    </row>
    <row r="62" spans="1:6">
      <c r="A62" s="15" t="s">
        <v>76</v>
      </c>
      <c r="B62" s="15">
        <v>6</v>
      </c>
      <c r="C62" s="24"/>
      <c r="D62" s="15">
        <v>28.408666823142799</v>
      </c>
      <c r="E62" s="16" t="s">
        <v>113</v>
      </c>
      <c r="F62" s="16" t="str">
        <f t="shared" si="0"/>
        <v>B</v>
      </c>
    </row>
    <row r="63" spans="1:6">
      <c r="A63" s="15" t="s">
        <v>79</v>
      </c>
      <c r="B63" s="15">
        <v>7</v>
      </c>
      <c r="C63" s="26" t="s">
        <v>376</v>
      </c>
      <c r="D63" s="15">
        <v>16.051754488909801</v>
      </c>
      <c r="E63" s="16" t="s">
        <v>231</v>
      </c>
      <c r="F63" s="16" t="str">
        <f t="shared" si="0"/>
        <v>CCC</v>
      </c>
    </row>
    <row r="64" spans="1:6">
      <c r="A64" s="15" t="s">
        <v>249</v>
      </c>
      <c r="B64" s="15">
        <v>0</v>
      </c>
      <c r="C64" s="26" t="s">
        <v>346</v>
      </c>
      <c r="D64" s="15">
        <v>102.550140828541</v>
      </c>
      <c r="F64" s="16" t="str">
        <f t="shared" si="0"/>
        <v>AAA</v>
      </c>
    </row>
    <row r="65" spans="1:6">
      <c r="A65" s="15" t="s">
        <v>32</v>
      </c>
      <c r="B65" s="15">
        <v>5</v>
      </c>
      <c r="C65" s="26" t="s">
        <v>108</v>
      </c>
      <c r="D65" s="15">
        <v>40.765579157375903</v>
      </c>
      <c r="E65" s="16" t="s">
        <v>110</v>
      </c>
      <c r="F65" s="16" t="str">
        <f t="shared" si="0"/>
        <v>B+</v>
      </c>
    </row>
    <row r="66" spans="1:6">
      <c r="A66" s="15" t="s">
        <v>150</v>
      </c>
      <c r="B66" s="15">
        <v>1</v>
      </c>
      <c r="C66" s="26" t="s">
        <v>347</v>
      </c>
      <c r="D66" s="15">
        <v>90.193228494308201</v>
      </c>
      <c r="E66" s="16" t="s">
        <v>348</v>
      </c>
      <c r="F66" s="16" t="str">
        <f t="shared" si="0"/>
        <v>AA+</v>
      </c>
    </row>
    <row r="67" spans="1:6">
      <c r="A67" s="15" t="s">
        <v>141</v>
      </c>
      <c r="B67" s="15">
        <v>2</v>
      </c>
      <c r="C67" s="26" t="s">
        <v>352</v>
      </c>
      <c r="D67" s="15">
        <v>77.8363161600751</v>
      </c>
      <c r="E67" s="16" t="s">
        <v>229</v>
      </c>
      <c r="F67" s="16" t="str">
        <f t="shared" ref="F67:F130" si="1">IF(LEN(C67)=0,E67,C67)</f>
        <v>AA</v>
      </c>
    </row>
    <row r="68" spans="1:6">
      <c r="A68" s="15" t="s">
        <v>377</v>
      </c>
      <c r="C68" s="24"/>
      <c r="E68" s="16" t="s">
        <v>109</v>
      </c>
      <c r="F68" s="16" t="str">
        <f t="shared" si="1"/>
        <v>B-</v>
      </c>
    </row>
    <row r="69" spans="1:6">
      <c r="A69" s="15" t="s">
        <v>378</v>
      </c>
      <c r="B69" s="15">
        <v>6</v>
      </c>
      <c r="C69" s="27" t="s">
        <v>361</v>
      </c>
      <c r="D69" s="15">
        <v>28.408666823142799</v>
      </c>
      <c r="E69" s="16" t="s">
        <v>113</v>
      </c>
      <c r="F69" s="16" t="str">
        <f t="shared" si="1"/>
        <v>CCC+</v>
      </c>
    </row>
    <row r="70" spans="1:6">
      <c r="A70" s="15" t="s">
        <v>179</v>
      </c>
      <c r="B70" s="15">
        <v>7</v>
      </c>
      <c r="C70" s="24"/>
      <c r="D70" s="15">
        <v>16.051754488909801</v>
      </c>
      <c r="E70" s="16" t="s">
        <v>231</v>
      </c>
      <c r="F70" s="16" t="str">
        <f t="shared" si="1"/>
        <v>CCC</v>
      </c>
    </row>
    <row r="71" spans="1:6">
      <c r="A71" s="15" t="s">
        <v>250</v>
      </c>
      <c r="B71" s="15">
        <v>6</v>
      </c>
      <c r="C71" s="26" t="s">
        <v>375</v>
      </c>
      <c r="D71" s="15">
        <v>28.408666823142799</v>
      </c>
      <c r="E71" s="16" t="s">
        <v>113</v>
      </c>
      <c r="F71" s="16" t="str">
        <f t="shared" si="1"/>
        <v>BB</v>
      </c>
    </row>
    <row r="72" spans="1:6">
      <c r="A72" s="15" t="s">
        <v>142</v>
      </c>
      <c r="B72" s="15">
        <v>0</v>
      </c>
      <c r="C72" s="26" t="s">
        <v>346</v>
      </c>
      <c r="D72" s="15">
        <v>102.550140828541</v>
      </c>
      <c r="F72" s="16" t="str">
        <f t="shared" si="1"/>
        <v>AAA</v>
      </c>
    </row>
    <row r="73" spans="1:6">
      <c r="A73" s="15" t="s">
        <v>171</v>
      </c>
      <c r="B73" s="15">
        <v>7</v>
      </c>
      <c r="C73" s="27" t="s">
        <v>374</v>
      </c>
      <c r="D73" s="15">
        <v>16.051754488909801</v>
      </c>
      <c r="E73" s="16" t="s">
        <v>231</v>
      </c>
      <c r="F73" s="16" t="str">
        <f t="shared" si="1"/>
        <v>CC</v>
      </c>
    </row>
    <row r="74" spans="1:6">
      <c r="A74" s="15" t="s">
        <v>251</v>
      </c>
      <c r="C74" s="26" t="s">
        <v>112</v>
      </c>
      <c r="F74" s="16" t="str">
        <f t="shared" si="1"/>
        <v>BB+</v>
      </c>
    </row>
    <row r="75" spans="1:6">
      <c r="A75" s="15" t="s">
        <v>126</v>
      </c>
      <c r="C75" s="26" t="s">
        <v>117</v>
      </c>
      <c r="F75" s="16" t="str">
        <f t="shared" si="1"/>
        <v>SD</v>
      </c>
    </row>
    <row r="76" spans="1:6">
      <c r="A76" s="15" t="s">
        <v>99</v>
      </c>
      <c r="B76" s="15">
        <v>4</v>
      </c>
      <c r="C76" s="26" t="s">
        <v>375</v>
      </c>
      <c r="D76" s="15">
        <v>53.122491491608997</v>
      </c>
      <c r="E76" s="16" t="s">
        <v>118</v>
      </c>
      <c r="F76" s="16" t="str">
        <f t="shared" si="1"/>
        <v>BB</v>
      </c>
    </row>
    <row r="77" spans="1:6">
      <c r="A77" s="15" t="s">
        <v>169</v>
      </c>
      <c r="B77" s="15">
        <v>7</v>
      </c>
      <c r="C77" s="24"/>
      <c r="D77" s="15">
        <v>16.051754488909801</v>
      </c>
      <c r="E77" s="16" t="s">
        <v>231</v>
      </c>
      <c r="F77" s="16" t="str">
        <f t="shared" si="1"/>
        <v>CCC</v>
      </c>
    </row>
    <row r="78" spans="1:6">
      <c r="A78" s="15" t="s">
        <v>277</v>
      </c>
      <c r="B78" s="15">
        <v>7</v>
      </c>
      <c r="C78" s="24"/>
      <c r="D78" s="15">
        <v>16.051754488909801</v>
      </c>
      <c r="E78" s="16" t="s">
        <v>231</v>
      </c>
      <c r="F78" s="16" t="str">
        <f t="shared" si="1"/>
        <v>CCC</v>
      </c>
    </row>
    <row r="79" spans="1:6">
      <c r="A79" s="15" t="s">
        <v>100</v>
      </c>
      <c r="B79" s="15">
        <v>5</v>
      </c>
      <c r="C79" s="24"/>
      <c r="D79" s="15">
        <v>40.765579157375903</v>
      </c>
      <c r="E79" s="16" t="s">
        <v>110</v>
      </c>
      <c r="F79" s="16" t="str">
        <f t="shared" si="1"/>
        <v>BB-</v>
      </c>
    </row>
    <row r="80" spans="1:6">
      <c r="A80" s="15" t="s">
        <v>101</v>
      </c>
      <c r="B80" s="15">
        <v>7</v>
      </c>
      <c r="C80" s="24"/>
      <c r="D80" s="15">
        <v>16.051754488909801</v>
      </c>
      <c r="E80" s="16" t="s">
        <v>231</v>
      </c>
      <c r="F80" s="16" t="str">
        <f t="shared" si="1"/>
        <v>CCC</v>
      </c>
    </row>
    <row r="81" spans="1:6">
      <c r="A81" s="15" t="s">
        <v>102</v>
      </c>
      <c r="B81" s="15">
        <v>5</v>
      </c>
      <c r="C81" s="26" t="s">
        <v>380</v>
      </c>
      <c r="D81" s="15">
        <v>40.765579157375903</v>
      </c>
      <c r="E81" s="16" t="s">
        <v>110</v>
      </c>
      <c r="F81" s="16" t="str">
        <f t="shared" si="1"/>
        <v>BB-</v>
      </c>
    </row>
    <row r="82" spans="1:6">
      <c r="A82" s="15" t="s">
        <v>252</v>
      </c>
      <c r="B82" s="15">
        <v>2</v>
      </c>
      <c r="C82" s="27" t="s">
        <v>365</v>
      </c>
      <c r="D82" s="15">
        <v>77.8363161600751</v>
      </c>
      <c r="E82" s="16" t="s">
        <v>229</v>
      </c>
      <c r="F82" s="16" t="str">
        <f t="shared" si="1"/>
        <v>AA-</v>
      </c>
    </row>
    <row r="83" spans="1:6">
      <c r="A83" s="15" t="s">
        <v>253</v>
      </c>
      <c r="C83" s="24" t="s">
        <v>118</v>
      </c>
      <c r="F83" s="16" t="str">
        <f t="shared" si="1"/>
        <v>BBB-</v>
      </c>
    </row>
    <row r="84" spans="1:6">
      <c r="A84" s="15" t="s">
        <v>186</v>
      </c>
      <c r="B84" s="15">
        <v>2</v>
      </c>
      <c r="C84" s="26" t="s">
        <v>367</v>
      </c>
      <c r="D84" s="15">
        <v>77.8363161600751</v>
      </c>
      <c r="E84" s="16" t="s">
        <v>229</v>
      </c>
      <c r="F84" s="16" t="str">
        <f t="shared" si="1"/>
        <v>A</v>
      </c>
    </row>
    <row r="85" spans="1:6">
      <c r="A85" s="15" t="s">
        <v>254</v>
      </c>
      <c r="B85" s="15">
        <v>3</v>
      </c>
      <c r="C85" s="24" t="s">
        <v>118</v>
      </c>
      <c r="D85" s="15">
        <v>65.479403825841999</v>
      </c>
      <c r="E85" s="16" t="s">
        <v>116</v>
      </c>
      <c r="F85" s="16" t="str">
        <f t="shared" si="1"/>
        <v>BBB-</v>
      </c>
    </row>
    <row r="86" spans="1:6">
      <c r="A86" s="15" t="s">
        <v>35</v>
      </c>
      <c r="B86" s="15">
        <v>3</v>
      </c>
      <c r="C86" s="24" t="s">
        <v>345</v>
      </c>
      <c r="D86" s="15">
        <v>65.479403825841999</v>
      </c>
      <c r="E86" s="16" t="s">
        <v>116</v>
      </c>
      <c r="F86" s="16" t="str">
        <f t="shared" si="1"/>
        <v>BBB</v>
      </c>
    </row>
    <row r="87" spans="1:6">
      <c r="A87" s="15" t="s">
        <v>327</v>
      </c>
      <c r="B87" s="15">
        <v>7</v>
      </c>
      <c r="C87" s="24"/>
      <c r="D87" s="15">
        <v>16.051754488909801</v>
      </c>
      <c r="E87" s="16" t="s">
        <v>231</v>
      </c>
      <c r="F87" s="16" t="str">
        <f t="shared" si="1"/>
        <v>CCC</v>
      </c>
    </row>
    <row r="88" spans="1:6">
      <c r="A88" s="15" t="s">
        <v>381</v>
      </c>
      <c r="B88" s="15">
        <v>7</v>
      </c>
      <c r="C88" s="26" t="s">
        <v>109</v>
      </c>
      <c r="D88" s="15">
        <v>16.051754488909801</v>
      </c>
      <c r="E88" s="16" t="s">
        <v>231</v>
      </c>
      <c r="F88" s="16" t="str">
        <f t="shared" si="1"/>
        <v>B-</v>
      </c>
    </row>
    <row r="89" spans="1:6">
      <c r="A89" s="15" t="s">
        <v>152</v>
      </c>
      <c r="B89" s="15">
        <v>2</v>
      </c>
      <c r="C89" s="26" t="s">
        <v>352</v>
      </c>
      <c r="D89" s="15">
        <v>77.8363161600751</v>
      </c>
      <c r="E89" s="16" t="s">
        <v>229</v>
      </c>
      <c r="F89" s="16" t="str">
        <f t="shared" si="1"/>
        <v>AA</v>
      </c>
    </row>
    <row r="90" spans="1:6">
      <c r="A90" s="15" t="s">
        <v>255</v>
      </c>
      <c r="B90" s="15">
        <v>2</v>
      </c>
      <c r="C90" s="27" t="s">
        <v>365</v>
      </c>
      <c r="D90" s="15">
        <v>77.8363161600751</v>
      </c>
      <c r="E90" s="16" t="s">
        <v>229</v>
      </c>
      <c r="F90" s="16" t="str">
        <f t="shared" si="1"/>
        <v>AA-</v>
      </c>
    </row>
    <row r="91" spans="1:6">
      <c r="A91" s="15" t="s">
        <v>189</v>
      </c>
      <c r="B91" s="15">
        <v>2</v>
      </c>
      <c r="C91" s="26" t="s">
        <v>365</v>
      </c>
      <c r="D91" s="15">
        <v>77.8363161600751</v>
      </c>
      <c r="E91" s="16" t="s">
        <v>229</v>
      </c>
      <c r="F91" s="16" t="str">
        <f t="shared" si="1"/>
        <v>AA-</v>
      </c>
    </row>
    <row r="92" spans="1:6">
      <c r="A92" s="15" t="s">
        <v>382</v>
      </c>
      <c r="C92" s="24" t="s">
        <v>345</v>
      </c>
      <c r="F92" s="16" t="str">
        <f t="shared" si="1"/>
        <v>BBB</v>
      </c>
    </row>
    <row r="93" spans="1:6">
      <c r="A93" s="15" t="s">
        <v>103</v>
      </c>
      <c r="B93" s="15">
        <v>6</v>
      </c>
      <c r="C93" s="26" t="s">
        <v>110</v>
      </c>
      <c r="D93" s="15">
        <v>28.408666823142799</v>
      </c>
      <c r="E93" s="16" t="s">
        <v>113</v>
      </c>
      <c r="F93" s="16" t="str">
        <f t="shared" si="1"/>
        <v>BB-</v>
      </c>
    </row>
    <row r="94" spans="1:6">
      <c r="A94" s="15" t="s">
        <v>383</v>
      </c>
      <c r="B94" s="15">
        <v>2</v>
      </c>
      <c r="C94" s="26" t="s">
        <v>354</v>
      </c>
      <c r="D94" s="15">
        <v>77.8363161600751</v>
      </c>
      <c r="E94" s="16" t="s">
        <v>229</v>
      </c>
      <c r="F94" s="16" t="str">
        <f t="shared" si="1"/>
        <v>A+</v>
      </c>
    </row>
    <row r="95" spans="1:6">
      <c r="A95" s="15" t="s">
        <v>188</v>
      </c>
      <c r="B95" s="15">
        <v>5</v>
      </c>
      <c r="C95" s="26" t="s">
        <v>108</v>
      </c>
      <c r="D95" s="15">
        <v>40.765579157375903</v>
      </c>
      <c r="E95" s="16" t="s">
        <v>110</v>
      </c>
      <c r="F95" s="16" t="str">
        <f t="shared" si="1"/>
        <v>B+</v>
      </c>
    </row>
    <row r="96" spans="1:6">
      <c r="A96" s="15" t="s">
        <v>256</v>
      </c>
      <c r="B96" s="15">
        <v>5</v>
      </c>
      <c r="C96" s="24" t="s">
        <v>118</v>
      </c>
      <c r="D96" s="15">
        <v>40.765579157375903</v>
      </c>
      <c r="E96" s="16" t="s">
        <v>110</v>
      </c>
      <c r="F96" s="16" t="str">
        <f t="shared" si="1"/>
        <v>BBB-</v>
      </c>
    </row>
    <row r="97" spans="1:6">
      <c r="A97" s="15" t="s">
        <v>81</v>
      </c>
      <c r="B97" s="15">
        <v>7</v>
      </c>
      <c r="C97" s="26" t="s">
        <v>362</v>
      </c>
      <c r="D97" s="15">
        <v>16.051754488909801</v>
      </c>
      <c r="E97" s="16" t="s">
        <v>231</v>
      </c>
      <c r="F97" s="16" t="str">
        <f t="shared" si="1"/>
        <v>B</v>
      </c>
    </row>
    <row r="98" spans="1:6">
      <c r="A98" s="15" t="s">
        <v>37</v>
      </c>
      <c r="C98" s="24"/>
      <c r="E98" s="16" t="s">
        <v>109</v>
      </c>
      <c r="F98" s="16" t="str">
        <f t="shared" si="1"/>
        <v>B-</v>
      </c>
    </row>
    <row r="99" spans="1:6">
      <c r="A99" s="15" t="s">
        <v>184</v>
      </c>
      <c r="B99" s="15">
        <v>6</v>
      </c>
      <c r="C99" s="24"/>
      <c r="D99" s="15">
        <v>28.408666823142799</v>
      </c>
      <c r="E99" s="16" t="s">
        <v>113</v>
      </c>
      <c r="F99" s="16" t="str">
        <f t="shared" si="1"/>
        <v>B</v>
      </c>
    </row>
    <row r="100" spans="1:6">
      <c r="A100" s="15" t="s">
        <v>385</v>
      </c>
      <c r="B100" s="15">
        <v>2</v>
      </c>
      <c r="C100" s="26" t="s">
        <v>354</v>
      </c>
      <c r="D100" s="15">
        <v>77.8363161600751</v>
      </c>
      <c r="E100" s="16" t="s">
        <v>229</v>
      </c>
      <c r="F100" s="16" t="str">
        <f t="shared" si="1"/>
        <v>A+</v>
      </c>
    </row>
    <row r="101" spans="1:6">
      <c r="A101" s="15" t="s">
        <v>386</v>
      </c>
      <c r="B101" s="15">
        <v>7</v>
      </c>
      <c r="C101" s="27" t="s">
        <v>387</v>
      </c>
      <c r="D101" s="15">
        <v>16.051754488909801</v>
      </c>
      <c r="E101" s="16" t="s">
        <v>231</v>
      </c>
      <c r="F101" s="16" t="str">
        <f t="shared" si="1"/>
        <v>B-</v>
      </c>
    </row>
    <row r="102" spans="1:6">
      <c r="A102" s="15" t="s">
        <v>211</v>
      </c>
      <c r="B102" s="15">
        <v>7</v>
      </c>
      <c r="C102" s="27" t="s">
        <v>344</v>
      </c>
      <c r="D102" s="15">
        <v>16.051754488909801</v>
      </c>
      <c r="E102" s="16" t="s">
        <v>231</v>
      </c>
      <c r="F102" s="16" t="str">
        <f t="shared" si="1"/>
        <v>CCC-</v>
      </c>
    </row>
    <row r="103" spans="1:6">
      <c r="A103" s="15" t="s">
        <v>388</v>
      </c>
      <c r="B103" s="15">
        <v>2</v>
      </c>
      <c r="C103" s="26" t="s">
        <v>354</v>
      </c>
      <c r="D103" s="15">
        <v>77.8363161600751</v>
      </c>
      <c r="E103" s="16" t="s">
        <v>229</v>
      </c>
      <c r="F103" s="16" t="str">
        <f t="shared" si="1"/>
        <v>A+</v>
      </c>
    </row>
    <row r="104" spans="1:6">
      <c r="A104" s="15" t="s">
        <v>190</v>
      </c>
      <c r="B104" s="15">
        <v>7</v>
      </c>
      <c r="C104" s="26" t="s">
        <v>240</v>
      </c>
      <c r="D104" s="15">
        <v>16.051754488909801</v>
      </c>
      <c r="E104" s="16" t="s">
        <v>231</v>
      </c>
      <c r="F104" s="16" t="str">
        <f t="shared" si="1"/>
        <v>D</v>
      </c>
    </row>
    <row r="105" spans="1:6">
      <c r="A105" s="15" t="s">
        <v>176</v>
      </c>
      <c r="B105" s="15">
        <v>6</v>
      </c>
      <c r="C105" s="28" t="s">
        <v>362</v>
      </c>
      <c r="D105" s="15">
        <v>28.408666823142799</v>
      </c>
      <c r="E105" s="16" t="s">
        <v>113</v>
      </c>
      <c r="F105" s="16" t="str">
        <f t="shared" si="1"/>
        <v>B</v>
      </c>
    </row>
    <row r="106" spans="1:6">
      <c r="A106" s="15" t="s">
        <v>180</v>
      </c>
      <c r="B106" s="15">
        <v>7</v>
      </c>
      <c r="C106" s="24"/>
      <c r="D106" s="15">
        <v>16.051754488909801</v>
      </c>
      <c r="E106" s="16" t="s">
        <v>231</v>
      </c>
      <c r="F106" s="16" t="str">
        <f t="shared" si="1"/>
        <v>CCC</v>
      </c>
    </row>
    <row r="107" spans="1:6">
      <c r="A107" s="15" t="s">
        <v>389</v>
      </c>
      <c r="B107" s="15">
        <v>0</v>
      </c>
      <c r="C107" s="26" t="s">
        <v>346</v>
      </c>
      <c r="D107" s="15">
        <v>102.550140828541</v>
      </c>
      <c r="F107" s="16" t="str">
        <f t="shared" si="1"/>
        <v>AAA</v>
      </c>
    </row>
    <row r="108" spans="1:6">
      <c r="A108" s="15" t="s">
        <v>390</v>
      </c>
      <c r="B108" s="15">
        <v>2</v>
      </c>
      <c r="C108" s="26" t="s">
        <v>354</v>
      </c>
      <c r="D108" s="15">
        <v>77.8363161600751</v>
      </c>
      <c r="E108" s="16" t="s">
        <v>229</v>
      </c>
      <c r="F108" s="16" t="str">
        <f t="shared" si="1"/>
        <v>A+</v>
      </c>
    </row>
    <row r="109" spans="1:6">
      <c r="A109" s="15" t="s">
        <v>163</v>
      </c>
      <c r="B109" s="15">
        <v>0</v>
      </c>
      <c r="C109" s="26" t="s">
        <v>346</v>
      </c>
      <c r="D109" s="15">
        <v>102.550140828541</v>
      </c>
      <c r="F109" s="16" t="str">
        <f t="shared" si="1"/>
        <v>AAA</v>
      </c>
    </row>
    <row r="110" spans="1:6">
      <c r="A110" s="15" t="s">
        <v>258</v>
      </c>
      <c r="B110" s="15">
        <v>2</v>
      </c>
      <c r="C110" s="27" t="s">
        <v>365</v>
      </c>
      <c r="D110" s="15">
        <v>77.8363161600751</v>
      </c>
      <c r="E110" s="16" t="s">
        <v>229</v>
      </c>
      <c r="F110" s="16" t="str">
        <f t="shared" si="1"/>
        <v>AA-</v>
      </c>
    </row>
    <row r="111" spans="1:6">
      <c r="A111" s="15" t="s">
        <v>259</v>
      </c>
      <c r="C111" s="22" t="s">
        <v>110</v>
      </c>
      <c r="F111" s="16" t="str">
        <f t="shared" si="1"/>
        <v>BB-</v>
      </c>
    </row>
    <row r="112" spans="1:6">
      <c r="A112" s="15" t="s">
        <v>170</v>
      </c>
      <c r="B112" s="15">
        <v>7</v>
      </c>
      <c r="C112" s="26" t="s">
        <v>109</v>
      </c>
      <c r="D112" s="15">
        <v>16.051754488909801</v>
      </c>
      <c r="E112" s="16" t="s">
        <v>231</v>
      </c>
      <c r="F112" s="16" t="str">
        <f t="shared" si="1"/>
        <v>B-</v>
      </c>
    </row>
    <row r="113" spans="1:6">
      <c r="A113" s="15" t="s">
        <v>172</v>
      </c>
      <c r="B113" s="15">
        <v>7</v>
      </c>
      <c r="C113" s="24"/>
      <c r="D113" s="15">
        <v>16.051754488909801</v>
      </c>
      <c r="E113" s="16" t="s">
        <v>231</v>
      </c>
      <c r="F113" s="16" t="str">
        <f t="shared" si="1"/>
        <v>CCC</v>
      </c>
    </row>
    <row r="114" spans="1:6">
      <c r="A114" s="15" t="s">
        <v>391</v>
      </c>
      <c r="B114" s="15">
        <v>2</v>
      </c>
      <c r="C114" s="26" t="s">
        <v>392</v>
      </c>
      <c r="D114" s="15">
        <v>77.8363161600751</v>
      </c>
      <c r="E114" s="16" t="s">
        <v>229</v>
      </c>
      <c r="F114" s="16" t="str">
        <f t="shared" si="1"/>
        <v>A-</v>
      </c>
    </row>
    <row r="115" spans="1:6">
      <c r="A115" s="15" t="s">
        <v>38</v>
      </c>
      <c r="B115" s="15">
        <v>7</v>
      </c>
      <c r="C115" s="23" t="s">
        <v>361</v>
      </c>
      <c r="D115" s="15">
        <v>16.051754488909801</v>
      </c>
      <c r="E115" s="16" t="s">
        <v>231</v>
      </c>
      <c r="F115" s="16" t="str">
        <f t="shared" si="1"/>
        <v>CCC+</v>
      </c>
    </row>
    <row r="116" spans="1:6">
      <c r="A116" s="15" t="s">
        <v>177</v>
      </c>
      <c r="B116" s="15">
        <v>7</v>
      </c>
      <c r="C116" s="27" t="s">
        <v>376</v>
      </c>
      <c r="D116" s="15">
        <v>16.051754488909801</v>
      </c>
      <c r="E116" s="16" t="s">
        <v>231</v>
      </c>
      <c r="F116" s="16" t="str">
        <f t="shared" si="1"/>
        <v>CCC</v>
      </c>
    </row>
    <row r="117" spans="1:6">
      <c r="A117" s="15" t="s">
        <v>393</v>
      </c>
      <c r="B117" s="15">
        <v>2</v>
      </c>
      <c r="C117" s="26" t="s">
        <v>392</v>
      </c>
      <c r="D117" s="15">
        <v>77.8363161600751</v>
      </c>
      <c r="E117" s="16" t="s">
        <v>229</v>
      </c>
      <c r="F117" s="16" t="str">
        <f t="shared" si="1"/>
        <v>A-</v>
      </c>
    </row>
    <row r="118" spans="1:6">
      <c r="A118" s="15" t="s">
        <v>394</v>
      </c>
      <c r="C118" s="24"/>
      <c r="E118" s="16" t="s">
        <v>109</v>
      </c>
      <c r="F118" s="16" t="str">
        <f t="shared" si="1"/>
        <v>B-</v>
      </c>
    </row>
    <row r="119" spans="1:6">
      <c r="A119" s="15" t="s">
        <v>181</v>
      </c>
      <c r="B119" s="15">
        <v>7</v>
      </c>
      <c r="C119" s="24"/>
      <c r="D119" s="15">
        <v>16.051754488909801</v>
      </c>
      <c r="E119" s="16" t="s">
        <v>231</v>
      </c>
      <c r="F119" s="16" t="str">
        <f t="shared" si="1"/>
        <v>CCC</v>
      </c>
    </row>
    <row r="120" spans="1:6">
      <c r="A120" s="15" t="s">
        <v>260</v>
      </c>
      <c r="B120" s="15">
        <v>3</v>
      </c>
      <c r="C120" s="24" t="s">
        <v>118</v>
      </c>
      <c r="D120" s="15">
        <v>65.479403825841999</v>
      </c>
      <c r="E120" s="16" t="s">
        <v>116</v>
      </c>
      <c r="F120" s="16" t="str">
        <f t="shared" si="1"/>
        <v>BBB-</v>
      </c>
    </row>
    <row r="121" spans="1:6">
      <c r="A121" s="15" t="s">
        <v>14</v>
      </c>
      <c r="B121" s="15">
        <v>3</v>
      </c>
      <c r="C121" s="24" t="s">
        <v>345</v>
      </c>
      <c r="D121" s="15">
        <v>65.479403825841999</v>
      </c>
      <c r="E121" s="16" t="s">
        <v>116</v>
      </c>
      <c r="F121" s="16" t="str">
        <f t="shared" si="1"/>
        <v>BBB</v>
      </c>
    </row>
    <row r="122" spans="1:6">
      <c r="A122" s="15" t="s">
        <v>40</v>
      </c>
      <c r="C122" s="24"/>
      <c r="E122" s="16" t="s">
        <v>109</v>
      </c>
      <c r="F122" s="16" t="str">
        <f t="shared" si="1"/>
        <v>B-</v>
      </c>
    </row>
    <row r="123" spans="1:6">
      <c r="A123" s="15" t="s">
        <v>195</v>
      </c>
      <c r="B123" s="15">
        <v>7</v>
      </c>
      <c r="C123" s="23" t="s">
        <v>387</v>
      </c>
      <c r="D123" s="15">
        <v>16.051754488909801</v>
      </c>
      <c r="E123" s="16" t="s">
        <v>231</v>
      </c>
      <c r="F123" s="16" t="str">
        <f t="shared" si="1"/>
        <v>B-</v>
      </c>
    </row>
    <row r="124" spans="1:6">
      <c r="A124" s="15" t="s">
        <v>41</v>
      </c>
      <c r="B124" s="15">
        <v>7</v>
      </c>
      <c r="C124" s="26" t="s">
        <v>362</v>
      </c>
      <c r="D124" s="15">
        <v>16.051754488909801</v>
      </c>
      <c r="E124" s="16" t="s">
        <v>231</v>
      </c>
      <c r="F124" s="16" t="str">
        <f t="shared" si="1"/>
        <v>B</v>
      </c>
    </row>
    <row r="125" spans="1:6">
      <c r="A125" s="15" t="s">
        <v>166</v>
      </c>
      <c r="B125" s="15">
        <v>7</v>
      </c>
      <c r="C125" s="26" t="s">
        <v>113</v>
      </c>
      <c r="D125" s="15">
        <v>16.051754488909801</v>
      </c>
      <c r="E125" s="16" t="s">
        <v>231</v>
      </c>
      <c r="F125" s="16" t="str">
        <f t="shared" si="1"/>
        <v>B</v>
      </c>
    </row>
    <row r="126" spans="1:6">
      <c r="A126" s="15" t="s">
        <v>261</v>
      </c>
      <c r="C126" s="24" t="s">
        <v>118</v>
      </c>
      <c r="F126" s="16" t="str">
        <f t="shared" si="1"/>
        <v>BBB-</v>
      </c>
    </row>
    <row r="127" spans="1:6">
      <c r="A127" s="15" t="s">
        <v>83</v>
      </c>
      <c r="B127" s="15">
        <v>3</v>
      </c>
      <c r="C127" s="24" t="s">
        <v>349</v>
      </c>
      <c r="D127" s="15">
        <v>65.479403825841999</v>
      </c>
      <c r="E127" s="16" t="s">
        <v>116</v>
      </c>
      <c r="F127" s="16" t="str">
        <f t="shared" si="1"/>
        <v>BB+</v>
      </c>
    </row>
    <row r="128" spans="1:6">
      <c r="A128" s="15" t="s">
        <v>173</v>
      </c>
      <c r="B128" s="15">
        <v>7</v>
      </c>
      <c r="C128" s="26" t="s">
        <v>107</v>
      </c>
      <c r="D128" s="15">
        <v>16.051754488909801</v>
      </c>
      <c r="E128" s="16" t="s">
        <v>231</v>
      </c>
      <c r="F128" s="16" t="str">
        <f t="shared" si="1"/>
        <v>CCC+</v>
      </c>
    </row>
    <row r="129" spans="1:6">
      <c r="A129" s="15" t="s">
        <v>42</v>
      </c>
      <c r="B129" s="15">
        <v>7</v>
      </c>
      <c r="C129" s="24"/>
      <c r="D129" s="15">
        <v>16.051754488909801</v>
      </c>
      <c r="E129" s="16" t="s">
        <v>231</v>
      </c>
      <c r="F129" s="16" t="str">
        <f t="shared" si="1"/>
        <v>CCC</v>
      </c>
    </row>
    <row r="130" spans="1:6">
      <c r="A130" s="15" t="s">
        <v>84</v>
      </c>
      <c r="B130" s="15">
        <v>6</v>
      </c>
      <c r="C130" s="27" t="s">
        <v>340</v>
      </c>
      <c r="D130" s="15">
        <v>28.408666823142799</v>
      </c>
      <c r="E130" s="16" t="s">
        <v>113</v>
      </c>
      <c r="F130" s="16" t="str">
        <f t="shared" si="1"/>
        <v>B+</v>
      </c>
    </row>
    <row r="131" spans="1:6">
      <c r="A131" s="15" t="s">
        <v>43</v>
      </c>
      <c r="B131" s="15">
        <v>6</v>
      </c>
      <c r="C131" s="24"/>
      <c r="D131" s="15">
        <v>28.408666823142799</v>
      </c>
      <c r="E131" s="16" t="s">
        <v>113</v>
      </c>
      <c r="F131" s="16" t="str">
        <f t="shared" ref="F131:F194" si="2">IF(LEN(C131)=0,E131,C131)</f>
        <v>B</v>
      </c>
    </row>
    <row r="132" spans="1:6">
      <c r="A132" s="15" t="s">
        <v>146</v>
      </c>
      <c r="B132" s="15">
        <v>0</v>
      </c>
      <c r="C132" s="26" t="s">
        <v>346</v>
      </c>
      <c r="D132" s="15">
        <v>102.550140828541</v>
      </c>
      <c r="F132" s="16" t="str">
        <f t="shared" si="2"/>
        <v>AAA</v>
      </c>
    </row>
    <row r="133" spans="1:6">
      <c r="A133" s="15" t="s">
        <v>395</v>
      </c>
      <c r="C133" s="24"/>
      <c r="E133" s="16" t="s">
        <v>109</v>
      </c>
      <c r="F133" s="16" t="str">
        <f t="shared" si="2"/>
        <v>B-</v>
      </c>
    </row>
    <row r="134" spans="1:6">
      <c r="A134" s="15" t="s">
        <v>262</v>
      </c>
      <c r="B134" s="15">
        <v>1</v>
      </c>
      <c r="C134" s="26" t="s">
        <v>239</v>
      </c>
      <c r="D134" s="15">
        <v>90.193228494308201</v>
      </c>
      <c r="E134" s="16" t="s">
        <v>348</v>
      </c>
      <c r="F134" s="16" t="str">
        <f t="shared" si="2"/>
        <v>AA+</v>
      </c>
    </row>
    <row r="135" spans="1:6">
      <c r="A135" s="15" t="s">
        <v>396</v>
      </c>
      <c r="B135" s="15">
        <v>7</v>
      </c>
      <c r="C135" s="26" t="s">
        <v>362</v>
      </c>
      <c r="D135" s="15">
        <v>16.051754488909801</v>
      </c>
      <c r="E135" s="16" t="s">
        <v>231</v>
      </c>
      <c r="F135" s="16" t="str">
        <f t="shared" si="2"/>
        <v>B</v>
      </c>
    </row>
    <row r="136" spans="1:6">
      <c r="A136" s="15" t="s">
        <v>175</v>
      </c>
      <c r="B136" s="15">
        <v>7</v>
      </c>
      <c r="C136" s="23" t="s">
        <v>376</v>
      </c>
      <c r="D136" s="15">
        <v>16.051754488909801</v>
      </c>
      <c r="E136" s="16" t="s">
        <v>231</v>
      </c>
      <c r="F136" s="16" t="str">
        <f t="shared" si="2"/>
        <v>CCC</v>
      </c>
    </row>
    <row r="137" spans="1:6">
      <c r="A137" s="15" t="s">
        <v>397</v>
      </c>
      <c r="B137" s="15">
        <v>6</v>
      </c>
      <c r="C137" s="26" t="s">
        <v>109</v>
      </c>
      <c r="D137" s="15">
        <v>28.408666823142799</v>
      </c>
      <c r="E137" s="16" t="s">
        <v>113</v>
      </c>
      <c r="F137" s="16" t="str">
        <f t="shared" si="2"/>
        <v>B-</v>
      </c>
    </row>
    <row r="138" spans="1:6">
      <c r="A138" s="15" t="s">
        <v>185</v>
      </c>
      <c r="B138" s="15">
        <v>0</v>
      </c>
      <c r="C138" s="26" t="s">
        <v>346</v>
      </c>
      <c r="D138" s="15">
        <v>102.550140828541</v>
      </c>
      <c r="F138" s="16" t="str">
        <f t="shared" si="2"/>
        <v>AAA</v>
      </c>
    </row>
    <row r="139" spans="1:6">
      <c r="A139" s="15" t="s">
        <v>263</v>
      </c>
      <c r="B139" s="15">
        <v>5</v>
      </c>
      <c r="C139" s="26" t="s">
        <v>375</v>
      </c>
      <c r="D139" s="15">
        <v>40.765579157375903</v>
      </c>
      <c r="E139" s="16" t="s">
        <v>110</v>
      </c>
      <c r="F139" s="16" t="str">
        <f t="shared" si="2"/>
        <v>BB</v>
      </c>
    </row>
    <row r="140" spans="1:6">
      <c r="A140" s="15" t="s">
        <v>44</v>
      </c>
      <c r="B140" s="15">
        <v>7</v>
      </c>
      <c r="C140" s="26" t="s">
        <v>107</v>
      </c>
      <c r="D140" s="15">
        <v>16.051754488909801</v>
      </c>
      <c r="E140" s="16" t="s">
        <v>231</v>
      </c>
      <c r="F140" s="16" t="str">
        <f t="shared" si="2"/>
        <v>CCC+</v>
      </c>
    </row>
    <row r="141" spans="1:6">
      <c r="A141" s="15" t="s">
        <v>45</v>
      </c>
      <c r="C141" s="24"/>
      <c r="E141" s="16" t="s">
        <v>109</v>
      </c>
      <c r="F141" s="16" t="str">
        <f t="shared" si="2"/>
        <v>B-</v>
      </c>
    </row>
    <row r="142" spans="1:6">
      <c r="A142" s="15" t="s">
        <v>398</v>
      </c>
      <c r="C142" s="24"/>
      <c r="E142" s="16" t="s">
        <v>109</v>
      </c>
      <c r="F142" s="16" t="str">
        <f t="shared" si="2"/>
        <v>B-</v>
      </c>
    </row>
    <row r="143" spans="1:6">
      <c r="A143" s="15" t="s">
        <v>15</v>
      </c>
      <c r="B143" s="15">
        <v>4</v>
      </c>
      <c r="C143" s="24" t="s">
        <v>345</v>
      </c>
      <c r="D143" s="15">
        <v>53.122491491608997</v>
      </c>
      <c r="E143" s="16" t="s">
        <v>118</v>
      </c>
      <c r="F143" s="16" t="str">
        <f t="shared" si="2"/>
        <v>BBB</v>
      </c>
    </row>
    <row r="144" spans="1:6">
      <c r="A144" s="15" t="s">
        <v>46</v>
      </c>
      <c r="B144" s="15">
        <v>6</v>
      </c>
      <c r="C144" s="26" t="s">
        <v>387</v>
      </c>
      <c r="D144" s="15">
        <v>28.408666823142799</v>
      </c>
      <c r="E144" s="16" t="s">
        <v>113</v>
      </c>
      <c r="F144" s="16" t="str">
        <f t="shared" si="2"/>
        <v>B-</v>
      </c>
    </row>
    <row r="145" spans="1:6">
      <c r="A145" s="15" t="s">
        <v>16</v>
      </c>
      <c r="B145" s="15">
        <v>5</v>
      </c>
      <c r="C145" s="26" t="s">
        <v>375</v>
      </c>
      <c r="D145" s="15">
        <v>40.765579157375903</v>
      </c>
      <c r="E145" s="16" t="s">
        <v>110</v>
      </c>
      <c r="F145" s="16" t="str">
        <f t="shared" si="2"/>
        <v>BB</v>
      </c>
    </row>
    <row r="146" spans="1:6">
      <c r="A146" s="15" t="s">
        <v>17</v>
      </c>
      <c r="B146" s="15">
        <v>3</v>
      </c>
      <c r="C146" s="26" t="s">
        <v>114</v>
      </c>
      <c r="D146" s="15">
        <v>65.479403825841999</v>
      </c>
      <c r="E146" s="16" t="s">
        <v>116</v>
      </c>
      <c r="F146" s="16" t="str">
        <f t="shared" si="2"/>
        <v>BBB</v>
      </c>
    </row>
    <row r="147" spans="1:6">
      <c r="A147" s="15" t="s">
        <v>264</v>
      </c>
      <c r="B147" s="15">
        <v>3</v>
      </c>
      <c r="C147" s="24" t="s">
        <v>116</v>
      </c>
      <c r="D147" s="15">
        <v>65.479403825841999</v>
      </c>
      <c r="E147" s="16" t="s">
        <v>116</v>
      </c>
      <c r="F147" s="16" t="str">
        <f t="shared" si="2"/>
        <v>BBB+</v>
      </c>
    </row>
    <row r="148" spans="1:6">
      <c r="A148" s="15" t="s">
        <v>399</v>
      </c>
      <c r="B148" s="15">
        <v>2</v>
      </c>
      <c r="C148" s="26" t="s">
        <v>392</v>
      </c>
      <c r="D148" s="15">
        <v>77.8363161600751</v>
      </c>
      <c r="E148" s="16" t="s">
        <v>229</v>
      </c>
      <c r="F148" s="16" t="str">
        <f t="shared" si="2"/>
        <v>A-</v>
      </c>
    </row>
    <row r="149" spans="1:6">
      <c r="A149" s="15" t="s">
        <v>148</v>
      </c>
      <c r="C149" s="26" t="s">
        <v>116</v>
      </c>
      <c r="F149" s="16" t="str">
        <f t="shared" si="2"/>
        <v>BBB+</v>
      </c>
    </row>
    <row r="150" spans="1:6">
      <c r="A150" s="15" t="s">
        <v>265</v>
      </c>
      <c r="C150" s="26" t="s">
        <v>400</v>
      </c>
      <c r="F150" s="16" t="str">
        <f t="shared" si="2"/>
        <v>D</v>
      </c>
    </row>
    <row r="151" spans="1:6">
      <c r="A151" s="15" t="s">
        <v>266</v>
      </c>
      <c r="B151" s="15">
        <v>3</v>
      </c>
      <c r="C151" s="26" t="s">
        <v>352</v>
      </c>
      <c r="D151" s="15">
        <v>65.479403825841999</v>
      </c>
      <c r="E151" s="16" t="s">
        <v>116</v>
      </c>
      <c r="F151" s="16" t="str">
        <f t="shared" si="2"/>
        <v>AA</v>
      </c>
    </row>
    <row r="152" spans="1:6">
      <c r="A152" s="15" t="s">
        <v>267</v>
      </c>
      <c r="B152" s="15">
        <v>3</v>
      </c>
      <c r="C152" s="24" t="s">
        <v>118</v>
      </c>
      <c r="D152" s="15">
        <v>65.479403825841999</v>
      </c>
      <c r="E152" s="16" t="s">
        <v>116</v>
      </c>
      <c r="F152" s="16" t="str">
        <f t="shared" si="2"/>
        <v>BBB-</v>
      </c>
    </row>
    <row r="153" spans="1:6">
      <c r="A153" s="15" t="s">
        <v>209</v>
      </c>
      <c r="B153" s="15">
        <v>7</v>
      </c>
      <c r="C153" s="26" t="s">
        <v>241</v>
      </c>
      <c r="D153" s="15">
        <v>16.051754488909801</v>
      </c>
      <c r="E153" s="16" t="s">
        <v>231</v>
      </c>
      <c r="F153" s="16" t="str">
        <f t="shared" si="2"/>
        <v>NR</v>
      </c>
    </row>
    <row r="154" spans="1:6">
      <c r="A154" s="15" t="s">
        <v>86</v>
      </c>
      <c r="B154" s="15">
        <v>6</v>
      </c>
      <c r="C154" s="26" t="s">
        <v>108</v>
      </c>
      <c r="D154" s="15">
        <v>28.408666823142799</v>
      </c>
      <c r="E154" s="16" t="s">
        <v>113</v>
      </c>
      <c r="F154" s="16" t="str">
        <f t="shared" si="2"/>
        <v>B+</v>
      </c>
    </row>
    <row r="155" spans="1:6">
      <c r="A155" s="15" t="s">
        <v>48</v>
      </c>
      <c r="C155" s="24"/>
      <c r="E155" s="16" t="s">
        <v>109</v>
      </c>
      <c r="F155" s="16" t="str">
        <f t="shared" si="2"/>
        <v>B-</v>
      </c>
    </row>
    <row r="156" spans="1:6">
      <c r="A156" s="15" t="s">
        <v>268</v>
      </c>
      <c r="C156" s="28" t="s">
        <v>375</v>
      </c>
      <c r="F156" s="16" t="str">
        <f t="shared" si="2"/>
        <v>BB</v>
      </c>
    </row>
    <row r="157" spans="1:6">
      <c r="A157" s="15" t="s">
        <v>401</v>
      </c>
      <c r="C157" s="24"/>
      <c r="E157" s="16" t="s">
        <v>109</v>
      </c>
      <c r="F157" s="16" t="str">
        <f t="shared" si="2"/>
        <v>B-</v>
      </c>
    </row>
    <row r="158" spans="1:6">
      <c r="A158" s="15" t="s">
        <v>402</v>
      </c>
      <c r="B158" s="15">
        <v>2</v>
      </c>
      <c r="C158" s="26" t="s">
        <v>367</v>
      </c>
      <c r="D158" s="15">
        <v>77.8363161600751</v>
      </c>
      <c r="E158" s="16" t="s">
        <v>229</v>
      </c>
      <c r="F158" s="16" t="str">
        <f t="shared" si="2"/>
        <v>A</v>
      </c>
    </row>
    <row r="159" spans="1:6">
      <c r="A159" s="15" t="s">
        <v>87</v>
      </c>
      <c r="B159" s="15">
        <v>5</v>
      </c>
      <c r="C159" s="26" t="s">
        <v>108</v>
      </c>
      <c r="D159" s="15">
        <v>40.765579157375903</v>
      </c>
      <c r="E159" s="16" t="s">
        <v>110</v>
      </c>
      <c r="F159" s="16" t="str">
        <f t="shared" si="2"/>
        <v>B+</v>
      </c>
    </row>
    <row r="160" spans="1:6">
      <c r="A160" s="15" t="s">
        <v>269</v>
      </c>
      <c r="B160" s="15">
        <v>4</v>
      </c>
      <c r="C160" s="26" t="s">
        <v>112</v>
      </c>
      <c r="D160" s="15">
        <v>53.122491491608997</v>
      </c>
      <c r="E160" s="16" t="s">
        <v>118</v>
      </c>
      <c r="F160" s="16" t="str">
        <f t="shared" si="2"/>
        <v>BB+</v>
      </c>
    </row>
    <row r="161" spans="1:6">
      <c r="A161" s="15" t="s">
        <v>88</v>
      </c>
      <c r="C161" s="28" t="s">
        <v>380</v>
      </c>
      <c r="F161" s="16" t="str">
        <f t="shared" si="2"/>
        <v>BB-</v>
      </c>
    </row>
    <row r="162" spans="1:6">
      <c r="A162" s="15" t="s">
        <v>270</v>
      </c>
      <c r="B162" s="15">
        <v>0</v>
      </c>
      <c r="C162" s="26" t="s">
        <v>346</v>
      </c>
      <c r="D162" s="15">
        <v>102.550140828541</v>
      </c>
      <c r="F162" s="16" t="str">
        <f t="shared" si="2"/>
        <v>AAA</v>
      </c>
    </row>
    <row r="163" spans="1:6">
      <c r="A163" s="15" t="s">
        <v>403</v>
      </c>
      <c r="C163" s="24"/>
      <c r="E163" s="16" t="s">
        <v>109</v>
      </c>
      <c r="F163" s="16" t="str">
        <f t="shared" si="2"/>
        <v>B-</v>
      </c>
    </row>
    <row r="164" spans="1:6">
      <c r="A164" s="15" t="s">
        <v>404</v>
      </c>
      <c r="B164" s="15">
        <v>2</v>
      </c>
      <c r="C164" s="26" t="s">
        <v>354</v>
      </c>
      <c r="D164" s="15">
        <v>77.8363161600751</v>
      </c>
      <c r="E164" s="16" t="s">
        <v>229</v>
      </c>
      <c r="F164" s="16" t="str">
        <f t="shared" si="2"/>
        <v>A+</v>
      </c>
    </row>
    <row r="165" spans="1:6">
      <c r="A165" s="15" t="s">
        <v>159</v>
      </c>
      <c r="B165" s="15">
        <v>2</v>
      </c>
      <c r="C165" s="26" t="s">
        <v>365</v>
      </c>
      <c r="D165" s="15">
        <v>77.8363161600751</v>
      </c>
      <c r="E165" s="16" t="s">
        <v>229</v>
      </c>
      <c r="F165" s="16" t="str">
        <f t="shared" si="2"/>
        <v>AA-</v>
      </c>
    </row>
    <row r="166" spans="1:6">
      <c r="A166" s="15" t="s">
        <v>49</v>
      </c>
      <c r="C166" s="23" t="s">
        <v>361</v>
      </c>
      <c r="F166" s="16" t="str">
        <f t="shared" si="2"/>
        <v>CCC+</v>
      </c>
    </row>
    <row r="167" spans="1:6">
      <c r="A167" s="15" t="s">
        <v>271</v>
      </c>
      <c r="B167" s="15">
        <v>4</v>
      </c>
      <c r="C167" s="26" t="s">
        <v>110</v>
      </c>
      <c r="D167" s="15">
        <v>53.122491491608997</v>
      </c>
      <c r="E167" s="16" t="s">
        <v>118</v>
      </c>
      <c r="F167" s="16" t="str">
        <f t="shared" si="2"/>
        <v>BB-</v>
      </c>
    </row>
    <row r="168" spans="1:6">
      <c r="A168" s="15" t="s">
        <v>272</v>
      </c>
      <c r="B168" s="15">
        <v>2</v>
      </c>
      <c r="C168" s="26" t="s">
        <v>352</v>
      </c>
      <c r="D168" s="15">
        <v>77.8363161600751</v>
      </c>
      <c r="E168" s="16" t="s">
        <v>229</v>
      </c>
      <c r="F168" s="16" t="str">
        <f t="shared" si="2"/>
        <v>AA</v>
      </c>
    </row>
    <row r="169" spans="1:6">
      <c r="A169" s="15" t="s">
        <v>216</v>
      </c>
      <c r="B169" s="15">
        <v>7</v>
      </c>
      <c r="C169" s="24"/>
      <c r="D169" s="15">
        <v>16.051754488909801</v>
      </c>
      <c r="E169" s="16" t="s">
        <v>231</v>
      </c>
      <c r="F169" s="16" t="str">
        <f t="shared" si="2"/>
        <v>CCC</v>
      </c>
    </row>
    <row r="170" spans="1:6">
      <c r="A170" s="15" t="s">
        <v>405</v>
      </c>
      <c r="B170" s="15">
        <v>2</v>
      </c>
      <c r="C170" s="26" t="s">
        <v>367</v>
      </c>
      <c r="D170" s="15">
        <v>77.8363161600751</v>
      </c>
      <c r="E170" s="16" t="s">
        <v>229</v>
      </c>
      <c r="F170" s="16" t="str">
        <f t="shared" si="2"/>
        <v>A</v>
      </c>
    </row>
    <row r="171" spans="1:6">
      <c r="A171" s="15" t="s">
        <v>50</v>
      </c>
      <c r="B171" s="15">
        <v>7</v>
      </c>
      <c r="C171" s="27" t="s">
        <v>374</v>
      </c>
      <c r="D171" s="15">
        <v>16.051754488909801</v>
      </c>
      <c r="E171" s="16" t="s">
        <v>231</v>
      </c>
      <c r="F171" s="16" t="str">
        <f t="shared" si="2"/>
        <v>CC</v>
      </c>
    </row>
    <row r="172" spans="1:6">
      <c r="A172" s="15" t="s">
        <v>406</v>
      </c>
      <c r="C172" s="23" t="s">
        <v>387</v>
      </c>
      <c r="F172" s="16" t="str">
        <f t="shared" si="2"/>
        <v>B-</v>
      </c>
    </row>
    <row r="173" spans="1:6">
      <c r="A173" s="15" t="s">
        <v>407</v>
      </c>
      <c r="C173" s="24"/>
      <c r="E173" s="16" t="s">
        <v>109</v>
      </c>
      <c r="F173" s="16" t="str">
        <f t="shared" si="2"/>
        <v>B-</v>
      </c>
    </row>
    <row r="174" spans="1:6">
      <c r="A174" s="15" t="s">
        <v>408</v>
      </c>
      <c r="C174" s="24"/>
      <c r="E174" s="16" t="s">
        <v>109</v>
      </c>
      <c r="F174" s="16" t="str">
        <f t="shared" si="2"/>
        <v>B-</v>
      </c>
    </row>
    <row r="175" spans="1:6">
      <c r="A175" s="15" t="s">
        <v>217</v>
      </c>
      <c r="B175" s="15">
        <v>7</v>
      </c>
      <c r="C175" s="24"/>
      <c r="D175" s="15">
        <v>16.051754488909801</v>
      </c>
      <c r="E175" s="16" t="s">
        <v>231</v>
      </c>
      <c r="F175" s="16" t="str">
        <f t="shared" si="2"/>
        <v>CCC</v>
      </c>
    </row>
    <row r="176" spans="1:6">
      <c r="A176" s="15" t="s">
        <v>105</v>
      </c>
      <c r="B176" s="15">
        <v>7</v>
      </c>
      <c r="C176" s="27" t="s">
        <v>344</v>
      </c>
      <c r="D176" s="15">
        <v>16.051754488909801</v>
      </c>
      <c r="E176" s="16" t="s">
        <v>231</v>
      </c>
      <c r="F176" s="16" t="str">
        <f t="shared" si="2"/>
        <v>CCC-</v>
      </c>
    </row>
    <row r="177" spans="1:6">
      <c r="A177" s="15" t="s">
        <v>149</v>
      </c>
      <c r="B177" s="15">
        <v>0</v>
      </c>
      <c r="C177" s="26" t="s">
        <v>346</v>
      </c>
      <c r="D177" s="15">
        <v>102.550140828541</v>
      </c>
      <c r="F177" s="16" t="str">
        <f t="shared" si="2"/>
        <v>AAA</v>
      </c>
    </row>
    <row r="178" spans="1:6">
      <c r="A178" s="15" t="s">
        <v>187</v>
      </c>
      <c r="B178" s="15">
        <v>0</v>
      </c>
      <c r="C178" s="26" t="s">
        <v>346</v>
      </c>
      <c r="D178" s="15">
        <v>102.550140828541</v>
      </c>
      <c r="F178" s="16" t="str">
        <f t="shared" si="2"/>
        <v>AAA</v>
      </c>
    </row>
    <row r="179" spans="1:6">
      <c r="A179" s="15" t="s">
        <v>191</v>
      </c>
      <c r="B179" s="15">
        <v>7</v>
      </c>
      <c r="C179" s="24"/>
      <c r="D179" s="15">
        <v>16.051754488909801</v>
      </c>
      <c r="E179" s="16" t="s">
        <v>231</v>
      </c>
      <c r="F179" s="16" t="str">
        <f t="shared" si="2"/>
        <v>CCC</v>
      </c>
    </row>
    <row r="180" spans="1:6">
      <c r="A180" s="15" t="s">
        <v>273</v>
      </c>
      <c r="B180" s="15">
        <v>1</v>
      </c>
      <c r="C180" s="26" t="s">
        <v>239</v>
      </c>
      <c r="D180" s="15">
        <v>90.193228494308201</v>
      </c>
      <c r="E180" s="16" t="s">
        <v>348</v>
      </c>
      <c r="F180" s="16" t="str">
        <f t="shared" si="2"/>
        <v>AA+</v>
      </c>
    </row>
    <row r="181" spans="1:6">
      <c r="A181" s="15" t="s">
        <v>409</v>
      </c>
      <c r="B181" s="15">
        <v>7</v>
      </c>
      <c r="C181" s="26" t="s">
        <v>109</v>
      </c>
      <c r="D181" s="15">
        <v>16.051754488909801</v>
      </c>
      <c r="E181" s="16" t="s">
        <v>231</v>
      </c>
      <c r="F181" s="16" t="str">
        <f t="shared" si="2"/>
        <v>B-</v>
      </c>
    </row>
    <row r="182" spans="1:6">
      <c r="A182" s="15" t="s">
        <v>90</v>
      </c>
      <c r="B182" s="15">
        <v>6</v>
      </c>
      <c r="C182" s="27" t="s">
        <v>362</v>
      </c>
      <c r="D182" s="15">
        <v>28.408666823142799</v>
      </c>
      <c r="E182" s="16" t="s">
        <v>113</v>
      </c>
      <c r="F182" s="16" t="str">
        <f t="shared" si="2"/>
        <v>B</v>
      </c>
    </row>
    <row r="183" spans="1:6">
      <c r="A183" s="15" t="s">
        <v>410</v>
      </c>
      <c r="B183" s="15">
        <v>3</v>
      </c>
      <c r="C183" s="24" t="s">
        <v>116</v>
      </c>
      <c r="D183" s="15">
        <v>65.479403825841999</v>
      </c>
      <c r="E183" s="16" t="s">
        <v>116</v>
      </c>
      <c r="F183" s="16" t="str">
        <f t="shared" si="2"/>
        <v>BBB+</v>
      </c>
    </row>
    <row r="184" spans="1:6">
      <c r="A184" s="15" t="s">
        <v>53</v>
      </c>
      <c r="B184" s="15">
        <v>6</v>
      </c>
      <c r="C184" s="24"/>
      <c r="D184" s="15">
        <v>28.408666823142799</v>
      </c>
      <c r="E184" s="16" t="s">
        <v>113</v>
      </c>
      <c r="F184" s="16" t="str">
        <f t="shared" si="2"/>
        <v>B</v>
      </c>
    </row>
    <row r="185" spans="1:6">
      <c r="A185" s="15" t="s">
        <v>411</v>
      </c>
      <c r="B185" s="15">
        <v>6</v>
      </c>
      <c r="C185" s="26" t="s">
        <v>362</v>
      </c>
      <c r="D185" s="15">
        <v>28.408666823142799</v>
      </c>
      <c r="E185" s="16" t="s">
        <v>113</v>
      </c>
      <c r="F185" s="16" t="str">
        <f t="shared" si="2"/>
        <v>B</v>
      </c>
    </row>
    <row r="186" spans="1:6">
      <c r="A186" s="15" t="s">
        <v>54</v>
      </c>
      <c r="C186" s="24"/>
      <c r="E186" s="16" t="s">
        <v>109</v>
      </c>
      <c r="F186" s="16" t="str">
        <f t="shared" si="2"/>
        <v>B-</v>
      </c>
    </row>
    <row r="187" spans="1:6">
      <c r="A187" s="15" t="s">
        <v>130</v>
      </c>
      <c r="B187" s="15">
        <v>3</v>
      </c>
      <c r="C187" s="26" t="s">
        <v>118</v>
      </c>
      <c r="D187" s="15">
        <v>65.479403825841999</v>
      </c>
      <c r="E187" s="16" t="s">
        <v>116</v>
      </c>
      <c r="F187" s="16" t="str">
        <f t="shared" si="2"/>
        <v>BBB-</v>
      </c>
    </row>
    <row r="188" spans="1:6">
      <c r="A188" s="15" t="s">
        <v>413</v>
      </c>
      <c r="B188" s="15">
        <v>7</v>
      </c>
      <c r="C188" s="27" t="s">
        <v>376</v>
      </c>
      <c r="D188" s="15">
        <v>16.051754488909801</v>
      </c>
      <c r="E188" s="16" t="s">
        <v>231</v>
      </c>
      <c r="F188" s="16" t="str">
        <f t="shared" si="2"/>
        <v>CCC</v>
      </c>
    </row>
    <row r="189" spans="1:6">
      <c r="A189" s="15" t="s">
        <v>210</v>
      </c>
      <c r="B189" s="15">
        <v>5</v>
      </c>
      <c r="C189" s="26" t="s">
        <v>362</v>
      </c>
      <c r="D189" s="15">
        <v>40.765579157375903</v>
      </c>
      <c r="E189" s="16" t="s">
        <v>110</v>
      </c>
      <c r="F189" s="16" t="str">
        <f t="shared" si="2"/>
        <v>B</v>
      </c>
    </row>
    <row r="190" spans="1:6">
      <c r="A190" s="15" t="s">
        <v>55</v>
      </c>
      <c r="B190" s="15">
        <v>7</v>
      </c>
      <c r="C190" s="28" t="s">
        <v>340</v>
      </c>
      <c r="D190" s="15">
        <v>16.051754488909801</v>
      </c>
      <c r="E190" s="16" t="s">
        <v>231</v>
      </c>
      <c r="F190" s="16" t="str">
        <f t="shared" si="2"/>
        <v>B+</v>
      </c>
    </row>
    <row r="191" spans="1:6">
      <c r="A191" s="15" t="s">
        <v>414</v>
      </c>
      <c r="C191" s="24"/>
      <c r="E191" s="16" t="s">
        <v>109</v>
      </c>
      <c r="F191" s="16" t="str">
        <f t="shared" si="2"/>
        <v>B-</v>
      </c>
    </row>
    <row r="192" spans="1:6">
      <c r="A192" s="15" t="s">
        <v>416</v>
      </c>
      <c r="C192" s="24"/>
      <c r="E192" s="16" t="s">
        <v>109</v>
      </c>
      <c r="F192" s="16" t="str">
        <f t="shared" si="2"/>
        <v>B-</v>
      </c>
    </row>
    <row r="193" spans="1:6">
      <c r="A193" s="15" t="s">
        <v>92</v>
      </c>
      <c r="B193" s="15">
        <v>6</v>
      </c>
      <c r="C193" s="26" t="s">
        <v>362</v>
      </c>
      <c r="D193" s="15">
        <v>28.408666823142799</v>
      </c>
      <c r="E193" s="16" t="s">
        <v>113</v>
      </c>
      <c r="F193" s="16" t="str">
        <f t="shared" si="2"/>
        <v>B</v>
      </c>
    </row>
    <row r="194" spans="1:6">
      <c r="A194" s="15" t="s">
        <v>168</v>
      </c>
      <c r="B194" s="15">
        <v>6</v>
      </c>
      <c r="C194" s="26" t="s">
        <v>376</v>
      </c>
      <c r="D194" s="15">
        <v>28.408666823142799</v>
      </c>
      <c r="E194" s="16" t="s">
        <v>113</v>
      </c>
      <c r="F194" s="16" t="str">
        <f t="shared" si="2"/>
        <v>CCC</v>
      </c>
    </row>
    <row r="195" spans="1:6">
      <c r="A195" s="15" t="s">
        <v>417</v>
      </c>
      <c r="B195" s="15">
        <v>2</v>
      </c>
      <c r="C195" s="26" t="s">
        <v>352</v>
      </c>
      <c r="D195" s="15">
        <v>77.8363161600751</v>
      </c>
      <c r="E195" s="16" t="s">
        <v>229</v>
      </c>
      <c r="F195" s="16" t="str">
        <f t="shared" ref="F195:F204" si="3">IF(LEN(C195)=0,E195,C195)</f>
        <v>AA</v>
      </c>
    </row>
    <row r="196" spans="1:6">
      <c r="A196" s="15" t="s">
        <v>192</v>
      </c>
      <c r="B196" s="15">
        <v>2</v>
      </c>
      <c r="C196" s="26" t="s">
        <v>352</v>
      </c>
      <c r="D196" s="15">
        <v>77.8363161600751</v>
      </c>
      <c r="E196" s="16" t="s">
        <v>229</v>
      </c>
      <c r="F196" s="16" t="str">
        <f t="shared" si="3"/>
        <v>AA</v>
      </c>
    </row>
    <row r="197" spans="1:6">
      <c r="A197" s="15" t="s">
        <v>212</v>
      </c>
      <c r="B197" s="15">
        <v>1</v>
      </c>
      <c r="C197" s="26" t="s">
        <v>347</v>
      </c>
      <c r="D197" s="15">
        <v>90.193228494308201</v>
      </c>
      <c r="E197" s="16" t="s">
        <v>348</v>
      </c>
      <c r="F197" s="16" t="str">
        <f t="shared" si="3"/>
        <v>AA+</v>
      </c>
    </row>
    <row r="198" spans="1:6">
      <c r="A198" s="15" t="s">
        <v>275</v>
      </c>
      <c r="B198" s="15">
        <v>3</v>
      </c>
      <c r="C198" s="24" t="s">
        <v>116</v>
      </c>
      <c r="D198" s="15">
        <v>65.479403825841999</v>
      </c>
      <c r="E198" s="16" t="s">
        <v>116</v>
      </c>
      <c r="F198" s="16" t="str">
        <f t="shared" si="3"/>
        <v>BBB+</v>
      </c>
    </row>
    <row r="199" spans="1:6">
      <c r="A199" s="15" t="s">
        <v>57</v>
      </c>
      <c r="B199" s="15">
        <v>5</v>
      </c>
      <c r="C199" s="26" t="s">
        <v>110</v>
      </c>
      <c r="D199" s="15">
        <v>40.765579157375903</v>
      </c>
      <c r="E199" s="16" t="s">
        <v>110</v>
      </c>
      <c r="F199" s="16" t="str">
        <f t="shared" si="3"/>
        <v>BB-</v>
      </c>
    </row>
    <row r="200" spans="1:6">
      <c r="A200" s="15" t="s">
        <v>418</v>
      </c>
      <c r="C200" s="24"/>
      <c r="E200" s="16" t="s">
        <v>109</v>
      </c>
      <c r="F200" s="16" t="str">
        <f t="shared" si="3"/>
        <v>B-</v>
      </c>
    </row>
    <row r="201" spans="1:6">
      <c r="A201" s="15" t="s">
        <v>19</v>
      </c>
      <c r="B201" s="15">
        <v>7</v>
      </c>
      <c r="C201" s="27" t="s">
        <v>351</v>
      </c>
      <c r="D201" s="15">
        <v>16.051754488909801</v>
      </c>
      <c r="E201" s="16" t="s">
        <v>231</v>
      </c>
      <c r="F201" s="16" t="str">
        <f t="shared" si="3"/>
        <v>C</v>
      </c>
    </row>
    <row r="202" spans="1:6">
      <c r="A202" s="15" t="s">
        <v>276</v>
      </c>
      <c r="B202" s="15">
        <v>4</v>
      </c>
      <c r="C202" s="26" t="s">
        <v>112</v>
      </c>
      <c r="D202" s="15">
        <v>53.122491491608997</v>
      </c>
      <c r="E202" s="16" t="s">
        <v>118</v>
      </c>
      <c r="F202" s="16" t="str">
        <f t="shared" si="3"/>
        <v>BB+</v>
      </c>
    </row>
    <row r="203" spans="1:6">
      <c r="A203" s="15" t="s">
        <v>93</v>
      </c>
      <c r="B203" s="15">
        <v>7</v>
      </c>
      <c r="C203" s="27" t="s">
        <v>374</v>
      </c>
      <c r="D203" s="15">
        <v>16.051754488909801</v>
      </c>
      <c r="E203" s="16" t="s">
        <v>231</v>
      </c>
      <c r="F203" s="16" t="str">
        <f t="shared" si="3"/>
        <v>CC</v>
      </c>
    </row>
    <row r="204" spans="1:6">
      <c r="A204" s="15" t="s">
        <v>94</v>
      </c>
      <c r="B204" s="15">
        <v>7</v>
      </c>
      <c r="C204" s="24"/>
      <c r="D204" s="15">
        <v>16.051754488909801</v>
      </c>
      <c r="E204" s="16" t="s">
        <v>231</v>
      </c>
      <c r="F204" s="16" t="str">
        <f t="shared" si="3"/>
        <v>CCC</v>
      </c>
    </row>
    <row r="209" spans="1:5">
      <c r="A209" s="8"/>
    </row>
    <row r="210" spans="1:5">
      <c r="A210" s="29"/>
      <c r="C210" s="15"/>
      <c r="E210" s="15"/>
    </row>
    <row r="211" spans="1:5">
      <c r="A211" s="29"/>
      <c r="C211" s="15"/>
      <c r="E211" s="15"/>
    </row>
    <row r="212" spans="1:5">
      <c r="A212" s="29"/>
      <c r="C212" s="15"/>
      <c r="D212" s="16"/>
    </row>
    <row r="213" spans="1:5">
      <c r="A213" s="29"/>
      <c r="C213" s="15"/>
      <c r="D213" s="16"/>
    </row>
    <row r="214" spans="1:5">
      <c r="A214" s="29"/>
      <c r="C214" s="15"/>
      <c r="D214" s="17"/>
      <c r="E214" s="17"/>
    </row>
    <row r="215" spans="1:5">
      <c r="A215" s="29"/>
      <c r="C215" s="15"/>
      <c r="D215" s="17"/>
      <c r="E215" s="17"/>
    </row>
    <row r="216" spans="1:5">
      <c r="A216" s="29"/>
      <c r="C216" s="15"/>
      <c r="E216" s="15"/>
    </row>
    <row r="217" spans="1:5">
      <c r="A217" s="29"/>
      <c r="C217" s="15"/>
      <c r="E217" s="15"/>
    </row>
    <row r="218" spans="1:5">
      <c r="A218" s="29"/>
    </row>
    <row r="219" spans="1:5">
      <c r="A219" s="29"/>
    </row>
    <row r="220" spans="1:5">
      <c r="A220" s="29"/>
    </row>
    <row r="221" spans="1:5">
      <c r="A221" s="29"/>
    </row>
    <row r="222" spans="1:5">
      <c r="A222" s="29"/>
    </row>
    <row r="223" spans="1:5">
      <c r="A223" s="29"/>
    </row>
    <row r="224" spans="1:5">
      <c r="A224" s="29"/>
    </row>
    <row r="225" spans="1:1">
      <c r="A225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A463-61F2-774C-8C77-EB9B2356A3B4}">
  <dimension ref="A1:H225"/>
  <sheetViews>
    <sheetView workbookViewId="0">
      <selection activeCell="F2" sqref="F2"/>
    </sheetView>
  </sheetViews>
  <sheetFormatPr defaultColWidth="11" defaultRowHeight="15.75"/>
  <cols>
    <col min="1" max="1" width="17.625" style="15" customWidth="1"/>
    <col min="2" max="2" width="10.875" style="15"/>
    <col min="3" max="3" width="10.875" style="8"/>
    <col min="4" max="4" width="10.875" style="15"/>
    <col min="5" max="5" width="10.875" style="16"/>
    <col min="6" max="8" width="10.875" style="15"/>
  </cols>
  <sheetData>
    <row r="1" spans="1:8">
      <c r="A1" s="15" t="s">
        <v>334</v>
      </c>
      <c r="B1" s="15" t="s">
        <v>335</v>
      </c>
      <c r="C1" s="8" t="s">
        <v>336</v>
      </c>
      <c r="D1" s="15" t="s">
        <v>337</v>
      </c>
      <c r="E1" s="22" t="s">
        <v>338</v>
      </c>
      <c r="F1" s="15" t="s">
        <v>339</v>
      </c>
      <c r="H1" s="30" t="s">
        <v>421</v>
      </c>
    </row>
    <row r="2" spans="1:8">
      <c r="A2" s="15" t="s">
        <v>25</v>
      </c>
      <c r="B2" s="15">
        <v>7</v>
      </c>
      <c r="C2" s="24"/>
      <c r="D2" s="15">
        <v>16.051754488909801</v>
      </c>
      <c r="E2" s="16" t="s">
        <v>231</v>
      </c>
      <c r="F2" s="16" t="str">
        <f>IF(LEN(C2)=0,E2,C2)</f>
        <v>CCC</v>
      </c>
      <c r="G2" s="25"/>
      <c r="H2" s="15" t="s">
        <v>420</v>
      </c>
    </row>
    <row r="3" spans="1:8">
      <c r="A3" s="15" t="s">
        <v>167</v>
      </c>
      <c r="B3" s="15">
        <v>5</v>
      </c>
      <c r="C3" s="26" t="s">
        <v>340</v>
      </c>
      <c r="D3" s="15">
        <v>40.765579157375903</v>
      </c>
      <c r="E3" s="16" t="s">
        <v>110</v>
      </c>
      <c r="F3" s="15" t="str">
        <f>IF(LEN(C3)=0,E3,C3)</f>
        <v>B+</v>
      </c>
    </row>
    <row r="4" spans="1:8">
      <c r="A4" s="15" t="s">
        <v>67</v>
      </c>
      <c r="B4" s="15">
        <v>5</v>
      </c>
      <c r="C4" s="24"/>
      <c r="D4" s="15">
        <v>40.765579157375903</v>
      </c>
      <c r="E4" s="16" t="s">
        <v>110</v>
      </c>
      <c r="F4" s="16" t="str">
        <f>IF(LEN(C4)=0,E4,C4)</f>
        <v>BB-</v>
      </c>
    </row>
    <row r="5" spans="1:8">
      <c r="A5" s="15" t="s">
        <v>341</v>
      </c>
      <c r="C5" s="24" t="s">
        <v>116</v>
      </c>
      <c r="F5" s="15" t="str">
        <f t="shared" ref="F5:F68" si="0">IF(LEN(C5)=0,E5,C5)</f>
        <v>BBB+</v>
      </c>
    </row>
    <row r="6" spans="1:8">
      <c r="A6" s="15" t="s">
        <v>342</v>
      </c>
      <c r="B6" s="15">
        <v>6</v>
      </c>
      <c r="C6" s="26" t="s">
        <v>109</v>
      </c>
      <c r="D6" s="15">
        <v>28.408666823142799</v>
      </c>
      <c r="E6" s="16" t="s">
        <v>113</v>
      </c>
      <c r="F6" s="15" t="str">
        <f t="shared" si="0"/>
        <v>B-</v>
      </c>
    </row>
    <row r="7" spans="1:8">
      <c r="A7" s="15" t="s">
        <v>343</v>
      </c>
      <c r="C7" s="24"/>
      <c r="F7" s="15">
        <f t="shared" si="0"/>
        <v>0</v>
      </c>
    </row>
    <row r="8" spans="1:8">
      <c r="A8" s="15" t="s">
        <v>123</v>
      </c>
      <c r="B8" s="15">
        <v>7</v>
      </c>
      <c r="C8" s="24"/>
      <c r="D8" s="15">
        <v>16.051754488909801</v>
      </c>
      <c r="E8" s="16" t="s">
        <v>231</v>
      </c>
      <c r="F8" s="16" t="str">
        <f t="shared" si="0"/>
        <v>CCC</v>
      </c>
    </row>
    <row r="9" spans="1:8">
      <c r="A9" s="15" t="s">
        <v>5</v>
      </c>
      <c r="B9" s="15">
        <v>7</v>
      </c>
      <c r="C9" s="26" t="s">
        <v>344</v>
      </c>
      <c r="D9" s="15">
        <v>16.051754488909801</v>
      </c>
      <c r="E9" s="16" t="s">
        <v>231</v>
      </c>
      <c r="F9" s="15" t="str">
        <f t="shared" si="0"/>
        <v>CCC-</v>
      </c>
    </row>
    <row r="10" spans="1:8">
      <c r="A10" s="15" t="s">
        <v>26</v>
      </c>
      <c r="B10" s="15">
        <v>6</v>
      </c>
      <c r="C10" s="26" t="s">
        <v>110</v>
      </c>
      <c r="D10" s="15">
        <v>28.408666823142799</v>
      </c>
      <c r="E10" s="16" t="s">
        <v>113</v>
      </c>
      <c r="F10" s="15" t="str">
        <f t="shared" si="0"/>
        <v>BB-</v>
      </c>
    </row>
    <row r="11" spans="1:8">
      <c r="A11" s="15" t="s">
        <v>242</v>
      </c>
      <c r="B11" s="15">
        <v>5</v>
      </c>
      <c r="C11" s="24" t="s">
        <v>345</v>
      </c>
      <c r="D11" s="15">
        <v>40.765579157375903</v>
      </c>
      <c r="E11" s="16" t="s">
        <v>110</v>
      </c>
      <c r="F11" s="15" t="str">
        <f t="shared" si="0"/>
        <v>BBB</v>
      </c>
    </row>
    <row r="12" spans="1:8">
      <c r="A12" s="15" t="s">
        <v>243</v>
      </c>
      <c r="B12" s="15">
        <v>0</v>
      </c>
      <c r="C12" s="26" t="s">
        <v>346</v>
      </c>
      <c r="D12" s="15">
        <v>102.550140828541</v>
      </c>
      <c r="F12" s="15" t="str">
        <f t="shared" si="0"/>
        <v>AAA</v>
      </c>
    </row>
    <row r="13" spans="1:8">
      <c r="A13" s="15" t="s">
        <v>147</v>
      </c>
      <c r="B13" s="15">
        <v>1</v>
      </c>
      <c r="C13" s="26" t="s">
        <v>347</v>
      </c>
      <c r="D13" s="15">
        <v>90.193228494308201</v>
      </c>
      <c r="E13" s="16" t="s">
        <v>348</v>
      </c>
      <c r="F13" s="15" t="str">
        <f t="shared" si="0"/>
        <v>AA+</v>
      </c>
    </row>
    <row r="14" spans="1:8">
      <c r="A14" s="15" t="s">
        <v>27</v>
      </c>
      <c r="B14" s="15">
        <v>4</v>
      </c>
      <c r="C14" s="24" t="s">
        <v>349</v>
      </c>
      <c r="D14" s="15">
        <v>53.122491491608997</v>
      </c>
      <c r="E14" s="16" t="s">
        <v>118</v>
      </c>
      <c r="F14" s="15" t="str">
        <f t="shared" si="0"/>
        <v>BB+</v>
      </c>
    </row>
    <row r="15" spans="1:8">
      <c r="A15" s="15" t="s">
        <v>96</v>
      </c>
      <c r="B15" s="15">
        <v>4</v>
      </c>
      <c r="C15" s="26" t="s">
        <v>108</v>
      </c>
      <c r="D15" s="15">
        <v>53.122491491608997</v>
      </c>
      <c r="E15" s="16" t="s">
        <v>118</v>
      </c>
      <c r="F15" s="15" t="str">
        <f t="shared" si="0"/>
        <v>B+</v>
      </c>
    </row>
    <row r="16" spans="1:8">
      <c r="A16" s="15" t="s">
        <v>244</v>
      </c>
      <c r="B16" s="15">
        <v>6</v>
      </c>
      <c r="C16" s="26" t="s">
        <v>340</v>
      </c>
      <c r="D16" s="15">
        <v>28.408666823142799</v>
      </c>
      <c r="E16" s="16" t="s">
        <v>113</v>
      </c>
      <c r="F16" s="15" t="str">
        <f t="shared" si="0"/>
        <v>B+</v>
      </c>
    </row>
    <row r="17" spans="1:6">
      <c r="A17" s="15" t="s">
        <v>28</v>
      </c>
      <c r="B17" s="15">
        <v>5</v>
      </c>
      <c r="C17" s="26" t="s">
        <v>110</v>
      </c>
      <c r="D17" s="15">
        <v>40.765579157375903</v>
      </c>
      <c r="E17" s="16" t="s">
        <v>110</v>
      </c>
      <c r="F17" s="15" t="str">
        <f t="shared" si="0"/>
        <v>BB-</v>
      </c>
    </row>
    <row r="18" spans="1:6">
      <c r="A18" s="15" t="s">
        <v>350</v>
      </c>
      <c r="C18" s="26" t="s">
        <v>109</v>
      </c>
      <c r="F18" s="15" t="str">
        <f t="shared" si="0"/>
        <v>B-</v>
      </c>
    </row>
    <row r="19" spans="1:6">
      <c r="A19" s="15" t="s">
        <v>193</v>
      </c>
      <c r="B19" s="15">
        <v>7</v>
      </c>
      <c r="C19" s="27" t="s">
        <v>351</v>
      </c>
      <c r="D19" s="15">
        <v>16.051754488909801</v>
      </c>
      <c r="E19" s="16" t="s">
        <v>231</v>
      </c>
      <c r="F19" s="17" t="str">
        <f t="shared" si="0"/>
        <v>C</v>
      </c>
    </row>
    <row r="20" spans="1:6">
      <c r="A20" s="15" t="s">
        <v>145</v>
      </c>
      <c r="B20" s="15">
        <v>2</v>
      </c>
      <c r="C20" s="26" t="s">
        <v>352</v>
      </c>
      <c r="D20" s="15">
        <v>77.8363161600751</v>
      </c>
      <c r="E20" s="16" t="s">
        <v>229</v>
      </c>
      <c r="F20" s="15" t="str">
        <f t="shared" si="0"/>
        <v>AA</v>
      </c>
    </row>
    <row r="21" spans="1:6">
      <c r="A21" s="15" t="s">
        <v>97</v>
      </c>
      <c r="C21" s="26" t="s">
        <v>109</v>
      </c>
      <c r="F21" s="15" t="str">
        <f t="shared" si="0"/>
        <v>B-</v>
      </c>
    </row>
    <row r="22" spans="1:6">
      <c r="A22" s="15" t="s">
        <v>69</v>
      </c>
      <c r="B22" s="15">
        <v>6</v>
      </c>
      <c r="C22" s="26" t="s">
        <v>108</v>
      </c>
      <c r="D22" s="15">
        <v>28.408666823142799</v>
      </c>
      <c r="E22" s="16" t="s">
        <v>113</v>
      </c>
      <c r="F22" s="15" t="str">
        <f t="shared" si="0"/>
        <v>B+</v>
      </c>
    </row>
    <row r="23" spans="1:6">
      <c r="A23" s="15" t="s">
        <v>353</v>
      </c>
      <c r="B23" s="15">
        <v>2</v>
      </c>
      <c r="C23" s="26" t="s">
        <v>354</v>
      </c>
      <c r="D23" s="15">
        <v>77.8363161600751</v>
      </c>
      <c r="E23" s="16" t="s">
        <v>229</v>
      </c>
      <c r="F23" s="15" t="str">
        <f t="shared" si="0"/>
        <v>A+</v>
      </c>
    </row>
    <row r="24" spans="1:6">
      <c r="A24" s="15" t="s">
        <v>29</v>
      </c>
      <c r="B24" s="15">
        <v>6</v>
      </c>
      <c r="C24" s="24"/>
      <c r="D24" s="15">
        <v>28.408666823142799</v>
      </c>
      <c r="E24" s="16" t="s">
        <v>113</v>
      </c>
      <c r="F24" s="16" t="str">
        <f t="shared" si="0"/>
        <v>B</v>
      </c>
    </row>
    <row r="25" spans="1:6">
      <c r="A25" s="15" t="s">
        <v>355</v>
      </c>
      <c r="B25" s="15">
        <v>6</v>
      </c>
      <c r="C25" s="26" t="s">
        <v>109</v>
      </c>
      <c r="D25" s="15">
        <v>28.408666823142799</v>
      </c>
      <c r="E25" s="16" t="s">
        <v>113</v>
      </c>
      <c r="F25" s="15" t="str">
        <f t="shared" si="0"/>
        <v>B-</v>
      </c>
    </row>
    <row r="26" spans="1:6">
      <c r="A26" s="15" t="s">
        <v>165</v>
      </c>
      <c r="B26" s="15">
        <v>7</v>
      </c>
      <c r="C26" s="26" t="s">
        <v>340</v>
      </c>
      <c r="D26" s="15">
        <v>16.051754488909801</v>
      </c>
      <c r="E26" s="16" t="s">
        <v>231</v>
      </c>
      <c r="F26" s="15" t="str">
        <f t="shared" si="0"/>
        <v>B+</v>
      </c>
    </row>
    <row r="27" spans="1:6">
      <c r="A27" s="15" t="s">
        <v>356</v>
      </c>
      <c r="B27" s="15">
        <v>3</v>
      </c>
      <c r="C27" s="24" t="s">
        <v>116</v>
      </c>
      <c r="D27" s="15">
        <v>65.479403825841999</v>
      </c>
      <c r="E27" s="16" t="s">
        <v>116</v>
      </c>
      <c r="F27" s="15" t="str">
        <f t="shared" si="0"/>
        <v>BBB+</v>
      </c>
    </row>
    <row r="28" spans="1:6">
      <c r="A28" s="15" t="s">
        <v>8</v>
      </c>
      <c r="B28" s="15">
        <v>5</v>
      </c>
      <c r="C28" s="26" t="s">
        <v>357</v>
      </c>
      <c r="D28" s="15">
        <v>40.765579157375903</v>
      </c>
      <c r="E28" s="16" t="s">
        <v>110</v>
      </c>
      <c r="F28" s="15" t="str">
        <f t="shared" si="0"/>
        <v xml:space="preserve">BB- </v>
      </c>
    </row>
    <row r="29" spans="1:6">
      <c r="A29" s="15" t="s">
        <v>358</v>
      </c>
      <c r="C29" s="24"/>
      <c r="F29" s="15">
        <f t="shared" si="0"/>
        <v>0</v>
      </c>
    </row>
    <row r="30" spans="1:6">
      <c r="A30" s="15" t="s">
        <v>359</v>
      </c>
      <c r="B30" s="15">
        <v>3</v>
      </c>
      <c r="C30" s="24" t="s">
        <v>345</v>
      </c>
      <c r="D30" s="15">
        <v>65.479403825841999</v>
      </c>
      <c r="E30" s="16" t="s">
        <v>116</v>
      </c>
      <c r="F30" s="15" t="str">
        <f t="shared" si="0"/>
        <v>BBB</v>
      </c>
    </row>
    <row r="31" spans="1:6">
      <c r="A31" s="15" t="s">
        <v>360</v>
      </c>
      <c r="B31" s="15">
        <v>7</v>
      </c>
      <c r="C31" s="26" t="s">
        <v>361</v>
      </c>
      <c r="D31" s="15">
        <v>16.051754488909801</v>
      </c>
      <c r="E31" s="16" t="s">
        <v>231</v>
      </c>
      <c r="F31" s="15" t="str">
        <f t="shared" si="0"/>
        <v>CCC+</v>
      </c>
    </row>
    <row r="32" spans="1:6">
      <c r="A32" s="15" t="s">
        <v>178</v>
      </c>
      <c r="B32" s="15">
        <v>7</v>
      </c>
      <c r="C32" s="24"/>
      <c r="D32" s="15">
        <v>16.051754488909801</v>
      </c>
      <c r="E32" s="16" t="s">
        <v>231</v>
      </c>
      <c r="F32" s="16" t="str">
        <f t="shared" si="0"/>
        <v>CCC</v>
      </c>
    </row>
    <row r="33" spans="1:6">
      <c r="A33" s="15" t="s">
        <v>30</v>
      </c>
      <c r="B33" s="15">
        <v>6</v>
      </c>
      <c r="C33" s="27" t="s">
        <v>362</v>
      </c>
      <c r="D33" s="15">
        <v>28.408666823142799</v>
      </c>
      <c r="E33" s="16" t="s">
        <v>113</v>
      </c>
      <c r="F33" s="17" t="str">
        <f t="shared" si="0"/>
        <v>B</v>
      </c>
    </row>
    <row r="34" spans="1:6">
      <c r="A34" s="15" t="s">
        <v>363</v>
      </c>
      <c r="B34" s="15">
        <v>6</v>
      </c>
      <c r="C34" s="27" t="s">
        <v>361</v>
      </c>
      <c r="D34" s="15">
        <v>28.408666823142799</v>
      </c>
      <c r="E34" s="16" t="s">
        <v>113</v>
      </c>
      <c r="F34" s="17" t="str">
        <f t="shared" si="0"/>
        <v>CCC+</v>
      </c>
    </row>
    <row r="35" spans="1:6">
      <c r="A35" s="15" t="s">
        <v>245</v>
      </c>
      <c r="B35" s="15">
        <v>0</v>
      </c>
      <c r="C35" s="26" t="s">
        <v>346</v>
      </c>
      <c r="D35" s="15">
        <v>102.550140828541</v>
      </c>
      <c r="F35" s="15" t="str">
        <f t="shared" si="0"/>
        <v>AAA</v>
      </c>
    </row>
    <row r="36" spans="1:6">
      <c r="A36" s="15" t="s">
        <v>364</v>
      </c>
      <c r="B36" s="15">
        <v>6</v>
      </c>
      <c r="C36" s="26" t="s">
        <v>109</v>
      </c>
      <c r="D36" s="15">
        <v>28.408666823142799</v>
      </c>
      <c r="E36" s="16" t="s">
        <v>113</v>
      </c>
      <c r="F36" s="15" t="str">
        <f t="shared" si="0"/>
        <v>B-</v>
      </c>
    </row>
    <row r="37" spans="1:6">
      <c r="A37" s="15" t="s">
        <v>247</v>
      </c>
      <c r="B37" s="15">
        <v>2</v>
      </c>
      <c r="C37" s="27" t="s">
        <v>365</v>
      </c>
      <c r="D37" s="15">
        <v>77.8363161600751</v>
      </c>
      <c r="E37" s="16" t="s">
        <v>229</v>
      </c>
      <c r="F37" s="17" t="str">
        <f t="shared" si="0"/>
        <v>AA-</v>
      </c>
    </row>
    <row r="38" spans="1:6">
      <c r="A38" s="15" t="s">
        <v>174</v>
      </c>
      <c r="B38" s="15">
        <v>7</v>
      </c>
      <c r="C38" s="24"/>
      <c r="D38" s="15">
        <v>16.051754488909801</v>
      </c>
      <c r="E38" s="16" t="s">
        <v>231</v>
      </c>
      <c r="F38" s="16" t="str">
        <f t="shared" si="0"/>
        <v>CCC</v>
      </c>
    </row>
    <row r="39" spans="1:6">
      <c r="A39" s="15" t="s">
        <v>366</v>
      </c>
      <c r="B39" s="15">
        <v>2</v>
      </c>
      <c r="C39" s="26" t="s">
        <v>367</v>
      </c>
      <c r="D39" s="15">
        <v>77.8363161600751</v>
      </c>
      <c r="E39" s="16" t="s">
        <v>229</v>
      </c>
      <c r="F39" s="15" t="str">
        <f t="shared" si="0"/>
        <v>A</v>
      </c>
    </row>
    <row r="40" spans="1:6">
      <c r="A40" s="15" t="s">
        <v>368</v>
      </c>
      <c r="B40" s="15">
        <v>2</v>
      </c>
      <c r="C40" s="26" t="s">
        <v>354</v>
      </c>
      <c r="D40" s="15">
        <v>77.8363161600751</v>
      </c>
      <c r="E40" s="16" t="s">
        <v>229</v>
      </c>
      <c r="F40" s="15" t="str">
        <f t="shared" si="0"/>
        <v>A+</v>
      </c>
    </row>
    <row r="41" spans="1:6">
      <c r="A41" s="15" t="s">
        <v>9</v>
      </c>
      <c r="B41" s="15">
        <v>4</v>
      </c>
      <c r="C41" s="24" t="s">
        <v>349</v>
      </c>
      <c r="D41" s="15">
        <v>53.122491491608997</v>
      </c>
      <c r="E41" s="16" t="s">
        <v>118</v>
      </c>
      <c r="F41" s="15" t="str">
        <f t="shared" si="0"/>
        <v>BB+</v>
      </c>
    </row>
    <row r="42" spans="1:6">
      <c r="A42" s="15" t="s">
        <v>218</v>
      </c>
      <c r="C42" s="24"/>
      <c r="F42" s="9" t="s">
        <v>369</v>
      </c>
    </row>
    <row r="43" spans="1:6">
      <c r="A43" s="15" t="s">
        <v>370</v>
      </c>
      <c r="B43" s="15">
        <v>7</v>
      </c>
      <c r="C43" s="26" t="s">
        <v>109</v>
      </c>
      <c r="D43" s="15">
        <v>16.051754488909801</v>
      </c>
      <c r="E43" s="16" t="s">
        <v>231</v>
      </c>
      <c r="F43" s="15" t="str">
        <f t="shared" si="0"/>
        <v>B-</v>
      </c>
    </row>
    <row r="44" spans="1:6">
      <c r="A44" s="15" t="s">
        <v>214</v>
      </c>
      <c r="B44" s="15">
        <v>7</v>
      </c>
      <c r="C44" s="24"/>
      <c r="D44" s="15">
        <v>16.051754488909801</v>
      </c>
      <c r="E44" s="16" t="s">
        <v>231</v>
      </c>
      <c r="F44" s="16" t="str">
        <f t="shared" si="0"/>
        <v>CCC</v>
      </c>
    </row>
    <row r="45" spans="1:6">
      <c r="A45" s="15" t="s">
        <v>371</v>
      </c>
      <c r="C45" s="24"/>
      <c r="F45" s="15">
        <f t="shared" si="0"/>
        <v>0</v>
      </c>
    </row>
    <row r="46" spans="1:6">
      <c r="A46" s="15" t="s">
        <v>10</v>
      </c>
      <c r="B46" s="15">
        <v>4</v>
      </c>
      <c r="C46" s="26" t="s">
        <v>108</v>
      </c>
      <c r="D46" s="15">
        <v>53.122491491608997</v>
      </c>
      <c r="E46" s="16" t="s">
        <v>118</v>
      </c>
      <c r="F46" s="15" t="str">
        <f t="shared" si="0"/>
        <v>B+</v>
      </c>
    </row>
    <row r="47" spans="1:6">
      <c r="A47" s="15" t="s">
        <v>372</v>
      </c>
      <c r="B47" s="15">
        <v>5</v>
      </c>
      <c r="C47" s="24"/>
      <c r="D47" s="15">
        <v>40.765579157375903</v>
      </c>
      <c r="E47" s="16" t="s">
        <v>110</v>
      </c>
      <c r="F47" s="16" t="str">
        <f t="shared" si="0"/>
        <v>BB-</v>
      </c>
    </row>
    <row r="48" spans="1:6">
      <c r="A48" s="15" t="s">
        <v>373</v>
      </c>
      <c r="B48" s="15">
        <v>4</v>
      </c>
      <c r="C48" s="24" t="s">
        <v>116</v>
      </c>
      <c r="D48" s="15">
        <v>53.122491491608997</v>
      </c>
      <c r="E48" s="16" t="s">
        <v>118</v>
      </c>
      <c r="F48" s="15" t="str">
        <f t="shared" si="0"/>
        <v>BBB+</v>
      </c>
    </row>
    <row r="49" spans="1:6">
      <c r="A49" s="15" t="s">
        <v>248</v>
      </c>
      <c r="B49" s="15">
        <v>7</v>
      </c>
      <c r="C49" s="27" t="s">
        <v>374</v>
      </c>
      <c r="D49" s="15">
        <v>16.051754488909801</v>
      </c>
      <c r="E49" s="16" t="s">
        <v>231</v>
      </c>
      <c r="F49" s="17" t="str">
        <f t="shared" si="0"/>
        <v>CC</v>
      </c>
    </row>
    <row r="50" spans="1:6">
      <c r="A50" s="15" t="s">
        <v>158</v>
      </c>
      <c r="C50" s="24" t="s">
        <v>345</v>
      </c>
      <c r="F50" s="15" t="str">
        <f t="shared" si="0"/>
        <v>BBB</v>
      </c>
    </row>
    <row r="51" spans="1:6">
      <c r="A51" s="15" t="s">
        <v>153</v>
      </c>
      <c r="B51" s="15">
        <v>2</v>
      </c>
      <c r="C51" s="26" t="s">
        <v>365</v>
      </c>
      <c r="D51" s="15">
        <v>77.8363161600751</v>
      </c>
      <c r="E51" s="16" t="s">
        <v>229</v>
      </c>
      <c r="F51" s="15" t="str">
        <f t="shared" si="0"/>
        <v>AA-</v>
      </c>
    </row>
    <row r="52" spans="1:6">
      <c r="A52" s="15" t="s">
        <v>156</v>
      </c>
      <c r="B52" s="15">
        <v>0</v>
      </c>
      <c r="C52" s="26" t="s">
        <v>346</v>
      </c>
      <c r="D52" s="15">
        <v>102.550140828541</v>
      </c>
      <c r="F52" s="15" t="str">
        <f t="shared" si="0"/>
        <v>AAA</v>
      </c>
    </row>
    <row r="53" spans="1:6">
      <c r="A53" s="15" t="s">
        <v>215</v>
      </c>
      <c r="B53" s="15">
        <v>7</v>
      </c>
      <c r="C53" s="24"/>
      <c r="D53" s="15">
        <v>16.051754488909801</v>
      </c>
      <c r="E53" s="16" t="s">
        <v>231</v>
      </c>
      <c r="F53" s="16" t="str">
        <f t="shared" si="0"/>
        <v>CCC</v>
      </c>
    </row>
    <row r="54" spans="1:6">
      <c r="A54" s="15" t="s">
        <v>125</v>
      </c>
      <c r="C54" s="24"/>
      <c r="F54" s="9" t="s">
        <v>331</v>
      </c>
    </row>
    <row r="55" spans="1:6">
      <c r="A55" s="15" t="s">
        <v>11</v>
      </c>
      <c r="B55" s="15">
        <v>4</v>
      </c>
      <c r="C55" s="26" t="s">
        <v>375</v>
      </c>
      <c r="D55" s="15">
        <v>53.122491491608997</v>
      </c>
      <c r="E55" s="16" t="s">
        <v>118</v>
      </c>
      <c r="F55" s="15" t="str">
        <f t="shared" si="0"/>
        <v>BB</v>
      </c>
    </row>
    <row r="56" spans="1:6">
      <c r="A56" s="15" t="s">
        <v>12</v>
      </c>
      <c r="B56" s="15">
        <v>6</v>
      </c>
      <c r="C56" s="26" t="s">
        <v>109</v>
      </c>
      <c r="D56" s="15">
        <v>28.408666823142799</v>
      </c>
      <c r="E56" s="16" t="s">
        <v>113</v>
      </c>
      <c r="F56" s="15" t="str">
        <f t="shared" si="0"/>
        <v>B-</v>
      </c>
    </row>
    <row r="57" spans="1:6">
      <c r="A57" s="15" t="s">
        <v>77</v>
      </c>
      <c r="B57" s="15">
        <v>5</v>
      </c>
      <c r="C57" s="26" t="s">
        <v>362</v>
      </c>
      <c r="D57" s="15">
        <v>40.765579157375903</v>
      </c>
      <c r="E57" s="16" t="s">
        <v>110</v>
      </c>
      <c r="F57" s="15" t="str">
        <f t="shared" si="0"/>
        <v>B</v>
      </c>
    </row>
    <row r="58" spans="1:6">
      <c r="A58" s="15" t="s">
        <v>13</v>
      </c>
      <c r="B58" s="15">
        <v>7</v>
      </c>
      <c r="C58" s="26" t="s">
        <v>107</v>
      </c>
      <c r="D58" s="15">
        <v>16.051754488909801</v>
      </c>
      <c r="E58" s="16" t="s">
        <v>231</v>
      </c>
      <c r="F58" s="15" t="str">
        <f t="shared" si="0"/>
        <v>CCC+</v>
      </c>
    </row>
    <row r="59" spans="1:6">
      <c r="A59" s="15" t="s">
        <v>78</v>
      </c>
      <c r="B59" s="15">
        <v>7</v>
      </c>
      <c r="C59" s="24"/>
      <c r="D59" s="15">
        <v>16.051754488909801</v>
      </c>
      <c r="E59" s="16" t="s">
        <v>231</v>
      </c>
      <c r="F59" s="16" t="str">
        <f t="shared" si="0"/>
        <v>CCC</v>
      </c>
    </row>
    <row r="60" spans="1:6">
      <c r="A60" s="15" t="s">
        <v>219</v>
      </c>
      <c r="B60" s="15">
        <v>7</v>
      </c>
      <c r="C60" s="24"/>
      <c r="D60" s="15">
        <v>16.051754488909801</v>
      </c>
      <c r="E60" s="16" t="s">
        <v>231</v>
      </c>
      <c r="F60" s="16" t="str">
        <f t="shared" si="0"/>
        <v>CCC</v>
      </c>
    </row>
    <row r="61" spans="1:6">
      <c r="A61" s="15" t="s">
        <v>161</v>
      </c>
      <c r="B61" s="15">
        <v>2</v>
      </c>
      <c r="C61" s="26" t="s">
        <v>365</v>
      </c>
      <c r="D61" s="15">
        <v>77.8363161600751</v>
      </c>
      <c r="E61" s="16" t="s">
        <v>229</v>
      </c>
      <c r="F61" s="15" t="str">
        <f t="shared" si="0"/>
        <v>AA-</v>
      </c>
    </row>
    <row r="62" spans="1:6">
      <c r="A62" s="15" t="s">
        <v>76</v>
      </c>
      <c r="B62" s="15">
        <v>6</v>
      </c>
      <c r="C62" s="24"/>
      <c r="D62" s="15">
        <v>28.408666823142799</v>
      </c>
      <c r="E62" s="16" t="s">
        <v>113</v>
      </c>
      <c r="F62" s="16" t="str">
        <f t="shared" si="0"/>
        <v>B</v>
      </c>
    </row>
    <row r="63" spans="1:6">
      <c r="A63" s="15" t="s">
        <v>79</v>
      </c>
      <c r="B63" s="15">
        <v>7</v>
      </c>
      <c r="C63" s="26" t="s">
        <v>376</v>
      </c>
      <c r="D63" s="15">
        <v>16.051754488909801</v>
      </c>
      <c r="E63" s="16" t="s">
        <v>231</v>
      </c>
      <c r="F63" s="15" t="str">
        <f t="shared" si="0"/>
        <v>CCC</v>
      </c>
    </row>
    <row r="64" spans="1:6">
      <c r="A64" s="15" t="s">
        <v>249</v>
      </c>
      <c r="B64" s="15">
        <v>0</v>
      </c>
      <c r="C64" s="26" t="s">
        <v>346</v>
      </c>
      <c r="D64" s="15">
        <v>102.550140828541</v>
      </c>
      <c r="F64" s="15" t="str">
        <f t="shared" si="0"/>
        <v>AAA</v>
      </c>
    </row>
    <row r="65" spans="1:6">
      <c r="A65" s="15" t="s">
        <v>32</v>
      </c>
      <c r="B65" s="15">
        <v>5</v>
      </c>
      <c r="C65" s="26" t="s">
        <v>108</v>
      </c>
      <c r="D65" s="15">
        <v>40.765579157375903</v>
      </c>
      <c r="E65" s="16" t="s">
        <v>110</v>
      </c>
      <c r="F65" s="15" t="str">
        <f t="shared" si="0"/>
        <v>B+</v>
      </c>
    </row>
    <row r="66" spans="1:6">
      <c r="A66" s="15" t="s">
        <v>150</v>
      </c>
      <c r="B66" s="15">
        <v>1</v>
      </c>
      <c r="C66" s="26" t="s">
        <v>347</v>
      </c>
      <c r="D66" s="15">
        <v>90.193228494308201</v>
      </c>
      <c r="E66" s="16" t="s">
        <v>348</v>
      </c>
      <c r="F66" s="15" t="str">
        <f t="shared" si="0"/>
        <v>AA+</v>
      </c>
    </row>
    <row r="67" spans="1:6">
      <c r="A67" s="15" t="s">
        <v>141</v>
      </c>
      <c r="B67" s="15">
        <v>2</v>
      </c>
      <c r="C67" s="26" t="s">
        <v>352</v>
      </c>
      <c r="D67" s="15">
        <v>77.8363161600751</v>
      </c>
      <c r="E67" s="16" t="s">
        <v>229</v>
      </c>
      <c r="F67" s="15" t="str">
        <f t="shared" si="0"/>
        <v>AA</v>
      </c>
    </row>
    <row r="68" spans="1:6">
      <c r="A68" s="15" t="s">
        <v>377</v>
      </c>
      <c r="C68" s="24"/>
      <c r="F68" s="15">
        <f t="shared" si="0"/>
        <v>0</v>
      </c>
    </row>
    <row r="69" spans="1:6">
      <c r="A69" s="15" t="s">
        <v>378</v>
      </c>
      <c r="B69" s="15">
        <v>6</v>
      </c>
      <c r="C69" s="27" t="s">
        <v>361</v>
      </c>
      <c r="D69" s="15">
        <v>28.408666823142799</v>
      </c>
      <c r="E69" s="16" t="s">
        <v>113</v>
      </c>
      <c r="F69" s="17" t="str">
        <f t="shared" ref="F69:F132" si="1">IF(LEN(C69)=0,E69,C69)</f>
        <v>CCC+</v>
      </c>
    </row>
    <row r="70" spans="1:6">
      <c r="A70" s="15" t="s">
        <v>179</v>
      </c>
      <c r="B70" s="15">
        <v>7</v>
      </c>
      <c r="C70" s="24"/>
      <c r="D70" s="15">
        <v>16.051754488909801</v>
      </c>
      <c r="E70" s="16" t="s">
        <v>231</v>
      </c>
      <c r="F70" s="16" t="str">
        <f t="shared" si="1"/>
        <v>CCC</v>
      </c>
    </row>
    <row r="71" spans="1:6">
      <c r="A71" s="15" t="s">
        <v>250</v>
      </c>
      <c r="B71" s="15">
        <v>6</v>
      </c>
      <c r="C71" s="26" t="s">
        <v>375</v>
      </c>
      <c r="D71" s="15">
        <v>28.408666823142799</v>
      </c>
      <c r="E71" s="16" t="s">
        <v>113</v>
      </c>
      <c r="F71" s="15" t="str">
        <f t="shared" si="1"/>
        <v>BB</v>
      </c>
    </row>
    <row r="72" spans="1:6">
      <c r="A72" s="15" t="s">
        <v>142</v>
      </c>
      <c r="B72" s="15">
        <v>0</v>
      </c>
      <c r="C72" s="26" t="s">
        <v>346</v>
      </c>
      <c r="D72" s="15">
        <v>102.550140828541</v>
      </c>
      <c r="F72" s="15" t="str">
        <f t="shared" si="1"/>
        <v>AAA</v>
      </c>
    </row>
    <row r="73" spans="1:6">
      <c r="A73" s="15" t="s">
        <v>171</v>
      </c>
      <c r="B73" s="15">
        <v>7</v>
      </c>
      <c r="C73" s="27" t="s">
        <v>374</v>
      </c>
      <c r="D73" s="15">
        <v>16.051754488909801</v>
      </c>
      <c r="E73" s="16" t="s">
        <v>231</v>
      </c>
      <c r="F73" s="17" t="str">
        <f t="shared" si="1"/>
        <v>CC</v>
      </c>
    </row>
    <row r="74" spans="1:6">
      <c r="A74" s="15" t="s">
        <v>251</v>
      </c>
      <c r="C74" s="26" t="s">
        <v>112</v>
      </c>
      <c r="F74" s="15" t="str">
        <f t="shared" si="1"/>
        <v>BB+</v>
      </c>
    </row>
    <row r="75" spans="1:6">
      <c r="A75" s="15" t="s">
        <v>126</v>
      </c>
      <c r="C75" s="26" t="s">
        <v>117</v>
      </c>
      <c r="F75" s="9" t="s">
        <v>379</v>
      </c>
    </row>
    <row r="76" spans="1:6">
      <c r="A76" s="15" t="s">
        <v>99</v>
      </c>
      <c r="B76" s="15">
        <v>4</v>
      </c>
      <c r="C76" s="26" t="s">
        <v>375</v>
      </c>
      <c r="D76" s="15">
        <v>53.122491491608997</v>
      </c>
      <c r="E76" s="16" t="s">
        <v>118</v>
      </c>
      <c r="F76" s="15" t="str">
        <f t="shared" si="1"/>
        <v>BB</v>
      </c>
    </row>
    <row r="77" spans="1:6">
      <c r="A77" s="15" t="s">
        <v>169</v>
      </c>
      <c r="B77" s="15">
        <v>7</v>
      </c>
      <c r="C77" s="24"/>
      <c r="D77" s="15">
        <v>16.051754488909801</v>
      </c>
      <c r="E77" s="16" t="s">
        <v>231</v>
      </c>
      <c r="F77" s="16" t="str">
        <f t="shared" si="1"/>
        <v>CCC</v>
      </c>
    </row>
    <row r="78" spans="1:6">
      <c r="A78" s="15" t="s">
        <v>277</v>
      </c>
      <c r="B78" s="15">
        <v>7</v>
      </c>
      <c r="C78" s="24"/>
      <c r="D78" s="15">
        <v>16.051754488909801</v>
      </c>
      <c r="E78" s="16" t="s">
        <v>231</v>
      </c>
      <c r="F78" s="16" t="str">
        <f t="shared" si="1"/>
        <v>CCC</v>
      </c>
    </row>
    <row r="79" spans="1:6">
      <c r="A79" s="15" t="s">
        <v>100</v>
      </c>
      <c r="B79" s="15">
        <v>5</v>
      </c>
      <c r="C79" s="24"/>
      <c r="D79" s="15">
        <v>40.765579157375903</v>
      </c>
      <c r="E79" s="16" t="s">
        <v>110</v>
      </c>
      <c r="F79" s="16" t="str">
        <f t="shared" si="1"/>
        <v>BB-</v>
      </c>
    </row>
    <row r="80" spans="1:6">
      <c r="A80" s="15" t="s">
        <v>101</v>
      </c>
      <c r="B80" s="15">
        <v>7</v>
      </c>
      <c r="C80" s="24"/>
      <c r="D80" s="15">
        <v>16.051754488909801</v>
      </c>
      <c r="E80" s="16" t="s">
        <v>231</v>
      </c>
      <c r="F80" s="16" t="str">
        <f t="shared" si="1"/>
        <v>CCC</v>
      </c>
    </row>
    <row r="81" spans="1:6">
      <c r="A81" s="15" t="s">
        <v>102</v>
      </c>
      <c r="B81" s="15">
        <v>5</v>
      </c>
      <c r="C81" s="26" t="s">
        <v>380</v>
      </c>
      <c r="D81" s="15">
        <v>40.765579157375903</v>
      </c>
      <c r="E81" s="16" t="s">
        <v>110</v>
      </c>
      <c r="F81" s="15" t="str">
        <f t="shared" si="1"/>
        <v>BB-</v>
      </c>
    </row>
    <row r="82" spans="1:6">
      <c r="A82" s="15" t="s">
        <v>252</v>
      </c>
      <c r="B82" s="15">
        <v>2</v>
      </c>
      <c r="C82" s="27" t="s">
        <v>365</v>
      </c>
      <c r="D82" s="15">
        <v>77.8363161600751</v>
      </c>
      <c r="E82" s="16" t="s">
        <v>229</v>
      </c>
      <c r="F82" s="17" t="str">
        <f t="shared" si="1"/>
        <v>AA-</v>
      </c>
    </row>
    <row r="83" spans="1:6">
      <c r="A83" s="15" t="s">
        <v>253</v>
      </c>
      <c r="C83" s="24" t="s">
        <v>118</v>
      </c>
      <c r="F83" s="15" t="str">
        <f t="shared" si="1"/>
        <v>BBB-</v>
      </c>
    </row>
    <row r="84" spans="1:6">
      <c r="A84" s="15" t="s">
        <v>186</v>
      </c>
      <c r="B84" s="15">
        <v>2</v>
      </c>
      <c r="C84" s="26" t="s">
        <v>367</v>
      </c>
      <c r="D84" s="15">
        <v>77.8363161600751</v>
      </c>
      <c r="E84" s="16" t="s">
        <v>229</v>
      </c>
      <c r="F84" s="15" t="str">
        <f t="shared" si="1"/>
        <v>A</v>
      </c>
    </row>
    <row r="85" spans="1:6">
      <c r="A85" s="15" t="s">
        <v>254</v>
      </c>
      <c r="B85" s="15">
        <v>3</v>
      </c>
      <c r="C85" s="24" t="s">
        <v>118</v>
      </c>
      <c r="D85" s="15">
        <v>65.479403825841999</v>
      </c>
      <c r="E85" s="16" t="s">
        <v>116</v>
      </c>
      <c r="F85" s="15" t="str">
        <f t="shared" si="1"/>
        <v>BBB-</v>
      </c>
    </row>
    <row r="86" spans="1:6">
      <c r="A86" s="15" t="s">
        <v>35</v>
      </c>
      <c r="B86" s="15">
        <v>3</v>
      </c>
      <c r="C86" s="24" t="s">
        <v>345</v>
      </c>
      <c r="D86" s="15">
        <v>65.479403825841999</v>
      </c>
      <c r="E86" s="16" t="s">
        <v>116</v>
      </c>
      <c r="F86" s="15" t="str">
        <f t="shared" si="1"/>
        <v>BBB</v>
      </c>
    </row>
    <row r="87" spans="1:6">
      <c r="A87" s="15" t="s">
        <v>327</v>
      </c>
      <c r="B87" s="15">
        <v>7</v>
      </c>
      <c r="C87" s="24"/>
      <c r="D87" s="15">
        <v>16.051754488909801</v>
      </c>
      <c r="E87" s="16" t="s">
        <v>231</v>
      </c>
      <c r="F87" s="16" t="str">
        <f t="shared" si="1"/>
        <v>CCC</v>
      </c>
    </row>
    <row r="88" spans="1:6">
      <c r="A88" s="15" t="s">
        <v>381</v>
      </c>
      <c r="B88" s="15">
        <v>7</v>
      </c>
      <c r="C88" s="26" t="s">
        <v>109</v>
      </c>
      <c r="D88" s="15">
        <v>16.051754488909801</v>
      </c>
      <c r="E88" s="16" t="s">
        <v>231</v>
      </c>
      <c r="F88" s="15" t="str">
        <f t="shared" si="1"/>
        <v>B-</v>
      </c>
    </row>
    <row r="89" spans="1:6">
      <c r="A89" s="15" t="s">
        <v>152</v>
      </c>
      <c r="B89" s="15">
        <v>2</v>
      </c>
      <c r="C89" s="26" t="s">
        <v>352</v>
      </c>
      <c r="D89" s="15">
        <v>77.8363161600751</v>
      </c>
      <c r="E89" s="16" t="s">
        <v>229</v>
      </c>
      <c r="F89" s="15" t="str">
        <f t="shared" si="1"/>
        <v>AA</v>
      </c>
    </row>
    <row r="90" spans="1:6">
      <c r="A90" s="15" t="s">
        <v>255</v>
      </c>
      <c r="B90" s="15">
        <v>2</v>
      </c>
      <c r="C90" s="27" t="s">
        <v>365</v>
      </c>
      <c r="D90" s="15">
        <v>77.8363161600751</v>
      </c>
      <c r="E90" s="16" t="s">
        <v>229</v>
      </c>
      <c r="F90" s="17" t="str">
        <f t="shared" si="1"/>
        <v>AA-</v>
      </c>
    </row>
    <row r="91" spans="1:6">
      <c r="A91" s="15" t="s">
        <v>189</v>
      </c>
      <c r="B91" s="15">
        <v>2</v>
      </c>
      <c r="C91" s="26" t="s">
        <v>365</v>
      </c>
      <c r="D91" s="15">
        <v>77.8363161600751</v>
      </c>
      <c r="E91" s="16" t="s">
        <v>229</v>
      </c>
      <c r="F91" s="15" t="str">
        <f t="shared" si="1"/>
        <v>AA-</v>
      </c>
    </row>
    <row r="92" spans="1:6">
      <c r="A92" s="15" t="s">
        <v>382</v>
      </c>
      <c r="C92" s="24" t="s">
        <v>345</v>
      </c>
      <c r="F92" s="15" t="str">
        <f t="shared" si="1"/>
        <v>BBB</v>
      </c>
    </row>
    <row r="93" spans="1:6">
      <c r="A93" s="15" t="s">
        <v>103</v>
      </c>
      <c r="B93" s="15">
        <v>6</v>
      </c>
      <c r="C93" s="26" t="s">
        <v>110</v>
      </c>
      <c r="D93" s="15">
        <v>28.408666823142799</v>
      </c>
      <c r="E93" s="16" t="s">
        <v>113</v>
      </c>
      <c r="F93" s="15" t="str">
        <f t="shared" si="1"/>
        <v>BB-</v>
      </c>
    </row>
    <row r="94" spans="1:6">
      <c r="A94" s="15" t="s">
        <v>383</v>
      </c>
      <c r="B94" s="15">
        <v>2</v>
      </c>
      <c r="C94" s="26" t="s">
        <v>354</v>
      </c>
      <c r="D94" s="15">
        <v>77.8363161600751</v>
      </c>
      <c r="E94" s="16" t="s">
        <v>229</v>
      </c>
      <c r="F94" s="15" t="str">
        <f t="shared" si="1"/>
        <v>A+</v>
      </c>
    </row>
    <row r="95" spans="1:6">
      <c r="A95" s="15" t="s">
        <v>188</v>
      </c>
      <c r="B95" s="15">
        <v>5</v>
      </c>
      <c r="C95" s="26" t="s">
        <v>108</v>
      </c>
      <c r="D95" s="15">
        <v>40.765579157375903</v>
      </c>
      <c r="E95" s="16" t="s">
        <v>110</v>
      </c>
      <c r="F95" s="15" t="str">
        <f t="shared" si="1"/>
        <v>B+</v>
      </c>
    </row>
    <row r="96" spans="1:6">
      <c r="A96" s="15" t="s">
        <v>256</v>
      </c>
      <c r="B96" s="15">
        <v>5</v>
      </c>
      <c r="C96" s="24" t="s">
        <v>118</v>
      </c>
      <c r="D96" s="15">
        <v>40.765579157375903</v>
      </c>
      <c r="E96" s="16" t="s">
        <v>110</v>
      </c>
      <c r="F96" s="15" t="str">
        <f t="shared" si="1"/>
        <v>BBB-</v>
      </c>
    </row>
    <row r="97" spans="1:6">
      <c r="A97" s="15" t="s">
        <v>81</v>
      </c>
      <c r="B97" s="15">
        <v>7</v>
      </c>
      <c r="C97" s="26" t="s">
        <v>362</v>
      </c>
      <c r="D97" s="15">
        <v>16.051754488909801</v>
      </c>
      <c r="E97" s="16" t="s">
        <v>231</v>
      </c>
      <c r="F97" s="15" t="str">
        <f t="shared" si="1"/>
        <v>B</v>
      </c>
    </row>
    <row r="98" spans="1:6">
      <c r="A98" s="15" t="s">
        <v>37</v>
      </c>
      <c r="C98" s="24"/>
      <c r="F98" s="9" t="s">
        <v>384</v>
      </c>
    </row>
    <row r="99" spans="1:6">
      <c r="A99" s="15" t="s">
        <v>184</v>
      </c>
      <c r="B99" s="15">
        <v>6</v>
      </c>
      <c r="C99" s="24"/>
      <c r="D99" s="15">
        <v>28.408666823142799</v>
      </c>
      <c r="E99" s="16" t="s">
        <v>113</v>
      </c>
      <c r="F99" s="16" t="str">
        <f t="shared" si="1"/>
        <v>B</v>
      </c>
    </row>
    <row r="100" spans="1:6">
      <c r="A100" s="15" t="s">
        <v>385</v>
      </c>
      <c r="B100" s="15">
        <v>2</v>
      </c>
      <c r="C100" s="26" t="s">
        <v>354</v>
      </c>
      <c r="D100" s="15">
        <v>77.8363161600751</v>
      </c>
      <c r="E100" s="16" t="s">
        <v>229</v>
      </c>
      <c r="F100" s="15" t="str">
        <f t="shared" si="1"/>
        <v>A+</v>
      </c>
    </row>
    <row r="101" spans="1:6">
      <c r="A101" s="15" t="s">
        <v>386</v>
      </c>
      <c r="B101" s="15">
        <v>7</v>
      </c>
      <c r="C101" s="27" t="s">
        <v>387</v>
      </c>
      <c r="D101" s="15">
        <v>16.051754488909801</v>
      </c>
      <c r="E101" s="16" t="s">
        <v>231</v>
      </c>
      <c r="F101" s="17" t="str">
        <f t="shared" si="1"/>
        <v>B-</v>
      </c>
    </row>
    <row r="102" spans="1:6">
      <c r="A102" s="15" t="s">
        <v>211</v>
      </c>
      <c r="B102" s="15">
        <v>7</v>
      </c>
      <c r="C102" s="27" t="s">
        <v>344</v>
      </c>
      <c r="D102" s="15">
        <v>16.051754488909801</v>
      </c>
      <c r="E102" s="16" t="s">
        <v>231</v>
      </c>
      <c r="F102" s="17" t="str">
        <f t="shared" si="1"/>
        <v>CCC-</v>
      </c>
    </row>
    <row r="103" spans="1:6">
      <c r="A103" s="15" t="s">
        <v>388</v>
      </c>
      <c r="B103" s="15">
        <v>2</v>
      </c>
      <c r="C103" s="26" t="s">
        <v>354</v>
      </c>
      <c r="D103" s="15">
        <v>77.8363161600751</v>
      </c>
      <c r="E103" s="16" t="s">
        <v>229</v>
      </c>
      <c r="F103" s="15" t="str">
        <f t="shared" si="1"/>
        <v>A+</v>
      </c>
    </row>
    <row r="104" spans="1:6">
      <c r="A104" s="15" t="s">
        <v>190</v>
      </c>
      <c r="B104" s="15">
        <v>7</v>
      </c>
      <c r="C104" s="26" t="s">
        <v>240</v>
      </c>
      <c r="D104" s="15">
        <v>16.051754488909801</v>
      </c>
      <c r="E104" s="16" t="s">
        <v>231</v>
      </c>
      <c r="F104" s="15" t="str">
        <f t="shared" si="1"/>
        <v>D</v>
      </c>
    </row>
    <row r="105" spans="1:6">
      <c r="A105" s="15" t="s">
        <v>176</v>
      </c>
      <c r="B105" s="15">
        <v>6</v>
      </c>
      <c r="C105" s="28" t="s">
        <v>362</v>
      </c>
      <c r="D105" s="15">
        <v>28.408666823142799</v>
      </c>
      <c r="E105" s="16" t="s">
        <v>113</v>
      </c>
      <c r="F105" s="18" t="str">
        <f t="shared" si="1"/>
        <v>B</v>
      </c>
    </row>
    <row r="106" spans="1:6">
      <c r="A106" s="15" t="s">
        <v>180</v>
      </c>
      <c r="B106" s="15">
        <v>7</v>
      </c>
      <c r="C106" s="24"/>
      <c r="D106" s="15">
        <v>16.051754488909801</v>
      </c>
      <c r="E106" s="16" t="s">
        <v>231</v>
      </c>
      <c r="F106" s="16" t="str">
        <f t="shared" si="1"/>
        <v>CCC</v>
      </c>
    </row>
    <row r="107" spans="1:6">
      <c r="A107" s="15" t="s">
        <v>389</v>
      </c>
      <c r="B107" s="15">
        <v>0</v>
      </c>
      <c r="C107" s="26" t="s">
        <v>346</v>
      </c>
      <c r="D107" s="15">
        <v>102.550140828541</v>
      </c>
      <c r="F107" s="15" t="str">
        <f t="shared" si="1"/>
        <v>AAA</v>
      </c>
    </row>
    <row r="108" spans="1:6">
      <c r="A108" s="15" t="s">
        <v>390</v>
      </c>
      <c r="B108" s="15">
        <v>2</v>
      </c>
      <c r="C108" s="26" t="s">
        <v>354</v>
      </c>
      <c r="D108" s="15">
        <v>77.8363161600751</v>
      </c>
      <c r="E108" s="16" t="s">
        <v>229</v>
      </c>
      <c r="F108" s="15" t="str">
        <f t="shared" si="1"/>
        <v>A+</v>
      </c>
    </row>
    <row r="109" spans="1:6">
      <c r="A109" s="15" t="s">
        <v>163</v>
      </c>
      <c r="B109" s="15">
        <v>0</v>
      </c>
      <c r="C109" s="26" t="s">
        <v>346</v>
      </c>
      <c r="D109" s="15">
        <v>102.550140828541</v>
      </c>
      <c r="F109" s="15" t="str">
        <f t="shared" si="1"/>
        <v>AAA</v>
      </c>
    </row>
    <row r="110" spans="1:6">
      <c r="A110" s="15" t="s">
        <v>258</v>
      </c>
      <c r="B110" s="15">
        <v>2</v>
      </c>
      <c r="C110" s="27" t="s">
        <v>365</v>
      </c>
      <c r="D110" s="15">
        <v>77.8363161600751</v>
      </c>
      <c r="E110" s="16" t="s">
        <v>229</v>
      </c>
      <c r="F110" s="17" t="str">
        <f t="shared" si="1"/>
        <v>AA-</v>
      </c>
    </row>
    <row r="111" spans="1:6">
      <c r="A111" s="15" t="s">
        <v>259</v>
      </c>
      <c r="C111" s="22" t="s">
        <v>110</v>
      </c>
      <c r="F111" s="15" t="s">
        <v>330</v>
      </c>
    </row>
    <row r="112" spans="1:6">
      <c r="A112" s="15" t="s">
        <v>170</v>
      </c>
      <c r="B112" s="15">
        <v>7</v>
      </c>
      <c r="C112" s="26" t="s">
        <v>109</v>
      </c>
      <c r="D112" s="15">
        <v>16.051754488909801</v>
      </c>
      <c r="E112" s="16" t="s">
        <v>231</v>
      </c>
      <c r="F112" s="15" t="str">
        <f t="shared" si="1"/>
        <v>B-</v>
      </c>
    </row>
    <row r="113" spans="1:6">
      <c r="A113" s="15" t="s">
        <v>172</v>
      </c>
      <c r="B113" s="15">
        <v>7</v>
      </c>
      <c r="C113" s="24"/>
      <c r="D113" s="15">
        <v>16.051754488909801</v>
      </c>
      <c r="E113" s="16" t="s">
        <v>231</v>
      </c>
      <c r="F113" s="16" t="str">
        <f t="shared" si="1"/>
        <v>CCC</v>
      </c>
    </row>
    <row r="114" spans="1:6">
      <c r="A114" s="15" t="s">
        <v>391</v>
      </c>
      <c r="B114" s="15">
        <v>2</v>
      </c>
      <c r="C114" s="26" t="s">
        <v>392</v>
      </c>
      <c r="D114" s="15">
        <v>77.8363161600751</v>
      </c>
      <c r="E114" s="16" t="s">
        <v>229</v>
      </c>
      <c r="F114" s="15" t="str">
        <f t="shared" si="1"/>
        <v>A-</v>
      </c>
    </row>
    <row r="115" spans="1:6">
      <c r="A115" s="15" t="s">
        <v>38</v>
      </c>
      <c r="B115" s="15">
        <v>7</v>
      </c>
      <c r="C115" s="23" t="s">
        <v>361</v>
      </c>
      <c r="D115" s="15">
        <v>16.051754488909801</v>
      </c>
      <c r="E115" s="16" t="s">
        <v>231</v>
      </c>
      <c r="F115" s="17" t="str">
        <f t="shared" si="1"/>
        <v>CCC+</v>
      </c>
    </row>
    <row r="116" spans="1:6">
      <c r="A116" s="15" t="s">
        <v>177</v>
      </c>
      <c r="B116" s="15">
        <v>7</v>
      </c>
      <c r="C116" s="27" t="s">
        <v>376</v>
      </c>
      <c r="D116" s="15">
        <v>16.051754488909801</v>
      </c>
      <c r="E116" s="16" t="s">
        <v>231</v>
      </c>
      <c r="F116" s="17" t="str">
        <f t="shared" si="1"/>
        <v>CCC</v>
      </c>
    </row>
    <row r="117" spans="1:6">
      <c r="A117" s="15" t="s">
        <v>393</v>
      </c>
      <c r="B117" s="15">
        <v>2</v>
      </c>
      <c r="C117" s="26" t="s">
        <v>392</v>
      </c>
      <c r="D117" s="15">
        <v>77.8363161600751</v>
      </c>
      <c r="E117" s="16" t="s">
        <v>229</v>
      </c>
      <c r="F117" s="15" t="str">
        <f t="shared" si="1"/>
        <v>A-</v>
      </c>
    </row>
    <row r="118" spans="1:6">
      <c r="A118" s="15" t="s">
        <v>394</v>
      </c>
      <c r="C118" s="24"/>
      <c r="F118" s="15">
        <f t="shared" si="1"/>
        <v>0</v>
      </c>
    </row>
    <row r="119" spans="1:6">
      <c r="A119" s="15" t="s">
        <v>181</v>
      </c>
      <c r="B119" s="15">
        <v>7</v>
      </c>
      <c r="C119" s="24"/>
      <c r="D119" s="15">
        <v>16.051754488909801</v>
      </c>
      <c r="E119" s="16" t="s">
        <v>231</v>
      </c>
      <c r="F119" s="16" t="str">
        <f t="shared" si="1"/>
        <v>CCC</v>
      </c>
    </row>
    <row r="120" spans="1:6">
      <c r="A120" s="15" t="s">
        <v>260</v>
      </c>
      <c r="B120" s="15">
        <v>3</v>
      </c>
      <c r="C120" s="24" t="s">
        <v>118</v>
      </c>
      <c r="D120" s="15">
        <v>65.479403825841999</v>
      </c>
      <c r="E120" s="16" t="s">
        <v>116</v>
      </c>
      <c r="F120" s="15" t="str">
        <f t="shared" si="1"/>
        <v>BBB-</v>
      </c>
    </row>
    <row r="121" spans="1:6">
      <c r="A121" s="15" t="s">
        <v>14</v>
      </c>
      <c r="B121" s="15">
        <v>3</v>
      </c>
      <c r="C121" s="24" t="s">
        <v>345</v>
      </c>
      <c r="D121" s="15">
        <v>65.479403825841999</v>
      </c>
      <c r="E121" s="16" t="s">
        <v>116</v>
      </c>
      <c r="F121" s="15" t="str">
        <f t="shared" si="1"/>
        <v>BBB</v>
      </c>
    </row>
    <row r="122" spans="1:6">
      <c r="A122" s="15" t="s">
        <v>40</v>
      </c>
      <c r="C122" s="24"/>
      <c r="F122" s="15">
        <f t="shared" si="1"/>
        <v>0</v>
      </c>
    </row>
    <row r="123" spans="1:6">
      <c r="A123" s="15" t="s">
        <v>195</v>
      </c>
      <c r="B123" s="15">
        <v>7</v>
      </c>
      <c r="C123" s="23" t="s">
        <v>387</v>
      </c>
      <c r="D123" s="15">
        <v>16.051754488909801</v>
      </c>
      <c r="E123" s="16" t="s">
        <v>231</v>
      </c>
      <c r="F123" s="17" t="str">
        <f t="shared" si="1"/>
        <v>B-</v>
      </c>
    </row>
    <row r="124" spans="1:6">
      <c r="A124" s="15" t="s">
        <v>41</v>
      </c>
      <c r="B124" s="15">
        <v>7</v>
      </c>
      <c r="C124" s="26" t="s">
        <v>362</v>
      </c>
      <c r="D124" s="15">
        <v>16.051754488909801</v>
      </c>
      <c r="E124" s="16" t="s">
        <v>231</v>
      </c>
      <c r="F124" s="15" t="str">
        <f t="shared" si="1"/>
        <v>B</v>
      </c>
    </row>
    <row r="125" spans="1:6">
      <c r="A125" s="15" t="s">
        <v>166</v>
      </c>
      <c r="B125" s="15">
        <v>7</v>
      </c>
      <c r="C125" s="26" t="s">
        <v>113</v>
      </c>
      <c r="D125" s="15">
        <v>16.051754488909801</v>
      </c>
      <c r="E125" s="16" t="s">
        <v>231</v>
      </c>
      <c r="F125" s="15" t="str">
        <f t="shared" si="1"/>
        <v>B</v>
      </c>
    </row>
    <row r="126" spans="1:6">
      <c r="A126" s="15" t="s">
        <v>261</v>
      </c>
      <c r="C126" s="24" t="s">
        <v>118</v>
      </c>
      <c r="F126" s="15" t="str">
        <f t="shared" si="1"/>
        <v>BBB-</v>
      </c>
    </row>
    <row r="127" spans="1:6">
      <c r="A127" s="15" t="s">
        <v>83</v>
      </c>
      <c r="B127" s="15">
        <v>3</v>
      </c>
      <c r="C127" s="24" t="s">
        <v>349</v>
      </c>
      <c r="D127" s="15">
        <v>65.479403825841999</v>
      </c>
      <c r="E127" s="16" t="s">
        <v>116</v>
      </c>
      <c r="F127" s="15" t="str">
        <f t="shared" si="1"/>
        <v>BB+</v>
      </c>
    </row>
    <row r="128" spans="1:6">
      <c r="A128" s="15" t="s">
        <v>173</v>
      </c>
      <c r="B128" s="15">
        <v>7</v>
      </c>
      <c r="C128" s="26" t="s">
        <v>107</v>
      </c>
      <c r="D128" s="15">
        <v>16.051754488909801</v>
      </c>
      <c r="E128" s="16" t="s">
        <v>231</v>
      </c>
      <c r="F128" s="15" t="str">
        <f t="shared" si="1"/>
        <v>CCC+</v>
      </c>
    </row>
    <row r="129" spans="1:6">
      <c r="A129" s="15" t="s">
        <v>42</v>
      </c>
      <c r="B129" s="15">
        <v>7</v>
      </c>
      <c r="C129" s="24"/>
      <c r="D129" s="15">
        <v>16.051754488909801</v>
      </c>
      <c r="E129" s="16" t="s">
        <v>231</v>
      </c>
      <c r="F129" s="16" t="str">
        <f t="shared" si="1"/>
        <v>CCC</v>
      </c>
    </row>
    <row r="130" spans="1:6">
      <c r="A130" s="15" t="s">
        <v>84</v>
      </c>
      <c r="B130" s="15">
        <v>6</v>
      </c>
      <c r="C130" s="27" t="s">
        <v>340</v>
      </c>
      <c r="D130" s="15">
        <v>28.408666823142799</v>
      </c>
      <c r="E130" s="16" t="s">
        <v>113</v>
      </c>
      <c r="F130" s="17" t="str">
        <f t="shared" si="1"/>
        <v>B+</v>
      </c>
    </row>
    <row r="131" spans="1:6">
      <c r="A131" s="15" t="s">
        <v>43</v>
      </c>
      <c r="B131" s="15">
        <v>6</v>
      </c>
      <c r="C131" s="24"/>
      <c r="D131" s="15">
        <v>28.408666823142799</v>
      </c>
      <c r="E131" s="16" t="s">
        <v>113</v>
      </c>
      <c r="F131" s="16" t="str">
        <f t="shared" si="1"/>
        <v>B</v>
      </c>
    </row>
    <row r="132" spans="1:6">
      <c r="A132" s="15" t="s">
        <v>146</v>
      </c>
      <c r="B132" s="15">
        <v>0</v>
      </c>
      <c r="C132" s="26" t="s">
        <v>346</v>
      </c>
      <c r="D132" s="15">
        <v>102.550140828541</v>
      </c>
      <c r="F132" s="15" t="str">
        <f t="shared" si="1"/>
        <v>AAA</v>
      </c>
    </row>
    <row r="133" spans="1:6">
      <c r="A133" s="15" t="s">
        <v>395</v>
      </c>
      <c r="C133" s="24"/>
      <c r="F133" s="15">
        <f t="shared" ref="F133:F196" si="2">IF(LEN(C133)=0,E133,C133)</f>
        <v>0</v>
      </c>
    </row>
    <row r="134" spans="1:6">
      <c r="A134" s="15" t="s">
        <v>262</v>
      </c>
      <c r="B134" s="15">
        <v>1</v>
      </c>
      <c r="C134" s="26" t="s">
        <v>239</v>
      </c>
      <c r="D134" s="15">
        <v>90.193228494308201</v>
      </c>
      <c r="E134" s="16" t="s">
        <v>348</v>
      </c>
      <c r="F134" s="15" t="str">
        <f t="shared" si="2"/>
        <v>AA+</v>
      </c>
    </row>
    <row r="135" spans="1:6">
      <c r="A135" s="15" t="s">
        <v>396</v>
      </c>
      <c r="B135" s="15">
        <v>7</v>
      </c>
      <c r="C135" s="26" t="s">
        <v>362</v>
      </c>
      <c r="D135" s="15">
        <v>16.051754488909801</v>
      </c>
      <c r="E135" s="16" t="s">
        <v>231</v>
      </c>
      <c r="F135" s="15" t="str">
        <f t="shared" si="2"/>
        <v>B</v>
      </c>
    </row>
    <row r="136" spans="1:6">
      <c r="A136" s="15" t="s">
        <v>175</v>
      </c>
      <c r="B136" s="15">
        <v>7</v>
      </c>
      <c r="C136" s="23" t="s">
        <v>376</v>
      </c>
      <c r="D136" s="15">
        <v>16.051754488909801</v>
      </c>
      <c r="E136" s="16" t="s">
        <v>231</v>
      </c>
      <c r="F136" s="17" t="str">
        <f t="shared" si="2"/>
        <v>CCC</v>
      </c>
    </row>
    <row r="137" spans="1:6">
      <c r="A137" s="15" t="s">
        <v>397</v>
      </c>
      <c r="B137" s="15">
        <v>6</v>
      </c>
      <c r="C137" s="26" t="s">
        <v>109</v>
      </c>
      <c r="D137" s="15">
        <v>28.408666823142799</v>
      </c>
      <c r="E137" s="16" t="s">
        <v>113</v>
      </c>
      <c r="F137" s="15" t="str">
        <f t="shared" si="2"/>
        <v>B-</v>
      </c>
    </row>
    <row r="138" spans="1:6">
      <c r="A138" s="15" t="s">
        <v>185</v>
      </c>
      <c r="B138" s="15">
        <v>0</v>
      </c>
      <c r="C138" s="26" t="s">
        <v>346</v>
      </c>
      <c r="D138" s="15">
        <v>102.550140828541</v>
      </c>
      <c r="F138" s="15" t="str">
        <f t="shared" si="2"/>
        <v>AAA</v>
      </c>
    </row>
    <row r="139" spans="1:6">
      <c r="A139" s="15" t="s">
        <v>263</v>
      </c>
      <c r="B139" s="15">
        <v>5</v>
      </c>
      <c r="C139" s="26" t="s">
        <v>375</v>
      </c>
      <c r="D139" s="15">
        <v>40.765579157375903</v>
      </c>
      <c r="E139" s="16" t="s">
        <v>110</v>
      </c>
      <c r="F139" s="15" t="str">
        <f t="shared" si="2"/>
        <v>BB</v>
      </c>
    </row>
    <row r="140" spans="1:6">
      <c r="A140" s="15" t="s">
        <v>44</v>
      </c>
      <c r="B140" s="15">
        <v>7</v>
      </c>
      <c r="C140" s="26" t="s">
        <v>107</v>
      </c>
      <c r="D140" s="15">
        <v>16.051754488909801</v>
      </c>
      <c r="E140" s="16" t="s">
        <v>231</v>
      </c>
      <c r="F140" s="15" t="str">
        <f t="shared" si="2"/>
        <v>CCC+</v>
      </c>
    </row>
    <row r="141" spans="1:6">
      <c r="A141" s="15" t="s">
        <v>45</v>
      </c>
      <c r="C141" s="24"/>
      <c r="F141" s="15">
        <f t="shared" si="2"/>
        <v>0</v>
      </c>
    </row>
    <row r="142" spans="1:6">
      <c r="A142" s="15" t="s">
        <v>398</v>
      </c>
      <c r="C142" s="24"/>
      <c r="F142" s="15">
        <f t="shared" si="2"/>
        <v>0</v>
      </c>
    </row>
    <row r="143" spans="1:6">
      <c r="A143" s="15" t="s">
        <v>15</v>
      </c>
      <c r="B143" s="15">
        <v>4</v>
      </c>
      <c r="C143" s="24" t="s">
        <v>345</v>
      </c>
      <c r="D143" s="15">
        <v>53.122491491608997</v>
      </c>
      <c r="E143" s="16" t="s">
        <v>118</v>
      </c>
      <c r="F143" s="15" t="str">
        <f t="shared" si="2"/>
        <v>BBB</v>
      </c>
    </row>
    <row r="144" spans="1:6">
      <c r="A144" s="15" t="s">
        <v>46</v>
      </c>
      <c r="B144" s="15">
        <v>6</v>
      </c>
      <c r="C144" s="26" t="s">
        <v>387</v>
      </c>
      <c r="D144" s="15">
        <v>28.408666823142799</v>
      </c>
      <c r="E144" s="16" t="s">
        <v>113</v>
      </c>
      <c r="F144" s="15" t="str">
        <f t="shared" si="2"/>
        <v>B-</v>
      </c>
    </row>
    <row r="145" spans="1:6">
      <c r="A145" s="15" t="s">
        <v>16</v>
      </c>
      <c r="B145" s="15">
        <v>5</v>
      </c>
      <c r="C145" s="26" t="s">
        <v>375</v>
      </c>
      <c r="D145" s="15">
        <v>40.765579157375903</v>
      </c>
      <c r="E145" s="16" t="s">
        <v>110</v>
      </c>
      <c r="F145" s="15" t="str">
        <f t="shared" si="2"/>
        <v>BB</v>
      </c>
    </row>
    <row r="146" spans="1:6">
      <c r="A146" s="15" t="s">
        <v>17</v>
      </c>
      <c r="B146" s="15">
        <v>3</v>
      </c>
      <c r="C146" s="26" t="s">
        <v>114</v>
      </c>
      <c r="D146" s="15">
        <v>65.479403825841999</v>
      </c>
      <c r="E146" s="16" t="s">
        <v>116</v>
      </c>
      <c r="F146" s="15" t="str">
        <f t="shared" si="2"/>
        <v>BBB</v>
      </c>
    </row>
    <row r="147" spans="1:6">
      <c r="A147" s="15" t="s">
        <v>264</v>
      </c>
      <c r="B147" s="15">
        <v>3</v>
      </c>
      <c r="C147" s="24" t="s">
        <v>116</v>
      </c>
      <c r="D147" s="15">
        <v>65.479403825841999</v>
      </c>
      <c r="E147" s="16" t="s">
        <v>116</v>
      </c>
      <c r="F147" s="15" t="str">
        <f t="shared" si="2"/>
        <v>BBB+</v>
      </c>
    </row>
    <row r="148" spans="1:6">
      <c r="A148" s="15" t="s">
        <v>399</v>
      </c>
      <c r="B148" s="15">
        <v>2</v>
      </c>
      <c r="C148" s="26" t="s">
        <v>392</v>
      </c>
      <c r="D148" s="15">
        <v>77.8363161600751</v>
      </c>
      <c r="E148" s="16" t="s">
        <v>229</v>
      </c>
      <c r="F148" s="15" t="str">
        <f t="shared" si="2"/>
        <v>A-</v>
      </c>
    </row>
    <row r="149" spans="1:6">
      <c r="A149" s="15" t="s">
        <v>148</v>
      </c>
      <c r="C149" s="26" t="s">
        <v>116</v>
      </c>
      <c r="F149" s="15" t="str">
        <f t="shared" si="2"/>
        <v>BBB+</v>
      </c>
    </row>
    <row r="150" spans="1:6">
      <c r="A150" s="15" t="s">
        <v>265</v>
      </c>
      <c r="C150" s="26" t="s">
        <v>400</v>
      </c>
      <c r="F150" s="15" t="str">
        <f t="shared" si="2"/>
        <v>D</v>
      </c>
    </row>
    <row r="151" spans="1:6">
      <c r="A151" s="15" t="s">
        <v>266</v>
      </c>
      <c r="B151" s="15">
        <v>3</v>
      </c>
      <c r="C151" s="26" t="s">
        <v>352</v>
      </c>
      <c r="D151" s="15">
        <v>65.479403825841999</v>
      </c>
      <c r="E151" s="16" t="s">
        <v>116</v>
      </c>
      <c r="F151" s="15" t="str">
        <f t="shared" si="2"/>
        <v>AA</v>
      </c>
    </row>
    <row r="152" spans="1:6">
      <c r="A152" s="15" t="s">
        <v>267</v>
      </c>
      <c r="B152" s="15">
        <v>3</v>
      </c>
      <c r="C152" s="24" t="s">
        <v>118</v>
      </c>
      <c r="D152" s="15">
        <v>65.479403825841999</v>
      </c>
      <c r="E152" s="16" t="s">
        <v>116</v>
      </c>
      <c r="F152" s="15" t="str">
        <f t="shared" si="2"/>
        <v>BBB-</v>
      </c>
    </row>
    <row r="153" spans="1:6">
      <c r="A153" s="15" t="s">
        <v>209</v>
      </c>
      <c r="B153" s="15">
        <v>7</v>
      </c>
      <c r="C153" s="26" t="s">
        <v>241</v>
      </c>
      <c r="D153" s="15">
        <v>16.051754488909801</v>
      </c>
      <c r="E153" s="16" t="s">
        <v>231</v>
      </c>
      <c r="F153" s="16" t="s">
        <v>231</v>
      </c>
    </row>
    <row r="154" spans="1:6">
      <c r="A154" s="15" t="s">
        <v>86</v>
      </c>
      <c r="B154" s="15">
        <v>6</v>
      </c>
      <c r="C154" s="26" t="s">
        <v>108</v>
      </c>
      <c r="D154" s="15">
        <v>28.408666823142799</v>
      </c>
      <c r="E154" s="16" t="s">
        <v>113</v>
      </c>
      <c r="F154" s="15" t="str">
        <f t="shared" si="2"/>
        <v>B+</v>
      </c>
    </row>
    <row r="155" spans="1:6">
      <c r="A155" s="15" t="s">
        <v>48</v>
      </c>
      <c r="C155" s="24"/>
      <c r="F155" s="15">
        <f t="shared" si="2"/>
        <v>0</v>
      </c>
    </row>
    <row r="156" spans="1:6">
      <c r="A156" s="15" t="s">
        <v>268</v>
      </c>
      <c r="C156" s="28" t="s">
        <v>375</v>
      </c>
      <c r="F156" s="18" t="str">
        <f t="shared" si="2"/>
        <v>BB</v>
      </c>
    </row>
    <row r="157" spans="1:6">
      <c r="A157" s="15" t="s">
        <v>401</v>
      </c>
      <c r="C157" s="24"/>
      <c r="F157" s="15">
        <f t="shared" si="2"/>
        <v>0</v>
      </c>
    </row>
    <row r="158" spans="1:6">
      <c r="A158" s="15" t="s">
        <v>402</v>
      </c>
      <c r="B158" s="15">
        <v>2</v>
      </c>
      <c r="C158" s="26" t="s">
        <v>367</v>
      </c>
      <c r="D158" s="15">
        <v>77.8363161600751</v>
      </c>
      <c r="E158" s="16" t="s">
        <v>229</v>
      </c>
      <c r="F158" s="15" t="str">
        <f t="shared" si="2"/>
        <v>A</v>
      </c>
    </row>
    <row r="159" spans="1:6">
      <c r="A159" s="15" t="s">
        <v>87</v>
      </c>
      <c r="B159" s="15">
        <v>5</v>
      </c>
      <c r="C159" s="26" t="s">
        <v>108</v>
      </c>
      <c r="D159" s="15">
        <v>40.765579157375903</v>
      </c>
      <c r="E159" s="16" t="s">
        <v>110</v>
      </c>
      <c r="F159" s="15" t="str">
        <f t="shared" si="2"/>
        <v>B+</v>
      </c>
    </row>
    <row r="160" spans="1:6">
      <c r="A160" s="15" t="s">
        <v>269</v>
      </c>
      <c r="B160" s="15">
        <v>4</v>
      </c>
      <c r="C160" s="26" t="s">
        <v>112</v>
      </c>
      <c r="D160" s="15">
        <v>53.122491491608997</v>
      </c>
      <c r="E160" s="16" t="s">
        <v>118</v>
      </c>
      <c r="F160" s="15" t="str">
        <f t="shared" si="2"/>
        <v>BB+</v>
      </c>
    </row>
    <row r="161" spans="1:6">
      <c r="A161" s="15" t="s">
        <v>88</v>
      </c>
      <c r="C161" s="28" t="s">
        <v>380</v>
      </c>
      <c r="F161" s="18" t="str">
        <f t="shared" si="2"/>
        <v>BB-</v>
      </c>
    </row>
    <row r="162" spans="1:6">
      <c r="A162" s="15" t="s">
        <v>270</v>
      </c>
      <c r="B162" s="15">
        <v>0</v>
      </c>
      <c r="C162" s="26" t="s">
        <v>346</v>
      </c>
      <c r="D162" s="15">
        <v>102.550140828541</v>
      </c>
      <c r="F162" s="15" t="str">
        <f t="shared" si="2"/>
        <v>AAA</v>
      </c>
    </row>
    <row r="163" spans="1:6">
      <c r="A163" s="15" t="s">
        <v>403</v>
      </c>
      <c r="C163" s="24"/>
      <c r="F163" s="15">
        <f t="shared" si="2"/>
        <v>0</v>
      </c>
    </row>
    <row r="164" spans="1:6">
      <c r="A164" s="15" t="s">
        <v>404</v>
      </c>
      <c r="B164" s="15">
        <v>2</v>
      </c>
      <c r="C164" s="26" t="s">
        <v>354</v>
      </c>
      <c r="D164" s="15">
        <v>77.8363161600751</v>
      </c>
      <c r="E164" s="16" t="s">
        <v>229</v>
      </c>
      <c r="F164" s="15" t="str">
        <f t="shared" si="2"/>
        <v>A+</v>
      </c>
    </row>
    <row r="165" spans="1:6">
      <c r="A165" s="15" t="s">
        <v>159</v>
      </c>
      <c r="B165" s="15">
        <v>2</v>
      </c>
      <c r="C165" s="26" t="s">
        <v>365</v>
      </c>
      <c r="D165" s="15">
        <v>77.8363161600751</v>
      </c>
      <c r="E165" s="16" t="s">
        <v>229</v>
      </c>
      <c r="F165" s="15" t="str">
        <f t="shared" si="2"/>
        <v>AA-</v>
      </c>
    </row>
    <row r="166" spans="1:6">
      <c r="A166" s="15" t="s">
        <v>49</v>
      </c>
      <c r="C166" s="23" t="s">
        <v>361</v>
      </c>
      <c r="F166" s="17" t="str">
        <f t="shared" si="2"/>
        <v>CCC+</v>
      </c>
    </row>
    <row r="167" spans="1:6">
      <c r="A167" s="15" t="s">
        <v>271</v>
      </c>
      <c r="B167" s="15">
        <v>4</v>
      </c>
      <c r="C167" s="26" t="s">
        <v>110</v>
      </c>
      <c r="D167" s="15">
        <v>53.122491491608997</v>
      </c>
      <c r="E167" s="16" t="s">
        <v>118</v>
      </c>
      <c r="F167" s="15" t="str">
        <f t="shared" si="2"/>
        <v>BB-</v>
      </c>
    </row>
    <row r="168" spans="1:6">
      <c r="A168" s="15" t="s">
        <v>272</v>
      </c>
      <c r="B168" s="15">
        <v>2</v>
      </c>
      <c r="C168" s="26" t="s">
        <v>352</v>
      </c>
      <c r="D168" s="15">
        <v>77.8363161600751</v>
      </c>
      <c r="E168" s="16" t="s">
        <v>229</v>
      </c>
      <c r="F168" s="15" t="str">
        <f t="shared" si="2"/>
        <v>AA</v>
      </c>
    </row>
    <row r="169" spans="1:6">
      <c r="A169" s="15" t="s">
        <v>216</v>
      </c>
      <c r="B169" s="15">
        <v>7</v>
      </c>
      <c r="C169" s="24"/>
      <c r="D169" s="15">
        <v>16.051754488909801</v>
      </c>
      <c r="E169" s="16" t="s">
        <v>231</v>
      </c>
      <c r="F169" s="16" t="str">
        <f t="shared" si="2"/>
        <v>CCC</v>
      </c>
    </row>
    <row r="170" spans="1:6">
      <c r="A170" s="15" t="s">
        <v>405</v>
      </c>
      <c r="B170" s="15">
        <v>2</v>
      </c>
      <c r="C170" s="26" t="s">
        <v>367</v>
      </c>
      <c r="D170" s="15">
        <v>77.8363161600751</v>
      </c>
      <c r="E170" s="16" t="s">
        <v>229</v>
      </c>
      <c r="F170" s="15" t="str">
        <f t="shared" si="2"/>
        <v>A</v>
      </c>
    </row>
    <row r="171" spans="1:6">
      <c r="A171" s="15" t="s">
        <v>50</v>
      </c>
      <c r="B171" s="15">
        <v>7</v>
      </c>
      <c r="C171" s="27" t="s">
        <v>374</v>
      </c>
      <c r="D171" s="15">
        <v>16.051754488909801</v>
      </c>
      <c r="E171" s="16" t="s">
        <v>231</v>
      </c>
      <c r="F171" s="17" t="str">
        <f t="shared" si="2"/>
        <v>CC</v>
      </c>
    </row>
    <row r="172" spans="1:6">
      <c r="A172" s="15" t="s">
        <v>406</v>
      </c>
      <c r="C172" s="23" t="s">
        <v>387</v>
      </c>
      <c r="F172" s="17" t="str">
        <f t="shared" si="2"/>
        <v>B-</v>
      </c>
    </row>
    <row r="173" spans="1:6">
      <c r="A173" s="15" t="s">
        <v>407</v>
      </c>
      <c r="C173" s="24"/>
      <c r="F173" s="15">
        <f t="shared" si="2"/>
        <v>0</v>
      </c>
    </row>
    <row r="174" spans="1:6">
      <c r="A174" s="15" t="s">
        <v>408</v>
      </c>
      <c r="C174" s="24"/>
      <c r="F174" s="9" t="s">
        <v>331</v>
      </c>
    </row>
    <row r="175" spans="1:6">
      <c r="A175" s="15" t="s">
        <v>217</v>
      </c>
      <c r="B175" s="15">
        <v>7</v>
      </c>
      <c r="C175" s="24"/>
      <c r="D175" s="15">
        <v>16.051754488909801</v>
      </c>
      <c r="E175" s="16" t="s">
        <v>231</v>
      </c>
      <c r="F175" s="16" t="str">
        <f t="shared" si="2"/>
        <v>CCC</v>
      </c>
    </row>
    <row r="176" spans="1:6">
      <c r="A176" s="15" t="s">
        <v>105</v>
      </c>
      <c r="B176" s="15">
        <v>7</v>
      </c>
      <c r="C176" s="27" t="s">
        <v>344</v>
      </c>
      <c r="D176" s="15">
        <v>16.051754488909801</v>
      </c>
      <c r="E176" s="16" t="s">
        <v>231</v>
      </c>
      <c r="F176" s="17" t="str">
        <f t="shared" si="2"/>
        <v>CCC-</v>
      </c>
    </row>
    <row r="177" spans="1:6">
      <c r="A177" s="15" t="s">
        <v>149</v>
      </c>
      <c r="B177" s="15">
        <v>0</v>
      </c>
      <c r="C177" s="26" t="s">
        <v>346</v>
      </c>
      <c r="D177" s="15">
        <v>102.550140828541</v>
      </c>
      <c r="F177" s="15" t="str">
        <f t="shared" si="2"/>
        <v>AAA</v>
      </c>
    </row>
    <row r="178" spans="1:6">
      <c r="A178" s="15" t="s">
        <v>187</v>
      </c>
      <c r="B178" s="15">
        <v>0</v>
      </c>
      <c r="C178" s="26" t="s">
        <v>346</v>
      </c>
      <c r="D178" s="15">
        <v>102.550140828541</v>
      </c>
      <c r="F178" s="15" t="str">
        <f t="shared" si="2"/>
        <v>AAA</v>
      </c>
    </row>
    <row r="179" spans="1:6">
      <c r="A179" s="15" t="s">
        <v>191</v>
      </c>
      <c r="B179" s="15">
        <v>7</v>
      </c>
      <c r="C179" s="24"/>
      <c r="D179" s="15">
        <v>16.051754488909801</v>
      </c>
      <c r="E179" s="16" t="s">
        <v>231</v>
      </c>
      <c r="F179" s="16" t="str">
        <f t="shared" si="2"/>
        <v>CCC</v>
      </c>
    </row>
    <row r="180" spans="1:6">
      <c r="A180" s="15" t="s">
        <v>273</v>
      </c>
      <c r="B180" s="15">
        <v>1</v>
      </c>
      <c r="C180" s="26" t="s">
        <v>239</v>
      </c>
      <c r="D180" s="15">
        <v>90.193228494308201</v>
      </c>
      <c r="E180" s="16" t="s">
        <v>348</v>
      </c>
      <c r="F180" s="15" t="str">
        <f t="shared" si="2"/>
        <v>AA+</v>
      </c>
    </row>
    <row r="181" spans="1:6">
      <c r="A181" s="15" t="s">
        <v>409</v>
      </c>
      <c r="B181" s="15">
        <v>7</v>
      </c>
      <c r="C181" s="26" t="s">
        <v>109</v>
      </c>
      <c r="D181" s="15">
        <v>16.051754488909801</v>
      </c>
      <c r="E181" s="16" t="s">
        <v>231</v>
      </c>
      <c r="F181" s="15" t="str">
        <f t="shared" si="2"/>
        <v>B-</v>
      </c>
    </row>
    <row r="182" spans="1:6">
      <c r="A182" s="15" t="s">
        <v>90</v>
      </c>
      <c r="B182" s="15">
        <v>6</v>
      </c>
      <c r="C182" s="27" t="s">
        <v>362</v>
      </c>
      <c r="D182" s="15">
        <v>28.408666823142799</v>
      </c>
      <c r="E182" s="16" t="s">
        <v>113</v>
      </c>
      <c r="F182" s="17" t="str">
        <f t="shared" si="2"/>
        <v>B</v>
      </c>
    </row>
    <row r="183" spans="1:6">
      <c r="A183" s="15" t="s">
        <v>410</v>
      </c>
      <c r="B183" s="15">
        <v>3</v>
      </c>
      <c r="C183" s="24" t="s">
        <v>116</v>
      </c>
      <c r="D183" s="15">
        <v>65.479403825841999</v>
      </c>
      <c r="E183" s="16" t="s">
        <v>116</v>
      </c>
      <c r="F183" s="15" t="str">
        <f t="shared" si="2"/>
        <v>BBB+</v>
      </c>
    </row>
    <row r="184" spans="1:6">
      <c r="A184" s="15" t="s">
        <v>53</v>
      </c>
      <c r="B184" s="15">
        <v>6</v>
      </c>
      <c r="C184" s="24"/>
      <c r="D184" s="15">
        <v>28.408666823142799</v>
      </c>
      <c r="E184" s="16" t="s">
        <v>113</v>
      </c>
      <c r="F184" s="16" t="str">
        <f t="shared" si="2"/>
        <v>B</v>
      </c>
    </row>
    <row r="185" spans="1:6">
      <c r="A185" s="15" t="s">
        <v>411</v>
      </c>
      <c r="B185" s="15">
        <v>6</v>
      </c>
      <c r="C185" s="26" t="s">
        <v>362</v>
      </c>
      <c r="D185" s="15">
        <v>28.408666823142799</v>
      </c>
      <c r="E185" s="16" t="s">
        <v>113</v>
      </c>
      <c r="F185" s="15" t="str">
        <f t="shared" si="2"/>
        <v>B</v>
      </c>
    </row>
    <row r="186" spans="1:6">
      <c r="A186" s="15" t="s">
        <v>54</v>
      </c>
      <c r="C186" s="24"/>
      <c r="F186" s="9" t="s">
        <v>412</v>
      </c>
    </row>
    <row r="187" spans="1:6">
      <c r="A187" s="15" t="s">
        <v>130</v>
      </c>
      <c r="B187" s="15">
        <v>3</v>
      </c>
      <c r="C187" s="26" t="s">
        <v>118</v>
      </c>
      <c r="D187" s="15">
        <v>65.479403825841999</v>
      </c>
      <c r="E187" s="16" t="s">
        <v>116</v>
      </c>
      <c r="F187" s="15" t="str">
        <f t="shared" si="2"/>
        <v>BBB-</v>
      </c>
    </row>
    <row r="188" spans="1:6">
      <c r="A188" s="15" t="s">
        <v>413</v>
      </c>
      <c r="B188" s="15">
        <v>7</v>
      </c>
      <c r="C188" s="27" t="s">
        <v>376</v>
      </c>
      <c r="D188" s="15">
        <v>16.051754488909801</v>
      </c>
      <c r="E188" s="16" t="s">
        <v>231</v>
      </c>
      <c r="F188" s="17" t="str">
        <f t="shared" si="2"/>
        <v>CCC</v>
      </c>
    </row>
    <row r="189" spans="1:6">
      <c r="A189" s="15" t="s">
        <v>210</v>
      </c>
      <c r="B189" s="15">
        <v>5</v>
      </c>
      <c r="C189" s="26" t="s">
        <v>362</v>
      </c>
      <c r="D189" s="15">
        <v>40.765579157375903</v>
      </c>
      <c r="E189" s="16" t="s">
        <v>110</v>
      </c>
      <c r="F189" s="15" t="str">
        <f t="shared" si="2"/>
        <v>B</v>
      </c>
    </row>
    <row r="190" spans="1:6">
      <c r="A190" s="15" t="s">
        <v>55</v>
      </c>
      <c r="B190" s="15">
        <v>7</v>
      </c>
      <c r="C190" s="28" t="s">
        <v>340</v>
      </c>
      <c r="D190" s="15">
        <v>16.051754488909801</v>
      </c>
      <c r="E190" s="16" t="s">
        <v>231</v>
      </c>
      <c r="F190" s="18" t="str">
        <f t="shared" si="2"/>
        <v>B+</v>
      </c>
    </row>
    <row r="191" spans="1:6">
      <c r="A191" s="15" t="s">
        <v>414</v>
      </c>
      <c r="C191" s="24"/>
      <c r="F191" s="15" t="s">
        <v>415</v>
      </c>
    </row>
    <row r="192" spans="1:6">
      <c r="A192" s="15" t="s">
        <v>416</v>
      </c>
      <c r="C192" s="24"/>
      <c r="F192" s="15">
        <f t="shared" si="2"/>
        <v>0</v>
      </c>
    </row>
    <row r="193" spans="1:6">
      <c r="A193" s="15" t="s">
        <v>92</v>
      </c>
      <c r="B193" s="15">
        <v>6</v>
      </c>
      <c r="C193" s="26" t="s">
        <v>362</v>
      </c>
      <c r="D193" s="15">
        <v>28.408666823142799</v>
      </c>
      <c r="E193" s="16" t="s">
        <v>113</v>
      </c>
      <c r="F193" s="15" t="str">
        <f t="shared" si="2"/>
        <v>B</v>
      </c>
    </row>
    <row r="194" spans="1:6">
      <c r="A194" s="15" t="s">
        <v>168</v>
      </c>
      <c r="B194" s="15">
        <v>6</v>
      </c>
      <c r="C194" s="26" t="s">
        <v>376</v>
      </c>
      <c r="D194" s="15">
        <v>28.408666823142799</v>
      </c>
      <c r="E194" s="16" t="s">
        <v>113</v>
      </c>
      <c r="F194" s="15" t="str">
        <f t="shared" si="2"/>
        <v>CCC</v>
      </c>
    </row>
    <row r="195" spans="1:6">
      <c r="A195" s="15" t="s">
        <v>417</v>
      </c>
      <c r="B195" s="15">
        <v>2</v>
      </c>
      <c r="C195" s="26" t="s">
        <v>352</v>
      </c>
      <c r="D195" s="15">
        <v>77.8363161600751</v>
      </c>
      <c r="E195" s="16" t="s">
        <v>229</v>
      </c>
      <c r="F195" s="15" t="str">
        <f t="shared" si="2"/>
        <v>AA</v>
      </c>
    </row>
    <row r="196" spans="1:6">
      <c r="A196" s="15" t="s">
        <v>192</v>
      </c>
      <c r="B196" s="15">
        <v>2</v>
      </c>
      <c r="C196" s="26" t="s">
        <v>352</v>
      </c>
      <c r="D196" s="15">
        <v>77.8363161600751</v>
      </c>
      <c r="E196" s="16" t="s">
        <v>229</v>
      </c>
      <c r="F196" s="15" t="str">
        <f t="shared" si="2"/>
        <v>AA</v>
      </c>
    </row>
    <row r="197" spans="1:6">
      <c r="A197" s="15" t="s">
        <v>212</v>
      </c>
      <c r="B197" s="15">
        <v>1</v>
      </c>
      <c r="C197" s="26" t="s">
        <v>347</v>
      </c>
      <c r="D197" s="15">
        <v>90.193228494308201</v>
      </c>
      <c r="E197" s="16" t="s">
        <v>348</v>
      </c>
      <c r="F197" s="15" t="str">
        <f t="shared" ref="F197:F204" si="3">IF(LEN(C197)=0,E197,C197)</f>
        <v>AA+</v>
      </c>
    </row>
    <row r="198" spans="1:6">
      <c r="A198" s="15" t="s">
        <v>275</v>
      </c>
      <c r="B198" s="15">
        <v>3</v>
      </c>
      <c r="C198" s="24" t="s">
        <v>116</v>
      </c>
      <c r="D198" s="15">
        <v>65.479403825841999</v>
      </c>
      <c r="E198" s="16" t="s">
        <v>116</v>
      </c>
      <c r="F198" s="15" t="str">
        <f t="shared" si="3"/>
        <v>BBB+</v>
      </c>
    </row>
    <row r="199" spans="1:6">
      <c r="A199" s="15" t="s">
        <v>57</v>
      </c>
      <c r="B199" s="15">
        <v>5</v>
      </c>
      <c r="C199" s="26" t="s">
        <v>110</v>
      </c>
      <c r="D199" s="15">
        <v>40.765579157375903</v>
      </c>
      <c r="E199" s="16" t="s">
        <v>110</v>
      </c>
      <c r="F199" s="15" t="str">
        <f t="shared" si="3"/>
        <v>BB-</v>
      </c>
    </row>
    <row r="200" spans="1:6">
      <c r="A200" s="15" t="s">
        <v>418</v>
      </c>
      <c r="C200" s="24"/>
      <c r="F200" s="9" t="s">
        <v>331</v>
      </c>
    </row>
    <row r="201" spans="1:6">
      <c r="A201" s="15" t="s">
        <v>19</v>
      </c>
      <c r="B201" s="15">
        <v>7</v>
      </c>
      <c r="C201" s="27" t="s">
        <v>351</v>
      </c>
      <c r="D201" s="15">
        <v>16.051754488909801</v>
      </c>
      <c r="E201" s="16" t="s">
        <v>231</v>
      </c>
      <c r="F201" s="17" t="str">
        <f t="shared" si="3"/>
        <v>C</v>
      </c>
    </row>
    <row r="202" spans="1:6">
      <c r="A202" s="15" t="s">
        <v>276</v>
      </c>
      <c r="B202" s="15">
        <v>4</v>
      </c>
      <c r="C202" s="26" t="s">
        <v>112</v>
      </c>
      <c r="D202" s="15">
        <v>53.122491491608997</v>
      </c>
      <c r="E202" s="16" t="s">
        <v>118</v>
      </c>
      <c r="F202" s="15" t="str">
        <f t="shared" si="3"/>
        <v>BB+</v>
      </c>
    </row>
    <row r="203" spans="1:6">
      <c r="A203" s="15" t="s">
        <v>93</v>
      </c>
      <c r="B203" s="15">
        <v>7</v>
      </c>
      <c r="C203" s="27" t="s">
        <v>374</v>
      </c>
      <c r="D203" s="15">
        <v>16.051754488909801</v>
      </c>
      <c r="E203" s="16" t="s">
        <v>231</v>
      </c>
      <c r="F203" s="17" t="str">
        <f t="shared" si="3"/>
        <v>CC</v>
      </c>
    </row>
    <row r="204" spans="1:6">
      <c r="A204" s="15" t="s">
        <v>94</v>
      </c>
      <c r="B204" s="15">
        <v>7</v>
      </c>
      <c r="C204" s="24"/>
      <c r="D204" s="15">
        <v>16.051754488909801</v>
      </c>
      <c r="E204" s="16" t="s">
        <v>231</v>
      </c>
      <c r="F204" s="16" t="str">
        <f t="shared" si="3"/>
        <v>CCC</v>
      </c>
    </row>
    <row r="209" spans="1:5">
      <c r="A209" s="8"/>
    </row>
    <row r="210" spans="1:5">
      <c r="A210" s="29"/>
      <c r="C210" s="15"/>
      <c r="E210" s="15"/>
    </row>
    <row r="211" spans="1:5">
      <c r="A211" s="29"/>
      <c r="C211" s="15"/>
      <c r="E211" s="15"/>
    </row>
    <row r="212" spans="1:5">
      <c r="A212" s="29"/>
      <c r="C212" s="15"/>
      <c r="D212" s="16"/>
    </row>
    <row r="213" spans="1:5">
      <c r="A213" s="29"/>
      <c r="C213" s="15"/>
      <c r="D213" s="16"/>
    </row>
    <row r="214" spans="1:5">
      <c r="A214" s="29"/>
      <c r="C214" s="15"/>
      <c r="D214" s="17"/>
      <c r="E214" s="17"/>
    </row>
    <row r="215" spans="1:5">
      <c r="A215" s="29"/>
      <c r="C215" s="15"/>
      <c r="D215" s="17"/>
      <c r="E215" s="17"/>
    </row>
    <row r="216" spans="1:5">
      <c r="A216" s="29"/>
      <c r="C216" s="15"/>
      <c r="E216" s="15"/>
    </row>
    <row r="217" spans="1:5">
      <c r="A217" s="29"/>
      <c r="C217" s="15"/>
      <c r="E217" s="15"/>
    </row>
    <row r="218" spans="1:5">
      <c r="A218" s="29"/>
    </row>
    <row r="219" spans="1:5">
      <c r="A219" s="29"/>
    </row>
    <row r="220" spans="1:5">
      <c r="A220" s="29"/>
    </row>
    <row r="221" spans="1:5">
      <c r="A221" s="29"/>
    </row>
    <row r="222" spans="1:5">
      <c r="A222" s="29"/>
    </row>
    <row r="223" spans="1:5">
      <c r="A223" s="29"/>
    </row>
    <row r="224" spans="1:5">
      <c r="A224" s="29"/>
    </row>
    <row r="225" spans="1:1">
      <c r="A225" s="2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5A34-3A08-D94F-9B77-256982A22BC3}">
  <dimension ref="A1:A3"/>
  <sheetViews>
    <sheetView workbookViewId="0">
      <selection activeCell="B11" sqref="B11"/>
    </sheetView>
  </sheetViews>
  <sheetFormatPr defaultColWidth="11" defaultRowHeight="15.75"/>
  <sheetData>
    <row r="1" spans="1:1">
      <c r="A1" t="s">
        <v>206</v>
      </c>
    </row>
    <row r="3" spans="1:1">
      <c r="A3" t="s">
        <v>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country</vt:lpstr>
      <vt:lpstr>maturity</vt:lpstr>
      <vt:lpstr>summary of current info</vt:lpstr>
      <vt:lpstr>rating_capped</vt:lpstr>
      <vt:lpstr>rating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 Sester</cp:lastModifiedBy>
  <dcterms:created xsi:type="dcterms:W3CDTF">2023-09-25T13:51:40Z</dcterms:created>
  <dcterms:modified xsi:type="dcterms:W3CDTF">2023-10-30T04:16:20Z</dcterms:modified>
</cp:coreProperties>
</file>