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rabajo\SAI\MLC\MinTIC\Brechas\Trabajo\"/>
    </mc:Choice>
  </mc:AlternateContent>
  <xr:revisionPtr revIDLastSave="0" documentId="13_ncr:1_{E6CA9E7E-5E5E-4CEA-A8D3-B94173C03DAA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Historicos" sheetId="23" r:id="rId1"/>
    <sheet name="AñoCalculo" sheetId="24" r:id="rId2"/>
    <sheet name="Departamentos" sheetId="3" r:id="rId3"/>
    <sheet name="ListaIndicadores" sheetId="7" r:id="rId4"/>
    <sheet name="ValoresIndicadores" sheetId="4" r:id="rId5"/>
    <sheet name="ParametrosIndice" sheetId="6" r:id="rId6"/>
    <sheet name="Indice x departamento" sheetId="8" r:id="rId7"/>
    <sheet name="Grafica x departamentos" sheetId="13" r:id="rId8"/>
    <sheet name="Indice x región" sheetId="15" r:id="rId9"/>
    <sheet name="Grafica x regiones" sheetId="16" r:id="rId10"/>
  </sheets>
  <definedNames>
    <definedName name="AñoDeCalculo">AñoCalculo!$C$2</definedName>
    <definedName name="CodigosDepartamentos">Departamentos!$A$3:$A$35</definedName>
    <definedName name="CodigosIndicadores">ListaIndicadores!$A$3:$A$144</definedName>
    <definedName name="CodigosValoresIndicadores">ValoresIndicadores!$C$1:$BT$1</definedName>
    <definedName name="CodigosVariables">#REF!</definedName>
    <definedName name="DirectorioIndicadores">ListaIndicadores!$A$3:$P$144</definedName>
    <definedName name="DirectorioVariables">#REF!</definedName>
    <definedName name="IdAccesoMaterial">ParametrosIndice!$Q$31:$Q$68</definedName>
    <definedName name="IdAprovechamiento">ParametrosIndice!$M$31:$M$92</definedName>
    <definedName name="IdHabilidadesDigitales">ParametrosIndice!$E$31:$E$49</definedName>
    <definedName name="IdMotivacion">ParametrosIndice!$I$31:$I$53</definedName>
    <definedName name="IdTasas">#REF!</definedName>
    <definedName name="IdVariables">#REF!</definedName>
    <definedName name="IndicadoresAccesoMaterial">ParametrosIndice!$Q$3:$S$20</definedName>
    <definedName name="IndicadoresAprovechamiento">ParametrosIndice!$M$3:$O$20</definedName>
    <definedName name="IndicadoresHabilidadesDigitales">ParametrosIndice!$E$3:$G$20</definedName>
    <definedName name="IndicadoresMotivacion">ParametrosIndice!$I$3:$K$20</definedName>
    <definedName name="IndiceDepartamento_Dimensiones">'Indice x departamento'!$C$3:$F$35</definedName>
    <definedName name="IndiceDepartamento_Max">'Indice x departamento'!$C$84:$F$84</definedName>
    <definedName name="IndiceDepartamento_Min">'Indice x departamento'!$C$83:$F$83</definedName>
    <definedName name="IndiceDepartamento_Pesos">'Indice x departamento'!$C$46:$F$46</definedName>
    <definedName name="IndiceDepartamento_Rango">'Indice x departamento'!$C$85:$F$85</definedName>
    <definedName name="IndiceNacional">'Indice x departamento'!$H$37</definedName>
    <definedName name="IndiceNacional_Dimensiones">'Indice x departamento'!$C$37:$F$37</definedName>
    <definedName name="IndiceRegion_Dimensiones">'Indice x región'!$B$3:$E$11</definedName>
    <definedName name="ListaAccesoMaterial">ParametrosIndice!$Q$31:$R$68</definedName>
    <definedName name="ListaAprovechamiento">ParametrosIndice!$M$31:$N$92</definedName>
    <definedName name="ListaDepartamentos">Departamentos!$A$3:$F$35</definedName>
    <definedName name="ListaDimensiones">ParametrosIndice!$A$3:$C$6</definedName>
    <definedName name="ListaHabilidadesDigitales">ParametrosIndice!$E$31:$F$47</definedName>
    <definedName name="ListaMotivacion">ParametrosIndice!$I$31:$J$55</definedName>
    <definedName name="ListaRegiones">Departamentos!$D$39:$D$47</definedName>
    <definedName name="MatrizTasas">#REF!</definedName>
    <definedName name="NombresDepartamentos">Departamentos!$B$3:$B$35</definedName>
    <definedName name="NombresDimensiones">ParametrosIndice!$B$3:$B$6</definedName>
    <definedName name="NombresSubindicesDimensiones">'Indice x departamento'!$C$2:$F$2</definedName>
    <definedName name="PenetracionXDepartamento">ValoresIndicadores!$CE$4:$CE$36</definedName>
    <definedName name="ValoresIndicadores">ValoresIndicadores!$C$4:$BT$36</definedName>
    <definedName name="ValoresIndicadores_DesviacionEstandar">ValoresIndicadores!$C$42:$BT$42</definedName>
    <definedName name="ValoresIndicadores_Invertir">ValoresIndicadores!$C$43:$BT$43</definedName>
    <definedName name="ValoresIndicadores_Nacional">ValoresIndicadores!$C$98:$BT$98</definedName>
    <definedName name="ValoresIndicadores_Peso">ValoresIndicadores!$C$46:$BT$46</definedName>
    <definedName name="ValoresIndicadores_PorRegion">ValoresIndicadores!$C$85:$BT$93</definedName>
    <definedName name="ValoresIndicadores_Promedio">ValoresIndicadores!$C$41:$BT$41</definedName>
    <definedName name="ValoresVariables">#REF!</definedName>
    <definedName name="ValoresVariables_Codigos">#REF!</definedName>
    <definedName name="ValoresVariables_Nacional">#REF!</definedName>
    <definedName name="ValoresVariables_PorRegion">#REF!</definedName>
    <definedName name="VariablesImpacto">#REF!</definedName>
    <definedName name="VelocidadXDepartamento">ValoresIndicadores!$CF$4:$CF$36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5" l="1"/>
  <c r="L37" i="8"/>
  <c r="A1" i="3" l="1"/>
  <c r="C1" i="8"/>
  <c r="B1" i="4" l="1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Z36" i="4"/>
  <c r="R31" i="4"/>
  <c r="Y32" i="4"/>
  <c r="I36" i="4"/>
  <c r="X32" i="4"/>
  <c r="BF34" i="4"/>
  <c r="BB14" i="4"/>
  <c r="R36" i="4"/>
  <c r="BL33" i="4"/>
  <c r="BO23" i="4"/>
  <c r="BD30" i="4"/>
  <c r="BR28" i="4"/>
  <c r="BR31" i="4"/>
  <c r="K18" i="4"/>
  <c r="BK33" i="4"/>
  <c r="AB11" i="4"/>
  <c r="AG14" i="4"/>
  <c r="C19" i="4"/>
  <c r="BD16" i="4"/>
  <c r="BG30" i="4"/>
  <c r="J22" i="4"/>
  <c r="AW17" i="4"/>
  <c r="Y8" i="4"/>
  <c r="AM7" i="4"/>
  <c r="AG11" i="4"/>
  <c r="BB35" i="4"/>
  <c r="M32" i="4"/>
  <c r="Y10" i="4"/>
  <c r="AF4" i="4"/>
  <c r="AZ29" i="4"/>
  <c r="AY36" i="4"/>
  <c r="AG27" i="4"/>
  <c r="AO28" i="4"/>
  <c r="AR27" i="4"/>
  <c r="BG32" i="4"/>
  <c r="E32" i="4"/>
  <c r="Z22" i="4"/>
  <c r="BT29" i="4"/>
  <c r="S36" i="4"/>
  <c r="BR26" i="4"/>
  <c r="X29" i="4"/>
  <c r="M35" i="4"/>
  <c r="BS29" i="4"/>
  <c r="BQ25" i="4"/>
  <c r="BR10" i="4"/>
  <c r="Z9" i="4"/>
  <c r="AS16" i="4"/>
  <c r="C7" i="4"/>
  <c r="M28" i="4"/>
  <c r="AN26" i="4"/>
  <c r="U28" i="4"/>
  <c r="W13" i="4"/>
  <c r="BE31" i="4"/>
  <c r="BA10" i="4"/>
  <c r="BJ8" i="4"/>
  <c r="AE29" i="4"/>
  <c r="AC18" i="4"/>
  <c r="BN17" i="4"/>
  <c r="BG18" i="4"/>
  <c r="K27" i="4"/>
  <c r="AY24" i="4"/>
  <c r="AE33" i="4"/>
  <c r="AI34" i="4"/>
  <c r="C24" i="4"/>
  <c r="AR25" i="4"/>
  <c r="Y27" i="4"/>
  <c r="BE35" i="4"/>
  <c r="BP36" i="4"/>
  <c r="AQ36" i="4"/>
  <c r="AG30" i="4"/>
  <c r="Z35" i="4"/>
  <c r="C32" i="4"/>
  <c r="P19" i="4"/>
  <c r="Z17" i="4"/>
  <c r="AC23" i="4"/>
  <c r="AL16" i="4"/>
  <c r="BC24" i="4"/>
  <c r="AK17" i="4"/>
  <c r="BK27" i="4"/>
  <c r="K34" i="4"/>
  <c r="J16" i="4"/>
  <c r="AY10" i="4"/>
  <c r="BR13" i="4"/>
  <c r="AG19" i="4"/>
  <c r="AB27" i="4"/>
  <c r="AO24" i="4"/>
  <c r="BM26" i="4"/>
  <c r="AD25" i="4"/>
  <c r="E13" i="4"/>
  <c r="AD32" i="4"/>
  <c r="X25" i="4"/>
  <c r="M25" i="4"/>
  <c r="M33" i="4"/>
  <c r="P27" i="4"/>
  <c r="I19" i="4"/>
  <c r="BD32" i="4"/>
  <c r="BO17" i="4"/>
  <c r="AF10" i="4"/>
  <c r="BJ33" i="4"/>
  <c r="AD34" i="4"/>
  <c r="X26" i="4"/>
  <c r="BC26" i="4"/>
  <c r="AW27" i="4"/>
  <c r="AR32" i="4"/>
  <c r="Y21" i="4"/>
  <c r="AQ24" i="4"/>
  <c r="BT14" i="4"/>
  <c r="U8" i="4"/>
  <c r="J11" i="4"/>
  <c r="E30" i="4"/>
  <c r="BC35" i="4"/>
  <c r="AV36" i="4"/>
  <c r="BF12" i="4"/>
  <c r="BS17" i="4"/>
  <c r="U32" i="4"/>
  <c r="BO22" i="4"/>
  <c r="X15" i="4"/>
  <c r="BR12" i="4"/>
  <c r="BQ15" i="4"/>
  <c r="BN16" i="4"/>
  <c r="I8" i="4"/>
  <c r="V11" i="4"/>
  <c r="AU22" i="4"/>
  <c r="BR35" i="4"/>
  <c r="BN31" i="4"/>
  <c r="G33" i="4"/>
  <c r="R10" i="4"/>
  <c r="BH27" i="4"/>
  <c r="L30" i="4"/>
  <c r="BF29" i="4"/>
  <c r="BN34" i="4"/>
  <c r="AC36" i="4"/>
  <c r="BT32" i="4"/>
  <c r="L36" i="4"/>
  <c r="BL34" i="4"/>
  <c r="BO27" i="4"/>
  <c r="U34" i="4"/>
  <c r="V35" i="4"/>
  <c r="E23" i="4"/>
  <c r="AL28" i="4"/>
  <c r="W31" i="4"/>
  <c r="BN20" i="4"/>
  <c r="BJ30" i="4"/>
  <c r="G27" i="4"/>
  <c r="AO16" i="4"/>
  <c r="BB36" i="4"/>
  <c r="L17" i="4"/>
  <c r="BN15" i="4"/>
  <c r="AP17" i="4"/>
  <c r="AC9" i="4"/>
  <c r="BT8" i="4"/>
  <c r="AO25" i="4"/>
  <c r="AE27" i="4"/>
  <c r="O28" i="4"/>
  <c r="BS28" i="4"/>
  <c r="AL23" i="4"/>
  <c r="BL35" i="4"/>
  <c r="H33" i="4"/>
  <c r="BJ24" i="4"/>
  <c r="BL30" i="4"/>
  <c r="AD29" i="4"/>
  <c r="BO36" i="4"/>
  <c r="AB17" i="4"/>
  <c r="BJ35" i="4"/>
  <c r="AS25" i="4"/>
  <c r="BG31" i="4"/>
  <c r="AP28" i="4"/>
  <c r="BH26" i="4"/>
  <c r="BR29" i="4"/>
  <c r="BD23" i="4"/>
  <c r="AH23" i="4"/>
  <c r="BM10" i="4"/>
  <c r="BC20" i="4"/>
  <c r="P30" i="4"/>
  <c r="BE7" i="4"/>
  <c r="BL23" i="4"/>
  <c r="AL27" i="4"/>
  <c r="BD19" i="4"/>
  <c r="AL19" i="4"/>
  <c r="K10" i="4"/>
  <c r="K14" i="4"/>
  <c r="BT24" i="4"/>
  <c r="BD13" i="4"/>
  <c r="AQ6" i="4"/>
  <c r="BO8" i="4"/>
  <c r="BH14" i="4"/>
  <c r="AU36" i="4"/>
  <c r="BN26" i="4"/>
  <c r="AG21" i="4"/>
  <c r="AX24" i="4"/>
  <c r="G31" i="4"/>
  <c r="AC28" i="4"/>
  <c r="M27" i="4"/>
  <c r="AU30" i="4"/>
  <c r="BP23" i="4"/>
  <c r="AU29" i="4"/>
  <c r="BR30" i="4"/>
  <c r="AM29" i="4"/>
  <c r="AM26" i="4"/>
  <c r="AY30" i="4"/>
  <c r="BO30" i="4"/>
  <c r="M10" i="4"/>
  <c r="AM23" i="4"/>
  <c r="R29" i="4"/>
  <c r="F9" i="4"/>
  <c r="AW24" i="4"/>
  <c r="BP31" i="4"/>
  <c r="BH9" i="4"/>
  <c r="AD11" i="4"/>
  <c r="AP5" i="4"/>
  <c r="AP7" i="4"/>
  <c r="AB28" i="4"/>
  <c r="AF28" i="4"/>
  <c r="Y13" i="4"/>
  <c r="BF6" i="4"/>
  <c r="BI27" i="4"/>
  <c r="BJ21" i="4"/>
  <c r="C35" i="4"/>
  <c r="BL31" i="4"/>
  <c r="BQ31" i="4"/>
  <c r="BQ30" i="4"/>
  <c r="BT6" i="4"/>
  <c r="R35" i="4"/>
  <c r="AN18" i="4"/>
  <c r="AI7" i="4"/>
  <c r="G6" i="4"/>
  <c r="X23" i="4"/>
  <c r="M15" i="4"/>
  <c r="AI29" i="4"/>
  <c r="V32" i="4"/>
  <c r="BR36" i="4"/>
  <c r="AQ23" i="4"/>
  <c r="AE24" i="4"/>
  <c r="H6" i="4"/>
  <c r="Q9" i="4"/>
  <c r="I7" i="4"/>
  <c r="AQ35" i="4"/>
  <c r="BK31" i="4"/>
  <c r="AX15" i="4"/>
  <c r="AT19" i="4"/>
  <c r="BN10" i="4"/>
  <c r="J32" i="4"/>
  <c r="Z25" i="4"/>
  <c r="L24" i="4"/>
  <c r="AU24" i="4"/>
  <c r="C16" i="4"/>
  <c r="AU20" i="4"/>
  <c r="AV24" i="4"/>
  <c r="N23" i="4"/>
  <c r="BF35" i="4"/>
  <c r="BH35" i="4"/>
  <c r="V29" i="4"/>
  <c r="D31" i="4"/>
  <c r="J19" i="4"/>
  <c r="AP34" i="4"/>
  <c r="BD36" i="4"/>
  <c r="BF36" i="4"/>
  <c r="D33" i="4"/>
  <c r="AQ33" i="4"/>
  <c r="AW23" i="4"/>
  <c r="AN24" i="4"/>
  <c r="BA26" i="4"/>
  <c r="AD36" i="4"/>
  <c r="AN32" i="4"/>
  <c r="J33" i="4"/>
  <c r="AQ27" i="4"/>
  <c r="BT27" i="4"/>
  <c r="BD27" i="4"/>
  <c r="BD17" i="4"/>
  <c r="AT14" i="4"/>
  <c r="AL9" i="4"/>
  <c r="BR8" i="4"/>
  <c r="AB22" i="4"/>
  <c r="N24" i="4"/>
  <c r="BJ10" i="4"/>
  <c r="Q32" i="4"/>
  <c r="AI25" i="4"/>
  <c r="BM12" i="4"/>
  <c r="AQ15" i="4"/>
  <c r="BG5" i="4"/>
  <c r="BB21" i="4"/>
  <c r="AS10" i="4"/>
  <c r="K21" i="4"/>
  <c r="BA4" i="4"/>
  <c r="F33" i="4"/>
  <c r="U33" i="4"/>
  <c r="AM25" i="4"/>
  <c r="AJ29" i="4"/>
  <c r="BP35" i="4"/>
  <c r="AD24" i="4"/>
  <c r="H11" i="4"/>
  <c r="K29" i="4"/>
  <c r="F28" i="4"/>
  <c r="E34" i="4"/>
  <c r="AX26" i="4"/>
  <c r="AN35" i="4"/>
  <c r="BO35" i="4"/>
  <c r="BN12" i="4"/>
  <c r="O22" i="4"/>
  <c r="BI14" i="4"/>
  <c r="BK9" i="4"/>
  <c r="Q12" i="4"/>
  <c r="R6" i="4"/>
  <c r="AW33" i="4"/>
  <c r="AH18" i="4"/>
  <c r="AJ13" i="4"/>
  <c r="BH7" i="4"/>
  <c r="T10" i="4"/>
  <c r="BK5" i="4"/>
  <c r="BJ26" i="4"/>
  <c r="AB21" i="4"/>
  <c r="AL34" i="4"/>
  <c r="BM15" i="4"/>
  <c r="BP34" i="4"/>
  <c r="AB30" i="4"/>
  <c r="V26" i="4"/>
  <c r="R28" i="4"/>
  <c r="AJ36" i="4"/>
  <c r="V36" i="4"/>
  <c r="J24" i="4"/>
  <c r="N29" i="4"/>
  <c r="BI30" i="4"/>
  <c r="X24" i="4"/>
  <c r="AM36" i="4"/>
  <c r="AD26" i="4"/>
  <c r="AD31" i="4"/>
  <c r="BG22" i="4"/>
  <c r="BK29" i="4"/>
  <c r="AA31" i="4"/>
  <c r="AQ28" i="4"/>
  <c r="BA36" i="4"/>
  <c r="S20" i="4"/>
  <c r="BO12" i="4"/>
  <c r="AF23" i="4"/>
  <c r="T29" i="4"/>
  <c r="U16" i="4"/>
  <c r="W25" i="4"/>
  <c r="X30" i="4"/>
  <c r="BL36" i="4"/>
  <c r="BD31" i="4"/>
  <c r="AZ26" i="4"/>
  <c r="BQ28" i="4"/>
  <c r="K6" i="4"/>
  <c r="V33" i="4"/>
  <c r="V34" i="4"/>
  <c r="Q28" i="4"/>
  <c r="AG17" i="4"/>
  <c r="BN21" i="4"/>
  <c r="D9" i="4"/>
  <c r="BP18" i="4"/>
  <c r="X33" i="4"/>
  <c r="BA25" i="4"/>
  <c r="BO28" i="4"/>
  <c r="BJ13" i="4"/>
  <c r="AW20" i="4"/>
  <c r="AE35" i="4"/>
  <c r="AZ35" i="4"/>
  <c r="F5" i="4"/>
  <c r="F20" i="4"/>
  <c r="I13" i="4"/>
  <c r="BK22" i="4"/>
  <c r="AT30" i="4"/>
  <c r="BG28" i="4"/>
  <c r="BS18" i="4"/>
  <c r="BS4" i="4"/>
  <c r="BQ21" i="4"/>
  <c r="I18" i="4"/>
  <c r="AX12" i="4"/>
  <c r="E9" i="4"/>
  <c r="E31" i="4"/>
  <c r="P10" i="4"/>
  <c r="AP33" i="4"/>
  <c r="AT36" i="4"/>
  <c r="S24" i="4"/>
  <c r="E8" i="4"/>
  <c r="F12" i="4"/>
  <c r="AJ20" i="4"/>
  <c r="BN33" i="4"/>
  <c r="AP8" i="4"/>
  <c r="AB34" i="4"/>
  <c r="K22" i="4"/>
  <c r="R26" i="4"/>
  <c r="C28" i="4"/>
  <c r="F32" i="4"/>
  <c r="H27" i="4"/>
  <c r="O32" i="4"/>
  <c r="J35" i="4"/>
  <c r="AS26" i="4"/>
  <c r="W21" i="4"/>
  <c r="BC6" i="4"/>
  <c r="BS13" i="4"/>
  <c r="AK33" i="4"/>
  <c r="BI12" i="4"/>
  <c r="AZ9" i="4"/>
  <c r="AV25" i="4"/>
  <c r="U35" i="4"/>
  <c r="F10" i="4"/>
  <c r="S13" i="4"/>
  <c r="AQ14" i="4"/>
  <c r="BO34" i="4"/>
  <c r="BI29" i="4"/>
  <c r="H19" i="4"/>
  <c r="C22" i="4"/>
  <c r="BR18" i="4"/>
  <c r="D17" i="4"/>
  <c r="X18" i="4"/>
  <c r="Q11" i="4"/>
  <c r="AE25" i="4"/>
  <c r="BD33" i="4"/>
  <c r="BG34" i="4"/>
  <c r="AX28" i="4"/>
  <c r="AT28" i="4"/>
  <c r="AK4" i="4"/>
  <c r="BN25" i="4"/>
  <c r="V30" i="4"/>
  <c r="AR19" i="4"/>
  <c r="D22" i="4"/>
  <c r="BO10" i="4"/>
  <c r="F18" i="4"/>
  <c r="P35" i="4"/>
  <c r="P20" i="4"/>
  <c r="L18" i="4"/>
  <c r="BL12" i="4"/>
  <c r="AD30" i="4"/>
  <c r="BI9" i="4"/>
  <c r="BH10" i="4"/>
  <c r="M26" i="4"/>
  <c r="D25" i="4"/>
  <c r="J13" i="4"/>
  <c r="P36" i="4"/>
  <c r="C14" i="4"/>
  <c r="BB7" i="4"/>
  <c r="BC29" i="4"/>
  <c r="Y23" i="4"/>
  <c r="Z16" i="4"/>
  <c r="AL11" i="4"/>
  <c r="C11" i="4"/>
  <c r="AS35" i="4"/>
  <c r="BC31" i="4"/>
  <c r="AJ11" i="4"/>
  <c r="W28" i="4"/>
  <c r="W22" i="4"/>
  <c r="V24" i="4"/>
  <c r="BN22" i="4"/>
  <c r="BB5" i="4"/>
  <c r="BL15" i="4"/>
  <c r="O12" i="4"/>
  <c r="BP7" i="4"/>
  <c r="AZ7" i="4"/>
  <c r="T22" i="4"/>
  <c r="BC14" i="4"/>
  <c r="S23" i="4"/>
  <c r="R25" i="4"/>
  <c r="BH20" i="4"/>
  <c r="P16" i="4"/>
  <c r="AY26" i="4"/>
  <c r="P29" i="4"/>
  <c r="D21" i="4"/>
  <c r="AV32" i="4"/>
  <c r="AV9" i="4"/>
  <c r="BN6" i="4"/>
  <c r="V19" i="4"/>
  <c r="BA24" i="4"/>
  <c r="D34" i="4"/>
  <c r="AK31" i="4"/>
  <c r="BL29" i="4"/>
  <c r="AA30" i="4"/>
  <c r="AE12" i="4"/>
  <c r="N12" i="4"/>
  <c r="E28" i="4"/>
  <c r="AL8" i="4"/>
  <c r="AO31" i="4"/>
  <c r="AX18" i="4"/>
  <c r="F31" i="4"/>
  <c r="C27" i="4"/>
  <c r="AJ16" i="4"/>
  <c r="AM35" i="4"/>
  <c r="AS31" i="4"/>
  <c r="BM22" i="4"/>
  <c r="AW10" i="4"/>
  <c r="BM35" i="4"/>
  <c r="M13" i="4"/>
  <c r="BS6" i="4"/>
  <c r="AI20" i="4"/>
  <c r="AI36" i="4"/>
  <c r="AA28" i="4"/>
  <c r="K4" i="4"/>
  <c r="X17" i="4"/>
  <c r="BH25" i="4"/>
  <c r="S31" i="4"/>
  <c r="P28" i="4"/>
  <c r="AP14" i="4"/>
  <c r="AO34" i="4"/>
  <c r="AL20" i="4"/>
  <c r="AA9" i="4"/>
  <c r="E17" i="4"/>
  <c r="AJ8" i="4"/>
  <c r="Q36" i="4"/>
  <c r="AS33" i="4"/>
  <c r="Z19" i="4"/>
  <c r="AF30" i="4"/>
  <c r="AF26" i="4"/>
  <c r="AV10" i="4"/>
  <c r="BP24" i="4"/>
  <c r="AY6" i="4"/>
  <c r="AY23" i="4"/>
  <c r="P32" i="4"/>
  <c r="AB26" i="4"/>
  <c r="N26" i="4"/>
  <c r="BP25" i="4"/>
  <c r="Q16" i="4"/>
  <c r="N35" i="4"/>
  <c r="BO24" i="4"/>
  <c r="AF32" i="4"/>
  <c r="D18" i="4"/>
  <c r="Q20" i="4"/>
  <c r="BF23" i="4"/>
  <c r="AR31" i="4"/>
  <c r="V31" i="4"/>
  <c r="S17" i="4"/>
  <c r="BI16" i="4"/>
  <c r="V17" i="4"/>
  <c r="Y34" i="4"/>
  <c r="AZ24" i="4"/>
  <c r="BQ27" i="4"/>
  <c r="AQ10" i="4"/>
  <c r="BF7" i="4"/>
  <c r="AS34" i="4"/>
  <c r="AQ29" i="4"/>
  <c r="AA25" i="4"/>
  <c r="BC18" i="4"/>
  <c r="BA17" i="4"/>
  <c r="S15" i="4"/>
  <c r="AI6" i="4"/>
  <c r="G36" i="4"/>
  <c r="BP20" i="4"/>
  <c r="R8" i="4"/>
  <c r="S5" i="4"/>
  <c r="Z27" i="4"/>
  <c r="AQ8" i="4"/>
  <c r="AA5" i="4"/>
  <c r="AM30" i="4"/>
  <c r="AJ34" i="4"/>
  <c r="H34" i="4"/>
  <c r="N20" i="4"/>
  <c r="AQ17" i="4"/>
  <c r="I24" i="4"/>
  <c r="U20" i="4"/>
  <c r="Q5" i="4"/>
  <c r="AY32" i="4"/>
  <c r="T36" i="4"/>
  <c r="AF11" i="4"/>
  <c r="J25" i="4"/>
  <c r="S11" i="4"/>
  <c r="AR36" i="4"/>
  <c r="BF22" i="4"/>
  <c r="I25" i="4"/>
  <c r="N31" i="4"/>
  <c r="BN7" i="4"/>
  <c r="BE36" i="4"/>
  <c r="BN29" i="4"/>
  <c r="AJ27" i="4"/>
  <c r="BK17" i="4"/>
  <c r="C33" i="4"/>
  <c r="J21" i="4"/>
  <c r="AQ22" i="4"/>
  <c r="BA32" i="4"/>
  <c r="AO22" i="4"/>
  <c r="E10" i="4"/>
  <c r="BG29" i="4"/>
  <c r="I22" i="4"/>
  <c r="AY25" i="4"/>
  <c r="AS5" i="4"/>
  <c r="M21" i="4"/>
  <c r="BC21" i="4"/>
  <c r="AW28" i="4"/>
  <c r="AO14" i="4"/>
  <c r="AW31" i="4"/>
  <c r="G18" i="4"/>
  <c r="BC5" i="4"/>
  <c r="AM31" i="4"/>
  <c r="BS31" i="4"/>
  <c r="Z28" i="4"/>
  <c r="BJ23" i="4"/>
  <c r="AY16" i="4"/>
  <c r="AE13" i="4"/>
  <c r="BB18" i="4"/>
  <c r="F26" i="4"/>
  <c r="BI36" i="4"/>
  <c r="BN24" i="4"/>
  <c r="S29" i="4"/>
  <c r="BI26" i="4"/>
  <c r="AZ6" i="4"/>
  <c r="AS24" i="4"/>
  <c r="AA20" i="4"/>
  <c r="S21" i="4"/>
  <c r="BJ6" i="4"/>
  <c r="BM13" i="4"/>
  <c r="BH6" i="4"/>
  <c r="W8" i="4"/>
  <c r="BS24" i="4"/>
  <c r="X13" i="4"/>
  <c r="BG21" i="4"/>
  <c r="L10" i="4"/>
  <c r="Z12" i="4"/>
  <c r="I35" i="4"/>
  <c r="BM16" i="4"/>
  <c r="U22" i="4"/>
  <c r="BI18" i="4"/>
  <c r="AV29" i="4"/>
  <c r="S33" i="4"/>
  <c r="BO26" i="4"/>
  <c r="BQ26" i="4"/>
  <c r="AF24" i="4"/>
  <c r="AY19" i="4"/>
  <c r="D8" i="4"/>
  <c r="BL27" i="4"/>
  <c r="AV17" i="4"/>
  <c r="BR23" i="4"/>
  <c r="BP28" i="4"/>
  <c r="D5" i="4"/>
  <c r="AH5" i="4"/>
  <c r="D11" i="4"/>
  <c r="AL31" i="4"/>
  <c r="AG36" i="4"/>
  <c r="BI21" i="4"/>
  <c r="BJ22" i="4"/>
  <c r="AF33" i="4"/>
  <c r="AH33" i="4"/>
  <c r="S19" i="4"/>
  <c r="D28" i="4"/>
  <c r="BH24" i="4"/>
  <c r="BF4" i="4"/>
  <c r="BJ5" i="4"/>
  <c r="H15" i="4"/>
  <c r="AX31" i="4"/>
  <c r="AL14" i="4"/>
  <c r="AG24" i="4"/>
  <c r="L25" i="4"/>
  <c r="BP33" i="4"/>
  <c r="AD12" i="4"/>
  <c r="R21" i="4"/>
  <c r="BF5" i="4"/>
  <c r="BA6" i="4"/>
  <c r="AI32" i="4"/>
  <c r="AH16" i="4"/>
  <c r="N9" i="4"/>
  <c r="G4" i="4"/>
  <c r="AN17" i="4"/>
  <c r="AX27" i="4"/>
  <c r="BG9" i="4"/>
  <c r="X34" i="4"/>
  <c r="BB12" i="4"/>
  <c r="BK4" i="4"/>
  <c r="BC23" i="4"/>
  <c r="AJ18" i="4"/>
  <c r="AG4" i="4"/>
  <c r="BS27" i="4"/>
  <c r="AN34" i="4"/>
  <c r="AE32" i="4"/>
  <c r="BA20" i="4"/>
  <c r="BB19" i="4"/>
  <c r="AA29" i="4"/>
  <c r="P21" i="4"/>
  <c r="Y14" i="4"/>
  <c r="AY11" i="4"/>
  <c r="AJ12" i="4"/>
  <c r="AB24" i="4"/>
  <c r="AA21" i="4"/>
  <c r="W20" i="4"/>
  <c r="D4" i="4"/>
  <c r="K12" i="4"/>
  <c r="L16" i="4"/>
  <c r="AA33" i="4"/>
  <c r="O9" i="4"/>
  <c r="J5" i="4"/>
  <c r="O23" i="4"/>
  <c r="AS28" i="4"/>
  <c r="AS36" i="4"/>
  <c r="AQ13" i="4"/>
  <c r="AF14" i="4"/>
  <c r="O5" i="4"/>
  <c r="K32" i="4"/>
  <c r="S35" i="4"/>
  <c r="AX29" i="4"/>
  <c r="AO5" i="4"/>
  <c r="G30" i="4"/>
  <c r="J14" i="4"/>
  <c r="C12" i="4"/>
  <c r="AH32" i="4"/>
  <c r="AH17" i="4"/>
  <c r="T15" i="4"/>
  <c r="C21" i="4"/>
  <c r="U19" i="4"/>
  <c r="BJ7" i="4"/>
  <c r="BT28" i="4"/>
  <c r="BC34" i="4"/>
  <c r="T31" i="4"/>
  <c r="BS25" i="4"/>
  <c r="AW15" i="4"/>
  <c r="K30" i="4"/>
  <c r="BE5" i="4"/>
  <c r="AQ32" i="4"/>
  <c r="AB25" i="4"/>
  <c r="BA28" i="4"/>
  <c r="AI31" i="4"/>
  <c r="BK21" i="4"/>
  <c r="X27" i="4"/>
  <c r="AK34" i="4"/>
  <c r="BO15" i="4"/>
  <c r="AY18" i="4"/>
  <c r="H24" i="4"/>
  <c r="E24" i="4"/>
  <c r="AH26" i="4"/>
  <c r="AV31" i="4"/>
  <c r="BF20" i="4"/>
  <c r="AV13" i="4"/>
  <c r="BT19" i="4"/>
  <c r="BB32" i="4"/>
  <c r="BH36" i="4"/>
  <c r="AG18" i="4"/>
  <c r="AK6" i="4"/>
  <c r="X21" i="4"/>
  <c r="I12" i="4"/>
  <c r="U26" i="4"/>
  <c r="AN6" i="4"/>
  <c r="K36" i="4"/>
  <c r="AD9" i="4"/>
  <c r="P7" i="4"/>
  <c r="AQ21" i="4"/>
  <c r="AS13" i="4"/>
  <c r="AV19" i="4"/>
  <c r="BI34" i="4"/>
  <c r="BI24" i="4"/>
  <c r="BG12" i="4"/>
  <c r="BJ29" i="4"/>
  <c r="AT16" i="4"/>
  <c r="AO35" i="4"/>
  <c r="U25" i="4"/>
  <c r="BL8" i="4"/>
  <c r="AU25" i="4"/>
  <c r="AF27" i="4"/>
  <c r="O29" i="4"/>
  <c r="AO33" i="4"/>
  <c r="M30" i="4"/>
  <c r="BI23" i="4"/>
  <c r="T11" i="4"/>
  <c r="W12" i="4"/>
  <c r="AP13" i="4"/>
  <c r="AD17" i="4"/>
  <c r="AH22" i="4"/>
  <c r="F29" i="4"/>
  <c r="AR20" i="4"/>
  <c r="F30" i="4"/>
  <c r="AD20" i="4"/>
  <c r="BP10" i="4"/>
  <c r="AS23" i="4"/>
  <c r="BS7" i="4"/>
  <c r="I17" i="4"/>
  <c r="M24" i="4"/>
  <c r="BD5" i="4"/>
  <c r="AR30" i="4"/>
  <c r="O18" i="4"/>
  <c r="Y6" i="4"/>
  <c r="Z14" i="4"/>
  <c r="AI28" i="4"/>
  <c r="AG13" i="4"/>
  <c r="AT9" i="4"/>
  <c r="BT21" i="4"/>
  <c r="E27" i="4"/>
  <c r="M17" i="4"/>
  <c r="BE22" i="4"/>
  <c r="AG29" i="4"/>
  <c r="AI19" i="4"/>
  <c r="BK15" i="4"/>
  <c r="K26" i="4"/>
  <c r="I4" i="4"/>
  <c r="BQ10" i="4"/>
  <c r="AM28" i="4"/>
  <c r="R20" i="4"/>
  <c r="AB7" i="4"/>
  <c r="Z20" i="4"/>
  <c r="Z13" i="4"/>
  <c r="BT15" i="4"/>
  <c r="AC13" i="4"/>
  <c r="K5" i="4"/>
  <c r="BD14" i="4"/>
  <c r="BA30" i="4"/>
  <c r="BB4" i="4"/>
  <c r="BT30" i="4"/>
  <c r="D24" i="4"/>
  <c r="AA27" i="4"/>
  <c r="BO5" i="4"/>
  <c r="BE27" i="4"/>
  <c r="AU9" i="4"/>
  <c r="BA18" i="4"/>
  <c r="M4" i="4"/>
  <c r="Y15" i="4"/>
  <c r="BG8" i="4"/>
  <c r="BG20" i="4"/>
  <c r="AR18" i="4"/>
  <c r="AX16" i="4"/>
  <c r="AS17" i="4"/>
  <c r="AL17" i="4"/>
  <c r="AP4" i="4"/>
  <c r="P34" i="4"/>
  <c r="BT31" i="4"/>
  <c r="I6" i="4"/>
  <c r="BT36" i="4"/>
  <c r="BC12" i="4"/>
  <c r="BR21" i="4"/>
  <c r="AH36" i="4"/>
  <c r="AB4" i="4"/>
  <c r="AE17" i="4"/>
  <c r="AI12" i="4"/>
  <c r="BG35" i="4"/>
  <c r="AI5" i="4"/>
  <c r="BD11" i="4"/>
  <c r="AX7" i="4"/>
  <c r="Z33" i="4"/>
  <c r="AE15" i="4"/>
  <c r="AG33" i="4"/>
  <c r="BC8" i="4"/>
  <c r="Q24" i="4"/>
  <c r="AB16" i="4"/>
  <c r="T21" i="4"/>
  <c r="AF8" i="4"/>
  <c r="BF18" i="4"/>
  <c r="AJ28" i="4"/>
  <c r="H35" i="4"/>
  <c r="Y19" i="4"/>
  <c r="BE19" i="4"/>
  <c r="AE8" i="4"/>
  <c r="AX36" i="4"/>
  <c r="Z26" i="4"/>
  <c r="T27" i="4"/>
  <c r="AK27" i="4"/>
  <c r="AB31" i="4"/>
  <c r="E19" i="4"/>
  <c r="AG22" i="4"/>
  <c r="I5" i="4"/>
  <c r="V27" i="4"/>
  <c r="L34" i="4"/>
  <c r="AI18" i="4"/>
  <c r="BF15" i="4"/>
  <c r="BM5" i="4"/>
  <c r="BQ33" i="4"/>
  <c r="AO23" i="4"/>
  <c r="AB8" i="4"/>
  <c r="AU4" i="4"/>
  <c r="X12" i="4"/>
  <c r="BO19" i="4"/>
  <c r="BO6" i="4"/>
  <c r="H20" i="4"/>
  <c r="V25" i="4"/>
  <c r="BE30" i="4"/>
  <c r="AM18" i="4"/>
  <c r="N6" i="4"/>
  <c r="BH28" i="4"/>
  <c r="Y28" i="4"/>
  <c r="BA9" i="4"/>
  <c r="T34" i="4"/>
  <c r="BL21" i="4"/>
  <c r="BI17" i="4"/>
  <c r="AN9" i="4"/>
  <c r="G29" i="4"/>
  <c r="AB36" i="4"/>
  <c r="AW11" i="4"/>
  <c r="AP26" i="4"/>
  <c r="BT22" i="4"/>
  <c r="D26" i="4"/>
  <c r="BQ8" i="4"/>
  <c r="AF13" i="4"/>
  <c r="BH8" i="4"/>
  <c r="BE23" i="4"/>
  <c r="AU13" i="4"/>
  <c r="AA12" i="4"/>
  <c r="G26" i="4"/>
  <c r="BC28" i="4"/>
  <c r="BB10" i="4"/>
  <c r="AV4" i="4"/>
  <c r="M5" i="4"/>
  <c r="P15" i="4"/>
  <c r="J15" i="4"/>
  <c r="AT33" i="4"/>
  <c r="BQ7" i="4"/>
  <c r="AR16" i="4"/>
  <c r="BM6" i="4"/>
  <c r="Z4" i="4"/>
  <c r="BF27" i="4"/>
  <c r="BD18" i="4"/>
  <c r="AD8" i="4"/>
  <c r="BK35" i="4"/>
  <c r="AX8" i="4"/>
  <c r="BF31" i="4"/>
  <c r="BK23" i="4"/>
  <c r="AC5" i="4"/>
  <c r="L27" i="4"/>
  <c r="BQ23" i="4"/>
  <c r="AI22" i="4"/>
  <c r="T30" i="4"/>
  <c r="AH19" i="4"/>
  <c r="G16" i="4"/>
  <c r="U23" i="4"/>
  <c r="AF35" i="4"/>
  <c r="W30" i="4"/>
  <c r="BL18" i="4"/>
  <c r="K13" i="4"/>
  <c r="AR9" i="4"/>
  <c r="BE26" i="4"/>
  <c r="BL28" i="4"/>
  <c r="J29" i="4"/>
  <c r="S27" i="4"/>
  <c r="AL4" i="4"/>
  <c r="AJ23" i="4"/>
  <c r="L11" i="4"/>
  <c r="AV26" i="4"/>
  <c r="AY35" i="4"/>
  <c r="Q4" i="4"/>
  <c r="AB20" i="4"/>
  <c r="Q18" i="4"/>
  <c r="Q22" i="4"/>
  <c r="AB15" i="4"/>
  <c r="BR24" i="4"/>
  <c r="W24" i="4"/>
  <c r="BQ9" i="4"/>
  <c r="Y30" i="4"/>
  <c r="AW19" i="4"/>
  <c r="AZ17" i="4"/>
  <c r="BK6" i="4"/>
  <c r="AS21" i="4"/>
  <c r="AS14" i="4"/>
  <c r="R32" i="4"/>
  <c r="V7" i="4"/>
  <c r="AE20" i="4"/>
  <c r="BA14" i="4"/>
  <c r="BB34" i="4"/>
  <c r="AR11" i="4"/>
  <c r="AC25" i="4"/>
  <c r="K8" i="4"/>
  <c r="AN36" i="4"/>
  <c r="O20" i="4"/>
  <c r="AK32" i="4"/>
  <c r="BK8" i="4"/>
  <c r="J10" i="4"/>
  <c r="AX32" i="4"/>
  <c r="AW6" i="4"/>
  <c r="AC21" i="4"/>
  <c r="AW36" i="4"/>
  <c r="G28" i="4"/>
  <c r="BN14" i="4"/>
  <c r="AT15" i="4"/>
  <c r="P31" i="4"/>
  <c r="G15" i="4"/>
  <c r="BJ19" i="4"/>
  <c r="Y4" i="4"/>
  <c r="C31" i="4"/>
  <c r="BR4" i="4"/>
  <c r="AR24" i="4"/>
  <c r="AR14" i="4"/>
  <c r="Q35" i="4"/>
  <c r="D14" i="4"/>
  <c r="D35" i="4"/>
  <c r="C15" i="4"/>
  <c r="AM22" i="4"/>
  <c r="AS29" i="4"/>
  <c r="Y24" i="4"/>
  <c r="BC4" i="4"/>
  <c r="AT21" i="4"/>
  <c r="BD26" i="4"/>
  <c r="AN8" i="4"/>
  <c r="AN14" i="4"/>
  <c r="E16" i="4"/>
  <c r="BT11" i="4"/>
  <c r="AZ31" i="4"/>
  <c r="BJ9" i="4"/>
  <c r="BD25" i="4"/>
  <c r="BR15" i="4"/>
  <c r="I16" i="4"/>
  <c r="AC17" i="4"/>
  <c r="J4" i="4"/>
  <c r="AW30" i="4"/>
  <c r="AY29" i="4"/>
  <c r="AY12" i="4"/>
  <c r="I9" i="4"/>
  <c r="N21" i="4"/>
  <c r="BI32" i="4"/>
  <c r="AA32" i="4"/>
  <c r="K17" i="4"/>
  <c r="W18" i="4"/>
  <c r="BJ15" i="4"/>
  <c r="BG16" i="4"/>
  <c r="BB28" i="4"/>
  <c r="AV18" i="4"/>
  <c r="AG8" i="4"/>
  <c r="U24" i="4"/>
  <c r="BB25" i="4"/>
  <c r="S9" i="4"/>
  <c r="AY28" i="4"/>
  <c r="I28" i="4"/>
  <c r="BT5" i="4"/>
  <c r="AD28" i="4"/>
  <c r="AO8" i="4"/>
  <c r="T7" i="4"/>
  <c r="AJ32" i="4"/>
  <c r="AB32" i="4"/>
  <c r="BL10" i="4"/>
  <c r="BI20" i="4"/>
  <c r="F25" i="4"/>
  <c r="S25" i="4"/>
  <c r="BM32" i="4"/>
  <c r="AK26" i="4"/>
  <c r="AT7" i="4"/>
  <c r="K23" i="4"/>
  <c r="O24" i="4"/>
  <c r="H32" i="4"/>
  <c r="AT5" i="4"/>
  <c r="AI4" i="4"/>
  <c r="Y11" i="4"/>
  <c r="BE15" i="4"/>
  <c r="L7" i="4"/>
  <c r="BQ32" i="4"/>
  <c r="G11" i="4"/>
  <c r="AK5" i="4"/>
  <c r="BN27" i="4"/>
  <c r="AT27" i="4"/>
  <c r="BH11" i="4"/>
  <c r="L19" i="4"/>
  <c r="BN11" i="4"/>
  <c r="AF16" i="4"/>
  <c r="AN25" i="4"/>
  <c r="BT16" i="4"/>
  <c r="BG27" i="4"/>
  <c r="BI10" i="4"/>
  <c r="M31" i="4"/>
  <c r="Z18" i="4"/>
  <c r="AW5" i="4"/>
  <c r="AX30" i="4"/>
  <c r="AF29" i="4"/>
  <c r="R34" i="4"/>
  <c r="V9" i="4"/>
  <c r="BD29" i="4"/>
  <c r="S28" i="4"/>
  <c r="N8" i="4"/>
  <c r="BN23" i="4"/>
  <c r="J20" i="4"/>
  <c r="BG15" i="4"/>
  <c r="AD13" i="4"/>
  <c r="AM13" i="4"/>
  <c r="BI7" i="4"/>
  <c r="AF34" i="4"/>
  <c r="I30" i="4"/>
  <c r="AR34" i="4"/>
  <c r="AQ11" i="4"/>
  <c r="Y16" i="4"/>
  <c r="AJ10" i="4"/>
  <c r="AO30" i="4"/>
  <c r="BJ32" i="4"/>
  <c r="I34" i="4"/>
  <c r="BF14" i="4"/>
  <c r="AO20" i="4"/>
  <c r="O36" i="4"/>
  <c r="AB18" i="4"/>
  <c r="O19" i="4"/>
  <c r="BF16" i="4"/>
  <c r="BL24" i="4"/>
  <c r="Q19" i="4"/>
  <c r="AB29" i="4"/>
  <c r="BA12" i="4"/>
  <c r="AO29" i="4"/>
  <c r="AV8" i="4"/>
  <c r="BD34" i="4"/>
  <c r="W4" i="4"/>
  <c r="BI11" i="4"/>
  <c r="AL29" i="4"/>
  <c r="AO18" i="4"/>
  <c r="AB10" i="4"/>
  <c r="G34" i="4"/>
  <c r="AC14" i="4"/>
  <c r="AM33" i="4"/>
  <c r="AT32" i="4"/>
  <c r="D7" i="4"/>
  <c r="T4" i="4"/>
  <c r="E14" i="4"/>
  <c r="E7" i="4"/>
  <c r="AA26" i="4"/>
  <c r="AJ15" i="4"/>
  <c r="K35" i="4"/>
  <c r="R12" i="4"/>
  <c r="V12" i="4"/>
  <c r="AE7" i="4"/>
  <c r="BC11" i="4"/>
  <c r="BF28" i="4"/>
  <c r="BM9" i="4"/>
  <c r="W36" i="4"/>
  <c r="BF33" i="4"/>
  <c r="AG25" i="4"/>
  <c r="BA33" i="4"/>
  <c r="AV22" i="4"/>
  <c r="BN5" i="4"/>
  <c r="AC35" i="4"/>
  <c r="T23" i="4"/>
  <c r="BP30" i="4"/>
  <c r="AH7" i="4"/>
  <c r="AP10" i="4"/>
  <c r="AU18" i="4"/>
  <c r="AX22" i="4"/>
  <c r="D20" i="4"/>
  <c r="N14" i="4"/>
  <c r="S16" i="4"/>
  <c r="S18" i="4"/>
  <c r="E15" i="4"/>
  <c r="BA15" i="4"/>
  <c r="BN19" i="4"/>
  <c r="Q6" i="4"/>
  <c r="D19" i="4"/>
  <c r="Q33" i="4"/>
  <c r="BD22" i="4"/>
  <c r="AB35" i="4"/>
  <c r="D10" i="4"/>
  <c r="BG11" i="4"/>
  <c r="P23" i="4"/>
  <c r="BJ25" i="4"/>
  <c r="R4" i="4"/>
  <c r="BJ14" i="4"/>
  <c r="BJ12" i="4"/>
  <c r="BF10" i="4"/>
  <c r="BL5" i="4"/>
  <c r="AL25" i="4"/>
  <c r="P9" i="4"/>
  <c r="BC36" i="4"/>
  <c r="AY5" i="4"/>
  <c r="AS15" i="4"/>
  <c r="AP15" i="4"/>
  <c r="BB26" i="4"/>
  <c r="AM11" i="4"/>
  <c r="BI15" i="4"/>
  <c r="AG10" i="4"/>
  <c r="AF18" i="4"/>
  <c r="AT13" i="4"/>
  <c r="AV30" i="4"/>
  <c r="E5" i="4"/>
  <c r="O15" i="4"/>
  <c r="AX19" i="4"/>
  <c r="BM27" i="4"/>
  <c r="BH5" i="4"/>
  <c r="AW35" i="4"/>
  <c r="S30" i="4"/>
  <c r="AR29" i="4"/>
  <c r="AI13" i="4"/>
  <c r="AO9" i="4"/>
  <c r="AM34" i="4"/>
  <c r="BJ34" i="4"/>
  <c r="AK14" i="4"/>
  <c r="BO14" i="4"/>
  <c r="BQ4" i="4"/>
  <c r="BK25" i="4"/>
  <c r="T19" i="4"/>
  <c r="S10" i="4"/>
  <c r="M12" i="4"/>
  <c r="AC15" i="4"/>
  <c r="W14" i="4"/>
  <c r="AL35" i="4"/>
  <c r="AH29" i="4"/>
  <c r="AR6" i="4"/>
  <c r="BS22" i="4"/>
  <c r="AF36" i="4"/>
  <c r="AM27" i="4"/>
  <c r="AZ18" i="4"/>
  <c r="AS4" i="4"/>
  <c r="BQ29" i="4"/>
  <c r="AE14" i="4"/>
  <c r="N28" i="4"/>
  <c r="BD24" i="4"/>
  <c r="R22" i="4"/>
  <c r="BP32" i="4"/>
  <c r="AV27" i="4"/>
  <c r="T14" i="4"/>
  <c r="AZ23" i="4"/>
  <c r="BI5" i="4"/>
  <c r="AS22" i="4"/>
  <c r="AD18" i="4"/>
  <c r="AT20" i="4"/>
  <c r="D13" i="4"/>
  <c r="S22" i="4"/>
  <c r="AZ33" i="4"/>
  <c r="BP29" i="4"/>
  <c r="BP21" i="4"/>
  <c r="AT8" i="4"/>
  <c r="V20" i="4"/>
  <c r="G23" i="4"/>
  <c r="AT10" i="4"/>
  <c r="AG15" i="4"/>
  <c r="AA24" i="4"/>
  <c r="AJ24" i="4"/>
  <c r="X31" i="4"/>
  <c r="AO13" i="4"/>
  <c r="S32" i="4"/>
  <c r="BE9" i="4"/>
  <c r="AU28" i="4"/>
  <c r="AX21" i="4"/>
  <c r="J9" i="4"/>
  <c r="BS26" i="4"/>
  <c r="AH35" i="4"/>
  <c r="BQ11" i="4"/>
  <c r="H14" i="4"/>
  <c r="H26" i="4"/>
  <c r="AU34" i="4"/>
  <c r="AA6" i="4"/>
  <c r="AW12" i="4"/>
  <c r="AK7" i="4"/>
  <c r="AM17" i="4"/>
  <c r="H31" i="4"/>
  <c r="BO13" i="4"/>
  <c r="AI15" i="4"/>
  <c r="BM11" i="4"/>
  <c r="AN21" i="4"/>
  <c r="BE34" i="4"/>
  <c r="BJ17" i="4"/>
  <c r="F21" i="4"/>
  <c r="AV34" i="4"/>
  <c r="Z6" i="4"/>
  <c r="BC27" i="4"/>
  <c r="R27" i="4"/>
  <c r="AZ4" i="4"/>
  <c r="BO32" i="4"/>
  <c r="BG26" i="4"/>
  <c r="BN35" i="4"/>
  <c r="L15" i="4"/>
  <c r="AU6" i="4"/>
  <c r="AR5" i="4"/>
  <c r="AJ17" i="4"/>
  <c r="N15" i="4"/>
  <c r="AP24" i="4"/>
  <c r="AJ30" i="4"/>
  <c r="BK11" i="4"/>
  <c r="C6" i="4"/>
  <c r="BO25" i="4"/>
  <c r="AU21" i="4"/>
  <c r="BH34" i="4"/>
  <c r="AU27" i="4"/>
  <c r="AQ31" i="4"/>
  <c r="AB6" i="4"/>
  <c r="Q14" i="4"/>
  <c r="AO19" i="4"/>
  <c r="AQ5" i="4"/>
  <c r="L21" i="4"/>
  <c r="N34" i="4"/>
  <c r="BL7" i="4"/>
  <c r="AC12" i="4"/>
  <c r="BB16" i="4"/>
  <c r="AQ7" i="4"/>
  <c r="AH20" i="4"/>
  <c r="AC31" i="4"/>
  <c r="AU17" i="4"/>
  <c r="AU15" i="4"/>
  <c r="AG31" i="4"/>
  <c r="BD4" i="4"/>
  <c r="AI17" i="4"/>
  <c r="AE30" i="4"/>
  <c r="T18" i="4"/>
  <c r="AW18" i="4"/>
  <c r="BE17" i="4"/>
  <c r="L28" i="4"/>
  <c r="BR16" i="4"/>
  <c r="L35" i="4"/>
  <c r="Y25" i="4"/>
  <c r="BB9" i="4"/>
  <c r="AW34" i="4"/>
  <c r="K16" i="4"/>
  <c r="AG35" i="4"/>
  <c r="BA19" i="4"/>
  <c r="AN27" i="4"/>
  <c r="AE18" i="4"/>
  <c r="X9" i="4"/>
  <c r="AR8" i="4"/>
  <c r="AG9" i="4"/>
  <c r="AD23" i="4"/>
  <c r="J17" i="4"/>
  <c r="BD21" i="4"/>
  <c r="BL32" i="4"/>
  <c r="AQ26" i="4"/>
  <c r="AE4" i="4"/>
  <c r="BD10" i="4"/>
  <c r="L8" i="4"/>
  <c r="AY4" i="4"/>
  <c r="F16" i="4"/>
  <c r="C29" i="4"/>
  <c r="BF8" i="4"/>
  <c r="BA8" i="4"/>
  <c r="AS6" i="4"/>
  <c r="F15" i="4"/>
  <c r="D29" i="4"/>
  <c r="BS33" i="4"/>
  <c r="BP5" i="4"/>
  <c r="BB15" i="4"/>
  <c r="C36" i="4"/>
  <c r="AJ14" i="4"/>
  <c r="BN28" i="4"/>
  <c r="AX14" i="4"/>
  <c r="C34" i="4"/>
  <c r="AN19" i="4"/>
  <c r="N19" i="4"/>
  <c r="AL24" i="4"/>
  <c r="BS23" i="4"/>
  <c r="AV35" i="4"/>
  <c r="BK28" i="4"/>
  <c r="BI31" i="4"/>
  <c r="AE11" i="4"/>
  <c r="H36" i="4"/>
  <c r="Q26" i="4"/>
  <c r="K9" i="4"/>
  <c r="AN5" i="4"/>
  <c r="BE28" i="4"/>
  <c r="H4" i="4"/>
  <c r="S7" i="4"/>
  <c r="AP22" i="4"/>
  <c r="Z11" i="4"/>
  <c r="AN10" i="4"/>
  <c r="AO27" i="4"/>
  <c r="AD10" i="4"/>
  <c r="BD15" i="4"/>
  <c r="AM8" i="4"/>
  <c r="O14" i="4"/>
  <c r="AU11" i="4"/>
  <c r="T24" i="4"/>
  <c r="AY14" i="4"/>
  <c r="J6" i="4"/>
  <c r="AE22" i="4"/>
  <c r="BD35" i="4"/>
  <c r="AP12" i="4"/>
  <c r="BO18" i="4"/>
  <c r="AC19" i="4"/>
  <c r="AA17" i="4"/>
  <c r="J7" i="4"/>
  <c r="L31" i="4"/>
  <c r="W32" i="4"/>
  <c r="AA8" i="4"/>
  <c r="V22" i="4"/>
  <c r="O27" i="4"/>
  <c r="J36" i="4"/>
  <c r="BJ4" i="4"/>
  <c r="BP27" i="4"/>
  <c r="AU5" i="4"/>
  <c r="H25" i="4"/>
  <c r="AD33" i="4"/>
  <c r="I15" i="4"/>
  <c r="BC22" i="4"/>
  <c r="BS12" i="4"/>
  <c r="BK24" i="4"/>
  <c r="BK36" i="4"/>
  <c r="BK32" i="4"/>
  <c r="Y31" i="4"/>
  <c r="Z32" i="4"/>
  <c r="Q29" i="4"/>
  <c r="Q31" i="4"/>
  <c r="AD14" i="4"/>
  <c r="AQ34" i="4"/>
  <c r="AF22" i="4"/>
  <c r="M8" i="4"/>
  <c r="BJ11" i="4"/>
  <c r="Z5" i="4"/>
  <c r="P8" i="4"/>
  <c r="AE21" i="4"/>
  <c r="AN16" i="4"/>
  <c r="AL30" i="4"/>
  <c r="BL26" i="4"/>
  <c r="AK23" i="4"/>
  <c r="R11" i="4"/>
  <c r="AU12" i="4"/>
  <c r="AK20" i="4"/>
  <c r="P4" i="4"/>
  <c r="BB30" i="4"/>
  <c r="BM28" i="4"/>
  <c r="AN28" i="4"/>
  <c r="S8" i="4"/>
  <c r="J34" i="4"/>
  <c r="Z7" i="4"/>
  <c r="AL33" i="4"/>
  <c r="AF5" i="4"/>
  <c r="BR9" i="4"/>
  <c r="I27" i="4"/>
  <c r="AS11" i="4"/>
  <c r="AT31" i="4"/>
  <c r="BR34" i="4"/>
  <c r="AK30" i="4"/>
  <c r="I29" i="4"/>
  <c r="C26" i="4"/>
  <c r="AJ19" i="4"/>
  <c r="R9" i="4"/>
  <c r="H29" i="4"/>
  <c r="AN12" i="4"/>
  <c r="AH15" i="4"/>
  <c r="AE10" i="4"/>
  <c r="AP29" i="4"/>
  <c r="AW29" i="4"/>
  <c r="AM32" i="4"/>
  <c r="BR14" i="4"/>
  <c r="BA34" i="4"/>
  <c r="AB19" i="4"/>
  <c r="BQ6" i="4"/>
  <c r="F22" i="4"/>
  <c r="BM19" i="4"/>
  <c r="BH22" i="4"/>
  <c r="R14" i="4"/>
  <c r="X8" i="4"/>
  <c r="BH33" i="4"/>
  <c r="BC7" i="4"/>
  <c r="BK16" i="4"/>
  <c r="AM20" i="4"/>
  <c r="BF9" i="4"/>
  <c r="L29" i="4"/>
  <c r="AY15" i="4"/>
  <c r="AI26" i="4"/>
  <c r="X22" i="4"/>
  <c r="AG32" i="4"/>
  <c r="X4" i="4"/>
  <c r="BP26" i="4"/>
  <c r="V21" i="4"/>
  <c r="L4" i="4"/>
  <c r="BM34" i="4"/>
  <c r="AE34" i="4"/>
  <c r="AZ15" i="4"/>
  <c r="BN36" i="4"/>
  <c r="BR6" i="4"/>
  <c r="BK18" i="4"/>
  <c r="Q23" i="4"/>
  <c r="BB33" i="4"/>
  <c r="AC11" i="4"/>
  <c r="BR32" i="4"/>
  <c r="V13" i="4"/>
  <c r="Z24" i="4"/>
  <c r="BL19" i="4"/>
  <c r="AX13" i="4"/>
  <c r="AA23" i="4"/>
  <c r="V5" i="4"/>
  <c r="W9" i="4"/>
  <c r="BF11" i="4"/>
  <c r="BM7" i="4"/>
  <c r="BK7" i="4"/>
  <c r="O17" i="4"/>
  <c r="BE21" i="4"/>
  <c r="BI35" i="4"/>
  <c r="AE28" i="4"/>
  <c r="BL6" i="4"/>
  <c r="AM24" i="4"/>
  <c r="BT9" i="4"/>
  <c r="K20" i="4"/>
  <c r="F4" i="4"/>
  <c r="BR20" i="4"/>
  <c r="AR10" i="4"/>
  <c r="AJ5" i="4"/>
  <c r="AW25" i="4"/>
  <c r="BN32" i="4"/>
  <c r="Y12" i="4"/>
  <c r="BF25" i="4"/>
  <c r="N32" i="4"/>
  <c r="X16" i="4"/>
  <c r="BH21" i="4"/>
  <c r="AY31" i="4"/>
  <c r="H16" i="4"/>
  <c r="AK10" i="4"/>
  <c r="N27" i="4"/>
  <c r="R13" i="4"/>
  <c r="Y35" i="4"/>
  <c r="I10" i="4"/>
  <c r="AS8" i="4"/>
  <c r="BR22" i="4"/>
  <c r="R19" i="4"/>
  <c r="W10" i="4"/>
  <c r="BL4" i="4"/>
  <c r="Q8" i="4"/>
  <c r="G32" i="4"/>
  <c r="BG23" i="4"/>
  <c r="U30" i="4"/>
  <c r="BG33" i="4"/>
  <c r="BF19" i="4"/>
  <c r="AO21" i="4"/>
  <c r="N36" i="4"/>
  <c r="BN13" i="4"/>
  <c r="U10" i="4"/>
  <c r="AQ16" i="4"/>
  <c r="K24" i="4"/>
  <c r="AS32" i="4"/>
  <c r="BQ13" i="4"/>
  <c r="W7" i="4"/>
  <c r="L13" i="4"/>
  <c r="AP9" i="4"/>
  <c r="P25" i="4"/>
  <c r="O34" i="4"/>
  <c r="BJ16" i="4"/>
  <c r="BK34" i="4"/>
  <c r="D23" i="4"/>
  <c r="N7" i="4"/>
  <c r="AK13" i="4"/>
  <c r="N18" i="4"/>
  <c r="L20" i="4"/>
  <c r="E18" i="4"/>
  <c r="Y20" i="4"/>
  <c r="AO6" i="4"/>
  <c r="BP13" i="4"/>
  <c r="AF7" i="4"/>
  <c r="U36" i="4"/>
  <c r="BS14" i="4"/>
  <c r="AQ19" i="4"/>
  <c r="AW14" i="4"/>
  <c r="AL15" i="4"/>
  <c r="AM4" i="4"/>
  <c r="O16" i="4"/>
  <c r="AR7" i="4"/>
  <c r="BK30" i="4"/>
  <c r="AK9" i="4"/>
  <c r="BK26" i="4"/>
  <c r="BM8" i="4"/>
  <c r="BB8" i="4"/>
  <c r="S14" i="4"/>
  <c r="S26" i="4"/>
  <c r="BA23" i="4"/>
  <c r="BI8" i="4"/>
  <c r="AN22" i="4"/>
  <c r="AE31" i="4"/>
  <c r="AH4" i="4"/>
  <c r="BL9" i="4"/>
  <c r="M9" i="4"/>
  <c r="BN8" i="4"/>
  <c r="O26" i="4"/>
  <c r="AS30" i="4"/>
  <c r="P18" i="4"/>
  <c r="P22" i="4"/>
  <c r="BD6" i="4"/>
  <c r="AH31" i="4"/>
  <c r="W15" i="4"/>
  <c r="AV14" i="4"/>
  <c r="BE11" i="4"/>
  <c r="BT34" i="4"/>
  <c r="AX5" i="4"/>
  <c r="BJ31" i="4"/>
  <c r="G10" i="4"/>
  <c r="AK22" i="4"/>
  <c r="AA18" i="4"/>
  <c r="AS20" i="4"/>
  <c r="AR35" i="4"/>
  <c r="AG7" i="4"/>
  <c r="BM36" i="4"/>
  <c r="M14" i="4"/>
  <c r="R33" i="4"/>
  <c r="AI23" i="4"/>
  <c r="E6" i="4"/>
  <c r="AH27" i="4"/>
  <c r="T25" i="4"/>
  <c r="T32" i="4"/>
  <c r="H10" i="4"/>
  <c r="AR4" i="4"/>
  <c r="AL6" i="4"/>
  <c r="AT22" i="4"/>
  <c r="BF24" i="4"/>
  <c r="J12" i="4"/>
  <c r="BE32" i="4"/>
  <c r="AG12" i="4"/>
  <c r="BA22" i="4"/>
  <c r="BO9" i="4"/>
  <c r="G19" i="4"/>
  <c r="AH14" i="4"/>
  <c r="AV15" i="4"/>
  <c r="V6" i="4"/>
  <c r="Z30" i="4"/>
  <c r="BQ19" i="4"/>
  <c r="AD22" i="4"/>
  <c r="S4" i="4"/>
  <c r="O25" i="4"/>
  <c r="G24" i="4"/>
  <c r="AZ32" i="4"/>
  <c r="AU7" i="4"/>
  <c r="AZ25" i="4"/>
  <c r="AA11" i="4"/>
  <c r="AC26" i="4"/>
  <c r="AP18" i="4"/>
  <c r="AF12" i="4"/>
  <c r="AY17" i="4"/>
  <c r="BH12" i="4"/>
  <c r="AJ26" i="4"/>
  <c r="V4" i="4"/>
  <c r="U27" i="4"/>
  <c r="BP9" i="4"/>
  <c r="AL5" i="4"/>
  <c r="BP19" i="4"/>
  <c r="AN23" i="4"/>
  <c r="AV23" i="4"/>
  <c r="AV33" i="4"/>
  <c r="BH13" i="4"/>
  <c r="S12" i="4"/>
  <c r="AJ31" i="4"/>
  <c r="BL11" i="4"/>
  <c r="AN29" i="4"/>
  <c r="V18" i="4"/>
  <c r="BG17" i="4"/>
  <c r="BQ22" i="4"/>
  <c r="AX20" i="4"/>
  <c r="Y7" i="4"/>
  <c r="Q30" i="4"/>
  <c r="T28" i="4"/>
  <c r="AW4" i="4"/>
  <c r="AT6" i="4"/>
  <c r="BS34" i="4"/>
  <c r="BL22" i="4"/>
  <c r="BT18" i="4"/>
  <c r="AJ21" i="4"/>
  <c r="AZ12" i="4"/>
  <c r="O8" i="4"/>
  <c r="AD19" i="4"/>
  <c r="AQ20" i="4"/>
  <c r="N25" i="4"/>
  <c r="V15" i="4"/>
  <c r="AH10" i="4"/>
  <c r="AX25" i="4"/>
  <c r="BF26" i="4"/>
  <c r="AC30" i="4"/>
  <c r="Q13" i="4"/>
  <c r="AX4" i="4"/>
  <c r="L22" i="4"/>
  <c r="Q21" i="4"/>
  <c r="K7" i="4"/>
  <c r="AZ21" i="4"/>
  <c r="T16" i="4"/>
  <c r="AM15" i="4"/>
  <c r="Y17" i="4"/>
  <c r="AK24" i="4"/>
  <c r="T12" i="4"/>
  <c r="M23" i="4"/>
  <c r="E11" i="4"/>
  <c r="BO21" i="4"/>
  <c r="AP27" i="4"/>
  <c r="AE16" i="4"/>
  <c r="AK16" i="4"/>
  <c r="E12" i="4"/>
  <c r="AV28" i="4"/>
  <c r="BD8" i="4"/>
  <c r="BO7" i="4"/>
  <c r="AQ12" i="4"/>
  <c r="BP6" i="4"/>
  <c r="AA22" i="4"/>
  <c r="BT35" i="4"/>
  <c r="AJ33" i="4"/>
  <c r="F35" i="4"/>
  <c r="BM31" i="4"/>
  <c r="AB23" i="4"/>
  <c r="W16" i="4"/>
  <c r="BA29" i="4"/>
  <c r="BF32" i="4"/>
  <c r="BK20" i="4"/>
  <c r="W34" i="4"/>
  <c r="BA11" i="4"/>
  <c r="U12" i="4"/>
  <c r="Q17" i="4"/>
  <c r="M18" i="4"/>
  <c r="AN31" i="4"/>
  <c r="AN11" i="4"/>
  <c r="AF20" i="4"/>
  <c r="D32" i="4"/>
  <c r="AK12" i="4"/>
  <c r="H18" i="4"/>
  <c r="AA35" i="4"/>
  <c r="T8" i="4"/>
  <c r="AZ11" i="4"/>
  <c r="BH15" i="4"/>
  <c r="T33" i="4"/>
  <c r="BM4" i="4"/>
  <c r="BQ12" i="4"/>
  <c r="AB33" i="4"/>
  <c r="H13" i="4"/>
  <c r="BO11" i="4"/>
  <c r="AE9" i="4"/>
  <c r="BT10" i="4"/>
  <c r="BR11" i="4"/>
  <c r="D6" i="4"/>
  <c r="BS15" i="4"/>
  <c r="BR25" i="4"/>
  <c r="BA13" i="4"/>
  <c r="BE8" i="4"/>
  <c r="BH32" i="4"/>
  <c r="AV16" i="4"/>
  <c r="V28" i="4"/>
  <c r="K31" i="4"/>
  <c r="AZ8" i="4"/>
  <c r="BH18" i="4"/>
  <c r="BP4" i="4"/>
  <c r="BT20" i="4"/>
  <c r="AR17" i="4"/>
  <c r="M7" i="4"/>
  <c r="BN9" i="4"/>
  <c r="AY22" i="4"/>
  <c r="AZ10" i="4"/>
  <c r="BL25" i="4"/>
  <c r="O21" i="4"/>
  <c r="AT34" i="4"/>
  <c r="BL13" i="4"/>
  <c r="AE26" i="4"/>
  <c r="AB5" i="4"/>
  <c r="AO7" i="4"/>
  <c r="BI4" i="4"/>
  <c r="BP14" i="4"/>
  <c r="BG25" i="4"/>
  <c r="AN7" i="4"/>
  <c r="J26" i="4"/>
  <c r="F13" i="4"/>
  <c r="N4" i="4"/>
  <c r="S34" i="4"/>
  <c r="AX34" i="4"/>
  <c r="BQ17" i="4"/>
  <c r="AU14" i="4"/>
  <c r="AD4" i="4"/>
  <c r="AS19" i="4"/>
  <c r="BR17" i="4"/>
  <c r="T35" i="4"/>
  <c r="AT35" i="4"/>
  <c r="BO33" i="4"/>
  <c r="AI33" i="4"/>
  <c r="AB13" i="4"/>
  <c r="BL14" i="4"/>
  <c r="AR33" i="4"/>
  <c r="BD12" i="4"/>
  <c r="Y22" i="4"/>
  <c r="AD6" i="4"/>
  <c r="M6" i="4"/>
  <c r="E36" i="4"/>
  <c r="AM19" i="4"/>
  <c r="AS9" i="4"/>
  <c r="BL20" i="4"/>
  <c r="K28" i="4"/>
  <c r="BD28" i="4"/>
  <c r="BI13" i="4"/>
  <c r="AD35" i="4"/>
  <c r="L14" i="4"/>
  <c r="AP36" i="4"/>
  <c r="BS10" i="4"/>
  <c r="AT17" i="4"/>
  <c r="BA7" i="4"/>
  <c r="AI27" i="4"/>
  <c r="AT26" i="4"/>
  <c r="U9" i="4"/>
  <c r="H8" i="4"/>
  <c r="AY34" i="4"/>
  <c r="BB29" i="4"/>
  <c r="AY7" i="4"/>
  <c r="AZ16" i="4"/>
  <c r="AL26" i="4"/>
  <c r="O7" i="4"/>
  <c r="N17" i="4"/>
  <c r="BQ18" i="4"/>
  <c r="AV11" i="4"/>
  <c r="U15" i="4"/>
  <c r="X35" i="4"/>
  <c r="F27" i="4"/>
  <c r="R17" i="4"/>
  <c r="BP11" i="4"/>
  <c r="BE16" i="4"/>
  <c r="AW16" i="4"/>
  <c r="V10" i="4"/>
  <c r="BG4" i="4"/>
  <c r="AX35" i="4"/>
  <c r="AW22" i="4"/>
  <c r="AH28" i="4"/>
  <c r="BG10" i="4"/>
  <c r="N10" i="4"/>
  <c r="P17" i="4"/>
  <c r="AP19" i="4"/>
  <c r="BE13" i="4"/>
  <c r="AF25" i="4"/>
  <c r="AV20" i="4"/>
  <c r="L5" i="4"/>
  <c r="AV5" i="4"/>
  <c r="AI11" i="4"/>
  <c r="AX17" i="4"/>
  <c r="F14" i="4"/>
  <c r="C4" i="4"/>
  <c r="AP32" i="4"/>
  <c r="BC10" i="4"/>
  <c r="AZ28" i="4"/>
  <c r="AK19" i="4"/>
  <c r="BH29" i="4"/>
  <c r="M29" i="4"/>
  <c r="T13" i="4"/>
  <c r="AU26" i="4"/>
  <c r="G9" i="4"/>
  <c r="AO26" i="4"/>
  <c r="AJ7" i="4"/>
  <c r="Z34" i="4"/>
  <c r="Y9" i="4"/>
  <c r="BO31" i="4"/>
  <c r="BT25" i="4"/>
  <c r="AZ19" i="4"/>
  <c r="AL7" i="4"/>
  <c r="AC4" i="4"/>
  <c r="AE36" i="4"/>
  <c r="AO32" i="4"/>
  <c r="AL13" i="4"/>
  <c r="BQ20" i="4"/>
  <c r="V16" i="4"/>
  <c r="BN4" i="4"/>
  <c r="AP21" i="4"/>
  <c r="BK12" i="4"/>
  <c r="AG34" i="4"/>
  <c r="BC16" i="4"/>
  <c r="BE18" i="4"/>
  <c r="C13" i="4"/>
  <c r="AY9" i="4"/>
  <c r="AK8" i="4"/>
  <c r="Y29" i="4"/>
  <c r="C9" i="4"/>
  <c r="X36" i="4"/>
  <c r="AL22" i="4"/>
  <c r="BI22" i="4"/>
  <c r="F11" i="4"/>
  <c r="O31" i="4"/>
  <c r="N13" i="4"/>
  <c r="AO17" i="4"/>
  <c r="AL32" i="4"/>
  <c r="AZ34" i="4"/>
  <c r="Z36" i="4"/>
  <c r="BR19" i="4"/>
  <c r="BS36" i="4"/>
  <c r="AE5" i="4"/>
  <c r="AH13" i="4"/>
  <c r="BB13" i="4"/>
  <c r="K15" i="4"/>
  <c r="D15" i="4"/>
  <c r="BD20" i="4"/>
  <c r="AQ30" i="4"/>
  <c r="R23" i="4"/>
  <c r="V14" i="4"/>
  <c r="H5" i="4"/>
  <c r="BS11" i="4"/>
  <c r="BC13" i="4"/>
  <c r="AN4" i="4"/>
  <c r="O11" i="4"/>
  <c r="BE6" i="4"/>
  <c r="BM21" i="4"/>
  <c r="R15" i="4"/>
  <c r="BB11" i="4"/>
  <c r="BI28" i="4"/>
  <c r="M11" i="4"/>
  <c r="AY21" i="4"/>
  <c r="P12" i="4"/>
  <c r="AA36" i="4"/>
  <c r="O33" i="4"/>
  <c r="BJ20" i="4"/>
  <c r="BH17" i="4"/>
  <c r="Y33" i="4"/>
  <c r="Q25" i="4"/>
  <c r="AA19" i="4"/>
  <c r="AH30" i="4"/>
  <c r="J30" i="4"/>
  <c r="AY8" i="4"/>
  <c r="BP12" i="4"/>
  <c r="BG7" i="4"/>
  <c r="R18" i="4"/>
  <c r="X7" i="4"/>
  <c r="AC7" i="4"/>
  <c r="G13" i="4"/>
  <c r="AX11" i="4"/>
  <c r="AP25" i="4"/>
  <c r="BJ36" i="4"/>
  <c r="AP11" i="4"/>
  <c r="F19" i="4"/>
  <c r="D12" i="4"/>
  <c r="BQ16" i="4"/>
  <c r="AN30" i="4"/>
  <c r="G7" i="4"/>
  <c r="G20" i="4"/>
  <c r="M34" i="4"/>
  <c r="N16" i="4"/>
  <c r="BO4" i="4"/>
  <c r="AA13" i="4"/>
  <c r="AN33" i="4"/>
  <c r="BA35" i="4"/>
  <c r="G5" i="4"/>
  <c r="AW13" i="4"/>
  <c r="AK28" i="4"/>
  <c r="BT13" i="4"/>
  <c r="AY20" i="4"/>
  <c r="AA4" i="4"/>
  <c r="BF13" i="4"/>
  <c r="M36" i="4"/>
  <c r="AI35" i="4"/>
  <c r="X28" i="4"/>
  <c r="H9" i="4"/>
  <c r="I14" i="4"/>
  <c r="AG5" i="4"/>
  <c r="C30" i="4"/>
  <c r="BC32" i="4"/>
  <c r="BO29" i="4"/>
  <c r="G25" i="4"/>
  <c r="M16" i="4"/>
  <c r="AR12" i="4"/>
  <c r="U4" i="4"/>
  <c r="AA15" i="4"/>
  <c r="AA14" i="4"/>
  <c r="Z31" i="4"/>
  <c r="BN18" i="4"/>
  <c r="BI25" i="4"/>
  <c r="BI19" i="4"/>
  <c r="BS20" i="4"/>
  <c r="AJ22" i="4"/>
  <c r="BS5" i="4"/>
  <c r="BE29" i="4"/>
  <c r="BS30" i="4"/>
  <c r="T9" i="4"/>
  <c r="F8" i="4"/>
  <c r="AG20" i="4"/>
  <c r="AU23" i="4"/>
  <c r="AS12" i="4"/>
  <c r="X5" i="4"/>
  <c r="M19" i="4"/>
  <c r="C23" i="4"/>
  <c r="BT12" i="4"/>
  <c r="AR26" i="4"/>
  <c r="I21" i="4"/>
  <c r="U6" i="4"/>
  <c r="AO11" i="4"/>
  <c r="BM24" i="4"/>
  <c r="AZ13" i="4"/>
  <c r="I20" i="4"/>
  <c r="W17" i="4"/>
  <c r="S6" i="4"/>
  <c r="AR23" i="4"/>
  <c r="G17" i="4"/>
  <c r="V8" i="4"/>
  <c r="AK21" i="4"/>
  <c r="Z23" i="4"/>
  <c r="AF6" i="4"/>
  <c r="BT4" i="4"/>
  <c r="AL21" i="4"/>
  <c r="BR33" i="4"/>
  <c r="R16" i="4"/>
  <c r="Q15" i="4"/>
  <c r="AW8" i="4"/>
  <c r="AF31" i="4"/>
  <c r="E22" i="4"/>
  <c r="AQ25" i="4"/>
  <c r="AE19" i="4"/>
  <c r="E25" i="4"/>
  <c r="AD7" i="4"/>
  <c r="AL18" i="4"/>
  <c r="AX9" i="4"/>
  <c r="AP6" i="4"/>
  <c r="W35" i="4"/>
  <c r="AI9" i="4"/>
  <c r="BQ24" i="4"/>
  <c r="AY13" i="4"/>
  <c r="BB22" i="4"/>
  <c r="BM18" i="4"/>
  <c r="AL10" i="4"/>
  <c r="AU10" i="4"/>
  <c r="J23" i="4"/>
  <c r="AS27" i="4"/>
  <c r="AI30" i="4"/>
  <c r="BB27" i="4"/>
  <c r="AK25" i="4"/>
  <c r="K25" i="4"/>
  <c r="AP16" i="4"/>
  <c r="O13" i="4"/>
  <c r="BB17" i="4"/>
  <c r="Q7" i="4"/>
  <c r="Z10" i="4"/>
  <c r="AI8" i="4"/>
  <c r="BI6" i="4"/>
  <c r="J8" i="4"/>
  <c r="BM29" i="4"/>
  <c r="BC33" i="4"/>
  <c r="AS18" i="4"/>
  <c r="E29" i="4"/>
  <c r="AX23" i="4"/>
  <c r="W26" i="4"/>
  <c r="BA21" i="4"/>
  <c r="AU16" i="4"/>
  <c r="BP22" i="4"/>
  <c r="AG23" i="4"/>
  <c r="AS7" i="4"/>
  <c r="D27" i="4"/>
  <c r="AO12" i="4"/>
  <c r="E21" i="4"/>
  <c r="AJ4" i="4"/>
  <c r="BQ34" i="4"/>
  <c r="L32" i="4"/>
  <c r="AI21" i="4"/>
  <c r="BK13" i="4"/>
  <c r="AD16" i="4"/>
  <c r="F23" i="4"/>
  <c r="AR13" i="4"/>
  <c r="AA7" i="4"/>
  <c r="U17" i="4"/>
  <c r="AH8" i="4"/>
  <c r="BS8" i="4"/>
  <c r="W11" i="4"/>
  <c r="AC34" i="4"/>
  <c r="BE25" i="4"/>
  <c r="BH23" i="4"/>
  <c r="AT4" i="4"/>
  <c r="M22" i="4"/>
  <c r="G35" i="4"/>
  <c r="AX10" i="4"/>
  <c r="BC15" i="4"/>
  <c r="P24" i="4"/>
  <c r="AI24" i="4"/>
  <c r="X10" i="4"/>
  <c r="O10" i="4"/>
  <c r="BB20" i="4"/>
  <c r="V23" i="4"/>
  <c r="X14" i="4"/>
  <c r="BK10" i="4"/>
  <c r="O30" i="4"/>
  <c r="AR15" i="4"/>
  <c r="AD15" i="4"/>
  <c r="K11" i="4"/>
  <c r="U7" i="4"/>
  <c r="BT26" i="4"/>
  <c r="AF21" i="4"/>
  <c r="U14" i="4"/>
  <c r="BK14" i="4"/>
  <c r="AC10" i="4"/>
  <c r="AO10" i="4"/>
  <c r="AM21" i="4"/>
  <c r="AQ18" i="4"/>
  <c r="E35" i="4"/>
  <c r="AC20" i="4"/>
  <c r="BB24" i="4"/>
  <c r="AJ35" i="4"/>
  <c r="F34" i="4"/>
  <c r="F7" i="4"/>
  <c r="BR5" i="4"/>
  <c r="BD7" i="4"/>
  <c r="BF21" i="4"/>
  <c r="AA16" i="4"/>
  <c r="Y5" i="4"/>
  <c r="N33" i="4"/>
  <c r="BH30" i="4"/>
  <c r="BT23" i="4"/>
  <c r="N11" i="4"/>
  <c r="BT33" i="4"/>
  <c r="W29" i="4"/>
  <c r="BE4" i="4"/>
  <c r="I26" i="4"/>
  <c r="AU33" i="4"/>
  <c r="BM25" i="4"/>
  <c r="BE12" i="4"/>
  <c r="R7" i="4"/>
  <c r="BJ28" i="4"/>
  <c r="BG19" i="4"/>
  <c r="W27" i="4"/>
  <c r="BQ35" i="4"/>
  <c r="AH12" i="4"/>
  <c r="BM14" i="4"/>
  <c r="BG13" i="4"/>
  <c r="AH6" i="4"/>
  <c r="BR27" i="4"/>
  <c r="BB6" i="4"/>
  <c r="BL16" i="4"/>
  <c r="BM20" i="4"/>
  <c r="AT11" i="4"/>
  <c r="Z21" i="4"/>
  <c r="AH9" i="4"/>
  <c r="F6" i="4"/>
  <c r="BM30" i="4"/>
  <c r="AA10" i="4"/>
  <c r="C20" i="4"/>
  <c r="AT12" i="4"/>
  <c r="AC6" i="4"/>
  <c r="AZ30" i="4"/>
  <c r="H7" i="4"/>
  <c r="AD21" i="4"/>
  <c r="BE33" i="4"/>
  <c r="BM23" i="4"/>
  <c r="AO15" i="4"/>
  <c r="AM9" i="4"/>
  <c r="C5" i="4"/>
  <c r="T5" i="4"/>
  <c r="AD5" i="4"/>
  <c r="BH31" i="4"/>
  <c r="AL36" i="4"/>
  <c r="K33" i="4"/>
  <c r="P33" i="4"/>
  <c r="O35" i="4"/>
  <c r="BS9" i="4"/>
  <c r="AG26" i="4"/>
  <c r="AZ14" i="4"/>
  <c r="T26" i="4"/>
  <c r="I11" i="4"/>
  <c r="AC8" i="4"/>
  <c r="D30" i="4"/>
  <c r="BL17" i="4"/>
  <c r="BP17" i="4"/>
  <c r="BC9" i="4"/>
  <c r="AX33" i="4"/>
  <c r="AV21" i="4"/>
  <c r="G8" i="4"/>
  <c r="AK36" i="4"/>
  <c r="BF30" i="4"/>
  <c r="AP23" i="4"/>
  <c r="D36" i="4"/>
  <c r="AW21" i="4"/>
  <c r="BS19" i="4"/>
  <c r="U11" i="4"/>
  <c r="U21" i="4"/>
  <c r="AY27" i="4"/>
  <c r="AW9" i="4"/>
  <c r="L6" i="4"/>
  <c r="AW32" i="4"/>
  <c r="AK18" i="4"/>
  <c r="L23" i="4"/>
  <c r="AZ5" i="4"/>
  <c r="AM5" i="4"/>
  <c r="U13" i="4"/>
  <c r="BP8" i="4"/>
  <c r="BM17" i="4"/>
  <c r="W23" i="4"/>
  <c r="AC29" i="4"/>
  <c r="W6" i="4"/>
  <c r="AG16" i="4"/>
  <c r="AF15" i="4"/>
  <c r="W5" i="4"/>
  <c r="AF19" i="4"/>
  <c r="U5" i="4"/>
  <c r="BF17" i="4"/>
  <c r="AT29" i="4"/>
  <c r="L12" i="4"/>
  <c r="Z29" i="4"/>
  <c r="U18" i="4"/>
  <c r="AJ25" i="4"/>
  <c r="O4" i="4"/>
  <c r="AR22" i="4"/>
  <c r="BS35" i="4"/>
  <c r="AU32" i="4"/>
  <c r="AC32" i="4"/>
  <c r="BA31" i="4"/>
  <c r="AK29" i="4"/>
  <c r="BH16" i="4"/>
  <c r="AP30" i="4"/>
  <c r="C25" i="4"/>
  <c r="AC27" i="4"/>
  <c r="AU8" i="4"/>
  <c r="BG14" i="4"/>
  <c r="P6" i="4"/>
  <c r="BP16" i="4"/>
  <c r="O6" i="4"/>
  <c r="F36" i="4"/>
  <c r="H12" i="4"/>
  <c r="X20" i="4"/>
  <c r="L26" i="4"/>
  <c r="AH11" i="4"/>
  <c r="I23" i="4"/>
  <c r="T17" i="4"/>
  <c r="AO36" i="4"/>
  <c r="AB12" i="4"/>
  <c r="E33" i="4"/>
  <c r="AQ4" i="4"/>
  <c r="Q10" i="4"/>
  <c r="X11" i="4"/>
  <c r="R30" i="4"/>
  <c r="BH19" i="4"/>
  <c r="I31" i="4"/>
  <c r="AU35" i="4"/>
  <c r="AM16" i="4"/>
  <c r="AX6" i="4"/>
  <c r="AV6" i="4"/>
  <c r="AT24" i="4"/>
  <c r="AR28" i="4"/>
  <c r="E26" i="4"/>
  <c r="AT23" i="4"/>
  <c r="G12" i="4"/>
  <c r="BD9" i="4"/>
  <c r="AZ27" i="4"/>
  <c r="BE10" i="4"/>
  <c r="BI33" i="4"/>
  <c r="AI14" i="4"/>
  <c r="N5" i="4"/>
  <c r="AV7" i="4"/>
  <c r="AV12" i="4"/>
  <c r="BO16" i="4"/>
  <c r="AM12" i="4"/>
  <c r="C18" i="4"/>
  <c r="BS21" i="4"/>
  <c r="AH21" i="4"/>
  <c r="Y26" i="4"/>
  <c r="BE20" i="4"/>
  <c r="BQ36" i="4"/>
  <c r="AK11" i="4"/>
  <c r="BM33" i="4"/>
  <c r="BB31" i="4"/>
  <c r="AN20" i="4"/>
  <c r="AU19" i="4"/>
  <c r="BB23" i="4"/>
  <c r="P5" i="4"/>
  <c r="AA34" i="4"/>
  <c r="AD27" i="4"/>
  <c r="D16" i="4"/>
  <c r="H28" i="4"/>
  <c r="F24" i="4"/>
  <c r="C17" i="4"/>
  <c r="AH24" i="4"/>
  <c r="I33" i="4"/>
  <c r="P14" i="4"/>
  <c r="BC17" i="4"/>
  <c r="AN13" i="4"/>
  <c r="BR7" i="4"/>
  <c r="BC25" i="4"/>
  <c r="AE6" i="4"/>
  <c r="N30" i="4"/>
  <c r="M20" i="4"/>
  <c r="AF17" i="4"/>
  <c r="C8" i="4"/>
  <c r="BK19" i="4"/>
  <c r="AG28" i="4"/>
  <c r="N22" i="4"/>
  <c r="T6" i="4"/>
  <c r="BE14" i="4"/>
  <c r="F17" i="4"/>
  <c r="AW26" i="4"/>
  <c r="AK15" i="4"/>
  <c r="AT18" i="4"/>
  <c r="BG36" i="4"/>
  <c r="BA27" i="4"/>
  <c r="K19" i="4"/>
  <c r="J18" i="4"/>
  <c r="AK35" i="4"/>
  <c r="AY33" i="4"/>
  <c r="AM6" i="4"/>
  <c r="AG6" i="4"/>
  <c r="BG6" i="4"/>
  <c r="AP20" i="4"/>
  <c r="BH4" i="4"/>
  <c r="T20" i="4"/>
  <c r="X6" i="4"/>
  <c r="AR21" i="4"/>
  <c r="AC16" i="4"/>
  <c r="W19" i="4"/>
  <c r="AP35" i="4"/>
  <c r="E4" i="4"/>
  <c r="P26" i="4"/>
  <c r="G22" i="4"/>
  <c r="BS16" i="4"/>
  <c r="W33" i="4"/>
  <c r="AZ22" i="4"/>
  <c r="BG24" i="4"/>
  <c r="AJ9" i="4"/>
  <c r="BP15" i="4"/>
  <c r="AJ6" i="4"/>
  <c r="AQ9" i="4"/>
  <c r="P11" i="4"/>
  <c r="R5" i="4"/>
  <c r="L33" i="4"/>
  <c r="AL12" i="4"/>
  <c r="Z8" i="4"/>
  <c r="Q34" i="4"/>
  <c r="AC22" i="4"/>
  <c r="BO20" i="4"/>
  <c r="AO4" i="4"/>
  <c r="H17" i="4"/>
  <c r="BC30" i="4"/>
  <c r="BQ5" i="4"/>
  <c r="J31" i="4"/>
  <c r="AH34" i="4"/>
  <c r="AP31" i="4"/>
  <c r="C10" i="4"/>
  <c r="U29" i="4"/>
  <c r="BQ14" i="4"/>
  <c r="AC33" i="4"/>
  <c r="AW7" i="4"/>
  <c r="AB9" i="4"/>
  <c r="R24" i="4"/>
  <c r="BC19" i="4"/>
  <c r="J27" i="4"/>
  <c r="AE23" i="4"/>
  <c r="BS32" i="4"/>
  <c r="AB14" i="4"/>
  <c r="AM10" i="4"/>
  <c r="AT25" i="4"/>
  <c r="AU31" i="4"/>
  <c r="G14" i="4"/>
  <c r="BA16" i="4"/>
  <c r="U31" i="4"/>
  <c r="X19" i="4"/>
  <c r="AH25" i="4"/>
  <c r="I32" i="4"/>
  <c r="AI10" i="4"/>
  <c r="Q27" i="4"/>
  <c r="H22" i="4"/>
  <c r="BT17" i="4"/>
  <c r="Z15" i="4"/>
  <c r="BJ18" i="4"/>
  <c r="J28" i="4"/>
  <c r="AM14" i="4"/>
  <c r="BA5" i="4"/>
  <c r="AN15" i="4"/>
  <c r="H23" i="4"/>
  <c r="AF9" i="4"/>
  <c r="Y18" i="4"/>
  <c r="L9" i="4"/>
  <c r="P13" i="4"/>
  <c r="AC24" i="4"/>
  <c r="Y36" i="4"/>
  <c r="E20" i="4"/>
  <c r="BT7" i="4"/>
  <c r="AZ20" i="4"/>
  <c r="AI16" i="4"/>
  <c r="BN30" i="4"/>
  <c r="H21" i="4"/>
  <c r="G21" i="4"/>
  <c r="H30" i="4"/>
  <c r="BJ27" i="4"/>
  <c r="BE24" i="4"/>
  <c r="B1" i="15" l="1"/>
  <c r="B81" i="4" l="1"/>
  <c r="B82" i="8" s="1"/>
  <c r="B80" i="4"/>
  <c r="B81" i="8" s="1"/>
  <c r="B2" i="7" l="1"/>
  <c r="C2" i="7" s="1"/>
  <c r="BT97" i="4" l="1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3" i="4"/>
  <c r="B92" i="4"/>
  <c r="B91" i="4"/>
  <c r="B90" i="4"/>
  <c r="B89" i="4"/>
  <c r="B88" i="4"/>
  <c r="B87" i="4"/>
  <c r="B86" i="4"/>
  <c r="B85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CK2" i="4"/>
  <c r="CK35" i="4" s="1"/>
  <c r="CL3" i="4"/>
  <c r="CM3" i="4" s="1"/>
  <c r="CN3" i="4" l="1"/>
  <c r="CM2" i="4"/>
  <c r="CM36" i="4" s="1"/>
  <c r="CL2" i="4"/>
  <c r="CL35" i="4" s="1"/>
  <c r="CL4" i="4"/>
  <c r="CL5" i="4"/>
  <c r="CL6" i="4"/>
  <c r="CL8" i="4"/>
  <c r="CL9" i="4"/>
  <c r="CL10" i="4"/>
  <c r="CL12" i="4"/>
  <c r="CL13" i="4"/>
  <c r="CL14" i="4"/>
  <c r="CL16" i="4"/>
  <c r="CL17" i="4"/>
  <c r="CL18" i="4"/>
  <c r="CL20" i="4"/>
  <c r="CL21" i="4"/>
  <c r="CL22" i="4"/>
  <c r="CL24" i="4"/>
  <c r="CL25" i="4"/>
  <c r="CL26" i="4"/>
  <c r="CL28" i="4"/>
  <c r="CL29" i="4"/>
  <c r="CL30" i="4"/>
  <c r="CL32" i="4"/>
  <c r="CL33" i="4"/>
  <c r="CL34" i="4"/>
  <c r="CL36" i="4"/>
  <c r="CM5" i="4"/>
  <c r="CM9" i="4"/>
  <c r="CM13" i="4"/>
  <c r="CM17" i="4"/>
  <c r="CM21" i="4"/>
  <c r="CM25" i="4"/>
  <c r="CM29" i="4"/>
  <c r="CM33" i="4"/>
  <c r="CK4" i="4"/>
  <c r="CM6" i="4"/>
  <c r="CL7" i="4"/>
  <c r="CK8" i="4"/>
  <c r="CM10" i="4"/>
  <c r="CL11" i="4"/>
  <c r="CK12" i="4"/>
  <c r="CM14" i="4"/>
  <c r="CL15" i="4"/>
  <c r="CK16" i="4"/>
  <c r="CM18" i="4"/>
  <c r="CL19" i="4"/>
  <c r="CK20" i="4"/>
  <c r="CM22" i="4"/>
  <c r="CL23" i="4"/>
  <c r="CK24" i="4"/>
  <c r="CM26" i="4"/>
  <c r="CL27" i="4"/>
  <c r="CK28" i="4"/>
  <c r="CM30" i="4"/>
  <c r="CL31" i="4"/>
  <c r="CK32" i="4"/>
  <c r="CM34" i="4"/>
  <c r="CK36" i="4"/>
  <c r="CK5" i="4"/>
  <c r="CM7" i="4"/>
  <c r="CK9" i="4"/>
  <c r="CM11" i="4"/>
  <c r="CK13" i="4"/>
  <c r="CM15" i="4"/>
  <c r="CK17" i="4"/>
  <c r="CM19" i="4"/>
  <c r="CK21" i="4"/>
  <c r="CM23" i="4"/>
  <c r="CK25" i="4"/>
  <c r="CM27" i="4"/>
  <c r="CK29" i="4"/>
  <c r="CM31" i="4"/>
  <c r="CK33" i="4"/>
  <c r="CM35" i="4"/>
  <c r="CM4" i="4"/>
  <c r="CK6" i="4"/>
  <c r="CM8" i="4"/>
  <c r="CK10" i="4"/>
  <c r="CM12" i="4"/>
  <c r="CK14" i="4"/>
  <c r="CM16" i="4"/>
  <c r="CK18" i="4"/>
  <c r="CM20" i="4"/>
  <c r="CK22" i="4"/>
  <c r="CM24" i="4"/>
  <c r="CK26" i="4"/>
  <c r="CM28" i="4"/>
  <c r="CK30" i="4"/>
  <c r="CM32" i="4"/>
  <c r="CK34" i="4"/>
  <c r="CK7" i="4"/>
  <c r="CK11" i="4"/>
  <c r="CK15" i="4"/>
  <c r="CK19" i="4"/>
  <c r="CK23" i="4"/>
  <c r="CK27" i="4"/>
  <c r="CK31" i="4"/>
  <c r="Y2" i="8"/>
  <c r="X2" i="8"/>
  <c r="CF3" i="4"/>
  <c r="CF36" i="4" s="1"/>
  <c r="Y35" i="8" s="1"/>
  <c r="CE3" i="4"/>
  <c r="CE36" i="4" s="1"/>
  <c r="X35" i="8" s="1"/>
  <c r="CO3" i="4" l="1"/>
  <c r="CN2" i="4"/>
  <c r="CE5" i="4"/>
  <c r="X4" i="8" s="1"/>
  <c r="CE7" i="4"/>
  <c r="X6" i="8" s="1"/>
  <c r="CE9" i="4"/>
  <c r="X8" i="8" s="1"/>
  <c r="CE11" i="4"/>
  <c r="X10" i="8" s="1"/>
  <c r="CE13" i="4"/>
  <c r="X12" i="8" s="1"/>
  <c r="CE15" i="4"/>
  <c r="X14" i="8" s="1"/>
  <c r="CE17" i="4"/>
  <c r="X16" i="8" s="1"/>
  <c r="CE19" i="4"/>
  <c r="X18" i="8" s="1"/>
  <c r="CE21" i="4"/>
  <c r="X20" i="8" s="1"/>
  <c r="CE23" i="4"/>
  <c r="X22" i="8" s="1"/>
  <c r="CE25" i="4"/>
  <c r="X24" i="8" s="1"/>
  <c r="CE27" i="4"/>
  <c r="X26" i="8" s="1"/>
  <c r="CE29" i="4"/>
  <c r="X28" i="8" s="1"/>
  <c r="CE31" i="4"/>
  <c r="X30" i="8" s="1"/>
  <c r="CE33" i="4"/>
  <c r="X32" i="8" s="1"/>
  <c r="CE35" i="4"/>
  <c r="X34" i="8" s="1"/>
  <c r="CF9" i="4"/>
  <c r="Y8" i="8" s="1"/>
  <c r="CF21" i="4"/>
  <c r="Y20" i="8" s="1"/>
  <c r="CF35" i="4"/>
  <c r="Y34" i="8" s="1"/>
  <c r="CF11" i="4"/>
  <c r="Y10" i="8" s="1"/>
  <c r="CE4" i="4"/>
  <c r="X3" i="8" s="1"/>
  <c r="CE6" i="4"/>
  <c r="X5" i="8" s="1"/>
  <c r="CE8" i="4"/>
  <c r="X7" i="8" s="1"/>
  <c r="CE10" i="4"/>
  <c r="X9" i="8" s="1"/>
  <c r="CE12" i="4"/>
  <c r="X11" i="8" s="1"/>
  <c r="CE14" i="4"/>
  <c r="X13" i="8" s="1"/>
  <c r="CE16" i="4"/>
  <c r="X15" i="8" s="1"/>
  <c r="CE18" i="4"/>
  <c r="X17" i="8" s="1"/>
  <c r="CE20" i="4"/>
  <c r="X19" i="8" s="1"/>
  <c r="CE22" i="4"/>
  <c r="X21" i="8" s="1"/>
  <c r="CE24" i="4"/>
  <c r="X23" i="8" s="1"/>
  <c r="CE26" i="4"/>
  <c r="X25" i="8" s="1"/>
  <c r="CE28" i="4"/>
  <c r="X27" i="8" s="1"/>
  <c r="CE30" i="4"/>
  <c r="X29" i="8" s="1"/>
  <c r="CE32" i="4"/>
  <c r="X31" i="8" s="1"/>
  <c r="CE34" i="4"/>
  <c r="X33" i="8" s="1"/>
  <c r="CF5" i="4"/>
  <c r="Y4" i="8" s="1"/>
  <c r="CF7" i="4"/>
  <c r="Y6" i="8" s="1"/>
  <c r="CF13" i="4"/>
  <c r="Y12" i="8" s="1"/>
  <c r="CF15" i="4"/>
  <c r="Y14" i="8" s="1"/>
  <c r="CF17" i="4"/>
  <c r="Y16" i="8" s="1"/>
  <c r="CF19" i="4"/>
  <c r="Y18" i="8" s="1"/>
  <c r="CF23" i="4"/>
  <c r="Y22" i="8" s="1"/>
  <c r="CF25" i="4"/>
  <c r="Y24" i="8" s="1"/>
  <c r="CF27" i="4"/>
  <c r="Y26" i="8" s="1"/>
  <c r="CF29" i="4"/>
  <c r="Y28" i="8" s="1"/>
  <c r="CF31" i="4"/>
  <c r="Y30" i="8" s="1"/>
  <c r="CF33" i="4"/>
  <c r="Y32" i="8" s="1"/>
  <c r="CF4" i="4"/>
  <c r="Y3" i="8" s="1"/>
  <c r="CF6" i="4"/>
  <c r="Y5" i="8" s="1"/>
  <c r="CF8" i="4"/>
  <c r="Y7" i="8" s="1"/>
  <c r="CF10" i="4"/>
  <c r="Y9" i="8" s="1"/>
  <c r="CF12" i="4"/>
  <c r="Y11" i="8" s="1"/>
  <c r="CF14" i="4"/>
  <c r="Y13" i="8" s="1"/>
  <c r="CF16" i="4"/>
  <c r="Y15" i="8" s="1"/>
  <c r="CF18" i="4"/>
  <c r="Y17" i="8" s="1"/>
  <c r="CF20" i="4"/>
  <c r="Y19" i="8" s="1"/>
  <c r="CF22" i="4"/>
  <c r="Y21" i="8" s="1"/>
  <c r="CF24" i="4"/>
  <c r="Y23" i="8" s="1"/>
  <c r="CF26" i="4"/>
  <c r="Y25" i="8" s="1"/>
  <c r="CF28" i="4"/>
  <c r="Y27" i="8" s="1"/>
  <c r="CF30" i="4"/>
  <c r="Y29" i="8" s="1"/>
  <c r="CF32" i="4"/>
  <c r="Y31" i="8" s="1"/>
  <c r="CF34" i="4"/>
  <c r="Y33" i="8" s="1"/>
  <c r="CL37" i="4"/>
  <c r="CK37" i="4"/>
  <c r="CM37" i="4"/>
  <c r="CN35" i="4" l="1"/>
  <c r="CN6" i="4"/>
  <c r="CN12" i="4"/>
  <c r="CN22" i="4"/>
  <c r="CN28" i="4"/>
  <c r="CN17" i="4"/>
  <c r="CN33" i="4"/>
  <c r="CN19" i="4"/>
  <c r="CN8" i="4"/>
  <c r="CN18" i="4"/>
  <c r="CN24" i="4"/>
  <c r="CN34" i="4"/>
  <c r="CN5" i="4"/>
  <c r="CN21" i="4"/>
  <c r="CN15" i="4"/>
  <c r="CN31" i="4"/>
  <c r="CN4" i="4"/>
  <c r="CN14" i="4"/>
  <c r="CN20" i="4"/>
  <c r="CN30" i="4"/>
  <c r="CN36" i="4"/>
  <c r="CN9" i="4"/>
  <c r="CN25" i="4"/>
  <c r="CN11" i="4"/>
  <c r="CN27" i="4"/>
  <c r="CN10" i="4"/>
  <c r="CN16" i="4"/>
  <c r="CN26" i="4"/>
  <c r="CN32" i="4"/>
  <c r="CN13" i="4"/>
  <c r="CN29" i="4"/>
  <c r="CN7" i="4"/>
  <c r="CN23" i="4"/>
  <c r="CP3" i="4"/>
  <c r="CO2" i="4"/>
  <c r="K4" i="15"/>
  <c r="K5" i="15" s="1"/>
  <c r="K6" i="15" s="1"/>
  <c r="R2" i="15"/>
  <c r="L2" i="15"/>
  <c r="CO35" i="4" l="1"/>
  <c r="CO8" i="4"/>
  <c r="CO24" i="4"/>
  <c r="CO5" i="4"/>
  <c r="CO21" i="4"/>
  <c r="CO10" i="4"/>
  <c r="CO26" i="4"/>
  <c r="CO11" i="4"/>
  <c r="CO27" i="4"/>
  <c r="CO12" i="4"/>
  <c r="CO28" i="4"/>
  <c r="CO36" i="4"/>
  <c r="CO9" i="4"/>
  <c r="CO25" i="4"/>
  <c r="CO6" i="4"/>
  <c r="CO22" i="4"/>
  <c r="CO7" i="4"/>
  <c r="CO23" i="4"/>
  <c r="CO16" i="4"/>
  <c r="CO32" i="4"/>
  <c r="CO13" i="4"/>
  <c r="CO29" i="4"/>
  <c r="CO18" i="4"/>
  <c r="CO34" i="4"/>
  <c r="CO19" i="4"/>
  <c r="CO4" i="4"/>
  <c r="CO20" i="4"/>
  <c r="CO17" i="4"/>
  <c r="CO33" i="4"/>
  <c r="CO14" i="4"/>
  <c r="CO30" i="4"/>
  <c r="CO15" i="4"/>
  <c r="CO31" i="4"/>
  <c r="CQ3" i="4"/>
  <c r="CP2" i="4"/>
  <c r="CN37" i="4"/>
  <c r="K7" i="15"/>
  <c r="A11" i="15"/>
  <c r="A10" i="15"/>
  <c r="A9" i="15"/>
  <c r="A8" i="15"/>
  <c r="A7" i="15"/>
  <c r="A6" i="15"/>
  <c r="A5" i="15"/>
  <c r="A4" i="15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A3" i="15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7" i="3"/>
  <c r="E46" i="3"/>
  <c r="E45" i="3"/>
  <c r="E44" i="3"/>
  <c r="E43" i="3"/>
  <c r="E42" i="3"/>
  <c r="E41" i="3"/>
  <c r="E40" i="3"/>
  <c r="E39" i="3"/>
  <c r="E38" i="3"/>
  <c r="C89" i="8"/>
  <c r="B90" i="8"/>
  <c r="A90" i="8"/>
  <c r="A89" i="8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4" i="8"/>
  <c r="T2" i="8"/>
  <c r="M2" i="8"/>
  <c r="N2" i="8"/>
  <c r="D2" i="7"/>
  <c r="E2" i="7" s="1"/>
  <c r="F2" i="7" s="1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M43" i="4" s="1"/>
  <c r="AL45" i="4"/>
  <c r="AK45" i="4"/>
  <c r="AJ45" i="4"/>
  <c r="AI45" i="4"/>
  <c r="AH45" i="4"/>
  <c r="AG45" i="4"/>
  <c r="AF45" i="4"/>
  <c r="AE45" i="4"/>
  <c r="AD45" i="4"/>
  <c r="AC45" i="4"/>
  <c r="AB45" i="4"/>
  <c r="AA45" i="4"/>
  <c r="AA43" i="4" s="1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R43" i="4"/>
  <c r="AY43" i="4"/>
  <c r="B47" i="8"/>
  <c r="A47" i="8"/>
  <c r="A44" i="8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R41" i="4"/>
  <c r="R42" i="4"/>
  <c r="C47" i="3"/>
  <c r="C46" i="3"/>
  <c r="C45" i="3"/>
  <c r="C44" i="3"/>
  <c r="C43" i="3"/>
  <c r="C42" i="3"/>
  <c r="C41" i="3"/>
  <c r="C40" i="3"/>
  <c r="C39" i="3"/>
  <c r="D38" i="3"/>
  <c r="C38" i="3"/>
  <c r="C36" i="3"/>
  <c r="J36" i="3"/>
  <c r="C81" i="4" l="1"/>
  <c r="C80" i="4"/>
  <c r="G81" i="4"/>
  <c r="G80" i="4"/>
  <c r="K81" i="4"/>
  <c r="K80" i="4"/>
  <c r="O81" i="4"/>
  <c r="O80" i="4"/>
  <c r="T81" i="4"/>
  <c r="T80" i="4"/>
  <c r="X81" i="4"/>
  <c r="X80" i="4"/>
  <c r="AB81" i="4"/>
  <c r="AB80" i="4"/>
  <c r="AF81" i="4"/>
  <c r="AF80" i="4"/>
  <c r="AJ80" i="4"/>
  <c r="AJ81" i="4"/>
  <c r="AN80" i="4"/>
  <c r="AN81" i="4"/>
  <c r="AR81" i="4"/>
  <c r="AR80" i="4"/>
  <c r="AV81" i="4"/>
  <c r="AV80" i="4"/>
  <c r="AZ81" i="4"/>
  <c r="AZ80" i="4"/>
  <c r="BD81" i="4"/>
  <c r="BD80" i="4"/>
  <c r="BH81" i="4"/>
  <c r="BH80" i="4"/>
  <c r="BL81" i="4"/>
  <c r="BL80" i="4"/>
  <c r="BP81" i="4"/>
  <c r="BP80" i="4"/>
  <c r="BT81" i="4"/>
  <c r="BT80" i="4"/>
  <c r="R81" i="4"/>
  <c r="R80" i="4"/>
  <c r="D81" i="4"/>
  <c r="D80" i="4"/>
  <c r="H80" i="4"/>
  <c r="H81" i="4"/>
  <c r="L80" i="4"/>
  <c r="L81" i="4"/>
  <c r="P81" i="4"/>
  <c r="P80" i="4"/>
  <c r="U80" i="4"/>
  <c r="U81" i="4"/>
  <c r="Y80" i="4"/>
  <c r="Y81" i="4"/>
  <c r="AC80" i="4"/>
  <c r="AC81" i="4"/>
  <c r="AG80" i="4"/>
  <c r="AG81" i="4"/>
  <c r="AK80" i="4"/>
  <c r="AK81" i="4"/>
  <c r="AO80" i="4"/>
  <c r="AO81" i="4"/>
  <c r="AS80" i="4"/>
  <c r="AS81" i="4"/>
  <c r="AW80" i="4"/>
  <c r="AW81" i="4"/>
  <c r="BA80" i="4"/>
  <c r="BA81" i="4"/>
  <c r="BE80" i="4"/>
  <c r="BE81" i="4"/>
  <c r="BI80" i="4"/>
  <c r="BI81" i="4"/>
  <c r="BM80" i="4"/>
  <c r="BM81" i="4"/>
  <c r="BQ80" i="4"/>
  <c r="BQ81" i="4"/>
  <c r="E80" i="4"/>
  <c r="E81" i="4"/>
  <c r="I80" i="4"/>
  <c r="I81" i="4"/>
  <c r="M80" i="4"/>
  <c r="M81" i="4"/>
  <c r="Q80" i="4"/>
  <c r="Q81" i="4"/>
  <c r="V80" i="4"/>
  <c r="V81" i="4"/>
  <c r="Z81" i="4"/>
  <c r="Z80" i="4"/>
  <c r="AD81" i="4"/>
  <c r="AD80" i="4"/>
  <c r="AH80" i="4"/>
  <c r="AH81" i="4"/>
  <c r="AL81" i="4"/>
  <c r="AL80" i="4"/>
  <c r="AP80" i="4"/>
  <c r="AP81" i="4"/>
  <c r="AT81" i="4"/>
  <c r="AT80" i="4"/>
  <c r="AX80" i="4"/>
  <c r="AX81" i="4"/>
  <c r="BB81" i="4"/>
  <c r="BB80" i="4"/>
  <c r="BF81" i="4"/>
  <c r="BF80" i="4"/>
  <c r="BJ80" i="4"/>
  <c r="BJ81" i="4"/>
  <c r="BN81" i="4"/>
  <c r="BN80" i="4"/>
  <c r="BR81" i="4"/>
  <c r="BR80" i="4"/>
  <c r="F80" i="4"/>
  <c r="F81" i="4"/>
  <c r="J81" i="4"/>
  <c r="J80" i="4"/>
  <c r="N80" i="4"/>
  <c r="N81" i="4"/>
  <c r="S81" i="4"/>
  <c r="S80" i="4"/>
  <c r="W81" i="4"/>
  <c r="W80" i="4"/>
  <c r="AA81" i="4"/>
  <c r="AA80" i="4"/>
  <c r="AE81" i="4"/>
  <c r="AE80" i="4"/>
  <c r="AI81" i="4"/>
  <c r="AI80" i="4"/>
  <c r="AM81" i="4"/>
  <c r="AM80" i="4"/>
  <c r="AQ81" i="4"/>
  <c r="AQ80" i="4"/>
  <c r="AU81" i="4"/>
  <c r="AU80" i="4"/>
  <c r="AY81" i="4"/>
  <c r="AY80" i="4"/>
  <c r="BC81" i="4"/>
  <c r="BC80" i="4"/>
  <c r="BG81" i="4"/>
  <c r="BG80" i="4"/>
  <c r="BK81" i="4"/>
  <c r="BK80" i="4"/>
  <c r="BO81" i="4"/>
  <c r="BO80" i="4"/>
  <c r="BS81" i="4"/>
  <c r="BS80" i="4"/>
  <c r="C47" i="4"/>
  <c r="C79" i="4"/>
  <c r="C77" i="4"/>
  <c r="C74" i="4"/>
  <c r="C72" i="4"/>
  <c r="C76" i="4"/>
  <c r="C78" i="4"/>
  <c r="C75" i="4"/>
  <c r="C73" i="4"/>
  <c r="C71" i="4"/>
  <c r="C69" i="4"/>
  <c r="C67" i="4"/>
  <c r="C65" i="4"/>
  <c r="C63" i="4"/>
  <c r="C66" i="4"/>
  <c r="C61" i="4"/>
  <c r="C59" i="4"/>
  <c r="C57" i="4"/>
  <c r="C68" i="4"/>
  <c r="C70" i="4"/>
  <c r="C62" i="4"/>
  <c r="C60" i="4"/>
  <c r="C58" i="4"/>
  <c r="C56" i="4"/>
  <c r="C54" i="4"/>
  <c r="C52" i="4"/>
  <c r="C50" i="4"/>
  <c r="C64" i="4"/>
  <c r="C55" i="4"/>
  <c r="C53" i="4"/>
  <c r="C51" i="4"/>
  <c r="C49" i="4"/>
  <c r="C48" i="4"/>
  <c r="G47" i="4"/>
  <c r="G79" i="4"/>
  <c r="G77" i="4"/>
  <c r="G76" i="4"/>
  <c r="G74" i="4"/>
  <c r="G72" i="4"/>
  <c r="G78" i="4"/>
  <c r="G75" i="4"/>
  <c r="G73" i="4"/>
  <c r="G71" i="4"/>
  <c r="G69" i="4"/>
  <c r="G67" i="4"/>
  <c r="G65" i="4"/>
  <c r="G63" i="4"/>
  <c r="G68" i="4"/>
  <c r="G61" i="4"/>
  <c r="G59" i="4"/>
  <c r="G57" i="4"/>
  <c r="G70" i="4"/>
  <c r="G64" i="4"/>
  <c r="G62" i="4"/>
  <c r="G60" i="4"/>
  <c r="G58" i="4"/>
  <c r="G56" i="4"/>
  <c r="G66" i="4"/>
  <c r="G54" i="4"/>
  <c r="G52" i="4"/>
  <c r="G50" i="4"/>
  <c r="G55" i="4"/>
  <c r="G53" i="4"/>
  <c r="G51" i="4"/>
  <c r="G49" i="4"/>
  <c r="G48" i="4"/>
  <c r="K47" i="4"/>
  <c r="K79" i="4"/>
  <c r="K77" i="4"/>
  <c r="K78" i="4"/>
  <c r="K74" i="4"/>
  <c r="K72" i="4"/>
  <c r="K75" i="4"/>
  <c r="K73" i="4"/>
  <c r="K76" i="4"/>
  <c r="K71" i="4"/>
  <c r="K69" i="4"/>
  <c r="K67" i="4"/>
  <c r="K65" i="4"/>
  <c r="K63" i="4"/>
  <c r="K70" i="4"/>
  <c r="K61" i="4"/>
  <c r="K59" i="4"/>
  <c r="K57" i="4"/>
  <c r="K64" i="4"/>
  <c r="K66" i="4"/>
  <c r="K62" i="4"/>
  <c r="K60" i="4"/>
  <c r="K58" i="4"/>
  <c r="K56" i="4"/>
  <c r="K54" i="4"/>
  <c r="K52" i="4"/>
  <c r="K50" i="4"/>
  <c r="K55" i="4"/>
  <c r="K53" i="4"/>
  <c r="K51" i="4"/>
  <c r="K49" i="4"/>
  <c r="K68" i="4"/>
  <c r="K48" i="4"/>
  <c r="O47" i="4"/>
  <c r="O79" i="4"/>
  <c r="O77" i="4"/>
  <c r="O75" i="4"/>
  <c r="O74" i="4"/>
  <c r="O72" i="4"/>
  <c r="O76" i="4"/>
  <c r="O73" i="4"/>
  <c r="O71" i="4"/>
  <c r="O69" i="4"/>
  <c r="O67" i="4"/>
  <c r="O65" i="4"/>
  <c r="O63" i="4"/>
  <c r="O64" i="4"/>
  <c r="O61" i="4"/>
  <c r="O59" i="4"/>
  <c r="O57" i="4"/>
  <c r="O78" i="4"/>
  <c r="O66" i="4"/>
  <c r="O68" i="4"/>
  <c r="O62" i="4"/>
  <c r="O60" i="4"/>
  <c r="O58" i="4"/>
  <c r="O56" i="4"/>
  <c r="O54" i="4"/>
  <c r="O52" i="4"/>
  <c r="O50" i="4"/>
  <c r="O70" i="4"/>
  <c r="O55" i="4"/>
  <c r="O53" i="4"/>
  <c r="O51" i="4"/>
  <c r="O49" i="4"/>
  <c r="O48" i="4"/>
  <c r="T79" i="4"/>
  <c r="T77" i="4"/>
  <c r="T75" i="4"/>
  <c r="T78" i="4"/>
  <c r="T76" i="4"/>
  <c r="T73" i="4"/>
  <c r="T74" i="4"/>
  <c r="T71" i="4"/>
  <c r="T69" i="4"/>
  <c r="T67" i="4"/>
  <c r="T65" i="4"/>
  <c r="T63" i="4"/>
  <c r="T70" i="4"/>
  <c r="T68" i="4"/>
  <c r="T66" i="4"/>
  <c r="T64" i="4"/>
  <c r="T72" i="4"/>
  <c r="T62" i="4"/>
  <c r="T60" i="4"/>
  <c r="T58" i="4"/>
  <c r="T56" i="4"/>
  <c r="T61" i="4"/>
  <c r="T55" i="4"/>
  <c r="T53" i="4"/>
  <c r="T51" i="4"/>
  <c r="T49" i="4"/>
  <c r="T57" i="4"/>
  <c r="T50" i="4"/>
  <c r="T59" i="4"/>
  <c r="T52" i="4"/>
  <c r="T48" i="4"/>
  <c r="T54" i="4"/>
  <c r="X47" i="4"/>
  <c r="X79" i="4"/>
  <c r="X77" i="4"/>
  <c r="X75" i="4"/>
  <c r="X78" i="4"/>
  <c r="X76" i="4"/>
  <c r="X73" i="4"/>
  <c r="X71" i="4"/>
  <c r="X69" i="4"/>
  <c r="X67" i="4"/>
  <c r="X65" i="4"/>
  <c r="X63" i="4"/>
  <c r="X72" i="4"/>
  <c r="X70" i="4"/>
  <c r="X68" i="4"/>
  <c r="X66" i="4"/>
  <c r="X64" i="4"/>
  <c r="X74" i="4"/>
  <c r="X62" i="4"/>
  <c r="X60" i="4"/>
  <c r="X58" i="4"/>
  <c r="X56" i="4"/>
  <c r="X57" i="4"/>
  <c r="X55" i="4"/>
  <c r="X53" i="4"/>
  <c r="X51" i="4"/>
  <c r="X49" i="4"/>
  <c r="X59" i="4"/>
  <c r="X50" i="4"/>
  <c r="X61" i="4"/>
  <c r="X52" i="4"/>
  <c r="X54" i="4"/>
  <c r="X48" i="4"/>
  <c r="AB47" i="4"/>
  <c r="AB79" i="4"/>
  <c r="AB77" i="4"/>
  <c r="AB75" i="4"/>
  <c r="AB78" i="4"/>
  <c r="AB76" i="4"/>
  <c r="AB73" i="4"/>
  <c r="AB71" i="4"/>
  <c r="AB69" i="4"/>
  <c r="AB67" i="4"/>
  <c r="AB65" i="4"/>
  <c r="AB63" i="4"/>
  <c r="AB72" i="4"/>
  <c r="AB74" i="4"/>
  <c r="AB70" i="4"/>
  <c r="AB68" i="4"/>
  <c r="AB66" i="4"/>
  <c r="AB64" i="4"/>
  <c r="AB62" i="4"/>
  <c r="AB60" i="4"/>
  <c r="AB58" i="4"/>
  <c r="AB56" i="4"/>
  <c r="AB57" i="4"/>
  <c r="AB59" i="4"/>
  <c r="AB55" i="4"/>
  <c r="AB53" i="4"/>
  <c r="AB51" i="4"/>
  <c r="AB49" i="4"/>
  <c r="AB61" i="4"/>
  <c r="AB52" i="4"/>
  <c r="AB54" i="4"/>
  <c r="AB50" i="4"/>
  <c r="AB48" i="4"/>
  <c r="AF79" i="4"/>
  <c r="AF77" i="4"/>
  <c r="AF75" i="4"/>
  <c r="AF78" i="4"/>
  <c r="AF76" i="4"/>
  <c r="AF73" i="4"/>
  <c r="AF72" i="4"/>
  <c r="AF71" i="4"/>
  <c r="AF69" i="4"/>
  <c r="AF67" i="4"/>
  <c r="AF65" i="4"/>
  <c r="AF63" i="4"/>
  <c r="AF74" i="4"/>
  <c r="AF70" i="4"/>
  <c r="AF68" i="4"/>
  <c r="AF66" i="4"/>
  <c r="AF64" i="4"/>
  <c r="AF62" i="4"/>
  <c r="AF60" i="4"/>
  <c r="AF58" i="4"/>
  <c r="AF56" i="4"/>
  <c r="AF59" i="4"/>
  <c r="AF61" i="4"/>
  <c r="AF55" i="4"/>
  <c r="AF53" i="4"/>
  <c r="AF51" i="4"/>
  <c r="AF49" i="4"/>
  <c r="AF54" i="4"/>
  <c r="AF48" i="4"/>
  <c r="AF52" i="4"/>
  <c r="AF57" i="4"/>
  <c r="AF50" i="4"/>
  <c r="AJ79" i="4"/>
  <c r="AJ77" i="4"/>
  <c r="AJ75" i="4"/>
  <c r="AJ78" i="4"/>
  <c r="AJ76" i="4"/>
  <c r="AJ73" i="4"/>
  <c r="AJ71" i="4"/>
  <c r="AJ74" i="4"/>
  <c r="AJ69" i="4"/>
  <c r="AJ67" i="4"/>
  <c r="AJ65" i="4"/>
  <c r="AJ63" i="4"/>
  <c r="AJ70" i="4"/>
  <c r="AJ68" i="4"/>
  <c r="AJ66" i="4"/>
  <c r="AJ64" i="4"/>
  <c r="AJ72" i="4"/>
  <c r="AJ62" i="4"/>
  <c r="AJ60" i="4"/>
  <c r="AJ58" i="4"/>
  <c r="AJ56" i="4"/>
  <c r="AJ61" i="4"/>
  <c r="AJ55" i="4"/>
  <c r="AJ53" i="4"/>
  <c r="AJ51" i="4"/>
  <c r="AJ49" i="4"/>
  <c r="AJ57" i="4"/>
  <c r="AJ48" i="4"/>
  <c r="AJ59" i="4"/>
  <c r="AJ50" i="4"/>
  <c r="AJ54" i="4"/>
  <c r="AJ52" i="4"/>
  <c r="AN79" i="4"/>
  <c r="AN77" i="4"/>
  <c r="AN75" i="4"/>
  <c r="AN78" i="4"/>
  <c r="AN76" i="4"/>
  <c r="AN73" i="4"/>
  <c r="AN71" i="4"/>
  <c r="AN69" i="4"/>
  <c r="AN67" i="4"/>
  <c r="AN65" i="4"/>
  <c r="AN63" i="4"/>
  <c r="AN72" i="4"/>
  <c r="AN70" i="4"/>
  <c r="AN68" i="4"/>
  <c r="AN66" i="4"/>
  <c r="AN64" i="4"/>
  <c r="AN62" i="4"/>
  <c r="AN60" i="4"/>
  <c r="AN58" i="4"/>
  <c r="AN56" i="4"/>
  <c r="AN74" i="4"/>
  <c r="AN57" i="4"/>
  <c r="AN55" i="4"/>
  <c r="AN53" i="4"/>
  <c r="AN51" i="4"/>
  <c r="AN49" i="4"/>
  <c r="AN59" i="4"/>
  <c r="AN61" i="4"/>
  <c r="AN50" i="4"/>
  <c r="AN52" i="4"/>
  <c r="AN48" i="4"/>
  <c r="AN54" i="4"/>
  <c r="AR47" i="4"/>
  <c r="AR79" i="4"/>
  <c r="AR77" i="4"/>
  <c r="AR75" i="4"/>
  <c r="AR78" i="4"/>
  <c r="AR76" i="4"/>
  <c r="AR73" i="4"/>
  <c r="AR71" i="4"/>
  <c r="AR69" i="4"/>
  <c r="AR67" i="4"/>
  <c r="AR65" i="4"/>
  <c r="AR63" i="4"/>
  <c r="AR72" i="4"/>
  <c r="AR74" i="4"/>
  <c r="AR70" i="4"/>
  <c r="AR68" i="4"/>
  <c r="AR66" i="4"/>
  <c r="AR64" i="4"/>
  <c r="AR62" i="4"/>
  <c r="AR60" i="4"/>
  <c r="AR58" i="4"/>
  <c r="AR56" i="4"/>
  <c r="AR57" i="4"/>
  <c r="AR59" i="4"/>
  <c r="AR55" i="4"/>
  <c r="AR53" i="4"/>
  <c r="AR51" i="4"/>
  <c r="AR49" i="4"/>
  <c r="AR61" i="4"/>
  <c r="AR52" i="4"/>
  <c r="AR54" i="4"/>
  <c r="AR48" i="4"/>
  <c r="AR50" i="4"/>
  <c r="AV79" i="4"/>
  <c r="AV77" i="4"/>
  <c r="AV75" i="4"/>
  <c r="AV78" i="4"/>
  <c r="AV76" i="4"/>
  <c r="AV73" i="4"/>
  <c r="AV71" i="4"/>
  <c r="AV72" i="4"/>
  <c r="AV69" i="4"/>
  <c r="AV67" i="4"/>
  <c r="AV65" i="4"/>
  <c r="AV63" i="4"/>
  <c r="AV74" i="4"/>
  <c r="AV70" i="4"/>
  <c r="AV68" i="4"/>
  <c r="AV66" i="4"/>
  <c r="AV64" i="4"/>
  <c r="AV62" i="4"/>
  <c r="AV60" i="4"/>
  <c r="AV58" i="4"/>
  <c r="AV56" i="4"/>
  <c r="AV59" i="4"/>
  <c r="AV61" i="4"/>
  <c r="AV55" i="4"/>
  <c r="AV53" i="4"/>
  <c r="AV51" i="4"/>
  <c r="AV49" i="4"/>
  <c r="AV54" i="4"/>
  <c r="AV57" i="4"/>
  <c r="AV48" i="4"/>
  <c r="AV50" i="4"/>
  <c r="AV52" i="4"/>
  <c r="AZ47" i="4"/>
  <c r="AZ79" i="4"/>
  <c r="AZ77" i="4"/>
  <c r="AZ75" i="4"/>
  <c r="AZ78" i="4"/>
  <c r="AZ76" i="4"/>
  <c r="AZ73" i="4"/>
  <c r="AZ71" i="4"/>
  <c r="AZ74" i="4"/>
  <c r="AZ69" i="4"/>
  <c r="AZ67" i="4"/>
  <c r="AZ65" i="4"/>
  <c r="AZ63" i="4"/>
  <c r="AZ70" i="4"/>
  <c r="AZ68" i="4"/>
  <c r="AZ66" i="4"/>
  <c r="AZ64" i="4"/>
  <c r="AZ62" i="4"/>
  <c r="AZ60" i="4"/>
  <c r="AZ58" i="4"/>
  <c r="AZ56" i="4"/>
  <c r="AZ61" i="4"/>
  <c r="AZ55" i="4"/>
  <c r="AZ53" i="4"/>
  <c r="AZ51" i="4"/>
  <c r="AZ49" i="4"/>
  <c r="AZ57" i="4"/>
  <c r="AZ72" i="4"/>
  <c r="AZ59" i="4"/>
  <c r="AZ48" i="4"/>
  <c r="AZ50" i="4"/>
  <c r="AZ52" i="4"/>
  <c r="AZ54" i="4"/>
  <c r="BD47" i="4"/>
  <c r="BD79" i="4"/>
  <c r="BD77" i="4"/>
  <c r="BD75" i="4"/>
  <c r="BD78" i="4"/>
  <c r="BD76" i="4"/>
  <c r="BD73" i="4"/>
  <c r="BD71" i="4"/>
  <c r="BD69" i="4"/>
  <c r="BD67" i="4"/>
  <c r="BD65" i="4"/>
  <c r="BD63" i="4"/>
  <c r="BD72" i="4"/>
  <c r="BD70" i="4"/>
  <c r="BD68" i="4"/>
  <c r="BD66" i="4"/>
  <c r="BD64" i="4"/>
  <c r="BD62" i="4"/>
  <c r="BD60" i="4"/>
  <c r="BD58" i="4"/>
  <c r="BD56" i="4"/>
  <c r="BD74" i="4"/>
  <c r="BD55" i="4"/>
  <c r="BD57" i="4"/>
  <c r="BD53" i="4"/>
  <c r="BD51" i="4"/>
  <c r="BD49" i="4"/>
  <c r="BD59" i="4"/>
  <c r="BD50" i="4"/>
  <c r="BD52" i="4"/>
  <c r="BD54" i="4"/>
  <c r="BD61" i="4"/>
  <c r="BD48" i="4"/>
  <c r="BH79" i="4"/>
  <c r="BH77" i="4"/>
  <c r="BH75" i="4"/>
  <c r="BH78" i="4"/>
  <c r="BH76" i="4"/>
  <c r="BH73" i="4"/>
  <c r="BH71" i="4"/>
  <c r="BH69" i="4"/>
  <c r="BH67" i="4"/>
  <c r="BH65" i="4"/>
  <c r="BH63" i="4"/>
  <c r="BH72" i="4"/>
  <c r="BH74" i="4"/>
  <c r="BH70" i="4"/>
  <c r="BH68" i="4"/>
  <c r="BH66" i="4"/>
  <c r="BH64" i="4"/>
  <c r="BH62" i="4"/>
  <c r="BH60" i="4"/>
  <c r="BH58" i="4"/>
  <c r="BH56" i="4"/>
  <c r="BH57" i="4"/>
  <c r="BH59" i="4"/>
  <c r="BH53" i="4"/>
  <c r="BH51" i="4"/>
  <c r="BH49" i="4"/>
  <c r="BH61" i="4"/>
  <c r="BH52" i="4"/>
  <c r="BH50" i="4"/>
  <c r="BH55" i="4"/>
  <c r="BH54" i="4"/>
  <c r="BH48" i="4"/>
  <c r="BL79" i="4"/>
  <c r="BL77" i="4"/>
  <c r="BL75" i="4"/>
  <c r="BL78" i="4"/>
  <c r="BL76" i="4"/>
  <c r="BL73" i="4"/>
  <c r="BL71" i="4"/>
  <c r="BL72" i="4"/>
  <c r="BL69" i="4"/>
  <c r="BL67" i="4"/>
  <c r="BL65" i="4"/>
  <c r="BL63" i="4"/>
  <c r="BL74" i="4"/>
  <c r="BL70" i="4"/>
  <c r="BL68" i="4"/>
  <c r="BL66" i="4"/>
  <c r="BL64" i="4"/>
  <c r="BL62" i="4"/>
  <c r="BL60" i="4"/>
  <c r="BL58" i="4"/>
  <c r="BL56" i="4"/>
  <c r="BL59" i="4"/>
  <c r="BL61" i="4"/>
  <c r="BL53" i="4"/>
  <c r="BL51" i="4"/>
  <c r="BL49" i="4"/>
  <c r="BL55" i="4"/>
  <c r="BL57" i="4"/>
  <c r="BL54" i="4"/>
  <c r="BL48" i="4"/>
  <c r="BL52" i="4"/>
  <c r="BL50" i="4"/>
  <c r="BP79" i="4"/>
  <c r="BP77" i="4"/>
  <c r="BP75" i="4"/>
  <c r="BP78" i="4"/>
  <c r="BP76" i="4"/>
  <c r="BP73" i="4"/>
  <c r="BP71" i="4"/>
  <c r="BP74" i="4"/>
  <c r="BP69" i="4"/>
  <c r="BP67" i="4"/>
  <c r="BP65" i="4"/>
  <c r="BP63" i="4"/>
  <c r="BP70" i="4"/>
  <c r="BP68" i="4"/>
  <c r="BP66" i="4"/>
  <c r="BP64" i="4"/>
  <c r="BP62" i="4"/>
  <c r="BP60" i="4"/>
  <c r="BP58" i="4"/>
  <c r="BP56" i="4"/>
  <c r="BP72" i="4"/>
  <c r="BP61" i="4"/>
  <c r="BP55" i="4"/>
  <c r="BP53" i="4"/>
  <c r="BP51" i="4"/>
  <c r="BP49" i="4"/>
  <c r="BP57" i="4"/>
  <c r="BP48" i="4"/>
  <c r="BP50" i="4"/>
  <c r="BP59" i="4"/>
  <c r="BP54" i="4"/>
  <c r="BP52" i="4"/>
  <c r="BT47" i="4"/>
  <c r="BT79" i="4"/>
  <c r="BT77" i="4"/>
  <c r="BT75" i="4"/>
  <c r="BT78" i="4"/>
  <c r="BT76" i="4"/>
  <c r="BT73" i="4"/>
  <c r="BT71" i="4"/>
  <c r="BT69" i="4"/>
  <c r="BT67" i="4"/>
  <c r="BT65" i="4"/>
  <c r="BT63" i="4"/>
  <c r="BT72" i="4"/>
  <c r="BT70" i="4"/>
  <c r="BT68" i="4"/>
  <c r="BT66" i="4"/>
  <c r="BT64" i="4"/>
  <c r="BT62" i="4"/>
  <c r="BT74" i="4"/>
  <c r="BT60" i="4"/>
  <c r="BT58" i="4"/>
  <c r="BT56" i="4"/>
  <c r="BT55" i="4"/>
  <c r="BT57" i="4"/>
  <c r="BT53" i="4"/>
  <c r="BT51" i="4"/>
  <c r="BT49" i="4"/>
  <c r="BT59" i="4"/>
  <c r="BT50" i="4"/>
  <c r="BT48" i="4"/>
  <c r="BT52" i="4"/>
  <c r="BT61" i="4"/>
  <c r="BT54" i="4"/>
  <c r="R47" i="4"/>
  <c r="R78" i="4"/>
  <c r="R76" i="4"/>
  <c r="R79" i="4"/>
  <c r="R77" i="4"/>
  <c r="R75" i="4"/>
  <c r="R74" i="4"/>
  <c r="R72" i="4"/>
  <c r="R70" i="4"/>
  <c r="R68" i="4"/>
  <c r="R66" i="4"/>
  <c r="R64" i="4"/>
  <c r="R73" i="4"/>
  <c r="R71" i="4"/>
  <c r="R69" i="4"/>
  <c r="R67" i="4"/>
  <c r="R65" i="4"/>
  <c r="R63" i="4"/>
  <c r="R61" i="4"/>
  <c r="R59" i="4"/>
  <c r="R57" i="4"/>
  <c r="R56" i="4"/>
  <c r="R58" i="4"/>
  <c r="R54" i="4"/>
  <c r="R52" i="4"/>
  <c r="R50" i="4"/>
  <c r="R60" i="4"/>
  <c r="R51" i="4"/>
  <c r="R48" i="4"/>
  <c r="R62" i="4"/>
  <c r="R53" i="4"/>
  <c r="R49" i="4"/>
  <c r="R55" i="4"/>
  <c r="D47" i="4"/>
  <c r="D79" i="4"/>
  <c r="D77" i="4"/>
  <c r="D78" i="4"/>
  <c r="D76" i="4"/>
  <c r="D75" i="4"/>
  <c r="D73" i="4"/>
  <c r="D74" i="4"/>
  <c r="D71" i="4"/>
  <c r="D69" i="4"/>
  <c r="D67" i="4"/>
  <c r="D65" i="4"/>
  <c r="D70" i="4"/>
  <c r="D68" i="4"/>
  <c r="D66" i="4"/>
  <c r="D64" i="4"/>
  <c r="D63" i="4"/>
  <c r="D62" i="4"/>
  <c r="D60" i="4"/>
  <c r="D58" i="4"/>
  <c r="D56" i="4"/>
  <c r="D72" i="4"/>
  <c r="D61" i="4"/>
  <c r="D55" i="4"/>
  <c r="D53" i="4"/>
  <c r="D51" i="4"/>
  <c r="D49" i="4"/>
  <c r="D57" i="4"/>
  <c r="D50" i="4"/>
  <c r="D54" i="4"/>
  <c r="D52" i="4"/>
  <c r="D48" i="4"/>
  <c r="D59" i="4"/>
  <c r="H47" i="4"/>
  <c r="H79" i="4"/>
  <c r="H77" i="4"/>
  <c r="H78" i="4"/>
  <c r="H76" i="4"/>
  <c r="H75" i="4"/>
  <c r="H73" i="4"/>
  <c r="H71" i="4"/>
  <c r="H69" i="4"/>
  <c r="H67" i="4"/>
  <c r="H65" i="4"/>
  <c r="H63" i="4"/>
  <c r="H72" i="4"/>
  <c r="H70" i="4"/>
  <c r="H68" i="4"/>
  <c r="H66" i="4"/>
  <c r="H64" i="4"/>
  <c r="H74" i="4"/>
  <c r="H62" i="4"/>
  <c r="H60" i="4"/>
  <c r="H58" i="4"/>
  <c r="H56" i="4"/>
  <c r="H57" i="4"/>
  <c r="H55" i="4"/>
  <c r="H53" i="4"/>
  <c r="H51" i="4"/>
  <c r="H49" i="4"/>
  <c r="H59" i="4"/>
  <c r="H50" i="4"/>
  <c r="H52" i="4"/>
  <c r="H61" i="4"/>
  <c r="H54" i="4"/>
  <c r="H48" i="4"/>
  <c r="L47" i="4"/>
  <c r="L79" i="4"/>
  <c r="L77" i="4"/>
  <c r="L78" i="4"/>
  <c r="L76" i="4"/>
  <c r="L75" i="4"/>
  <c r="L73" i="4"/>
  <c r="L71" i="4"/>
  <c r="L69" i="4"/>
  <c r="L67" i="4"/>
  <c r="L65" i="4"/>
  <c r="L63" i="4"/>
  <c r="L72" i="4"/>
  <c r="L74" i="4"/>
  <c r="L70" i="4"/>
  <c r="L68" i="4"/>
  <c r="L66" i="4"/>
  <c r="L64" i="4"/>
  <c r="L62" i="4"/>
  <c r="L60" i="4"/>
  <c r="L58" i="4"/>
  <c r="L56" i="4"/>
  <c r="L57" i="4"/>
  <c r="L59" i="4"/>
  <c r="L55" i="4"/>
  <c r="L53" i="4"/>
  <c r="L51" i="4"/>
  <c r="L49" i="4"/>
  <c r="L61" i="4"/>
  <c r="L52" i="4"/>
  <c r="L54" i="4"/>
  <c r="L48" i="4"/>
  <c r="L50" i="4"/>
  <c r="P47" i="4"/>
  <c r="P79" i="4"/>
  <c r="P77" i="4"/>
  <c r="P75" i="4"/>
  <c r="P78" i="4"/>
  <c r="P76" i="4"/>
  <c r="P73" i="4"/>
  <c r="P72" i="4"/>
  <c r="P71" i="4"/>
  <c r="P69" i="4"/>
  <c r="P67" i="4"/>
  <c r="P65" i="4"/>
  <c r="P63" i="4"/>
  <c r="P74" i="4"/>
  <c r="P70" i="4"/>
  <c r="P68" i="4"/>
  <c r="P66" i="4"/>
  <c r="P64" i="4"/>
  <c r="P62" i="4"/>
  <c r="P60" i="4"/>
  <c r="P58" i="4"/>
  <c r="P56" i="4"/>
  <c r="P59" i="4"/>
  <c r="P61" i="4"/>
  <c r="P55" i="4"/>
  <c r="P53" i="4"/>
  <c r="P51" i="4"/>
  <c r="P49" i="4"/>
  <c r="P54" i="4"/>
  <c r="P50" i="4"/>
  <c r="P48" i="4"/>
  <c r="P57" i="4"/>
  <c r="P52" i="4"/>
  <c r="U78" i="4"/>
  <c r="U76" i="4"/>
  <c r="U79" i="4"/>
  <c r="U73" i="4"/>
  <c r="U75" i="4"/>
  <c r="U74" i="4"/>
  <c r="U72" i="4"/>
  <c r="U70" i="4"/>
  <c r="U68" i="4"/>
  <c r="U66" i="4"/>
  <c r="U64" i="4"/>
  <c r="U71" i="4"/>
  <c r="U63" i="4"/>
  <c r="U62" i="4"/>
  <c r="U60" i="4"/>
  <c r="U58" i="4"/>
  <c r="U56" i="4"/>
  <c r="U65" i="4"/>
  <c r="U77" i="4"/>
  <c r="U67" i="4"/>
  <c r="U61" i="4"/>
  <c r="U59" i="4"/>
  <c r="U57" i="4"/>
  <c r="U55" i="4"/>
  <c r="U53" i="4"/>
  <c r="U51" i="4"/>
  <c r="U49" i="4"/>
  <c r="U69" i="4"/>
  <c r="U54" i="4"/>
  <c r="U52" i="4"/>
  <c r="U50" i="4"/>
  <c r="U48" i="4"/>
  <c r="Y47" i="4"/>
  <c r="Y78" i="4"/>
  <c r="Y76" i="4"/>
  <c r="Y73" i="4"/>
  <c r="Y75" i="4"/>
  <c r="Y77" i="4"/>
  <c r="Y74" i="4"/>
  <c r="Y72" i="4"/>
  <c r="Y70" i="4"/>
  <c r="Y68" i="4"/>
  <c r="Y66" i="4"/>
  <c r="Y64" i="4"/>
  <c r="Y79" i="4"/>
  <c r="Y65" i="4"/>
  <c r="Y62" i="4"/>
  <c r="Y60" i="4"/>
  <c r="Y58" i="4"/>
  <c r="Y56" i="4"/>
  <c r="Y67" i="4"/>
  <c r="Y69" i="4"/>
  <c r="Y61" i="4"/>
  <c r="Y59" i="4"/>
  <c r="Y57" i="4"/>
  <c r="Y63" i="4"/>
  <c r="Y55" i="4"/>
  <c r="Y53" i="4"/>
  <c r="Y51" i="4"/>
  <c r="Y49" i="4"/>
  <c r="Y71" i="4"/>
  <c r="Y54" i="4"/>
  <c r="Y52" i="4"/>
  <c r="Y50" i="4"/>
  <c r="Y48" i="4"/>
  <c r="AC47" i="4"/>
  <c r="AC78" i="4"/>
  <c r="AC76" i="4"/>
  <c r="AC75" i="4"/>
  <c r="AC73" i="4"/>
  <c r="AC77" i="4"/>
  <c r="AC79" i="4"/>
  <c r="AC74" i="4"/>
  <c r="AC72" i="4"/>
  <c r="AC70" i="4"/>
  <c r="AC68" i="4"/>
  <c r="AC66" i="4"/>
  <c r="AC64" i="4"/>
  <c r="AC67" i="4"/>
  <c r="AC62" i="4"/>
  <c r="AC60" i="4"/>
  <c r="AC58" i="4"/>
  <c r="AC56" i="4"/>
  <c r="AC69" i="4"/>
  <c r="AC71" i="4"/>
  <c r="AC63" i="4"/>
  <c r="AC61" i="4"/>
  <c r="AC59" i="4"/>
  <c r="AC57" i="4"/>
  <c r="AC55" i="4"/>
  <c r="AC53" i="4"/>
  <c r="AC51" i="4"/>
  <c r="AC49" i="4"/>
  <c r="AC54" i="4"/>
  <c r="AC52" i="4"/>
  <c r="AC50" i="4"/>
  <c r="AC48" i="4"/>
  <c r="AC65" i="4"/>
  <c r="AG78" i="4"/>
  <c r="AG76" i="4"/>
  <c r="AG77" i="4"/>
  <c r="AG73" i="4"/>
  <c r="AG79" i="4"/>
  <c r="AG74" i="4"/>
  <c r="AG72" i="4"/>
  <c r="AG70" i="4"/>
  <c r="AG68" i="4"/>
  <c r="AG66" i="4"/>
  <c r="AG64" i="4"/>
  <c r="AG75" i="4"/>
  <c r="AG69" i="4"/>
  <c r="AG62" i="4"/>
  <c r="AG60" i="4"/>
  <c r="AG58" i="4"/>
  <c r="AG56" i="4"/>
  <c r="AG71" i="4"/>
  <c r="AG63" i="4"/>
  <c r="AG65" i="4"/>
  <c r="AG61" i="4"/>
  <c r="AG59" i="4"/>
  <c r="AG57" i="4"/>
  <c r="AG55" i="4"/>
  <c r="AG53" i="4"/>
  <c r="AG51" i="4"/>
  <c r="AG49" i="4"/>
  <c r="AG67" i="4"/>
  <c r="AG54" i="4"/>
  <c r="AG52" i="4"/>
  <c r="AG50" i="4"/>
  <c r="AG48" i="4"/>
  <c r="AK78" i="4"/>
  <c r="AK76" i="4"/>
  <c r="AK79" i="4"/>
  <c r="AK73" i="4"/>
  <c r="AK75" i="4"/>
  <c r="AK74" i="4"/>
  <c r="AK72" i="4"/>
  <c r="AK71" i="4"/>
  <c r="AK70" i="4"/>
  <c r="AK68" i="4"/>
  <c r="AK66" i="4"/>
  <c r="AK64" i="4"/>
  <c r="AK77" i="4"/>
  <c r="AK63" i="4"/>
  <c r="AK62" i="4"/>
  <c r="AK60" i="4"/>
  <c r="AK58" i="4"/>
  <c r="AK56" i="4"/>
  <c r="AK65" i="4"/>
  <c r="AK67" i="4"/>
  <c r="AK61" i="4"/>
  <c r="AK59" i="4"/>
  <c r="AK57" i="4"/>
  <c r="AK55" i="4"/>
  <c r="AK53" i="4"/>
  <c r="AK51" i="4"/>
  <c r="AK49" i="4"/>
  <c r="AK69" i="4"/>
  <c r="AK54" i="4"/>
  <c r="AK52" i="4"/>
  <c r="AK50" i="4"/>
  <c r="AK48" i="4"/>
  <c r="AO78" i="4"/>
  <c r="AO76" i="4"/>
  <c r="AO73" i="4"/>
  <c r="AO71" i="4"/>
  <c r="AO75" i="4"/>
  <c r="AO77" i="4"/>
  <c r="AO74" i="4"/>
  <c r="AO72" i="4"/>
  <c r="AO79" i="4"/>
  <c r="AO70" i="4"/>
  <c r="AO68" i="4"/>
  <c r="AO66" i="4"/>
  <c r="AO64" i="4"/>
  <c r="AO65" i="4"/>
  <c r="AO62" i="4"/>
  <c r="AO60" i="4"/>
  <c r="AO58" i="4"/>
  <c r="AO56" i="4"/>
  <c r="AO67" i="4"/>
  <c r="AO69" i="4"/>
  <c r="AO61" i="4"/>
  <c r="AO59" i="4"/>
  <c r="AO57" i="4"/>
  <c r="AO55" i="4"/>
  <c r="AO53" i="4"/>
  <c r="AO51" i="4"/>
  <c r="AO49" i="4"/>
  <c r="AO54" i="4"/>
  <c r="AO52" i="4"/>
  <c r="AO50" i="4"/>
  <c r="AO48" i="4"/>
  <c r="AO63" i="4"/>
  <c r="AS47" i="4"/>
  <c r="AS78" i="4"/>
  <c r="AS76" i="4"/>
  <c r="AS75" i="4"/>
  <c r="AS73" i="4"/>
  <c r="AS71" i="4"/>
  <c r="AS77" i="4"/>
  <c r="AS79" i="4"/>
  <c r="AS74" i="4"/>
  <c r="AS72" i="4"/>
  <c r="AS70" i="4"/>
  <c r="AS68" i="4"/>
  <c r="AS66" i="4"/>
  <c r="AS64" i="4"/>
  <c r="AS67" i="4"/>
  <c r="AS62" i="4"/>
  <c r="AS60" i="4"/>
  <c r="AS58" i="4"/>
  <c r="AS56" i="4"/>
  <c r="AS69" i="4"/>
  <c r="AS63" i="4"/>
  <c r="AS61" i="4"/>
  <c r="AS59" i="4"/>
  <c r="AS57" i="4"/>
  <c r="AS55" i="4"/>
  <c r="AS53" i="4"/>
  <c r="AS51" i="4"/>
  <c r="AS49" i="4"/>
  <c r="AS65" i="4"/>
  <c r="AS54" i="4"/>
  <c r="AS52" i="4"/>
  <c r="AS50" i="4"/>
  <c r="AS48" i="4"/>
  <c r="AW47" i="4"/>
  <c r="AW78" i="4"/>
  <c r="AW76" i="4"/>
  <c r="AW77" i="4"/>
  <c r="AW73" i="4"/>
  <c r="AW71" i="4"/>
  <c r="AW79" i="4"/>
  <c r="AW74" i="4"/>
  <c r="AW72" i="4"/>
  <c r="AW70" i="4"/>
  <c r="AW68" i="4"/>
  <c r="AW66" i="4"/>
  <c r="AW64" i="4"/>
  <c r="AW75" i="4"/>
  <c r="AW69" i="4"/>
  <c r="AW62" i="4"/>
  <c r="AW60" i="4"/>
  <c r="AW58" i="4"/>
  <c r="AW56" i="4"/>
  <c r="AW63" i="4"/>
  <c r="AW65" i="4"/>
  <c r="AW61" i="4"/>
  <c r="AW59" i="4"/>
  <c r="AW57" i="4"/>
  <c r="AW55" i="4"/>
  <c r="AW53" i="4"/>
  <c r="AW51" i="4"/>
  <c r="AW49" i="4"/>
  <c r="AW67" i="4"/>
  <c r="AW54" i="4"/>
  <c r="AW52" i="4"/>
  <c r="AW50" i="4"/>
  <c r="AW48" i="4"/>
  <c r="BA47" i="4"/>
  <c r="BA78" i="4"/>
  <c r="BA76" i="4"/>
  <c r="BA79" i="4"/>
  <c r="BA73" i="4"/>
  <c r="BA71" i="4"/>
  <c r="BA75" i="4"/>
  <c r="BA74" i="4"/>
  <c r="BA72" i="4"/>
  <c r="BA77" i="4"/>
  <c r="BA70" i="4"/>
  <c r="BA68" i="4"/>
  <c r="BA66" i="4"/>
  <c r="BA64" i="4"/>
  <c r="BA63" i="4"/>
  <c r="BA62" i="4"/>
  <c r="BA60" i="4"/>
  <c r="BA58" i="4"/>
  <c r="BA56" i="4"/>
  <c r="BA65" i="4"/>
  <c r="BA67" i="4"/>
  <c r="BA61" i="4"/>
  <c r="BA59" i="4"/>
  <c r="BA57" i="4"/>
  <c r="BA55" i="4"/>
  <c r="BA69" i="4"/>
  <c r="BA53" i="4"/>
  <c r="BA51" i="4"/>
  <c r="BA49" i="4"/>
  <c r="BA54" i="4"/>
  <c r="BA52" i="4"/>
  <c r="BA50" i="4"/>
  <c r="BA48" i="4"/>
  <c r="BE47" i="4"/>
  <c r="BE78" i="4"/>
  <c r="BE76" i="4"/>
  <c r="BE73" i="4"/>
  <c r="BE71" i="4"/>
  <c r="BE75" i="4"/>
  <c r="BE77" i="4"/>
  <c r="BE74" i="4"/>
  <c r="BE72" i="4"/>
  <c r="BE79" i="4"/>
  <c r="BE70" i="4"/>
  <c r="BE68" i="4"/>
  <c r="BE66" i="4"/>
  <c r="BE64" i="4"/>
  <c r="BE65" i="4"/>
  <c r="BE62" i="4"/>
  <c r="BE60" i="4"/>
  <c r="BE58" i="4"/>
  <c r="BE56" i="4"/>
  <c r="BE67" i="4"/>
  <c r="BE69" i="4"/>
  <c r="BE61" i="4"/>
  <c r="BE59" i="4"/>
  <c r="BE57" i="4"/>
  <c r="BE55" i="4"/>
  <c r="BE53" i="4"/>
  <c r="BE51" i="4"/>
  <c r="BE49" i="4"/>
  <c r="BE63" i="4"/>
  <c r="BE54" i="4"/>
  <c r="BE52" i="4"/>
  <c r="BE50" i="4"/>
  <c r="BE48" i="4"/>
  <c r="BI78" i="4"/>
  <c r="BI76" i="4"/>
  <c r="BI75" i="4"/>
  <c r="BI73" i="4"/>
  <c r="BI71" i="4"/>
  <c r="BI77" i="4"/>
  <c r="BI79" i="4"/>
  <c r="BI74" i="4"/>
  <c r="BI72" i="4"/>
  <c r="BI70" i="4"/>
  <c r="BI68" i="4"/>
  <c r="BI66" i="4"/>
  <c r="BI64" i="4"/>
  <c r="BI67" i="4"/>
  <c r="BI62" i="4"/>
  <c r="BI60" i="4"/>
  <c r="BI58" i="4"/>
  <c r="BI56" i="4"/>
  <c r="BI69" i="4"/>
  <c r="BI63" i="4"/>
  <c r="BI61" i="4"/>
  <c r="BI59" i="4"/>
  <c r="BI57" i="4"/>
  <c r="BI55" i="4"/>
  <c r="BI53" i="4"/>
  <c r="BI51" i="4"/>
  <c r="BI49" i="4"/>
  <c r="BI65" i="4"/>
  <c r="BI54" i="4"/>
  <c r="BI52" i="4"/>
  <c r="BI50" i="4"/>
  <c r="BI48" i="4"/>
  <c r="BM78" i="4"/>
  <c r="BM76" i="4"/>
  <c r="BM77" i="4"/>
  <c r="BM73" i="4"/>
  <c r="BM71" i="4"/>
  <c r="BM79" i="4"/>
  <c r="BM74" i="4"/>
  <c r="BM72" i="4"/>
  <c r="BM75" i="4"/>
  <c r="BM70" i="4"/>
  <c r="BM68" i="4"/>
  <c r="BM66" i="4"/>
  <c r="BM64" i="4"/>
  <c r="BM69" i="4"/>
  <c r="BM62" i="4"/>
  <c r="BM60" i="4"/>
  <c r="BM58" i="4"/>
  <c r="BM56" i="4"/>
  <c r="BM63" i="4"/>
  <c r="BM65" i="4"/>
  <c r="BM61" i="4"/>
  <c r="BM59" i="4"/>
  <c r="BM57" i="4"/>
  <c r="BM55" i="4"/>
  <c r="BM67" i="4"/>
  <c r="BM53" i="4"/>
  <c r="BM51" i="4"/>
  <c r="BM49" i="4"/>
  <c r="BM54" i="4"/>
  <c r="BM52" i="4"/>
  <c r="BM50" i="4"/>
  <c r="BM48" i="4"/>
  <c r="BQ47" i="4"/>
  <c r="BQ78" i="4"/>
  <c r="BQ76" i="4"/>
  <c r="BQ79" i="4"/>
  <c r="BQ73" i="4"/>
  <c r="BQ71" i="4"/>
  <c r="BQ75" i="4"/>
  <c r="BQ74" i="4"/>
  <c r="BQ72" i="4"/>
  <c r="BQ77" i="4"/>
  <c r="BQ70" i="4"/>
  <c r="BQ68" i="4"/>
  <c r="BQ66" i="4"/>
  <c r="BQ64" i="4"/>
  <c r="BQ63" i="4"/>
  <c r="BQ62" i="4"/>
  <c r="BQ60" i="4"/>
  <c r="BQ58" i="4"/>
  <c r="BQ56" i="4"/>
  <c r="BQ65" i="4"/>
  <c r="BQ67" i="4"/>
  <c r="BQ61" i="4"/>
  <c r="BQ59" i="4"/>
  <c r="BQ57" i="4"/>
  <c r="BQ55" i="4"/>
  <c r="BQ53" i="4"/>
  <c r="BQ51" i="4"/>
  <c r="BQ49" i="4"/>
  <c r="BQ54" i="4"/>
  <c r="BQ52" i="4"/>
  <c r="BQ50" i="4"/>
  <c r="BQ48" i="4"/>
  <c r="BQ69" i="4"/>
  <c r="E47" i="4"/>
  <c r="E78" i="4"/>
  <c r="E76" i="4"/>
  <c r="E79" i="4"/>
  <c r="E75" i="4"/>
  <c r="E73" i="4"/>
  <c r="E74" i="4"/>
  <c r="E72" i="4"/>
  <c r="E77" i="4"/>
  <c r="E70" i="4"/>
  <c r="E68" i="4"/>
  <c r="E66" i="4"/>
  <c r="E64" i="4"/>
  <c r="E71" i="4"/>
  <c r="E63" i="4"/>
  <c r="E62" i="4"/>
  <c r="E60" i="4"/>
  <c r="E58" i="4"/>
  <c r="E56" i="4"/>
  <c r="E65" i="4"/>
  <c r="E67" i="4"/>
  <c r="E61" i="4"/>
  <c r="E59" i="4"/>
  <c r="E57" i="4"/>
  <c r="E55" i="4"/>
  <c r="E53" i="4"/>
  <c r="E51" i="4"/>
  <c r="E49" i="4"/>
  <c r="E54" i="4"/>
  <c r="E52" i="4"/>
  <c r="E50" i="4"/>
  <c r="E48" i="4"/>
  <c r="E69" i="4"/>
  <c r="I47" i="4"/>
  <c r="I78" i="4"/>
  <c r="I76" i="4"/>
  <c r="I75" i="4"/>
  <c r="I73" i="4"/>
  <c r="I77" i="4"/>
  <c r="I74" i="4"/>
  <c r="I72" i="4"/>
  <c r="I70" i="4"/>
  <c r="I68" i="4"/>
  <c r="I66" i="4"/>
  <c r="I64" i="4"/>
  <c r="I79" i="4"/>
  <c r="I65" i="4"/>
  <c r="I62" i="4"/>
  <c r="I60" i="4"/>
  <c r="I58" i="4"/>
  <c r="I56" i="4"/>
  <c r="I67" i="4"/>
  <c r="I69" i="4"/>
  <c r="I61" i="4"/>
  <c r="I59" i="4"/>
  <c r="I57" i="4"/>
  <c r="I55" i="4"/>
  <c r="I53" i="4"/>
  <c r="I51" i="4"/>
  <c r="I49" i="4"/>
  <c r="I63" i="4"/>
  <c r="I71" i="4"/>
  <c r="I54" i="4"/>
  <c r="I52" i="4"/>
  <c r="I50" i="4"/>
  <c r="I48" i="4"/>
  <c r="M47" i="4"/>
  <c r="M78" i="4"/>
  <c r="M76" i="4"/>
  <c r="M75" i="4"/>
  <c r="M73" i="4"/>
  <c r="M77" i="4"/>
  <c r="M79" i="4"/>
  <c r="M74" i="4"/>
  <c r="M72" i="4"/>
  <c r="M70" i="4"/>
  <c r="M68" i="4"/>
  <c r="M66" i="4"/>
  <c r="M64" i="4"/>
  <c r="M67" i="4"/>
  <c r="M62" i="4"/>
  <c r="M60" i="4"/>
  <c r="M58" i="4"/>
  <c r="M56" i="4"/>
  <c r="M69" i="4"/>
  <c r="M71" i="4"/>
  <c r="M63" i="4"/>
  <c r="M61" i="4"/>
  <c r="M59" i="4"/>
  <c r="M57" i="4"/>
  <c r="M65" i="4"/>
  <c r="M55" i="4"/>
  <c r="M53" i="4"/>
  <c r="M51" i="4"/>
  <c r="M49" i="4"/>
  <c r="M54" i="4"/>
  <c r="M52" i="4"/>
  <c r="M50" i="4"/>
  <c r="M48" i="4"/>
  <c r="Q47" i="4"/>
  <c r="Q78" i="4"/>
  <c r="Q76" i="4"/>
  <c r="Q77" i="4"/>
  <c r="Q73" i="4"/>
  <c r="Q79" i="4"/>
  <c r="Q74" i="4"/>
  <c r="Q72" i="4"/>
  <c r="Q75" i="4"/>
  <c r="Q70" i="4"/>
  <c r="Q68" i="4"/>
  <c r="Q66" i="4"/>
  <c r="Q64" i="4"/>
  <c r="Q69" i="4"/>
  <c r="Q62" i="4"/>
  <c r="Q60" i="4"/>
  <c r="Q58" i="4"/>
  <c r="Q56" i="4"/>
  <c r="Q71" i="4"/>
  <c r="Q63" i="4"/>
  <c r="Q65" i="4"/>
  <c r="Q61" i="4"/>
  <c r="Q59" i="4"/>
  <c r="Q57" i="4"/>
  <c r="Q55" i="4"/>
  <c r="Q53" i="4"/>
  <c r="Q51" i="4"/>
  <c r="Q49" i="4"/>
  <c r="Q54" i="4"/>
  <c r="Q52" i="4"/>
  <c r="Q50" i="4"/>
  <c r="Q67" i="4"/>
  <c r="Q48" i="4"/>
  <c r="V47" i="4"/>
  <c r="V78" i="4"/>
  <c r="V76" i="4"/>
  <c r="V79" i="4"/>
  <c r="V77" i="4"/>
  <c r="V75" i="4"/>
  <c r="V74" i="4"/>
  <c r="V72" i="4"/>
  <c r="V70" i="4"/>
  <c r="V68" i="4"/>
  <c r="V66" i="4"/>
  <c r="V64" i="4"/>
  <c r="V73" i="4"/>
  <c r="V71" i="4"/>
  <c r="V69" i="4"/>
  <c r="V67" i="4"/>
  <c r="V65" i="4"/>
  <c r="V63" i="4"/>
  <c r="V61" i="4"/>
  <c r="V59" i="4"/>
  <c r="V57" i="4"/>
  <c r="V58" i="4"/>
  <c r="V60" i="4"/>
  <c r="V54" i="4"/>
  <c r="V52" i="4"/>
  <c r="V50" i="4"/>
  <c r="V62" i="4"/>
  <c r="V53" i="4"/>
  <c r="V48" i="4"/>
  <c r="V55" i="4"/>
  <c r="V56" i="4"/>
  <c r="V49" i="4"/>
  <c r="V51" i="4"/>
  <c r="Z47" i="4"/>
  <c r="Z78" i="4"/>
  <c r="Z76" i="4"/>
  <c r="Z79" i="4"/>
  <c r="Z77" i="4"/>
  <c r="Z75" i="4"/>
  <c r="Z74" i="4"/>
  <c r="Z72" i="4"/>
  <c r="Z73" i="4"/>
  <c r="Z70" i="4"/>
  <c r="Z68" i="4"/>
  <c r="Z66" i="4"/>
  <c r="Z64" i="4"/>
  <c r="Z71" i="4"/>
  <c r="Z69" i="4"/>
  <c r="Z67" i="4"/>
  <c r="Z65" i="4"/>
  <c r="Z63" i="4"/>
  <c r="Z61" i="4"/>
  <c r="Z59" i="4"/>
  <c r="Z57" i="4"/>
  <c r="Z60" i="4"/>
  <c r="Z62" i="4"/>
  <c r="Z54" i="4"/>
  <c r="Z52" i="4"/>
  <c r="Z50" i="4"/>
  <c r="Z56" i="4"/>
  <c r="Z55" i="4"/>
  <c r="Z49" i="4"/>
  <c r="Z48" i="4"/>
  <c r="Z53" i="4"/>
  <c r="Z58" i="4"/>
  <c r="Z51" i="4"/>
  <c r="AD47" i="4"/>
  <c r="AD78" i="4"/>
  <c r="AD76" i="4"/>
  <c r="AD79" i="4"/>
  <c r="AD77" i="4"/>
  <c r="AD75" i="4"/>
  <c r="AD74" i="4"/>
  <c r="AD72" i="4"/>
  <c r="AD70" i="4"/>
  <c r="AD68" i="4"/>
  <c r="AD66" i="4"/>
  <c r="AD64" i="4"/>
  <c r="AD71" i="4"/>
  <c r="AD69" i="4"/>
  <c r="AD67" i="4"/>
  <c r="AD65" i="4"/>
  <c r="AD63" i="4"/>
  <c r="AD73" i="4"/>
  <c r="AD61" i="4"/>
  <c r="AD59" i="4"/>
  <c r="AD57" i="4"/>
  <c r="AD62" i="4"/>
  <c r="AD56" i="4"/>
  <c r="AD54" i="4"/>
  <c r="AD52" i="4"/>
  <c r="AD50" i="4"/>
  <c r="AD48" i="4"/>
  <c r="AD58" i="4"/>
  <c r="AD49" i="4"/>
  <c r="AD60" i="4"/>
  <c r="AD51" i="4"/>
  <c r="AD55" i="4"/>
  <c r="AD53" i="4"/>
  <c r="AH78" i="4"/>
  <c r="AH76" i="4"/>
  <c r="AH79" i="4"/>
  <c r="AH77" i="4"/>
  <c r="AH75" i="4"/>
  <c r="AH74" i="4"/>
  <c r="AH72" i="4"/>
  <c r="AH70" i="4"/>
  <c r="AH68" i="4"/>
  <c r="AH66" i="4"/>
  <c r="AH64" i="4"/>
  <c r="AH73" i="4"/>
  <c r="AH71" i="4"/>
  <c r="AH69" i="4"/>
  <c r="AH67" i="4"/>
  <c r="AH65" i="4"/>
  <c r="AH63" i="4"/>
  <c r="AH61" i="4"/>
  <c r="AH59" i="4"/>
  <c r="AH57" i="4"/>
  <c r="AH56" i="4"/>
  <c r="AH58" i="4"/>
  <c r="AH54" i="4"/>
  <c r="AH52" i="4"/>
  <c r="AH50" i="4"/>
  <c r="AH48" i="4"/>
  <c r="AH60" i="4"/>
  <c r="AH62" i="4"/>
  <c r="AH51" i="4"/>
  <c r="AH53" i="4"/>
  <c r="AH55" i="4"/>
  <c r="AH49" i="4"/>
  <c r="AL78" i="4"/>
  <c r="AL76" i="4"/>
  <c r="AL79" i="4"/>
  <c r="AL77" i="4"/>
  <c r="AL75" i="4"/>
  <c r="AL74" i="4"/>
  <c r="AL72" i="4"/>
  <c r="AL71" i="4"/>
  <c r="AL70" i="4"/>
  <c r="AL68" i="4"/>
  <c r="AL66" i="4"/>
  <c r="AL64" i="4"/>
  <c r="AL73" i="4"/>
  <c r="AL69" i="4"/>
  <c r="AL67" i="4"/>
  <c r="AL65" i="4"/>
  <c r="AL63" i="4"/>
  <c r="AL61" i="4"/>
  <c r="AL59" i="4"/>
  <c r="AL57" i="4"/>
  <c r="AL58" i="4"/>
  <c r="AL60" i="4"/>
  <c r="AL54" i="4"/>
  <c r="AL52" i="4"/>
  <c r="AL50" i="4"/>
  <c r="AL48" i="4"/>
  <c r="AL62" i="4"/>
  <c r="AL53" i="4"/>
  <c r="AL55" i="4"/>
  <c r="AL51" i="4"/>
  <c r="AL56" i="4"/>
  <c r="AL49" i="4"/>
  <c r="AP78" i="4"/>
  <c r="AP76" i="4"/>
  <c r="AP79" i="4"/>
  <c r="AP77" i="4"/>
  <c r="AP75" i="4"/>
  <c r="AP74" i="4"/>
  <c r="AP72" i="4"/>
  <c r="AP73" i="4"/>
  <c r="AP70" i="4"/>
  <c r="AP68" i="4"/>
  <c r="AP66" i="4"/>
  <c r="AP64" i="4"/>
  <c r="AP69" i="4"/>
  <c r="AP67" i="4"/>
  <c r="AP65" i="4"/>
  <c r="AP63" i="4"/>
  <c r="AP71" i="4"/>
  <c r="AP61" i="4"/>
  <c r="AP59" i="4"/>
  <c r="AP57" i="4"/>
  <c r="AP60" i="4"/>
  <c r="AP62" i="4"/>
  <c r="AP54" i="4"/>
  <c r="AP52" i="4"/>
  <c r="AP50" i="4"/>
  <c r="AP48" i="4"/>
  <c r="AP56" i="4"/>
  <c r="AP55" i="4"/>
  <c r="AP53" i="4"/>
  <c r="AP58" i="4"/>
  <c r="AP49" i="4"/>
  <c r="AP51" i="4"/>
  <c r="AT47" i="4"/>
  <c r="AT78" i="4"/>
  <c r="AT76" i="4"/>
  <c r="AT79" i="4"/>
  <c r="AT77" i="4"/>
  <c r="AT75" i="4"/>
  <c r="AT74" i="4"/>
  <c r="AT72" i="4"/>
  <c r="AT70" i="4"/>
  <c r="AT68" i="4"/>
  <c r="AT66" i="4"/>
  <c r="AT64" i="4"/>
  <c r="AT71" i="4"/>
  <c r="AT69" i="4"/>
  <c r="AT67" i="4"/>
  <c r="AT65" i="4"/>
  <c r="AT63" i="4"/>
  <c r="AT61" i="4"/>
  <c r="AT59" i="4"/>
  <c r="AT57" i="4"/>
  <c r="AT62" i="4"/>
  <c r="AT56" i="4"/>
  <c r="AT54" i="4"/>
  <c r="AT52" i="4"/>
  <c r="AT50" i="4"/>
  <c r="AT48" i="4"/>
  <c r="AT73" i="4"/>
  <c r="AT58" i="4"/>
  <c r="AT60" i="4"/>
  <c r="AT49" i="4"/>
  <c r="AT51" i="4"/>
  <c r="AT53" i="4"/>
  <c r="AT55" i="4"/>
  <c r="AX47" i="4"/>
  <c r="AX78" i="4"/>
  <c r="AX76" i="4"/>
  <c r="AX79" i="4"/>
  <c r="AX77" i="4"/>
  <c r="AX75" i="4"/>
  <c r="AX74" i="4"/>
  <c r="AX72" i="4"/>
  <c r="AX70" i="4"/>
  <c r="AX68" i="4"/>
  <c r="AX66" i="4"/>
  <c r="AX64" i="4"/>
  <c r="AX71" i="4"/>
  <c r="AX73" i="4"/>
  <c r="AX69" i="4"/>
  <c r="AX67" i="4"/>
  <c r="AX65" i="4"/>
  <c r="AX63" i="4"/>
  <c r="AX61" i="4"/>
  <c r="AX59" i="4"/>
  <c r="AX57" i="4"/>
  <c r="AX56" i="4"/>
  <c r="AX58" i="4"/>
  <c r="AX54" i="4"/>
  <c r="AX52" i="4"/>
  <c r="AX50" i="4"/>
  <c r="AX48" i="4"/>
  <c r="AX60" i="4"/>
  <c r="AX51" i="4"/>
  <c r="AX53" i="4"/>
  <c r="AX62" i="4"/>
  <c r="AX49" i="4"/>
  <c r="AX55" i="4"/>
  <c r="BB78" i="4"/>
  <c r="BB76" i="4"/>
  <c r="BB79" i="4"/>
  <c r="BB77" i="4"/>
  <c r="BB75" i="4"/>
  <c r="BB74" i="4"/>
  <c r="BB72" i="4"/>
  <c r="BB71" i="4"/>
  <c r="BB70" i="4"/>
  <c r="BB68" i="4"/>
  <c r="BB66" i="4"/>
  <c r="BB64" i="4"/>
  <c r="BB73" i="4"/>
  <c r="BB69" i="4"/>
  <c r="BB67" i="4"/>
  <c r="BB65" i="4"/>
  <c r="BB63" i="4"/>
  <c r="BB61" i="4"/>
  <c r="BB59" i="4"/>
  <c r="BB57" i="4"/>
  <c r="BB55" i="4"/>
  <c r="BB58" i="4"/>
  <c r="BB60" i="4"/>
  <c r="BB54" i="4"/>
  <c r="BB52" i="4"/>
  <c r="BB50" i="4"/>
  <c r="BB48" i="4"/>
  <c r="BB62" i="4"/>
  <c r="BB53" i="4"/>
  <c r="BB56" i="4"/>
  <c r="BB49" i="4"/>
  <c r="BB51" i="4"/>
  <c r="BF47" i="4"/>
  <c r="BF78" i="4"/>
  <c r="BF76" i="4"/>
  <c r="BF79" i="4"/>
  <c r="BF77" i="4"/>
  <c r="BF75" i="4"/>
  <c r="BF74" i="4"/>
  <c r="BF72" i="4"/>
  <c r="BF73" i="4"/>
  <c r="BF70" i="4"/>
  <c r="BF68" i="4"/>
  <c r="BF66" i="4"/>
  <c r="BF64" i="4"/>
  <c r="BF69" i="4"/>
  <c r="BF67" i="4"/>
  <c r="BF65" i="4"/>
  <c r="BF63" i="4"/>
  <c r="BF61" i="4"/>
  <c r="BF59" i="4"/>
  <c r="BF57" i="4"/>
  <c r="BF55" i="4"/>
  <c r="BF71" i="4"/>
  <c r="BF60" i="4"/>
  <c r="BF62" i="4"/>
  <c r="BF54" i="4"/>
  <c r="BF52" i="4"/>
  <c r="BF50" i="4"/>
  <c r="BF48" i="4"/>
  <c r="BF56" i="4"/>
  <c r="BF58" i="4"/>
  <c r="BF49" i="4"/>
  <c r="BF51" i="4"/>
  <c r="BF53" i="4"/>
  <c r="BJ47" i="4"/>
  <c r="BJ78" i="4"/>
  <c r="BJ76" i="4"/>
  <c r="BJ79" i="4"/>
  <c r="BJ77" i="4"/>
  <c r="BJ75" i="4"/>
  <c r="BJ74" i="4"/>
  <c r="BJ72" i="4"/>
  <c r="BJ70" i="4"/>
  <c r="BJ68" i="4"/>
  <c r="BJ66" i="4"/>
  <c r="BJ64" i="4"/>
  <c r="BJ71" i="4"/>
  <c r="BJ69" i="4"/>
  <c r="BJ67" i="4"/>
  <c r="BJ65" i="4"/>
  <c r="BJ63" i="4"/>
  <c r="BJ61" i="4"/>
  <c r="BJ59" i="4"/>
  <c r="BJ57" i="4"/>
  <c r="BJ55" i="4"/>
  <c r="BJ73" i="4"/>
  <c r="BJ62" i="4"/>
  <c r="BJ56" i="4"/>
  <c r="BJ54" i="4"/>
  <c r="BJ52" i="4"/>
  <c r="BJ50" i="4"/>
  <c r="BJ48" i="4"/>
  <c r="BJ58" i="4"/>
  <c r="BJ49" i="4"/>
  <c r="BJ60" i="4"/>
  <c r="BJ51" i="4"/>
  <c r="BJ53" i="4"/>
  <c r="BN47" i="4"/>
  <c r="BN78" i="4"/>
  <c r="BN76" i="4"/>
  <c r="BN79" i="4"/>
  <c r="BN77" i="4"/>
  <c r="BN75" i="4"/>
  <c r="BN74" i="4"/>
  <c r="BN72" i="4"/>
  <c r="BN70" i="4"/>
  <c r="BN68" i="4"/>
  <c r="BN66" i="4"/>
  <c r="BN64" i="4"/>
  <c r="BN71" i="4"/>
  <c r="BN73" i="4"/>
  <c r="BN69" i="4"/>
  <c r="BN67" i="4"/>
  <c r="BN65" i="4"/>
  <c r="BN63" i="4"/>
  <c r="BN61" i="4"/>
  <c r="BN59" i="4"/>
  <c r="BN57" i="4"/>
  <c r="BN55" i="4"/>
  <c r="BN56" i="4"/>
  <c r="BN58" i="4"/>
  <c r="BN54" i="4"/>
  <c r="BN52" i="4"/>
  <c r="BN50" i="4"/>
  <c r="BN48" i="4"/>
  <c r="BN60" i="4"/>
  <c r="BN51" i="4"/>
  <c r="BN49" i="4"/>
  <c r="BN53" i="4"/>
  <c r="BN62" i="4"/>
  <c r="BR47" i="4"/>
  <c r="BR78" i="4"/>
  <c r="BR76" i="4"/>
  <c r="BR79" i="4"/>
  <c r="BR77" i="4"/>
  <c r="BR75" i="4"/>
  <c r="BR74" i="4"/>
  <c r="BR72" i="4"/>
  <c r="BR71" i="4"/>
  <c r="BR70" i="4"/>
  <c r="BR68" i="4"/>
  <c r="BR66" i="4"/>
  <c r="BR64" i="4"/>
  <c r="BR73" i="4"/>
  <c r="BR69" i="4"/>
  <c r="BR67" i="4"/>
  <c r="BR65" i="4"/>
  <c r="BR63" i="4"/>
  <c r="BR61" i="4"/>
  <c r="BR59" i="4"/>
  <c r="BR57" i="4"/>
  <c r="BR55" i="4"/>
  <c r="BR58" i="4"/>
  <c r="BR60" i="4"/>
  <c r="BR54" i="4"/>
  <c r="BR52" i="4"/>
  <c r="BR50" i="4"/>
  <c r="BR48" i="4"/>
  <c r="BR62" i="4"/>
  <c r="BR56" i="4"/>
  <c r="BR53" i="4"/>
  <c r="BR51" i="4"/>
  <c r="BR49" i="4"/>
  <c r="F47" i="4"/>
  <c r="F78" i="4"/>
  <c r="F76" i="4"/>
  <c r="F79" i="4"/>
  <c r="F77" i="4"/>
  <c r="F74" i="4"/>
  <c r="F72" i="4"/>
  <c r="F70" i="4"/>
  <c r="F68" i="4"/>
  <c r="F66" i="4"/>
  <c r="F64" i="4"/>
  <c r="F73" i="4"/>
  <c r="F75" i="4"/>
  <c r="F71" i="4"/>
  <c r="F69" i="4"/>
  <c r="F67" i="4"/>
  <c r="F65" i="4"/>
  <c r="F63" i="4"/>
  <c r="F61" i="4"/>
  <c r="F59" i="4"/>
  <c r="F57" i="4"/>
  <c r="F58" i="4"/>
  <c r="F60" i="4"/>
  <c r="F54" i="4"/>
  <c r="F52" i="4"/>
  <c r="F50" i="4"/>
  <c r="F62" i="4"/>
  <c r="F56" i="4"/>
  <c r="F53" i="4"/>
  <c r="F48" i="4"/>
  <c r="F55" i="4"/>
  <c r="F51" i="4"/>
  <c r="F49" i="4"/>
  <c r="J47" i="4"/>
  <c r="J78" i="4"/>
  <c r="J76" i="4"/>
  <c r="J79" i="4"/>
  <c r="J77" i="4"/>
  <c r="J74" i="4"/>
  <c r="J72" i="4"/>
  <c r="J73" i="4"/>
  <c r="J70" i="4"/>
  <c r="J68" i="4"/>
  <c r="J66" i="4"/>
  <c r="J64" i="4"/>
  <c r="J75" i="4"/>
  <c r="J71" i="4"/>
  <c r="J69" i="4"/>
  <c r="J67" i="4"/>
  <c r="J65" i="4"/>
  <c r="J63" i="4"/>
  <c r="J61" i="4"/>
  <c r="J59" i="4"/>
  <c r="J57" i="4"/>
  <c r="J60" i="4"/>
  <c r="J62" i="4"/>
  <c r="J54" i="4"/>
  <c r="J52" i="4"/>
  <c r="J50" i="4"/>
  <c r="J56" i="4"/>
  <c r="J55" i="4"/>
  <c r="J48" i="4"/>
  <c r="J49" i="4"/>
  <c r="J58" i="4"/>
  <c r="J51" i="4"/>
  <c r="J53" i="4"/>
  <c r="N47" i="4"/>
  <c r="N78" i="4"/>
  <c r="N76" i="4"/>
  <c r="N79" i="4"/>
  <c r="N77" i="4"/>
  <c r="N75" i="4"/>
  <c r="N74" i="4"/>
  <c r="N72" i="4"/>
  <c r="N70" i="4"/>
  <c r="N68" i="4"/>
  <c r="N66" i="4"/>
  <c r="N64" i="4"/>
  <c r="N71" i="4"/>
  <c r="N69" i="4"/>
  <c r="N67" i="4"/>
  <c r="N65" i="4"/>
  <c r="N63" i="4"/>
  <c r="N73" i="4"/>
  <c r="N61" i="4"/>
  <c r="N59" i="4"/>
  <c r="N57" i="4"/>
  <c r="N62" i="4"/>
  <c r="N56" i="4"/>
  <c r="N54" i="4"/>
  <c r="N52" i="4"/>
  <c r="N50" i="4"/>
  <c r="N58" i="4"/>
  <c r="N49" i="4"/>
  <c r="N48" i="4"/>
  <c r="N51" i="4"/>
  <c r="N60" i="4"/>
  <c r="N53" i="4"/>
  <c r="N55" i="4"/>
  <c r="S79" i="4"/>
  <c r="S77" i="4"/>
  <c r="S75" i="4"/>
  <c r="S74" i="4"/>
  <c r="S72" i="4"/>
  <c r="S76" i="4"/>
  <c r="S78" i="4"/>
  <c r="S73" i="4"/>
  <c r="S71" i="4"/>
  <c r="S69" i="4"/>
  <c r="S67" i="4"/>
  <c r="S65" i="4"/>
  <c r="S63" i="4"/>
  <c r="S66" i="4"/>
  <c r="S61" i="4"/>
  <c r="S59" i="4"/>
  <c r="S57" i="4"/>
  <c r="S68" i="4"/>
  <c r="S70" i="4"/>
  <c r="S62" i="4"/>
  <c r="S60" i="4"/>
  <c r="S58" i="4"/>
  <c r="S56" i="4"/>
  <c r="S64" i="4"/>
  <c r="S54" i="4"/>
  <c r="S52" i="4"/>
  <c r="S50" i="4"/>
  <c r="S55" i="4"/>
  <c r="S53" i="4"/>
  <c r="S51" i="4"/>
  <c r="S49" i="4"/>
  <c r="S48" i="4"/>
  <c r="W47" i="4"/>
  <c r="W79" i="4"/>
  <c r="W77" i="4"/>
  <c r="W75" i="4"/>
  <c r="W76" i="4"/>
  <c r="W74" i="4"/>
  <c r="W72" i="4"/>
  <c r="W78" i="4"/>
  <c r="W73" i="4"/>
  <c r="W71" i="4"/>
  <c r="W69" i="4"/>
  <c r="W67" i="4"/>
  <c r="W65" i="4"/>
  <c r="W63" i="4"/>
  <c r="W68" i="4"/>
  <c r="W61" i="4"/>
  <c r="W59" i="4"/>
  <c r="W57" i="4"/>
  <c r="W70" i="4"/>
  <c r="W64" i="4"/>
  <c r="W62" i="4"/>
  <c r="W60" i="4"/>
  <c r="W58" i="4"/>
  <c r="W56" i="4"/>
  <c r="W54" i="4"/>
  <c r="W52" i="4"/>
  <c r="W50" i="4"/>
  <c r="W55" i="4"/>
  <c r="W53" i="4"/>
  <c r="W51" i="4"/>
  <c r="W49" i="4"/>
  <c r="W48" i="4"/>
  <c r="W66" i="4"/>
  <c r="AA47" i="4"/>
  <c r="AA79" i="4"/>
  <c r="AA77" i="4"/>
  <c r="AA75" i="4"/>
  <c r="AA78" i="4"/>
  <c r="AA74" i="4"/>
  <c r="AA72" i="4"/>
  <c r="AA73" i="4"/>
  <c r="AA71" i="4"/>
  <c r="AA69" i="4"/>
  <c r="AA67" i="4"/>
  <c r="AA65" i="4"/>
  <c r="AA63" i="4"/>
  <c r="AA70" i="4"/>
  <c r="AA61" i="4"/>
  <c r="AA59" i="4"/>
  <c r="AA57" i="4"/>
  <c r="AA64" i="4"/>
  <c r="AA66" i="4"/>
  <c r="AA62" i="4"/>
  <c r="AA60" i="4"/>
  <c r="AA58" i="4"/>
  <c r="AA56" i="4"/>
  <c r="AA76" i="4"/>
  <c r="AA54" i="4"/>
  <c r="AA52" i="4"/>
  <c r="AA50" i="4"/>
  <c r="AA68" i="4"/>
  <c r="AA55" i="4"/>
  <c r="AA53" i="4"/>
  <c r="AA51" i="4"/>
  <c r="AA49" i="4"/>
  <c r="AA48" i="4"/>
  <c r="AE79" i="4"/>
  <c r="AE77" i="4"/>
  <c r="AE75" i="4"/>
  <c r="AE74" i="4"/>
  <c r="AE72" i="4"/>
  <c r="AE76" i="4"/>
  <c r="AE73" i="4"/>
  <c r="AE71" i="4"/>
  <c r="AE69" i="4"/>
  <c r="AE67" i="4"/>
  <c r="AE65" i="4"/>
  <c r="AE63" i="4"/>
  <c r="AE78" i="4"/>
  <c r="AE64" i="4"/>
  <c r="AE61" i="4"/>
  <c r="AE59" i="4"/>
  <c r="AE57" i="4"/>
  <c r="AE66" i="4"/>
  <c r="AE68" i="4"/>
  <c r="AE62" i="4"/>
  <c r="AE60" i="4"/>
  <c r="AE58" i="4"/>
  <c r="AE56" i="4"/>
  <c r="AE54" i="4"/>
  <c r="AE52" i="4"/>
  <c r="AE50" i="4"/>
  <c r="AE70" i="4"/>
  <c r="AE55" i="4"/>
  <c r="AE53" i="4"/>
  <c r="AE51" i="4"/>
  <c r="AE49" i="4"/>
  <c r="AE48" i="4"/>
  <c r="AI79" i="4"/>
  <c r="AI77" i="4"/>
  <c r="AI75" i="4"/>
  <c r="AI74" i="4"/>
  <c r="AI72" i="4"/>
  <c r="AI76" i="4"/>
  <c r="AI78" i="4"/>
  <c r="AI73" i="4"/>
  <c r="AI71" i="4"/>
  <c r="AI69" i="4"/>
  <c r="AI67" i="4"/>
  <c r="AI65" i="4"/>
  <c r="AI63" i="4"/>
  <c r="AI66" i="4"/>
  <c r="AI61" i="4"/>
  <c r="AI59" i="4"/>
  <c r="AI57" i="4"/>
  <c r="AI68" i="4"/>
  <c r="AI70" i="4"/>
  <c r="AI62" i="4"/>
  <c r="AI60" i="4"/>
  <c r="AI58" i="4"/>
  <c r="AI56" i="4"/>
  <c r="AI54" i="4"/>
  <c r="AI52" i="4"/>
  <c r="AI50" i="4"/>
  <c r="AI48" i="4"/>
  <c r="AI55" i="4"/>
  <c r="AI53" i="4"/>
  <c r="AI51" i="4"/>
  <c r="AI49" i="4"/>
  <c r="AI64" i="4"/>
  <c r="AM47" i="4"/>
  <c r="AM79" i="4"/>
  <c r="AM77" i="4"/>
  <c r="AM75" i="4"/>
  <c r="AM76" i="4"/>
  <c r="AM74" i="4"/>
  <c r="AM72" i="4"/>
  <c r="AM78" i="4"/>
  <c r="AM73" i="4"/>
  <c r="AM71" i="4"/>
  <c r="AM69" i="4"/>
  <c r="AM67" i="4"/>
  <c r="AM65" i="4"/>
  <c r="AM63" i="4"/>
  <c r="AM68" i="4"/>
  <c r="AM61" i="4"/>
  <c r="AM59" i="4"/>
  <c r="AM57" i="4"/>
  <c r="AM70" i="4"/>
  <c r="AM64" i="4"/>
  <c r="AM62" i="4"/>
  <c r="AM60" i="4"/>
  <c r="AM58" i="4"/>
  <c r="AM56" i="4"/>
  <c r="AM54" i="4"/>
  <c r="AM52" i="4"/>
  <c r="AM50" i="4"/>
  <c r="AM48" i="4"/>
  <c r="AM66" i="4"/>
  <c r="AM55" i="4"/>
  <c r="AM53" i="4"/>
  <c r="AM51" i="4"/>
  <c r="AM49" i="4"/>
  <c r="AQ79" i="4"/>
  <c r="AQ77" i="4"/>
  <c r="AQ75" i="4"/>
  <c r="AQ78" i="4"/>
  <c r="AQ74" i="4"/>
  <c r="AQ72" i="4"/>
  <c r="AQ73" i="4"/>
  <c r="AQ71" i="4"/>
  <c r="AQ69" i="4"/>
  <c r="AQ67" i="4"/>
  <c r="AQ65" i="4"/>
  <c r="AQ63" i="4"/>
  <c r="AQ76" i="4"/>
  <c r="AQ70" i="4"/>
  <c r="AQ61" i="4"/>
  <c r="AQ59" i="4"/>
  <c r="AQ57" i="4"/>
  <c r="AQ64" i="4"/>
  <c r="AQ66" i="4"/>
  <c r="AQ62" i="4"/>
  <c r="AQ60" i="4"/>
  <c r="AQ58" i="4"/>
  <c r="AQ56" i="4"/>
  <c r="AQ54" i="4"/>
  <c r="AQ52" i="4"/>
  <c r="AQ50" i="4"/>
  <c r="AQ48" i="4"/>
  <c r="AQ68" i="4"/>
  <c r="AQ55" i="4"/>
  <c r="AQ53" i="4"/>
  <c r="AQ51" i="4"/>
  <c r="AQ49" i="4"/>
  <c r="AU47" i="4"/>
  <c r="AU79" i="4"/>
  <c r="AU77" i="4"/>
  <c r="AU75" i="4"/>
  <c r="AU74" i="4"/>
  <c r="AU72" i="4"/>
  <c r="AU76" i="4"/>
  <c r="AU73" i="4"/>
  <c r="AU71" i="4"/>
  <c r="AU78" i="4"/>
  <c r="AU69" i="4"/>
  <c r="AU67" i="4"/>
  <c r="AU65" i="4"/>
  <c r="AU63" i="4"/>
  <c r="AU64" i="4"/>
  <c r="AU61" i="4"/>
  <c r="AU59" i="4"/>
  <c r="AU57" i="4"/>
  <c r="AU66" i="4"/>
  <c r="AU68" i="4"/>
  <c r="AU62" i="4"/>
  <c r="AU60" i="4"/>
  <c r="AU58" i="4"/>
  <c r="AU56" i="4"/>
  <c r="AU70" i="4"/>
  <c r="AU54" i="4"/>
  <c r="AU52" i="4"/>
  <c r="AU50" i="4"/>
  <c r="AU48" i="4"/>
  <c r="AU55" i="4"/>
  <c r="AU53" i="4"/>
  <c r="AU51" i="4"/>
  <c r="AU49" i="4"/>
  <c r="AY47" i="4"/>
  <c r="AY79" i="4"/>
  <c r="AY77" i="4"/>
  <c r="AY75" i="4"/>
  <c r="AY74" i="4"/>
  <c r="AY72" i="4"/>
  <c r="AY76" i="4"/>
  <c r="AY78" i="4"/>
  <c r="AY73" i="4"/>
  <c r="AY71" i="4"/>
  <c r="AY69" i="4"/>
  <c r="AY67" i="4"/>
  <c r="AY65" i="4"/>
  <c r="AY63" i="4"/>
  <c r="AY66" i="4"/>
  <c r="AY61" i="4"/>
  <c r="AY59" i="4"/>
  <c r="AY57" i="4"/>
  <c r="AY68" i="4"/>
  <c r="AY70" i="4"/>
  <c r="AY62" i="4"/>
  <c r="AY60" i="4"/>
  <c r="AY58" i="4"/>
  <c r="AY56" i="4"/>
  <c r="AY54" i="4"/>
  <c r="AY52" i="4"/>
  <c r="AY50" i="4"/>
  <c r="AY48" i="4"/>
  <c r="AY64" i="4"/>
  <c r="AY55" i="4"/>
  <c r="AY53" i="4"/>
  <c r="AY51" i="4"/>
  <c r="AY49" i="4"/>
  <c r="BC47" i="4"/>
  <c r="BC79" i="4"/>
  <c r="BC77" i="4"/>
  <c r="BC75" i="4"/>
  <c r="BC76" i="4"/>
  <c r="BC74" i="4"/>
  <c r="BC72" i="4"/>
  <c r="BC78" i="4"/>
  <c r="BC73" i="4"/>
  <c r="BC71" i="4"/>
  <c r="BC69" i="4"/>
  <c r="BC67" i="4"/>
  <c r="BC65" i="4"/>
  <c r="BC63" i="4"/>
  <c r="BC68" i="4"/>
  <c r="BC61" i="4"/>
  <c r="BC59" i="4"/>
  <c r="BC57" i="4"/>
  <c r="BC55" i="4"/>
  <c r="BC70" i="4"/>
  <c r="BC64" i="4"/>
  <c r="BC62" i="4"/>
  <c r="BC60" i="4"/>
  <c r="BC58" i="4"/>
  <c r="BC56" i="4"/>
  <c r="BC54" i="4"/>
  <c r="BC52" i="4"/>
  <c r="BC50" i="4"/>
  <c r="BC48" i="4"/>
  <c r="BC66" i="4"/>
  <c r="BC53" i="4"/>
  <c r="BC51" i="4"/>
  <c r="BC49" i="4"/>
  <c r="BG79" i="4"/>
  <c r="BG77" i="4"/>
  <c r="BG75" i="4"/>
  <c r="BG78" i="4"/>
  <c r="BG74" i="4"/>
  <c r="BG72" i="4"/>
  <c r="BG73" i="4"/>
  <c r="BG71" i="4"/>
  <c r="BG76" i="4"/>
  <c r="BG69" i="4"/>
  <c r="BG67" i="4"/>
  <c r="BG65" i="4"/>
  <c r="BG63" i="4"/>
  <c r="BG70" i="4"/>
  <c r="BG61" i="4"/>
  <c r="BG59" i="4"/>
  <c r="BG57" i="4"/>
  <c r="BG55" i="4"/>
  <c r="BG64" i="4"/>
  <c r="BG66" i="4"/>
  <c r="BG62" i="4"/>
  <c r="BG60" i="4"/>
  <c r="BG58" i="4"/>
  <c r="BG56" i="4"/>
  <c r="BG68" i="4"/>
  <c r="BG54" i="4"/>
  <c r="BG52" i="4"/>
  <c r="BG50" i="4"/>
  <c r="BG48" i="4"/>
  <c r="BG53" i="4"/>
  <c r="BG51" i="4"/>
  <c r="BG49" i="4"/>
  <c r="BK47" i="4"/>
  <c r="BK79" i="4"/>
  <c r="BK77" i="4"/>
  <c r="BK75" i="4"/>
  <c r="BK74" i="4"/>
  <c r="BK72" i="4"/>
  <c r="BK76" i="4"/>
  <c r="BK73" i="4"/>
  <c r="BK71" i="4"/>
  <c r="BK78" i="4"/>
  <c r="BK69" i="4"/>
  <c r="BK67" i="4"/>
  <c r="BK65" i="4"/>
  <c r="BK63" i="4"/>
  <c r="BK64" i="4"/>
  <c r="BK61" i="4"/>
  <c r="BK59" i="4"/>
  <c r="BK57" i="4"/>
  <c r="BK55" i="4"/>
  <c r="BK66" i="4"/>
  <c r="BK68" i="4"/>
  <c r="BK62" i="4"/>
  <c r="BK60" i="4"/>
  <c r="BK58" i="4"/>
  <c r="BK56" i="4"/>
  <c r="BK54" i="4"/>
  <c r="BK52" i="4"/>
  <c r="BK50" i="4"/>
  <c r="BK48" i="4"/>
  <c r="BK53" i="4"/>
  <c r="BK51" i="4"/>
  <c r="BK49" i="4"/>
  <c r="BK70" i="4"/>
  <c r="BO79" i="4"/>
  <c r="BO77" i="4"/>
  <c r="BO75" i="4"/>
  <c r="BO74" i="4"/>
  <c r="BO72" i="4"/>
  <c r="BO76" i="4"/>
  <c r="BO78" i="4"/>
  <c r="BO73" i="4"/>
  <c r="BO71" i="4"/>
  <c r="BO69" i="4"/>
  <c r="BO67" i="4"/>
  <c r="BO65" i="4"/>
  <c r="BO63" i="4"/>
  <c r="BO66" i="4"/>
  <c r="BO61" i="4"/>
  <c r="BO59" i="4"/>
  <c r="BO57" i="4"/>
  <c r="BO55" i="4"/>
  <c r="BO68" i="4"/>
  <c r="BO70" i="4"/>
  <c r="BO62" i="4"/>
  <c r="BO60" i="4"/>
  <c r="BO58" i="4"/>
  <c r="BO56" i="4"/>
  <c r="BO54" i="4"/>
  <c r="BO52" i="4"/>
  <c r="BO50" i="4"/>
  <c r="BO48" i="4"/>
  <c r="BO64" i="4"/>
  <c r="BO53" i="4"/>
  <c r="BO51" i="4"/>
  <c r="BO49" i="4"/>
  <c r="BS79" i="4"/>
  <c r="BS77" i="4"/>
  <c r="BS75" i="4"/>
  <c r="BS76" i="4"/>
  <c r="BS74" i="4"/>
  <c r="BS72" i="4"/>
  <c r="BS78" i="4"/>
  <c r="BS73" i="4"/>
  <c r="BS71" i="4"/>
  <c r="BS69" i="4"/>
  <c r="BS67" i="4"/>
  <c r="BS65" i="4"/>
  <c r="BS63" i="4"/>
  <c r="BS68" i="4"/>
  <c r="BS61" i="4"/>
  <c r="BS59" i="4"/>
  <c r="BS57" i="4"/>
  <c r="BS55" i="4"/>
  <c r="BS70" i="4"/>
  <c r="BS64" i="4"/>
  <c r="BS62" i="4"/>
  <c r="BS60" i="4"/>
  <c r="BS58" i="4"/>
  <c r="BS56" i="4"/>
  <c r="BS66" i="4"/>
  <c r="BS54" i="4"/>
  <c r="BS52" i="4"/>
  <c r="BS50" i="4"/>
  <c r="BS48" i="4"/>
  <c r="BS53" i="4"/>
  <c r="BS51" i="4"/>
  <c r="BS49" i="4"/>
  <c r="T47" i="4"/>
  <c r="AF47" i="4"/>
  <c r="AJ47" i="4"/>
  <c r="AN47" i="4"/>
  <c r="AV47" i="4"/>
  <c r="BH47" i="4"/>
  <c r="BL47" i="4"/>
  <c r="BP47" i="4"/>
  <c r="U47" i="4"/>
  <c r="AG47" i="4"/>
  <c r="AK47" i="4"/>
  <c r="AO47" i="4"/>
  <c r="BI47" i="4"/>
  <c r="BM47" i="4"/>
  <c r="AH47" i="4"/>
  <c r="AL47" i="4"/>
  <c r="AP47" i="4"/>
  <c r="BB47" i="4"/>
  <c r="S47" i="4"/>
  <c r="AE47" i="4"/>
  <c r="AI47" i="4"/>
  <c r="AQ47" i="4"/>
  <c r="BG47" i="4"/>
  <c r="BO47" i="4"/>
  <c r="BS47" i="4"/>
  <c r="B84" i="4"/>
  <c r="A84" i="4"/>
  <c r="CP35" i="4"/>
  <c r="CP6" i="4"/>
  <c r="CP12" i="4"/>
  <c r="CP17" i="4"/>
  <c r="CP22" i="4"/>
  <c r="CP28" i="4"/>
  <c r="CP33" i="4"/>
  <c r="CP15" i="4"/>
  <c r="CP31" i="4"/>
  <c r="CP8" i="4"/>
  <c r="CP13" i="4"/>
  <c r="CP18" i="4"/>
  <c r="CP24" i="4"/>
  <c r="CP29" i="4"/>
  <c r="CP34" i="4"/>
  <c r="CP19" i="4"/>
  <c r="CP4" i="4"/>
  <c r="CP9" i="4"/>
  <c r="CP14" i="4"/>
  <c r="CP20" i="4"/>
  <c r="CP25" i="4"/>
  <c r="CP30" i="4"/>
  <c r="CP36" i="4"/>
  <c r="CP7" i="4"/>
  <c r="CP23" i="4"/>
  <c r="CP5" i="4"/>
  <c r="CP10" i="4"/>
  <c r="CP16" i="4"/>
  <c r="CP21" i="4"/>
  <c r="CP26" i="4"/>
  <c r="CP32" i="4"/>
  <c r="CP11" i="4"/>
  <c r="CP27" i="4"/>
  <c r="CR3" i="4"/>
  <c r="CQ2" i="4"/>
  <c r="CO37" i="4"/>
  <c r="G2" i="7"/>
  <c r="H2" i="7" s="1"/>
  <c r="I2" i="7" s="1"/>
  <c r="J2" i="7" s="1"/>
  <c r="K2" i="7" s="1"/>
  <c r="L2" i="7" s="1"/>
  <c r="M2" i="7" s="1"/>
  <c r="N2" i="7" s="1"/>
  <c r="O2" i="7" s="1"/>
  <c r="F43" i="4"/>
  <c r="F38" i="4"/>
  <c r="F37" i="4"/>
  <c r="J43" i="4"/>
  <c r="J38" i="4"/>
  <c r="J37" i="4"/>
  <c r="N43" i="4"/>
  <c r="N38" i="4"/>
  <c r="N37" i="4"/>
  <c r="R43" i="4"/>
  <c r="R38" i="4"/>
  <c r="R37" i="4"/>
  <c r="V43" i="4"/>
  <c r="V38" i="4"/>
  <c r="V37" i="4"/>
  <c r="Z43" i="4"/>
  <c r="Z38" i="4"/>
  <c r="Z37" i="4"/>
  <c r="AD43" i="4"/>
  <c r="AD38" i="4"/>
  <c r="AD37" i="4"/>
  <c r="AH43" i="4"/>
  <c r="AH38" i="4"/>
  <c r="AH37" i="4"/>
  <c r="AL43" i="4"/>
  <c r="AL38" i="4"/>
  <c r="AL37" i="4"/>
  <c r="AP43" i="4"/>
  <c r="AP38" i="4"/>
  <c r="AP37" i="4"/>
  <c r="AT43" i="4"/>
  <c r="AT38" i="4"/>
  <c r="AT37" i="4"/>
  <c r="AX43" i="4"/>
  <c r="AX38" i="4"/>
  <c r="AX37" i="4"/>
  <c r="BB43" i="4"/>
  <c r="BB38" i="4"/>
  <c r="BB37" i="4"/>
  <c r="BF43" i="4"/>
  <c r="BF38" i="4"/>
  <c r="BF37" i="4"/>
  <c r="BJ43" i="4"/>
  <c r="BJ38" i="4"/>
  <c r="BJ37" i="4"/>
  <c r="BN43" i="4"/>
  <c r="BN38" i="4"/>
  <c r="BN37" i="4"/>
  <c r="BR38" i="4"/>
  <c r="BR37" i="4"/>
  <c r="G43" i="4"/>
  <c r="G37" i="4"/>
  <c r="G38" i="4"/>
  <c r="K43" i="4"/>
  <c r="K37" i="4"/>
  <c r="K38" i="4"/>
  <c r="O43" i="4"/>
  <c r="O37" i="4"/>
  <c r="O38" i="4"/>
  <c r="S43" i="4"/>
  <c r="S37" i="4"/>
  <c r="S38" i="4"/>
  <c r="W43" i="4"/>
  <c r="W37" i="4"/>
  <c r="W38" i="4"/>
  <c r="AA37" i="4"/>
  <c r="AA38" i="4"/>
  <c r="AE43" i="4"/>
  <c r="AE37" i="4"/>
  <c r="AE38" i="4"/>
  <c r="AI43" i="4"/>
  <c r="AI37" i="4"/>
  <c r="AI38" i="4"/>
  <c r="AM37" i="4"/>
  <c r="AM38" i="4"/>
  <c r="AQ43" i="4"/>
  <c r="AQ37" i="4"/>
  <c r="AQ38" i="4"/>
  <c r="AU43" i="4"/>
  <c r="AU37" i="4"/>
  <c r="AU38" i="4"/>
  <c r="AY37" i="4"/>
  <c r="AY38" i="4"/>
  <c r="BC43" i="4"/>
  <c r="BC37" i="4"/>
  <c r="BC38" i="4"/>
  <c r="BG43" i="4"/>
  <c r="BG37" i="4"/>
  <c r="BG38" i="4"/>
  <c r="BK43" i="4"/>
  <c r="BK37" i="4"/>
  <c r="BK38" i="4"/>
  <c r="BO43" i="4"/>
  <c r="BO37" i="4"/>
  <c r="BO38" i="4"/>
  <c r="BS43" i="4"/>
  <c r="BS37" i="4"/>
  <c r="BS38" i="4"/>
  <c r="C43" i="4"/>
  <c r="C38" i="4"/>
  <c r="C37" i="4"/>
  <c r="D43" i="4"/>
  <c r="D38" i="4"/>
  <c r="D37" i="4"/>
  <c r="H43" i="4"/>
  <c r="H37" i="4"/>
  <c r="H38" i="4"/>
  <c r="L43" i="4"/>
  <c r="L38" i="4"/>
  <c r="L37" i="4"/>
  <c r="P43" i="4"/>
  <c r="P38" i="4"/>
  <c r="P37" i="4"/>
  <c r="T43" i="4"/>
  <c r="T38" i="4"/>
  <c r="T37" i="4"/>
  <c r="X43" i="4"/>
  <c r="X37" i="4"/>
  <c r="X38" i="4"/>
  <c r="AB43" i="4"/>
  <c r="AB38" i="4"/>
  <c r="AB37" i="4"/>
  <c r="AF43" i="4"/>
  <c r="AF38" i="4"/>
  <c r="AF37" i="4"/>
  <c r="AJ43" i="4"/>
  <c r="AJ38" i="4"/>
  <c r="AJ37" i="4"/>
  <c r="AN43" i="4"/>
  <c r="AN38" i="4"/>
  <c r="AN37" i="4"/>
  <c r="AR43" i="4"/>
  <c r="AR38" i="4"/>
  <c r="AR37" i="4"/>
  <c r="AV43" i="4"/>
  <c r="AV38" i="4"/>
  <c r="AV37" i="4"/>
  <c r="AZ43" i="4"/>
  <c r="AZ38" i="4"/>
  <c r="AZ37" i="4"/>
  <c r="BD43" i="4"/>
  <c r="BD38" i="4"/>
  <c r="BD37" i="4"/>
  <c r="BH43" i="4"/>
  <c r="BH38" i="4"/>
  <c r="BH37" i="4"/>
  <c r="BL43" i="4"/>
  <c r="BL38" i="4"/>
  <c r="BL37" i="4"/>
  <c r="BP43" i="4"/>
  <c r="BP38" i="4"/>
  <c r="BP37" i="4"/>
  <c r="BT43" i="4"/>
  <c r="BT37" i="4"/>
  <c r="BT38" i="4"/>
  <c r="E43" i="4"/>
  <c r="E38" i="4"/>
  <c r="E37" i="4"/>
  <c r="I43" i="4"/>
  <c r="I38" i="4"/>
  <c r="I37" i="4"/>
  <c r="M43" i="4"/>
  <c r="M38" i="4"/>
  <c r="M37" i="4"/>
  <c r="Q43" i="4"/>
  <c r="Q38" i="4"/>
  <c r="Q37" i="4"/>
  <c r="U43" i="4"/>
  <c r="U38" i="4"/>
  <c r="U37" i="4"/>
  <c r="Y43" i="4"/>
  <c r="Y38" i="4"/>
  <c r="Y37" i="4"/>
  <c r="AC43" i="4"/>
  <c r="AC38" i="4"/>
  <c r="AC37" i="4"/>
  <c r="AG43" i="4"/>
  <c r="AG38" i="4"/>
  <c r="AG37" i="4"/>
  <c r="AK43" i="4"/>
  <c r="AK38" i="4"/>
  <c r="AK37" i="4"/>
  <c r="AO43" i="4"/>
  <c r="AO38" i="4"/>
  <c r="AO37" i="4"/>
  <c r="AS43" i="4"/>
  <c r="AS37" i="4"/>
  <c r="AS38" i="4"/>
  <c r="AW43" i="4"/>
  <c r="AW38" i="4"/>
  <c r="AW37" i="4"/>
  <c r="BA43" i="4"/>
  <c r="BA38" i="4"/>
  <c r="BA37" i="4"/>
  <c r="BE43" i="4"/>
  <c r="BE38" i="4"/>
  <c r="BE37" i="4"/>
  <c r="BI43" i="4"/>
  <c r="BI38" i="4"/>
  <c r="BI37" i="4"/>
  <c r="BM43" i="4"/>
  <c r="BM38" i="4"/>
  <c r="BM37" i="4"/>
  <c r="BQ43" i="4"/>
  <c r="BQ38" i="4"/>
  <c r="BQ37" i="4"/>
  <c r="BT98" i="4"/>
  <c r="BP98" i="4"/>
  <c r="BL98" i="4"/>
  <c r="BH98" i="4"/>
  <c r="BD98" i="4"/>
  <c r="AZ98" i="4"/>
  <c r="AV98" i="4"/>
  <c r="AR98" i="4"/>
  <c r="AN98" i="4"/>
  <c r="AJ98" i="4"/>
  <c r="AF98" i="4"/>
  <c r="AB98" i="4"/>
  <c r="X98" i="4"/>
  <c r="T98" i="4"/>
  <c r="P98" i="4"/>
  <c r="L98" i="4"/>
  <c r="H98" i="4"/>
  <c r="D98" i="4"/>
  <c r="N98" i="4"/>
  <c r="F98" i="4"/>
  <c r="BM98" i="4"/>
  <c r="BA98" i="4"/>
  <c r="AS98" i="4"/>
  <c r="AK98" i="4"/>
  <c r="U98" i="4"/>
  <c r="M98" i="4"/>
  <c r="E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K98" i="4"/>
  <c r="G98" i="4"/>
  <c r="C98" i="4"/>
  <c r="J98" i="4"/>
  <c r="BQ98" i="4"/>
  <c r="BE98" i="4"/>
  <c r="AW98" i="4"/>
  <c r="AG98" i="4"/>
  <c r="Y98" i="4"/>
  <c r="Q98" i="4"/>
  <c r="I98" i="4"/>
  <c r="BR98" i="4"/>
  <c r="BN98" i="4"/>
  <c r="BJ98" i="4"/>
  <c r="BF98" i="4"/>
  <c r="BB98" i="4"/>
  <c r="AX98" i="4"/>
  <c r="AT98" i="4"/>
  <c r="AP98" i="4"/>
  <c r="AL98" i="4"/>
  <c r="AH98" i="4"/>
  <c r="AD98" i="4"/>
  <c r="Z98" i="4"/>
  <c r="V98" i="4"/>
  <c r="R98" i="4"/>
  <c r="BI98" i="4"/>
  <c r="AO98" i="4"/>
  <c r="AC98" i="4"/>
  <c r="BE86" i="4"/>
  <c r="AO86" i="4"/>
  <c r="Y86" i="4"/>
  <c r="I86" i="4"/>
  <c r="BL86" i="4"/>
  <c r="AV86" i="4"/>
  <c r="AF86" i="4"/>
  <c r="P86" i="4"/>
  <c r="BS86" i="4"/>
  <c r="BC86" i="4"/>
  <c r="AM86" i="4"/>
  <c r="W86" i="4"/>
  <c r="G86" i="4"/>
  <c r="BJ86" i="4"/>
  <c r="AT86" i="4"/>
  <c r="AD86" i="4"/>
  <c r="N86" i="4"/>
  <c r="BQ86" i="4"/>
  <c r="BA86" i="4"/>
  <c r="AK86" i="4"/>
  <c r="U86" i="4"/>
  <c r="E86" i="4"/>
  <c r="BH86" i="4"/>
  <c r="AR86" i="4"/>
  <c r="AB86" i="4"/>
  <c r="L86" i="4"/>
  <c r="BO86" i="4"/>
  <c r="AY86" i="4"/>
  <c r="AI86" i="4"/>
  <c r="S86" i="4"/>
  <c r="C86" i="4"/>
  <c r="BF86" i="4"/>
  <c r="AP86" i="4"/>
  <c r="Z86" i="4"/>
  <c r="J86" i="4"/>
  <c r="BM86" i="4"/>
  <c r="AW86" i="4"/>
  <c r="AG86" i="4"/>
  <c r="Q86" i="4"/>
  <c r="BT86" i="4"/>
  <c r="BD86" i="4"/>
  <c r="AN86" i="4"/>
  <c r="X86" i="4"/>
  <c r="H86" i="4"/>
  <c r="BK86" i="4"/>
  <c r="AU86" i="4"/>
  <c r="AE86" i="4"/>
  <c r="O86" i="4"/>
  <c r="BR86" i="4"/>
  <c r="BB86" i="4"/>
  <c r="AL86" i="4"/>
  <c r="V86" i="4"/>
  <c r="F86" i="4"/>
  <c r="M86" i="4"/>
  <c r="T86" i="4"/>
  <c r="AA86" i="4"/>
  <c r="AH86" i="4"/>
  <c r="BI86" i="4"/>
  <c r="BP86" i="4"/>
  <c r="D86" i="4"/>
  <c r="K86" i="4"/>
  <c r="R86" i="4"/>
  <c r="AS86" i="4"/>
  <c r="AZ86" i="4"/>
  <c r="BG86" i="4"/>
  <c r="BN86" i="4"/>
  <c r="AC86" i="4"/>
  <c r="AJ86" i="4"/>
  <c r="AQ86" i="4"/>
  <c r="AX86" i="4"/>
  <c r="S90" i="4"/>
  <c r="V90" i="4"/>
  <c r="Y90" i="4"/>
  <c r="AF90" i="4"/>
  <c r="AQ90" i="4"/>
  <c r="AT90" i="4"/>
  <c r="AW90" i="4"/>
  <c r="BD90" i="4"/>
  <c r="BS90" i="4"/>
  <c r="J90" i="4"/>
  <c r="T90" i="4"/>
  <c r="BN90" i="4"/>
  <c r="E90" i="4"/>
  <c r="BC90" i="4"/>
  <c r="BI90" i="4"/>
  <c r="D90" i="4"/>
  <c r="R90" i="4"/>
  <c r="C48" i="3"/>
  <c r="BR85" i="4"/>
  <c r="BB85" i="4"/>
  <c r="AL85" i="4"/>
  <c r="V85" i="4"/>
  <c r="F85" i="4"/>
  <c r="BE85" i="4"/>
  <c r="AO85" i="4"/>
  <c r="Y85" i="4"/>
  <c r="I85" i="4"/>
  <c r="BL85" i="4"/>
  <c r="AV85" i="4"/>
  <c r="AF85" i="4"/>
  <c r="P85" i="4"/>
  <c r="BS85" i="4"/>
  <c r="BC85" i="4"/>
  <c r="AM85" i="4"/>
  <c r="W85" i="4"/>
  <c r="G85" i="4"/>
  <c r="BN85" i="4"/>
  <c r="AX85" i="4"/>
  <c r="AH85" i="4"/>
  <c r="BJ85" i="4"/>
  <c r="AT85" i="4"/>
  <c r="AD85" i="4"/>
  <c r="N85" i="4"/>
  <c r="BM85" i="4"/>
  <c r="AW85" i="4"/>
  <c r="AG85" i="4"/>
  <c r="Q85" i="4"/>
  <c r="BT85" i="4"/>
  <c r="BD85" i="4"/>
  <c r="AN85" i="4"/>
  <c r="X85" i="4"/>
  <c r="H85" i="4"/>
  <c r="BK85" i="4"/>
  <c r="AU85" i="4"/>
  <c r="AE85" i="4"/>
  <c r="O85" i="4"/>
  <c r="BF85" i="4"/>
  <c r="J85" i="4"/>
  <c r="AS85" i="4"/>
  <c r="M85" i="4"/>
  <c r="AZ85" i="4"/>
  <c r="T85" i="4"/>
  <c r="BG85" i="4"/>
  <c r="AA85" i="4"/>
  <c r="AP85" i="4"/>
  <c r="BQ85" i="4"/>
  <c r="AK85" i="4"/>
  <c r="E85" i="4"/>
  <c r="AR85" i="4"/>
  <c r="L85" i="4"/>
  <c r="AY85" i="4"/>
  <c r="S85" i="4"/>
  <c r="Z85" i="4"/>
  <c r="BI85" i="4"/>
  <c r="AC85" i="4"/>
  <c r="BP85" i="4"/>
  <c r="AJ85" i="4"/>
  <c r="D85" i="4"/>
  <c r="AQ85" i="4"/>
  <c r="K85" i="4"/>
  <c r="R85" i="4"/>
  <c r="BA85" i="4"/>
  <c r="U85" i="4"/>
  <c r="BH85" i="4"/>
  <c r="AB85" i="4"/>
  <c r="BO85" i="4"/>
  <c r="AI85" i="4"/>
  <c r="C85" i="4"/>
  <c r="BL87" i="4"/>
  <c r="AV87" i="4"/>
  <c r="AF87" i="4"/>
  <c r="P87" i="4"/>
  <c r="BS87" i="4"/>
  <c r="BC87" i="4"/>
  <c r="AM87" i="4"/>
  <c r="W87" i="4"/>
  <c r="G87" i="4"/>
  <c r="BJ87" i="4"/>
  <c r="AT87" i="4"/>
  <c r="AD87" i="4"/>
  <c r="N87" i="4"/>
  <c r="BM87" i="4"/>
  <c r="AW87" i="4"/>
  <c r="BH87" i="4"/>
  <c r="AN87" i="4"/>
  <c r="T87" i="4"/>
  <c r="BO87" i="4"/>
  <c r="AU87" i="4"/>
  <c r="AA87" i="4"/>
  <c r="C87" i="4"/>
  <c r="BB87" i="4"/>
  <c r="AH87" i="4"/>
  <c r="J87" i="4"/>
  <c r="BE87" i="4"/>
  <c r="AK87" i="4"/>
  <c r="U87" i="4"/>
  <c r="E87" i="4"/>
  <c r="BD87" i="4"/>
  <c r="AJ87" i="4"/>
  <c r="L87" i="4"/>
  <c r="BK87" i="4"/>
  <c r="AQ87" i="4"/>
  <c r="S87" i="4"/>
  <c r="BR87" i="4"/>
  <c r="AX87" i="4"/>
  <c r="Z87" i="4"/>
  <c r="F87" i="4"/>
  <c r="BA87" i="4"/>
  <c r="AG87" i="4"/>
  <c r="Q87" i="4"/>
  <c r="BT87" i="4"/>
  <c r="AZ87" i="4"/>
  <c r="AB87" i="4"/>
  <c r="H87" i="4"/>
  <c r="BG87" i="4"/>
  <c r="AI87" i="4"/>
  <c r="O87" i="4"/>
  <c r="BN87" i="4"/>
  <c r="AP87" i="4"/>
  <c r="V87" i="4"/>
  <c r="BQ87" i="4"/>
  <c r="AS87" i="4"/>
  <c r="AC87" i="4"/>
  <c r="M87" i="4"/>
  <c r="BP87" i="4"/>
  <c r="AY87" i="4"/>
  <c r="AL87" i="4"/>
  <c r="Y87" i="4"/>
  <c r="AR87" i="4"/>
  <c r="AE87" i="4"/>
  <c r="R87" i="4"/>
  <c r="I87" i="4"/>
  <c r="X87" i="4"/>
  <c r="K87" i="4"/>
  <c r="BI87" i="4"/>
  <c r="D87" i="4"/>
  <c r="BF87" i="4"/>
  <c r="AO87" i="4"/>
  <c r="BH89" i="4"/>
  <c r="AR89" i="4"/>
  <c r="AB89" i="4"/>
  <c r="L89" i="4"/>
  <c r="BK89" i="4"/>
  <c r="AU89" i="4"/>
  <c r="AE89" i="4"/>
  <c r="O89" i="4"/>
  <c r="BN89" i="4"/>
  <c r="AX89" i="4"/>
  <c r="AH89" i="4"/>
  <c r="R89" i="4"/>
  <c r="BQ89" i="4"/>
  <c r="BA89" i="4"/>
  <c r="BT89" i="4"/>
  <c r="BD89" i="4"/>
  <c r="AN89" i="4"/>
  <c r="X89" i="4"/>
  <c r="H89" i="4"/>
  <c r="BG89" i="4"/>
  <c r="AQ89" i="4"/>
  <c r="AA89" i="4"/>
  <c r="K89" i="4"/>
  <c r="BP89" i="4"/>
  <c r="AZ89" i="4"/>
  <c r="AJ89" i="4"/>
  <c r="T89" i="4"/>
  <c r="BS89" i="4"/>
  <c r="BC89" i="4"/>
  <c r="AM89" i="4"/>
  <c r="W89" i="4"/>
  <c r="G89" i="4"/>
  <c r="BF89" i="4"/>
  <c r="AP89" i="4"/>
  <c r="Z89" i="4"/>
  <c r="J89" i="4"/>
  <c r="BI89" i="4"/>
  <c r="AS89" i="4"/>
  <c r="AC89" i="4"/>
  <c r="M89" i="4"/>
  <c r="C89" i="4"/>
  <c r="BL89" i="4"/>
  <c r="BO89" i="4"/>
  <c r="BR89" i="4"/>
  <c r="AL89" i="4"/>
  <c r="F89" i="4"/>
  <c r="AO89" i="4"/>
  <c r="U89" i="4"/>
  <c r="D89" i="4"/>
  <c r="AV89" i="4"/>
  <c r="AY89" i="4"/>
  <c r="BJ89" i="4"/>
  <c r="AD89" i="4"/>
  <c r="BM89" i="4"/>
  <c r="AK89" i="4"/>
  <c r="Q89" i="4"/>
  <c r="AF89" i="4"/>
  <c r="AI89" i="4"/>
  <c r="BB89" i="4"/>
  <c r="V89" i="4"/>
  <c r="BE89" i="4"/>
  <c r="AG89" i="4"/>
  <c r="I89" i="4"/>
  <c r="N89" i="4"/>
  <c r="P89" i="4"/>
  <c r="AW89" i="4"/>
  <c r="S89" i="4"/>
  <c r="Y89" i="4"/>
  <c r="AT89" i="4"/>
  <c r="E89" i="4"/>
  <c r="BK88" i="4"/>
  <c r="AU88" i="4"/>
  <c r="AE88" i="4"/>
  <c r="BN88" i="4"/>
  <c r="AX88" i="4"/>
  <c r="AH88" i="4"/>
  <c r="R88" i="4"/>
  <c r="AR88" i="4"/>
  <c r="O88" i="4"/>
  <c r="BM88" i="4"/>
  <c r="AG88" i="4"/>
  <c r="J88" i="4"/>
  <c r="BD88" i="4"/>
  <c r="X88" i="4"/>
  <c r="E88" i="4"/>
  <c r="AS88" i="4"/>
  <c r="P88" i="4"/>
  <c r="AQ88" i="4"/>
  <c r="AA88" i="4"/>
  <c r="BJ88" i="4"/>
  <c r="AD88" i="4"/>
  <c r="BP88" i="4"/>
  <c r="AJ88" i="4"/>
  <c r="BE88" i="4"/>
  <c r="Y88" i="4"/>
  <c r="AV88" i="4"/>
  <c r="BQ88" i="4"/>
  <c r="AK88" i="4"/>
  <c r="L88" i="4"/>
  <c r="AY88" i="4"/>
  <c r="BR88" i="4"/>
  <c r="V88" i="4"/>
  <c r="T88" i="4"/>
  <c r="BL88" i="4"/>
  <c r="BA88" i="4"/>
  <c r="D88" i="4"/>
  <c r="BG88" i="4"/>
  <c r="AT88" i="4"/>
  <c r="K88" i="4"/>
  <c r="F88" i="4"/>
  <c r="Q88" i="4"/>
  <c r="AL88" i="4"/>
  <c r="AO88" i="4"/>
  <c r="I88" i="4"/>
  <c r="BS88" i="4"/>
  <c r="BC88" i="4"/>
  <c r="AM88" i="4"/>
  <c r="W88" i="4"/>
  <c r="BF88" i="4"/>
  <c r="AP88" i="4"/>
  <c r="Z88" i="4"/>
  <c r="BH88" i="4"/>
  <c r="AB88" i="4"/>
  <c r="G88" i="4"/>
  <c r="AW88" i="4"/>
  <c r="S88" i="4"/>
  <c r="BT88" i="4"/>
  <c r="AN88" i="4"/>
  <c r="M88" i="4"/>
  <c r="BI88" i="4"/>
  <c r="AC88" i="4"/>
  <c r="H88" i="4"/>
  <c r="BO88" i="4"/>
  <c r="AI88" i="4"/>
  <c r="BB88" i="4"/>
  <c r="AZ88" i="4"/>
  <c r="C88" i="4"/>
  <c r="N88" i="4"/>
  <c r="AF88" i="4"/>
  <c r="U88" i="4"/>
  <c r="F7" i="3"/>
  <c r="F23" i="3"/>
  <c r="F27" i="3"/>
  <c r="F31" i="3"/>
  <c r="F35" i="3"/>
  <c r="A88" i="4"/>
  <c r="A92" i="4"/>
  <c r="A85" i="4"/>
  <c r="A89" i="4"/>
  <c r="A93" i="4"/>
  <c r="A86" i="4"/>
  <c r="A90" i="4"/>
  <c r="A87" i="4"/>
  <c r="A91" i="4"/>
  <c r="F19" i="3"/>
  <c r="F3" i="3"/>
  <c r="F11" i="3"/>
  <c r="F15" i="3"/>
  <c r="F4" i="3"/>
  <c r="F8" i="3"/>
  <c r="F12" i="3"/>
  <c r="F16" i="3"/>
  <c r="F20" i="3"/>
  <c r="F24" i="3"/>
  <c r="F28" i="3"/>
  <c r="F32" i="3"/>
  <c r="F5" i="3"/>
  <c r="F9" i="3"/>
  <c r="F13" i="3"/>
  <c r="F17" i="3"/>
  <c r="F21" i="3"/>
  <c r="F25" i="3"/>
  <c r="F29" i="3"/>
  <c r="F33" i="3"/>
  <c r="F6" i="3"/>
  <c r="F10" i="3"/>
  <c r="F14" i="3"/>
  <c r="F18" i="3"/>
  <c r="F22" i="3"/>
  <c r="F26" i="3"/>
  <c r="F30" i="3"/>
  <c r="F34" i="3"/>
  <c r="K8" i="15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BO90" i="4" l="1"/>
  <c r="AX90" i="4"/>
  <c r="AJ90" i="4"/>
  <c r="Z90" i="4"/>
  <c r="BH90" i="4"/>
  <c r="AK90" i="4"/>
  <c r="AE90" i="4"/>
  <c r="AZ90" i="4"/>
  <c r="AP90" i="4"/>
  <c r="H90" i="4"/>
  <c r="BT90" i="4"/>
  <c r="BM90" i="4"/>
  <c r="BJ90" i="4"/>
  <c r="BG90" i="4"/>
  <c r="AV90" i="4"/>
  <c r="AO90" i="4"/>
  <c r="AL90" i="4"/>
  <c r="AI90" i="4"/>
  <c r="AB90" i="4"/>
  <c r="O90" i="4"/>
  <c r="BP90" i="4"/>
  <c r="BF90" i="4"/>
  <c r="L90" i="4"/>
  <c r="BQ90" i="4"/>
  <c r="BK90" i="4"/>
  <c r="M90" i="4"/>
  <c r="G90" i="4"/>
  <c r="X90" i="4"/>
  <c r="Q90" i="4"/>
  <c r="N90" i="4"/>
  <c r="K90" i="4"/>
  <c r="C90" i="4"/>
  <c r="BL90" i="4"/>
  <c r="BE90" i="4"/>
  <c r="BB90" i="4"/>
  <c r="AY90" i="4"/>
  <c r="BA90" i="4"/>
  <c r="AU90" i="4"/>
  <c r="AC90" i="4"/>
  <c r="W90" i="4"/>
  <c r="AR90" i="4"/>
  <c r="AH90" i="4"/>
  <c r="U90" i="4"/>
  <c r="AS90" i="4"/>
  <c r="AM90" i="4"/>
  <c r="AN90" i="4"/>
  <c r="AG90" i="4"/>
  <c r="AD90" i="4"/>
  <c r="AA90" i="4"/>
  <c r="P90" i="4"/>
  <c r="I90" i="4"/>
  <c r="F90" i="4"/>
  <c r="BR90" i="4"/>
  <c r="CQ36" i="4"/>
  <c r="CQ9" i="4"/>
  <c r="CQ25" i="4"/>
  <c r="CQ6" i="4"/>
  <c r="CQ22" i="4"/>
  <c r="CQ11" i="4"/>
  <c r="CQ27" i="4"/>
  <c r="CQ16" i="4"/>
  <c r="CQ32" i="4"/>
  <c r="CQ5" i="4"/>
  <c r="CQ21" i="4"/>
  <c r="CQ10" i="4"/>
  <c r="CQ26" i="4"/>
  <c r="CQ15" i="4"/>
  <c r="CQ31" i="4"/>
  <c r="CQ12" i="4"/>
  <c r="CQ28" i="4"/>
  <c r="CQ17" i="4"/>
  <c r="CQ33" i="4"/>
  <c r="CQ14" i="4"/>
  <c r="CQ30" i="4"/>
  <c r="CQ19" i="4"/>
  <c r="CQ35" i="4"/>
  <c r="CQ8" i="4"/>
  <c r="CQ24" i="4"/>
  <c r="CQ13" i="4"/>
  <c r="CQ29" i="4"/>
  <c r="CQ18" i="4"/>
  <c r="CQ34" i="4"/>
  <c r="CQ7" i="4"/>
  <c r="CQ23" i="4"/>
  <c r="CQ4" i="4"/>
  <c r="CQ20" i="4"/>
  <c r="CR2" i="4"/>
  <c r="CS3" i="4"/>
  <c r="CP37" i="4"/>
  <c r="P2" i="7"/>
  <c r="AP3" i="4"/>
  <c r="D3" i="4"/>
  <c r="BP3" i="4"/>
  <c r="BP46" i="4" s="1"/>
  <c r="BQ3" i="4"/>
  <c r="C3" i="4"/>
  <c r="T3" i="4"/>
  <c r="AD3" i="4"/>
  <c r="S3" i="4"/>
  <c r="AJ3" i="4"/>
  <c r="AK3" i="4"/>
  <c r="BO3" i="4"/>
  <c r="BO46" i="4" s="1"/>
  <c r="AZ3" i="4"/>
  <c r="BA3" i="4"/>
  <c r="AD2" i="4"/>
  <c r="H2" i="4"/>
  <c r="AP2" i="4"/>
  <c r="Y2" i="4"/>
  <c r="AE2" i="4"/>
  <c r="BR2" i="4"/>
  <c r="I2" i="4"/>
  <c r="M2" i="4"/>
  <c r="Q2" i="4"/>
  <c r="AQ2" i="4"/>
  <c r="AY2" i="4"/>
  <c r="V2" i="4"/>
  <c r="Z2" i="4"/>
  <c r="AF2" i="4"/>
  <c r="AJ2" i="4"/>
  <c r="BH2" i="4"/>
  <c r="BL2" i="4"/>
  <c r="BO2" i="4"/>
  <c r="BS2" i="4"/>
  <c r="N2" i="4"/>
  <c r="R2" i="4"/>
  <c r="AN2" i="4"/>
  <c r="AR2" i="4"/>
  <c r="AV2" i="4"/>
  <c r="X2" i="4"/>
  <c r="D2" i="4"/>
  <c r="AK2" i="4"/>
  <c r="AI2" i="4"/>
  <c r="BK2" i="4"/>
  <c r="U2" i="4"/>
  <c r="W2" i="4"/>
  <c r="AA2" i="4"/>
  <c r="AG2" i="4"/>
  <c r="BI2" i="4"/>
  <c r="BP2" i="4"/>
  <c r="BT2" i="4"/>
  <c r="C2" i="4"/>
  <c r="G2" i="4"/>
  <c r="K2" i="4"/>
  <c r="O2" i="4"/>
  <c r="S2" i="4"/>
  <c r="AO2" i="4"/>
  <c r="AS2" i="4"/>
  <c r="AW2" i="4"/>
  <c r="BA2" i="4"/>
  <c r="BD2" i="4"/>
  <c r="AH2" i="4"/>
  <c r="BM2" i="4"/>
  <c r="BQ2" i="4"/>
  <c r="L2" i="4"/>
  <c r="P2" i="4"/>
  <c r="AT2" i="4"/>
  <c r="AX2" i="4"/>
  <c r="BB3" i="4"/>
  <c r="BE2" i="4"/>
  <c r="BF2" i="4"/>
  <c r="AB2" i="4"/>
  <c r="BJ2" i="4"/>
  <c r="T2" i="4"/>
  <c r="AL2" i="4"/>
  <c r="AC2" i="4"/>
  <c r="BN2" i="4"/>
  <c r="E2" i="4"/>
  <c r="AM2" i="4"/>
  <c r="AU2" i="4"/>
  <c r="BC2" i="4"/>
  <c r="BG2" i="4"/>
  <c r="U3" i="4"/>
  <c r="AY3" i="4"/>
  <c r="F2" i="4"/>
  <c r="F3" i="4"/>
  <c r="J2" i="4"/>
  <c r="J3" i="4"/>
  <c r="BM3" i="4"/>
  <c r="BM46" i="4" s="1"/>
  <c r="AW3" i="4"/>
  <c r="AG3" i="4"/>
  <c r="Q3" i="4"/>
  <c r="BN3" i="4"/>
  <c r="BN46" i="4" s="1"/>
  <c r="Z3" i="4"/>
  <c r="BL3" i="4"/>
  <c r="AV3" i="4"/>
  <c r="AF3" i="4"/>
  <c r="P3" i="4"/>
  <c r="BF3" i="4"/>
  <c r="BK3" i="4"/>
  <c r="AU3" i="4"/>
  <c r="AE3" i="4"/>
  <c r="O3" i="4"/>
  <c r="BR3" i="4"/>
  <c r="AH3" i="4"/>
  <c r="BI3" i="4"/>
  <c r="AS3" i="4"/>
  <c r="AC3" i="4"/>
  <c r="M3" i="4"/>
  <c r="R3" i="4"/>
  <c r="BH3" i="4"/>
  <c r="AR3" i="4"/>
  <c r="AB3" i="4"/>
  <c r="L3" i="4"/>
  <c r="AL3" i="4"/>
  <c r="BG3" i="4"/>
  <c r="AQ3" i="4"/>
  <c r="AA3" i="4"/>
  <c r="K3" i="4"/>
  <c r="BJ3" i="4"/>
  <c r="V3" i="4"/>
  <c r="E3" i="4"/>
  <c r="AI3" i="4"/>
  <c r="BE3" i="4"/>
  <c r="AO3" i="4"/>
  <c r="Y3" i="4"/>
  <c r="I3" i="4"/>
  <c r="AT3" i="4"/>
  <c r="BT3" i="4"/>
  <c r="BT46" i="4" s="1"/>
  <c r="BD3" i="4"/>
  <c r="AN3" i="4"/>
  <c r="X3" i="4"/>
  <c r="H3" i="4"/>
  <c r="BS3" i="4"/>
  <c r="BS46" i="4" s="1"/>
  <c r="BC3" i="4"/>
  <c r="AM3" i="4"/>
  <c r="W3" i="4"/>
  <c r="G3" i="4"/>
  <c r="AX3" i="4"/>
  <c r="N3" i="4"/>
  <c r="CE2" i="4"/>
  <c r="AZ2" i="4"/>
  <c r="CF2" i="4"/>
  <c r="BB2" i="4"/>
  <c r="K9" i="15"/>
  <c r="BR46" i="4"/>
  <c r="BQ46" i="4"/>
  <c r="CS2" i="4" l="1"/>
  <c r="AH91" i="4"/>
  <c r="AK91" i="4"/>
  <c r="AR91" i="4"/>
  <c r="AY91" i="4"/>
  <c r="BJ91" i="4"/>
  <c r="BM91" i="4"/>
  <c r="BT91" i="4"/>
  <c r="H91" i="4"/>
  <c r="O91" i="4"/>
  <c r="J91" i="4"/>
  <c r="M91" i="4"/>
  <c r="T91" i="4"/>
  <c r="AA91" i="4"/>
  <c r="AV91" i="4"/>
  <c r="AF91" i="4"/>
  <c r="I91" i="4"/>
  <c r="G91" i="4"/>
  <c r="R91" i="4"/>
  <c r="U91" i="4"/>
  <c r="AB91" i="4"/>
  <c r="AI91" i="4"/>
  <c r="AT91" i="4"/>
  <c r="AW91" i="4"/>
  <c r="BD91" i="4"/>
  <c r="BK91" i="4"/>
  <c r="BF91" i="4"/>
  <c r="BI91" i="4"/>
  <c r="BP91" i="4"/>
  <c r="D91" i="4"/>
  <c r="K91" i="4"/>
  <c r="BC91" i="4"/>
  <c r="AM91" i="4"/>
  <c r="P91" i="4"/>
  <c r="BE91" i="4"/>
  <c r="BN91" i="4"/>
  <c r="BQ91" i="4"/>
  <c r="E91" i="4"/>
  <c r="L91" i="4"/>
  <c r="S91" i="4"/>
  <c r="AD91" i="4"/>
  <c r="AG91" i="4"/>
  <c r="AN91" i="4"/>
  <c r="AU91" i="4"/>
  <c r="AP91" i="4"/>
  <c r="AS91" i="4"/>
  <c r="AZ91" i="4"/>
  <c r="BG91" i="4"/>
  <c r="AL91" i="4"/>
  <c r="V91" i="4"/>
  <c r="BR91" i="4"/>
  <c r="W91" i="4"/>
  <c r="BL91" i="4"/>
  <c r="CQ37" i="4"/>
  <c r="AX91" i="4"/>
  <c r="BA91" i="4"/>
  <c r="BH91" i="4"/>
  <c r="BO91" i="4"/>
  <c r="C91" i="4"/>
  <c r="N91" i="4"/>
  <c r="Q91" i="4"/>
  <c r="X91" i="4"/>
  <c r="AE91" i="4"/>
  <c r="Z91" i="4"/>
  <c r="AC91" i="4"/>
  <c r="AJ91" i="4"/>
  <c r="AQ91" i="4"/>
  <c r="AO91" i="4"/>
  <c r="Y91" i="4"/>
  <c r="F91" i="4"/>
  <c r="BB91" i="4"/>
  <c r="BS91" i="4"/>
  <c r="CR35" i="4"/>
  <c r="CR4" i="4"/>
  <c r="CR14" i="4"/>
  <c r="CR20" i="4"/>
  <c r="CR30" i="4"/>
  <c r="CR36" i="4"/>
  <c r="CR13" i="4"/>
  <c r="CR29" i="4"/>
  <c r="CR7" i="4"/>
  <c r="CR23" i="4"/>
  <c r="CR10" i="4"/>
  <c r="CR16" i="4"/>
  <c r="CR26" i="4"/>
  <c r="CR32" i="4"/>
  <c r="CR17" i="4"/>
  <c r="CR33" i="4"/>
  <c r="CR19" i="4"/>
  <c r="CR6" i="4"/>
  <c r="CR12" i="4"/>
  <c r="CR22" i="4"/>
  <c r="CR28" i="4"/>
  <c r="CR5" i="4"/>
  <c r="CR21" i="4"/>
  <c r="CR15" i="4"/>
  <c r="CR31" i="4"/>
  <c r="CR8" i="4"/>
  <c r="CR18" i="4"/>
  <c r="CR24" i="4"/>
  <c r="CR34" i="4"/>
  <c r="CR9" i="4"/>
  <c r="CR25" i="4"/>
  <c r="CR11" i="4"/>
  <c r="CR27" i="4"/>
  <c r="K10" i="15"/>
  <c r="B44" i="4"/>
  <c r="A44" i="4"/>
  <c r="F45" i="8"/>
  <c r="E45" i="8"/>
  <c r="D45" i="8"/>
  <c r="C45" i="8"/>
  <c r="B35" i="8"/>
  <c r="B123" i="8" s="1"/>
  <c r="A35" i="8"/>
  <c r="A123" i="8" s="1"/>
  <c r="B34" i="8"/>
  <c r="B122" i="8" s="1"/>
  <c r="A34" i="8"/>
  <c r="A122" i="8" s="1"/>
  <c r="B33" i="8"/>
  <c r="B121" i="8" s="1"/>
  <c r="A33" i="8"/>
  <c r="A121" i="8" s="1"/>
  <c r="B32" i="8"/>
  <c r="B120" i="8" s="1"/>
  <c r="A32" i="8"/>
  <c r="A120" i="8" s="1"/>
  <c r="B31" i="8"/>
  <c r="B119" i="8" s="1"/>
  <c r="A31" i="8"/>
  <c r="A119" i="8" s="1"/>
  <c r="B30" i="8"/>
  <c r="B118" i="8" s="1"/>
  <c r="A30" i="8"/>
  <c r="A118" i="8" s="1"/>
  <c r="B29" i="8"/>
  <c r="B117" i="8" s="1"/>
  <c r="A29" i="8"/>
  <c r="A117" i="8" s="1"/>
  <c r="B28" i="8"/>
  <c r="B116" i="8" s="1"/>
  <c r="A28" i="8"/>
  <c r="A116" i="8" s="1"/>
  <c r="B27" i="8"/>
  <c r="B115" i="8" s="1"/>
  <c r="A27" i="8"/>
  <c r="A115" i="8" s="1"/>
  <c r="B26" i="8"/>
  <c r="B114" i="8" s="1"/>
  <c r="A26" i="8"/>
  <c r="A114" i="8" s="1"/>
  <c r="B25" i="8"/>
  <c r="B113" i="8" s="1"/>
  <c r="A25" i="8"/>
  <c r="A113" i="8" s="1"/>
  <c r="B24" i="8"/>
  <c r="B112" i="8" s="1"/>
  <c r="A24" i="8"/>
  <c r="A112" i="8" s="1"/>
  <c r="B23" i="8"/>
  <c r="B111" i="8" s="1"/>
  <c r="A23" i="8"/>
  <c r="A111" i="8" s="1"/>
  <c r="B22" i="8"/>
  <c r="B110" i="8" s="1"/>
  <c r="A22" i="8"/>
  <c r="A110" i="8" s="1"/>
  <c r="B21" i="8"/>
  <c r="B109" i="8" s="1"/>
  <c r="A21" i="8"/>
  <c r="A109" i="8" s="1"/>
  <c r="B20" i="8"/>
  <c r="B108" i="8" s="1"/>
  <c r="A20" i="8"/>
  <c r="A108" i="8" s="1"/>
  <c r="B19" i="8"/>
  <c r="B107" i="8" s="1"/>
  <c r="A19" i="8"/>
  <c r="A107" i="8" s="1"/>
  <c r="B18" i="8"/>
  <c r="B106" i="8" s="1"/>
  <c r="A18" i="8"/>
  <c r="A106" i="8" s="1"/>
  <c r="B17" i="8"/>
  <c r="B105" i="8" s="1"/>
  <c r="A17" i="8"/>
  <c r="A105" i="8" s="1"/>
  <c r="B16" i="8"/>
  <c r="B104" i="8" s="1"/>
  <c r="A16" i="8"/>
  <c r="A104" i="8" s="1"/>
  <c r="B15" i="8"/>
  <c r="B103" i="8" s="1"/>
  <c r="A15" i="8"/>
  <c r="A103" i="8" s="1"/>
  <c r="B14" i="8"/>
  <c r="B102" i="8" s="1"/>
  <c r="A14" i="8"/>
  <c r="A102" i="8" s="1"/>
  <c r="B13" i="8"/>
  <c r="B101" i="8" s="1"/>
  <c r="A13" i="8"/>
  <c r="A101" i="8" s="1"/>
  <c r="B12" i="8"/>
  <c r="B100" i="8" s="1"/>
  <c r="A12" i="8"/>
  <c r="A100" i="8" s="1"/>
  <c r="B11" i="8"/>
  <c r="B99" i="8" s="1"/>
  <c r="A11" i="8"/>
  <c r="A99" i="8" s="1"/>
  <c r="B10" i="8"/>
  <c r="B98" i="8" s="1"/>
  <c r="A10" i="8"/>
  <c r="A98" i="8" s="1"/>
  <c r="B9" i="8"/>
  <c r="B97" i="8" s="1"/>
  <c r="A9" i="8"/>
  <c r="A97" i="8" s="1"/>
  <c r="B8" i="8"/>
  <c r="B96" i="8" s="1"/>
  <c r="A8" i="8"/>
  <c r="A96" i="8" s="1"/>
  <c r="B7" i="8"/>
  <c r="B95" i="8" s="1"/>
  <c r="A7" i="8"/>
  <c r="A95" i="8" s="1"/>
  <c r="B6" i="8"/>
  <c r="B94" i="8" s="1"/>
  <c r="A6" i="8"/>
  <c r="A94" i="8" s="1"/>
  <c r="B5" i="8"/>
  <c r="B93" i="8" s="1"/>
  <c r="A5" i="8"/>
  <c r="A93" i="8" s="1"/>
  <c r="B4" i="8"/>
  <c r="B92" i="8" s="1"/>
  <c r="A4" i="8"/>
  <c r="A92" i="8" s="1"/>
  <c r="B3" i="8"/>
  <c r="B91" i="8" s="1"/>
  <c r="A3" i="8"/>
  <c r="A91" i="8" s="1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Q1" i="6"/>
  <c r="R30" i="6"/>
  <c r="Q30" i="6"/>
  <c r="S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I1" i="6"/>
  <c r="M1" i="6"/>
  <c r="N30" i="6"/>
  <c r="M30" i="6"/>
  <c r="O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30" i="6"/>
  <c r="I30" i="6"/>
  <c r="K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2" i="8" l="1"/>
  <c r="D47" i="8"/>
  <c r="I29" i="6"/>
  <c r="AO92" i="4"/>
  <c r="AV92" i="4"/>
  <c r="BC92" i="4"/>
  <c r="BM92" i="4"/>
  <c r="BT92" i="4"/>
  <c r="H92" i="4"/>
  <c r="O92" i="4"/>
  <c r="AB92" i="4"/>
  <c r="BB92" i="4"/>
  <c r="AS92" i="4"/>
  <c r="AA92" i="4"/>
  <c r="AC92" i="4"/>
  <c r="J92" i="4"/>
  <c r="BP92" i="4"/>
  <c r="E92" i="4"/>
  <c r="S92" i="4"/>
  <c r="N92" i="4"/>
  <c r="AP92" i="4"/>
  <c r="BE92" i="4"/>
  <c r="BS92" i="4"/>
  <c r="X92" i="4"/>
  <c r="BH92" i="4"/>
  <c r="BR92" i="4"/>
  <c r="BG92" i="4"/>
  <c r="C92" i="4"/>
  <c r="R92" i="4"/>
  <c r="AY92" i="4"/>
  <c r="Y92" i="4"/>
  <c r="AF92" i="4"/>
  <c r="AM92" i="4"/>
  <c r="AW92" i="4"/>
  <c r="BD92" i="4"/>
  <c r="BK92" i="4"/>
  <c r="BA92" i="4"/>
  <c r="BO92" i="4"/>
  <c r="AL92" i="4"/>
  <c r="M92" i="4"/>
  <c r="AX92" i="4"/>
  <c r="D92" i="4"/>
  <c r="AZ92" i="4"/>
  <c r="Z92" i="4"/>
  <c r="AR92" i="4"/>
  <c r="BJ92" i="4"/>
  <c r="BI92" i="4"/>
  <c r="BL92" i="4"/>
  <c r="G92" i="4"/>
  <c r="Q92" i="4"/>
  <c r="AE92" i="4"/>
  <c r="F92" i="4"/>
  <c r="BF92" i="4"/>
  <c r="AK92" i="4"/>
  <c r="AQ92" i="4"/>
  <c r="I92" i="4"/>
  <c r="P92" i="4"/>
  <c r="W92" i="4"/>
  <c r="AG92" i="4"/>
  <c r="AN92" i="4"/>
  <c r="AU92" i="4"/>
  <c r="U92" i="4"/>
  <c r="AI92" i="4"/>
  <c r="V92" i="4"/>
  <c r="T92" i="4"/>
  <c r="AH92" i="4"/>
  <c r="K92" i="4"/>
  <c r="BN92" i="4"/>
  <c r="BQ92" i="4"/>
  <c r="L92" i="4"/>
  <c r="AT92" i="4"/>
  <c r="AJ92" i="4"/>
  <c r="AD92" i="4"/>
  <c r="CR37" i="4"/>
  <c r="E47" i="8"/>
  <c r="E2" i="8"/>
  <c r="Q29" i="6"/>
  <c r="F47" i="8"/>
  <c r="F2" i="8"/>
  <c r="M29" i="6"/>
  <c r="C46" i="8"/>
  <c r="B12" i="15" s="1"/>
  <c r="C47" i="8"/>
  <c r="C2" i="8"/>
  <c r="CS35" i="4"/>
  <c r="CS4" i="4"/>
  <c r="CS20" i="4"/>
  <c r="CS17" i="4"/>
  <c r="CS33" i="4"/>
  <c r="CS14" i="4"/>
  <c r="CS30" i="4"/>
  <c r="CS15" i="4"/>
  <c r="CS31" i="4"/>
  <c r="CS8" i="4"/>
  <c r="CS24" i="4"/>
  <c r="CS5" i="4"/>
  <c r="CS21" i="4"/>
  <c r="CS10" i="4"/>
  <c r="CS26" i="4"/>
  <c r="CS11" i="4"/>
  <c r="CS27" i="4"/>
  <c r="CS12" i="4"/>
  <c r="CS28" i="4"/>
  <c r="CS36" i="4"/>
  <c r="CS9" i="4"/>
  <c r="CS25" i="4"/>
  <c r="CS6" i="4"/>
  <c r="CS22" i="4"/>
  <c r="CS7" i="4"/>
  <c r="CS23" i="4"/>
  <c r="CS16" i="4"/>
  <c r="CS32" i="4"/>
  <c r="CS13" i="4"/>
  <c r="CS29" i="4"/>
  <c r="CS18" i="4"/>
  <c r="CS34" i="4"/>
  <c r="CS19" i="4"/>
  <c r="K11" i="15"/>
  <c r="B51" i="8"/>
  <c r="B57" i="8"/>
  <c r="B59" i="8"/>
  <c r="B63" i="8"/>
  <c r="B67" i="8"/>
  <c r="B75" i="8"/>
  <c r="A48" i="8"/>
  <c r="A50" i="8"/>
  <c r="A52" i="8"/>
  <c r="A54" i="8"/>
  <c r="A56" i="8"/>
  <c r="A58" i="8"/>
  <c r="A60" i="8"/>
  <c r="A62" i="8"/>
  <c r="A64" i="8"/>
  <c r="A66" i="8"/>
  <c r="A68" i="8"/>
  <c r="A70" i="8"/>
  <c r="A72" i="8"/>
  <c r="A74" i="8"/>
  <c r="A76" i="8"/>
  <c r="A78" i="8"/>
  <c r="A80" i="8"/>
  <c r="B49" i="8"/>
  <c r="B53" i="8"/>
  <c r="B55" i="8"/>
  <c r="B61" i="8"/>
  <c r="B65" i="8"/>
  <c r="B69" i="8"/>
  <c r="B71" i="8"/>
  <c r="B77" i="8"/>
  <c r="B79" i="8"/>
  <c r="B48" i="8"/>
  <c r="B50" i="8"/>
  <c r="B52" i="8"/>
  <c r="B54" i="8"/>
  <c r="B56" i="8"/>
  <c r="B58" i="8"/>
  <c r="B60" i="8"/>
  <c r="B62" i="8"/>
  <c r="B64" i="8"/>
  <c r="B66" i="8"/>
  <c r="B68" i="8"/>
  <c r="B70" i="8"/>
  <c r="B72" i="8"/>
  <c r="B74" i="8"/>
  <c r="B76" i="8"/>
  <c r="B78" i="8"/>
  <c r="B80" i="8"/>
  <c r="B73" i="8"/>
  <c r="A49" i="8"/>
  <c r="A51" i="8"/>
  <c r="A53" i="8"/>
  <c r="A55" i="8"/>
  <c r="A57" i="8"/>
  <c r="A59" i="8"/>
  <c r="A61" i="8"/>
  <c r="A63" i="8"/>
  <c r="A65" i="8"/>
  <c r="A67" i="8"/>
  <c r="A69" i="8"/>
  <c r="A71" i="8"/>
  <c r="A73" i="8"/>
  <c r="A75" i="8"/>
  <c r="A77" i="8"/>
  <c r="A79" i="8"/>
  <c r="D46" i="8"/>
  <c r="C12" i="15" s="1"/>
  <c r="E46" i="8"/>
  <c r="D12" i="15" s="1"/>
  <c r="F46" i="8"/>
  <c r="E12" i="15" s="1"/>
  <c r="F30" i="6"/>
  <c r="E30" i="6"/>
  <c r="E29" i="6"/>
  <c r="G21" i="6"/>
  <c r="E1" i="6"/>
  <c r="C7" i="6"/>
  <c r="D90" i="8" l="1"/>
  <c r="C2" i="15"/>
  <c r="T93" i="4"/>
  <c r="AA93" i="4"/>
  <c r="AD93" i="4"/>
  <c r="AG93" i="4"/>
  <c r="AV93" i="4"/>
  <c r="BC93" i="4"/>
  <c r="BF93" i="4"/>
  <c r="BI93" i="4"/>
  <c r="BH93" i="4"/>
  <c r="BO93" i="4"/>
  <c r="BR93" i="4"/>
  <c r="F93" i="4"/>
  <c r="I93" i="4"/>
  <c r="BQ93" i="4"/>
  <c r="AX93" i="4"/>
  <c r="AH93" i="4"/>
  <c r="R93" i="4"/>
  <c r="BP93" i="4"/>
  <c r="D93" i="4"/>
  <c r="K93" i="4"/>
  <c r="N93" i="4"/>
  <c r="Q93" i="4"/>
  <c r="AF93" i="4"/>
  <c r="AM93" i="4"/>
  <c r="AP93" i="4"/>
  <c r="AS93" i="4"/>
  <c r="AR93" i="4"/>
  <c r="AY93" i="4"/>
  <c r="BB93" i="4"/>
  <c r="BE93" i="4"/>
  <c r="BD93" i="4"/>
  <c r="E93" i="4"/>
  <c r="BA93" i="4"/>
  <c r="AK93" i="4"/>
  <c r="BT93" i="4"/>
  <c r="AZ93" i="4"/>
  <c r="BG93" i="4"/>
  <c r="BJ93" i="4"/>
  <c r="BM93" i="4"/>
  <c r="C93" i="4"/>
  <c r="P93" i="4"/>
  <c r="W93" i="4"/>
  <c r="Z93" i="4"/>
  <c r="AC93" i="4"/>
  <c r="AB93" i="4"/>
  <c r="AI93" i="4"/>
  <c r="AL93" i="4"/>
  <c r="AO93" i="4"/>
  <c r="BK93" i="4"/>
  <c r="AN93" i="4"/>
  <c r="X93" i="4"/>
  <c r="H93" i="4"/>
  <c r="U93" i="4"/>
  <c r="AJ93" i="4"/>
  <c r="AQ93" i="4"/>
  <c r="AT93" i="4"/>
  <c r="AW93" i="4"/>
  <c r="BL93" i="4"/>
  <c r="BS93" i="4"/>
  <c r="G93" i="4"/>
  <c r="J93" i="4"/>
  <c r="M93" i="4"/>
  <c r="L93" i="4"/>
  <c r="S93" i="4"/>
  <c r="V93" i="4"/>
  <c r="Y93" i="4"/>
  <c r="BN93" i="4"/>
  <c r="AU93" i="4"/>
  <c r="AE93" i="4"/>
  <c r="O93" i="4"/>
  <c r="CS37" i="4"/>
  <c r="E90" i="8"/>
  <c r="D2" i="15"/>
  <c r="B2" i="15"/>
  <c r="C90" i="8"/>
  <c r="E2" i="15"/>
  <c r="F90" i="8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36" i="4"/>
  <c r="B79" i="4" s="1"/>
  <c r="A36" i="4"/>
  <c r="A79" i="4" s="1"/>
  <c r="B35" i="4"/>
  <c r="B78" i="4" s="1"/>
  <c r="A35" i="4"/>
  <c r="A78" i="4" s="1"/>
  <c r="B34" i="4"/>
  <c r="B77" i="4" s="1"/>
  <c r="A34" i="4"/>
  <c r="A77" i="4" s="1"/>
  <c r="B33" i="4"/>
  <c r="B76" i="4" s="1"/>
  <c r="A33" i="4"/>
  <c r="A76" i="4" s="1"/>
  <c r="B32" i="4"/>
  <c r="B75" i="4" s="1"/>
  <c r="A32" i="4"/>
  <c r="A75" i="4" s="1"/>
  <c r="B31" i="4"/>
  <c r="B74" i="4" s="1"/>
  <c r="A31" i="4"/>
  <c r="A74" i="4" s="1"/>
  <c r="B30" i="4"/>
  <c r="B73" i="4" s="1"/>
  <c r="A30" i="4"/>
  <c r="A73" i="4" s="1"/>
  <c r="B29" i="4"/>
  <c r="B72" i="4" s="1"/>
  <c r="A29" i="4"/>
  <c r="A72" i="4" s="1"/>
  <c r="B28" i="4"/>
  <c r="B71" i="4" s="1"/>
  <c r="A28" i="4"/>
  <c r="A71" i="4" s="1"/>
  <c r="B27" i="4"/>
  <c r="B70" i="4" s="1"/>
  <c r="A27" i="4"/>
  <c r="A70" i="4" s="1"/>
  <c r="B26" i="4"/>
  <c r="B69" i="4" s="1"/>
  <c r="A26" i="4"/>
  <c r="A69" i="4" s="1"/>
  <c r="B25" i="4"/>
  <c r="B68" i="4" s="1"/>
  <c r="A25" i="4"/>
  <c r="A68" i="4" s="1"/>
  <c r="B24" i="4"/>
  <c r="B67" i="4" s="1"/>
  <c r="A24" i="4"/>
  <c r="A67" i="4" s="1"/>
  <c r="B23" i="4"/>
  <c r="B66" i="4" s="1"/>
  <c r="A23" i="4"/>
  <c r="A66" i="4" s="1"/>
  <c r="B22" i="4"/>
  <c r="B65" i="4" s="1"/>
  <c r="A22" i="4"/>
  <c r="A65" i="4" s="1"/>
  <c r="B21" i="4"/>
  <c r="B64" i="4" s="1"/>
  <c r="A21" i="4"/>
  <c r="A64" i="4" s="1"/>
  <c r="B20" i="4"/>
  <c r="B63" i="4" s="1"/>
  <c r="A20" i="4"/>
  <c r="A63" i="4" s="1"/>
  <c r="B19" i="4"/>
  <c r="B62" i="4" s="1"/>
  <c r="A19" i="4"/>
  <c r="A62" i="4" s="1"/>
  <c r="B18" i="4"/>
  <c r="B61" i="4" s="1"/>
  <c r="A18" i="4"/>
  <c r="A61" i="4" s="1"/>
  <c r="B17" i="4"/>
  <c r="B60" i="4" s="1"/>
  <c r="A17" i="4"/>
  <c r="A60" i="4" s="1"/>
  <c r="B16" i="4"/>
  <c r="B59" i="4" s="1"/>
  <c r="A16" i="4"/>
  <c r="A59" i="4" s="1"/>
  <c r="B15" i="4"/>
  <c r="B58" i="4" s="1"/>
  <c r="A15" i="4"/>
  <c r="A58" i="4" s="1"/>
  <c r="B14" i="4"/>
  <c r="B57" i="4" s="1"/>
  <c r="A14" i="4"/>
  <c r="A57" i="4" s="1"/>
  <c r="B13" i="4"/>
  <c r="B56" i="4" s="1"/>
  <c r="A13" i="4"/>
  <c r="A56" i="4" s="1"/>
  <c r="B12" i="4"/>
  <c r="B55" i="4" s="1"/>
  <c r="A12" i="4"/>
  <c r="A55" i="4" s="1"/>
  <c r="B11" i="4"/>
  <c r="B54" i="4" s="1"/>
  <c r="A11" i="4"/>
  <c r="A54" i="4" s="1"/>
  <c r="B10" i="4"/>
  <c r="B53" i="4" s="1"/>
  <c r="A10" i="4"/>
  <c r="A53" i="4" s="1"/>
  <c r="B9" i="4"/>
  <c r="B52" i="4" s="1"/>
  <c r="A9" i="4"/>
  <c r="A52" i="4" s="1"/>
  <c r="B8" i="4"/>
  <c r="B51" i="4" s="1"/>
  <c r="A8" i="4"/>
  <c r="A51" i="4" s="1"/>
  <c r="B7" i="4"/>
  <c r="B50" i="4" s="1"/>
  <c r="A7" i="4"/>
  <c r="A50" i="4" s="1"/>
  <c r="B6" i="4"/>
  <c r="B49" i="4" s="1"/>
  <c r="A6" i="4"/>
  <c r="A49" i="4" s="1"/>
  <c r="B5" i="4"/>
  <c r="B48" i="4" s="1"/>
  <c r="A5" i="4"/>
  <c r="A48" i="4" s="1"/>
  <c r="B4" i="4"/>
  <c r="B47" i="4" s="1"/>
  <c r="A4" i="4"/>
  <c r="A47" i="4" s="1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35" i="3"/>
  <c r="J34" i="3"/>
  <c r="J33" i="3"/>
  <c r="J32" i="3"/>
  <c r="J31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3" i="3"/>
  <c r="J11" i="3"/>
  <c r="J10" i="3"/>
  <c r="J9" i="3"/>
  <c r="J8" i="3"/>
  <c r="J7" i="3"/>
  <c r="J6" i="3"/>
  <c r="J4" i="3"/>
  <c r="J3" i="3"/>
  <c r="N3" i="3" l="1"/>
  <c r="D57" i="8" l="1"/>
  <c r="D48" i="8"/>
  <c r="D52" i="8"/>
  <c r="D82" i="8"/>
  <c r="D62" i="8"/>
  <c r="D54" i="8"/>
  <c r="D61" i="8"/>
  <c r="D74" i="8"/>
  <c r="C51" i="8"/>
  <c r="F51" i="8"/>
  <c r="D51" i="8"/>
  <c r="E51" i="8"/>
  <c r="D55" i="8"/>
  <c r="D59" i="8"/>
  <c r="D63" i="8"/>
  <c r="D65" i="8"/>
  <c r="D68" i="8"/>
  <c r="D78" i="8"/>
  <c r="D75" i="8"/>
  <c r="D49" i="8"/>
  <c r="D67" i="8"/>
  <c r="D56" i="8"/>
  <c r="D71" i="8"/>
  <c r="D69" i="8"/>
  <c r="D70" i="8"/>
  <c r="D73" i="8"/>
  <c r="D77" i="8"/>
  <c r="D66" i="8"/>
  <c r="D79" i="8"/>
  <c r="D53" i="8"/>
  <c r="D50" i="8"/>
  <c r="D58" i="8"/>
  <c r="D60" i="8"/>
  <c r="D64" i="8"/>
  <c r="D72" i="8"/>
  <c r="D76" i="8"/>
  <c r="D80" i="8"/>
  <c r="D81" i="8"/>
  <c r="E81" i="8"/>
  <c r="C82" i="8"/>
  <c r="F82" i="8"/>
  <c r="E82" i="8"/>
  <c r="C81" i="8"/>
  <c r="F81" i="8"/>
  <c r="E52" i="8"/>
  <c r="E66" i="8"/>
  <c r="E53" i="8"/>
  <c r="E60" i="8"/>
  <c r="E77" i="8"/>
  <c r="E65" i="8"/>
  <c r="E74" i="8"/>
  <c r="E80" i="8"/>
  <c r="C68" i="8"/>
  <c r="C49" i="8"/>
  <c r="C57" i="8"/>
  <c r="C48" i="8"/>
  <c r="C70" i="8"/>
  <c r="C71" i="8"/>
  <c r="C72" i="8"/>
  <c r="C78" i="8"/>
  <c r="F49" i="8"/>
  <c r="F61" i="8"/>
  <c r="F52" i="8"/>
  <c r="F63" i="8"/>
  <c r="F65" i="8"/>
  <c r="F68" i="8"/>
  <c r="F76" i="8"/>
  <c r="F78" i="8"/>
  <c r="E62" i="8"/>
  <c r="E56" i="8"/>
  <c r="E48" i="8"/>
  <c r="E55" i="8"/>
  <c r="E61" i="8"/>
  <c r="E63" i="8"/>
  <c r="E67" i="8"/>
  <c r="E75" i="8"/>
  <c r="E79" i="8"/>
  <c r="C52" i="8"/>
  <c r="C50" i="8"/>
  <c r="C59" i="8"/>
  <c r="C61" i="8"/>
  <c r="C65" i="8"/>
  <c r="C73" i="8"/>
  <c r="C74" i="8"/>
  <c r="C77" i="8"/>
  <c r="F60" i="8"/>
  <c r="F53" i="8"/>
  <c r="F71" i="8"/>
  <c r="F54" i="8"/>
  <c r="F67" i="8"/>
  <c r="F69" i="8"/>
  <c r="F70" i="8"/>
  <c r="F75" i="8"/>
  <c r="F80" i="8"/>
  <c r="E50" i="8"/>
  <c r="E58" i="8"/>
  <c r="E49" i="8"/>
  <c r="E57" i="8"/>
  <c r="E70" i="8"/>
  <c r="E68" i="8"/>
  <c r="E69" i="8"/>
  <c r="E76" i="8"/>
  <c r="C58" i="8"/>
  <c r="C54" i="8"/>
  <c r="C53" i="8"/>
  <c r="C62" i="8"/>
  <c r="C63" i="8"/>
  <c r="C67" i="8"/>
  <c r="C75" i="8"/>
  <c r="C80" i="8"/>
  <c r="F57" i="8"/>
  <c r="F48" i="8"/>
  <c r="F56" i="8"/>
  <c r="F62" i="8"/>
  <c r="F74" i="8"/>
  <c r="F72" i="8"/>
  <c r="F77" i="8"/>
  <c r="E54" i="8"/>
  <c r="E64" i="8"/>
  <c r="E59" i="8"/>
  <c r="E73" i="8"/>
  <c r="E72" i="8"/>
  <c r="E71" i="8"/>
  <c r="E78" i="8"/>
  <c r="C56" i="8"/>
  <c r="C60" i="8"/>
  <c r="C55" i="8"/>
  <c r="C64" i="8"/>
  <c r="C66" i="8"/>
  <c r="C69" i="8"/>
  <c r="C79" i="8"/>
  <c r="C76" i="8"/>
  <c r="F55" i="8"/>
  <c r="F59" i="8"/>
  <c r="F50" i="8"/>
  <c r="F58" i="8"/>
  <c r="F64" i="8"/>
  <c r="F66" i="8"/>
  <c r="F73" i="8"/>
  <c r="F79" i="8"/>
  <c r="D83" i="8" l="1"/>
  <c r="D84" i="8"/>
  <c r="E84" i="8"/>
  <c r="E83" i="8"/>
  <c r="C84" i="8"/>
  <c r="C83" i="8"/>
  <c r="F83" i="8"/>
  <c r="F84" i="8"/>
  <c r="F85" i="8" l="1"/>
  <c r="E85" i="8"/>
  <c r="C85" i="8"/>
  <c r="D85" i="8"/>
  <c r="D17" i="8" s="1"/>
  <c r="C11" i="8" l="1"/>
  <c r="E30" i="8"/>
  <c r="E118" i="8" s="1"/>
  <c r="D11" i="15" s="1"/>
  <c r="C3" i="8"/>
  <c r="F12" i="8"/>
  <c r="F100" i="8" s="1"/>
  <c r="E7" i="8"/>
  <c r="E95" i="8" s="1"/>
  <c r="F19" i="8"/>
  <c r="F107" i="8" s="1"/>
  <c r="E32" i="8"/>
  <c r="E120" i="8" s="1"/>
  <c r="E23" i="8"/>
  <c r="E111" i="8" s="1"/>
  <c r="F34" i="8"/>
  <c r="F122" i="8" s="1"/>
  <c r="E20" i="8"/>
  <c r="E108" i="8" s="1"/>
  <c r="F14" i="8"/>
  <c r="F102" i="8" s="1"/>
  <c r="E13" i="8"/>
  <c r="E101" i="8" s="1"/>
  <c r="F13" i="8"/>
  <c r="F101" i="8" s="1"/>
  <c r="D9" i="8"/>
  <c r="D13" i="8"/>
  <c r="D101" i="8" s="1"/>
  <c r="E5" i="8"/>
  <c r="E93" i="8" s="1"/>
  <c r="D5" i="15" s="1"/>
  <c r="F35" i="8"/>
  <c r="F123" i="8" s="1"/>
  <c r="E28" i="8"/>
  <c r="E116" i="8" s="1"/>
  <c r="E14" i="8"/>
  <c r="E102" i="8" s="1"/>
  <c r="F32" i="8"/>
  <c r="F120" i="8" s="1"/>
  <c r="F20" i="8"/>
  <c r="F108" i="8" s="1"/>
  <c r="F21" i="8"/>
  <c r="F109" i="8" s="1"/>
  <c r="E11" i="8"/>
  <c r="E99" i="8" s="1"/>
  <c r="F3" i="8"/>
  <c r="F91" i="8" s="1"/>
  <c r="E3" i="15" s="1"/>
  <c r="F11" i="8"/>
  <c r="F99" i="8" s="1"/>
  <c r="D15" i="8"/>
  <c r="D103" i="8" s="1"/>
  <c r="C99" i="8"/>
  <c r="C5" i="8"/>
  <c r="C30" i="8"/>
  <c r="C118" i="8" s="1"/>
  <c r="B11" i="15" s="1"/>
  <c r="C9" i="8"/>
  <c r="C27" i="8"/>
  <c r="C25" i="8"/>
  <c r="C13" i="8"/>
  <c r="C101" i="8" s="1"/>
  <c r="E31" i="8"/>
  <c r="E119" i="8" s="1"/>
  <c r="E21" i="8"/>
  <c r="E109" i="8" s="1"/>
  <c r="E35" i="8"/>
  <c r="E123" i="8" s="1"/>
  <c r="E12" i="8"/>
  <c r="E100" i="8" s="1"/>
  <c r="E18" i="8"/>
  <c r="E106" i="8" s="1"/>
  <c r="E3" i="8"/>
  <c r="E91" i="8" s="1"/>
  <c r="D3" i="15" s="1"/>
  <c r="E19" i="8"/>
  <c r="E25" i="8"/>
  <c r="E113" i="8" s="1"/>
  <c r="E29" i="8"/>
  <c r="E117" i="8" s="1"/>
  <c r="E26" i="8"/>
  <c r="E114" i="8" s="1"/>
  <c r="D9" i="15" s="1"/>
  <c r="E6" i="8"/>
  <c r="E94" i="8" s="1"/>
  <c r="D10" i="8"/>
  <c r="F18" i="8"/>
  <c r="F106" i="8" s="1"/>
  <c r="C22" i="8"/>
  <c r="E33" i="8"/>
  <c r="E121" i="8" s="1"/>
  <c r="F7" i="8"/>
  <c r="F95" i="8" s="1"/>
  <c r="F27" i="8"/>
  <c r="F115" i="8" s="1"/>
  <c r="C4" i="8"/>
  <c r="C7" i="8"/>
  <c r="E17" i="8"/>
  <c r="E105" i="8" s="1"/>
  <c r="C18" i="8"/>
  <c r="D31" i="8"/>
  <c r="D119" i="8" s="1"/>
  <c r="E16" i="8"/>
  <c r="E104" i="8" s="1"/>
  <c r="C17" i="8"/>
  <c r="C105" i="8" s="1"/>
  <c r="D27" i="8"/>
  <c r="D115" i="8" s="1"/>
  <c r="E4" i="8"/>
  <c r="E92" i="8" s="1"/>
  <c r="D25" i="8"/>
  <c r="D113" i="8" s="1"/>
  <c r="D16" i="8"/>
  <c r="D104" i="8" s="1"/>
  <c r="F30" i="8"/>
  <c r="F118" i="8" s="1"/>
  <c r="E11" i="15" s="1"/>
  <c r="F17" i="8"/>
  <c r="F105" i="8" s="1"/>
  <c r="F28" i="8"/>
  <c r="F116" i="8" s="1"/>
  <c r="F4" i="8"/>
  <c r="F92" i="8" s="1"/>
  <c r="F8" i="8"/>
  <c r="F96" i="8" s="1"/>
  <c r="D30" i="8"/>
  <c r="C31" i="8"/>
  <c r="C21" i="8"/>
  <c r="C28" i="8"/>
  <c r="C29" i="8"/>
  <c r="C19" i="8"/>
  <c r="C107" i="8" s="1"/>
  <c r="C8" i="8"/>
  <c r="C23" i="8"/>
  <c r="C20" i="8"/>
  <c r="C26" i="8"/>
  <c r="C6" i="8"/>
  <c r="C34" i="8"/>
  <c r="C33" i="8"/>
  <c r="F6" i="8"/>
  <c r="F94" i="8" s="1"/>
  <c r="E15" i="8"/>
  <c r="E103" i="8" s="1"/>
  <c r="C14" i="8"/>
  <c r="C35" i="8"/>
  <c r="E8" i="8"/>
  <c r="E96" i="8" s="1"/>
  <c r="E24" i="8"/>
  <c r="E112" i="8" s="1"/>
  <c r="D8" i="8"/>
  <c r="D96" i="8" s="1"/>
  <c r="F31" i="8"/>
  <c r="F119" i="8" s="1"/>
  <c r="D35" i="8"/>
  <c r="D123" i="8" s="1"/>
  <c r="F24" i="8"/>
  <c r="F112" i="8" s="1"/>
  <c r="D26" i="8"/>
  <c r="D114" i="8" s="1"/>
  <c r="C9" i="15" s="1"/>
  <c r="D6" i="8"/>
  <c r="D94" i="8" s="1"/>
  <c r="F22" i="8"/>
  <c r="F110" i="8" s="1"/>
  <c r="D11" i="8"/>
  <c r="C16" i="8"/>
  <c r="D7" i="8"/>
  <c r="F16" i="8"/>
  <c r="F104" i="8" s="1"/>
  <c r="F33" i="8"/>
  <c r="F121" i="8" s="1"/>
  <c r="F9" i="8"/>
  <c r="F97" i="8" s="1"/>
  <c r="F10" i="8"/>
  <c r="F98" i="8" s="1"/>
  <c r="E10" i="8"/>
  <c r="E98" i="8" s="1"/>
  <c r="E27" i="8"/>
  <c r="E115" i="8" s="1"/>
  <c r="F15" i="8"/>
  <c r="F103" i="8" s="1"/>
  <c r="F5" i="8"/>
  <c r="F93" i="8" s="1"/>
  <c r="E5" i="15" s="1"/>
  <c r="D5" i="8"/>
  <c r="D93" i="8" s="1"/>
  <c r="C5" i="15" s="1"/>
  <c r="D18" i="8"/>
  <c r="D106" i="8" s="1"/>
  <c r="D21" i="8"/>
  <c r="D19" i="8"/>
  <c r="D33" i="8"/>
  <c r="D121" i="8" s="1"/>
  <c r="D22" i="8"/>
  <c r="D110" i="8" s="1"/>
  <c r="D24" i="8"/>
  <c r="D112" i="8" s="1"/>
  <c r="D34" i="8"/>
  <c r="D122" i="8" s="1"/>
  <c r="D23" i="8"/>
  <c r="D111" i="8" s="1"/>
  <c r="D4" i="8"/>
  <c r="D92" i="8" s="1"/>
  <c r="D20" i="8"/>
  <c r="D108" i="8" s="1"/>
  <c r="D32" i="8"/>
  <c r="D120" i="8" s="1"/>
  <c r="D28" i="8"/>
  <c r="D116" i="8" s="1"/>
  <c r="C32" i="8"/>
  <c r="D14" i="8"/>
  <c r="D102" i="8" s="1"/>
  <c r="C24" i="8"/>
  <c r="E22" i="8"/>
  <c r="E110" i="8" s="1"/>
  <c r="C10" i="8"/>
  <c r="F23" i="8"/>
  <c r="F111" i="8" s="1"/>
  <c r="D29" i="8"/>
  <c r="D117" i="8" s="1"/>
  <c r="D12" i="8"/>
  <c r="D100" i="8" s="1"/>
  <c r="F26" i="8"/>
  <c r="F114" i="8" s="1"/>
  <c r="E9" i="15" s="1"/>
  <c r="F29" i="8"/>
  <c r="F117" i="8" s="1"/>
  <c r="C15" i="8"/>
  <c r="E9" i="8"/>
  <c r="E97" i="8" s="1"/>
  <c r="F25" i="8"/>
  <c r="F113" i="8" s="1"/>
  <c r="C12" i="8"/>
  <c r="E34" i="8"/>
  <c r="E122" i="8" s="1"/>
  <c r="D3" i="8"/>
  <c r="D91" i="8" s="1"/>
  <c r="C3" i="15" s="1"/>
  <c r="D105" i="8"/>
  <c r="H11" i="8" l="1"/>
  <c r="AG9" i="13" s="1"/>
  <c r="D7" i="15"/>
  <c r="E6" i="15"/>
  <c r="D6" i="15"/>
  <c r="E8" i="15"/>
  <c r="H13" i="8"/>
  <c r="AG11" i="13" s="1"/>
  <c r="E7" i="15"/>
  <c r="E4" i="15"/>
  <c r="E10" i="15"/>
  <c r="D10" i="15"/>
  <c r="D4" i="15"/>
  <c r="H30" i="8"/>
  <c r="AG28" i="13" s="1"/>
  <c r="H33" i="8"/>
  <c r="AG31" i="13" s="1"/>
  <c r="C121" i="8"/>
  <c r="H31" i="8"/>
  <c r="AG29" i="13" s="1"/>
  <c r="C119" i="8"/>
  <c r="H7" i="8"/>
  <c r="AG5" i="13" s="1"/>
  <c r="C95" i="8"/>
  <c r="H12" i="8"/>
  <c r="AG10" i="13" s="1"/>
  <c r="C100" i="8"/>
  <c r="H15" i="8"/>
  <c r="AG13" i="13" s="1"/>
  <c r="C103" i="8"/>
  <c r="H24" i="8"/>
  <c r="AG22" i="13" s="1"/>
  <c r="C112" i="8"/>
  <c r="H16" i="8"/>
  <c r="AG14" i="13" s="1"/>
  <c r="C104" i="8"/>
  <c r="H14" i="8"/>
  <c r="AG12" i="13" s="1"/>
  <c r="C102" i="8"/>
  <c r="H34" i="8"/>
  <c r="AG32" i="13" s="1"/>
  <c r="C122" i="8"/>
  <c r="H23" i="8"/>
  <c r="AG21" i="13" s="1"/>
  <c r="C111" i="8"/>
  <c r="H28" i="8"/>
  <c r="AG26" i="13" s="1"/>
  <c r="C116" i="8"/>
  <c r="H4" i="8"/>
  <c r="AG2" i="13" s="1"/>
  <c r="C92" i="8"/>
  <c r="H22" i="8"/>
  <c r="AG20" i="13" s="1"/>
  <c r="C110" i="8"/>
  <c r="H25" i="8"/>
  <c r="AG23" i="13" s="1"/>
  <c r="C113" i="8"/>
  <c r="H5" i="8"/>
  <c r="AG3" i="13" s="1"/>
  <c r="C93" i="8"/>
  <c r="B5" i="15" s="1"/>
  <c r="G5" i="15" s="1"/>
  <c r="H20" i="8"/>
  <c r="AG18" i="13" s="1"/>
  <c r="C108" i="8"/>
  <c r="F37" i="8"/>
  <c r="E37" i="8"/>
  <c r="H6" i="8"/>
  <c r="AG4" i="13" s="1"/>
  <c r="C94" i="8"/>
  <c r="H8" i="8"/>
  <c r="AG6" i="13" s="1"/>
  <c r="C96" i="8"/>
  <c r="H21" i="8"/>
  <c r="AG19" i="13" s="1"/>
  <c r="C109" i="8"/>
  <c r="H18" i="8"/>
  <c r="AG16" i="13" s="1"/>
  <c r="C106" i="8"/>
  <c r="H27" i="8"/>
  <c r="AG25" i="13" s="1"/>
  <c r="C115" i="8"/>
  <c r="H35" i="8"/>
  <c r="AG33" i="13" s="1"/>
  <c r="C123" i="8"/>
  <c r="H29" i="8"/>
  <c r="AG27" i="13" s="1"/>
  <c r="C117" i="8"/>
  <c r="E107" i="8"/>
  <c r="D8" i="15" s="1"/>
  <c r="H3" i="8"/>
  <c r="AG1" i="13" s="1"/>
  <c r="C91" i="8"/>
  <c r="B3" i="15" s="1"/>
  <c r="G3" i="15" s="1"/>
  <c r="H10" i="8"/>
  <c r="AG8" i="13" s="1"/>
  <c r="C98" i="8"/>
  <c r="H32" i="8"/>
  <c r="AG30" i="13" s="1"/>
  <c r="C120" i="8"/>
  <c r="H26" i="8"/>
  <c r="AG24" i="13" s="1"/>
  <c r="C114" i="8"/>
  <c r="B9" i="15" s="1"/>
  <c r="G9" i="15" s="1"/>
  <c r="H19" i="8"/>
  <c r="AG17" i="13" s="1"/>
  <c r="H17" i="8"/>
  <c r="AG15" i="13" s="1"/>
  <c r="H9" i="8"/>
  <c r="AG7" i="13" s="1"/>
  <c r="C97" i="8"/>
  <c r="D118" i="8"/>
  <c r="C11" i="15" s="1"/>
  <c r="G11" i="15" s="1"/>
  <c r="D95" i="8"/>
  <c r="C6" i="15" s="1"/>
  <c r="C10" i="15"/>
  <c r="D98" i="8"/>
  <c r="D97" i="8"/>
  <c r="D109" i="8"/>
  <c r="C37" i="8"/>
  <c r="D99" i="8"/>
  <c r="C4" i="15" s="1"/>
  <c r="D107" i="8"/>
  <c r="D37" i="8"/>
  <c r="B8" i="15" l="1"/>
  <c r="D14" i="15"/>
  <c r="E14" i="15"/>
  <c r="B6" i="15"/>
  <c r="G6" i="15" s="1"/>
  <c r="B4" i="15"/>
  <c r="G4" i="15" s="1"/>
  <c r="C8" i="15"/>
  <c r="H37" i="8"/>
  <c r="C4" i="24" s="1"/>
  <c r="B7" i="15"/>
  <c r="B10" i="15"/>
  <c r="G10" i="15" s="1"/>
  <c r="C7" i="15"/>
  <c r="I34" i="8"/>
  <c r="I19" i="8"/>
  <c r="I31" i="8"/>
  <c r="I15" i="8"/>
  <c r="I35" i="8"/>
  <c r="I7" i="8"/>
  <c r="I5" i="8"/>
  <c r="I21" i="8"/>
  <c r="I25" i="8"/>
  <c r="I26" i="8"/>
  <c r="I8" i="8"/>
  <c r="I10" i="8"/>
  <c r="I9" i="8"/>
  <c r="I6" i="8"/>
  <c r="I12" i="8"/>
  <c r="I18" i="8"/>
  <c r="I27" i="8"/>
  <c r="I16" i="8"/>
  <c r="I33" i="8"/>
  <c r="I23" i="8"/>
  <c r="I30" i="8"/>
  <c r="I32" i="8"/>
  <c r="I14" i="8"/>
  <c r="I29" i="8"/>
  <c r="I20" i="8"/>
  <c r="I4" i="8"/>
  <c r="I13" i="8"/>
  <c r="I11" i="8"/>
  <c r="I17" i="8"/>
  <c r="I3" i="8"/>
  <c r="I22" i="8"/>
  <c r="I28" i="8"/>
  <c r="I24" i="8"/>
  <c r="G7" i="15" l="1"/>
  <c r="G8" i="15"/>
  <c r="B14" i="15"/>
  <c r="C14" i="15"/>
  <c r="Q9" i="8"/>
  <c r="AD7" i="13" s="1"/>
  <c r="Q33" i="8"/>
  <c r="AD31" i="13" s="1"/>
  <c r="R8" i="8"/>
  <c r="AE6" i="13" s="1"/>
  <c r="Q30" i="8"/>
  <c r="AD28" i="13" s="1"/>
  <c r="T15" i="8"/>
  <c r="Q21" i="8"/>
  <c r="AD19" i="13" s="1"/>
  <c r="P18" i="8"/>
  <c r="AC16" i="13" s="1"/>
  <c r="O29" i="8"/>
  <c r="AB27" i="13" s="1"/>
  <c r="O3" i="8"/>
  <c r="AB1" i="13" s="1"/>
  <c r="N28" i="8"/>
  <c r="AA26" i="13" s="1"/>
  <c r="M32" i="8"/>
  <c r="Z30" i="13" s="1"/>
  <c r="O7" i="8"/>
  <c r="AB5" i="13" s="1"/>
  <c r="O6" i="8"/>
  <c r="AB4" i="13" s="1"/>
  <c r="Q23" i="8"/>
  <c r="AD21" i="13" s="1"/>
  <c r="O11" i="8"/>
  <c r="AB9" i="13" s="1"/>
  <c r="N23" i="8"/>
  <c r="AA21" i="13" s="1"/>
  <c r="O22" i="8"/>
  <c r="AB20" i="13" s="1"/>
  <c r="M34" i="8"/>
  <c r="Z32" i="13" s="1"/>
  <c r="R14" i="8"/>
  <c r="AE12" i="13" s="1"/>
  <c r="R17" i="8"/>
  <c r="AE15" i="13" s="1"/>
  <c r="P31" i="8"/>
  <c r="AC29" i="13" s="1"/>
  <c r="N10" i="8"/>
  <c r="AA8" i="13" s="1"/>
  <c r="T27" i="8"/>
  <c r="Q11" i="8"/>
  <c r="AD9" i="13" s="1"/>
  <c r="P32" i="8"/>
  <c r="AC30" i="13" s="1"/>
  <c r="P33" i="8"/>
  <c r="AC31" i="13" s="1"/>
  <c r="Q18" i="8"/>
  <c r="AD16" i="13" s="1"/>
  <c r="T26" i="8"/>
  <c r="M33" i="8"/>
  <c r="Z31" i="13" s="1"/>
  <c r="Q5" i="8"/>
  <c r="AD3" i="13" s="1"/>
  <c r="M19" i="8"/>
  <c r="Z17" i="13" s="1"/>
  <c r="O23" i="8"/>
  <c r="AB21" i="13" s="1"/>
  <c r="T29" i="8"/>
  <c r="Q34" i="8"/>
  <c r="AD32" i="13" s="1"/>
  <c r="R13" i="8"/>
  <c r="AE11" i="13" s="1"/>
  <c r="R33" i="8"/>
  <c r="AE31" i="13" s="1"/>
  <c r="O27" i="8"/>
  <c r="AB25" i="13" s="1"/>
  <c r="R6" i="8"/>
  <c r="AE4" i="13" s="1"/>
  <c r="T17" i="8"/>
  <c r="N15" i="8"/>
  <c r="AA13" i="13" s="1"/>
  <c r="P23" i="8"/>
  <c r="AC21" i="13" s="1"/>
  <c r="O28" i="8"/>
  <c r="AB26" i="13" s="1"/>
  <c r="N26" i="8"/>
  <c r="AA24" i="13" s="1"/>
  <c r="T6" i="8"/>
  <c r="O26" i="8"/>
  <c r="AB24" i="13" s="1"/>
  <c r="N22" i="8"/>
  <c r="AA20" i="13" s="1"/>
  <c r="T16" i="8"/>
  <c r="R7" i="8"/>
  <c r="AE5" i="13" s="1"/>
  <c r="P14" i="8"/>
  <c r="AC12" i="13" s="1"/>
  <c r="Q35" i="8"/>
  <c r="AD33" i="13" s="1"/>
  <c r="M29" i="8"/>
  <c r="Z27" i="13" s="1"/>
  <c r="R5" i="8"/>
  <c r="AE3" i="13" s="1"/>
  <c r="M17" i="8"/>
  <c r="Z15" i="13" s="1"/>
  <c r="P34" i="8"/>
  <c r="AC32" i="13" s="1"/>
  <c r="T22" i="8"/>
  <c r="O12" i="8"/>
  <c r="AB10" i="13" s="1"/>
  <c r="R24" i="8"/>
  <c r="AE22" i="13" s="1"/>
  <c r="N11" i="8"/>
  <c r="AA9" i="13" s="1"/>
  <c r="P9" i="8"/>
  <c r="AC7" i="13" s="1"/>
  <c r="N34" i="8"/>
  <c r="AA32" i="13" s="1"/>
  <c r="P28" i="8"/>
  <c r="AC26" i="13" s="1"/>
  <c r="R32" i="8"/>
  <c r="AE30" i="13" s="1"/>
  <c r="R18" i="8"/>
  <c r="AE16" i="13" s="1"/>
  <c r="O25" i="8"/>
  <c r="AB23" i="13" s="1"/>
  <c r="P25" i="8"/>
  <c r="AC23" i="13" s="1"/>
  <c r="T4" i="8"/>
  <c r="Q24" i="8"/>
  <c r="AD22" i="13" s="1"/>
  <c r="R22" i="8"/>
  <c r="AE20" i="13" s="1"/>
  <c r="T33" i="8"/>
  <c r="O13" i="8"/>
  <c r="AB11" i="13" s="1"/>
  <c r="N17" i="8"/>
  <c r="AA15" i="13" s="1"/>
  <c r="O15" i="8"/>
  <c r="AB13" i="13" s="1"/>
  <c r="N21" i="8"/>
  <c r="AA19" i="13" s="1"/>
  <c r="P24" i="8"/>
  <c r="AC22" i="13" s="1"/>
  <c r="P13" i="8"/>
  <c r="AC11" i="13" s="1"/>
  <c r="P19" i="8"/>
  <c r="AC17" i="13" s="1"/>
  <c r="M3" i="8"/>
  <c r="Z1" i="13" s="1"/>
  <c r="M24" i="8"/>
  <c r="Z22" i="13" s="1"/>
  <c r="Q7" i="8"/>
  <c r="AD5" i="13" s="1"/>
  <c r="O10" i="8"/>
  <c r="AB8" i="13" s="1"/>
  <c r="T23" i="8"/>
  <c r="P12" i="8"/>
  <c r="AC10" i="13" s="1"/>
  <c r="P30" i="8"/>
  <c r="AC28" i="13" s="1"/>
  <c r="O21" i="8"/>
  <c r="AB19" i="13" s="1"/>
  <c r="T35" i="8"/>
  <c r="Q25" i="8"/>
  <c r="AD23" i="13" s="1"/>
  <c r="T11" i="8"/>
  <c r="N32" i="8"/>
  <c r="AA30" i="13" s="1"/>
  <c r="M23" i="8"/>
  <c r="Z21" i="13" s="1"/>
  <c r="O9" i="8"/>
  <c r="AB7" i="13" s="1"/>
  <c r="R11" i="8"/>
  <c r="AE9" i="13" s="1"/>
  <c r="O18" i="8"/>
  <c r="AB16" i="13" s="1"/>
  <c r="P35" i="8"/>
  <c r="AC33" i="13" s="1"/>
  <c r="N4" i="8"/>
  <c r="AA2" i="13" s="1"/>
  <c r="P15" i="8"/>
  <c r="AC13" i="13" s="1"/>
  <c r="Q29" i="8"/>
  <c r="AD27" i="13" s="1"/>
  <c r="N18" i="8"/>
  <c r="AA16" i="13" s="1"/>
  <c r="M9" i="8"/>
  <c r="Z7" i="13" s="1"/>
  <c r="Q31" i="8"/>
  <c r="AD29" i="13" s="1"/>
  <c r="P22" i="8"/>
  <c r="AC20" i="13" s="1"/>
  <c r="M11" i="8"/>
  <c r="Z9" i="13" s="1"/>
  <c r="T28" i="8"/>
  <c r="M6" i="8"/>
  <c r="Z4" i="13" s="1"/>
  <c r="Q12" i="8"/>
  <c r="AD10" i="13" s="1"/>
  <c r="P29" i="8"/>
  <c r="AC27" i="13" s="1"/>
  <c r="Q6" i="8"/>
  <c r="AD4" i="13" s="1"/>
  <c r="T18" i="8"/>
  <c r="M31" i="8"/>
  <c r="Z29" i="13" s="1"/>
  <c r="N8" i="8"/>
  <c r="AA6" i="13" s="1"/>
  <c r="T12" i="8"/>
  <c r="Q22" i="8"/>
  <c r="AD20" i="13" s="1"/>
  <c r="O14" i="8"/>
  <c r="AB12" i="13" s="1"/>
  <c r="N6" i="8"/>
  <c r="AA4" i="13" s="1"/>
  <c r="P17" i="8"/>
  <c r="AC15" i="13" s="1"/>
  <c r="O32" i="8"/>
  <c r="AB30" i="13" s="1"/>
  <c r="Q17" i="8"/>
  <c r="AD15" i="13" s="1"/>
  <c r="P26" i="8"/>
  <c r="AC24" i="13" s="1"/>
  <c r="P4" i="8"/>
  <c r="AC2" i="13" s="1"/>
  <c r="T32" i="8"/>
  <c r="P5" i="8"/>
  <c r="AC3" i="13" s="1"/>
  <c r="M12" i="8"/>
  <c r="Z10" i="13" s="1"/>
  <c r="T31" i="8"/>
  <c r="N27" i="8"/>
  <c r="AA25" i="13" s="1"/>
  <c r="M13" i="8"/>
  <c r="Z11" i="13" s="1"/>
  <c r="Q19" i="8"/>
  <c r="AD17" i="13" s="1"/>
  <c r="T14" i="8"/>
  <c r="Q16" i="8"/>
  <c r="AD14" i="13" s="1"/>
  <c r="N24" i="8"/>
  <c r="AA22" i="13" s="1"/>
  <c r="P20" i="8"/>
  <c r="AC18" i="13" s="1"/>
  <c r="N16" i="8"/>
  <c r="AA14" i="13" s="1"/>
  <c r="O33" i="8"/>
  <c r="AB31" i="13" s="1"/>
  <c r="M20" i="8"/>
  <c r="Z18" i="13" s="1"/>
  <c r="N7" i="8"/>
  <c r="AA5" i="13" s="1"/>
  <c r="M16" i="8"/>
  <c r="Z14" i="13" s="1"/>
  <c r="M10" i="8"/>
  <c r="Z8" i="13" s="1"/>
  <c r="P16" i="8"/>
  <c r="AC14" i="13" s="1"/>
  <c r="Q3" i="8"/>
  <c r="AD1" i="13" s="1"/>
  <c r="T24" i="8"/>
  <c r="T21" i="8"/>
  <c r="T8" i="8"/>
  <c r="R28" i="8"/>
  <c r="AE26" i="13" s="1"/>
  <c r="O34" i="8"/>
  <c r="AB32" i="13" s="1"/>
  <c r="M5" i="8"/>
  <c r="Z3" i="13" s="1"/>
  <c r="N14" i="8"/>
  <c r="AA12" i="13" s="1"/>
  <c r="N31" i="8"/>
  <c r="AA29" i="13" s="1"/>
  <c r="N33" i="8"/>
  <c r="AA31" i="13" s="1"/>
  <c r="M26" i="8"/>
  <c r="Z24" i="13" s="1"/>
  <c r="T34" i="8"/>
  <c r="Q4" i="8"/>
  <c r="AD2" i="13" s="1"/>
  <c r="R4" i="8"/>
  <c r="AE2" i="13" s="1"/>
  <c r="M15" i="8"/>
  <c r="Z13" i="13" s="1"/>
  <c r="T9" i="8"/>
  <c r="R31" i="8"/>
  <c r="AE29" i="13" s="1"/>
  <c r="P3" i="8"/>
  <c r="AC1" i="13" s="1"/>
  <c r="O16" i="8"/>
  <c r="AB14" i="13" s="1"/>
  <c r="R16" i="8"/>
  <c r="AE14" i="13" s="1"/>
  <c r="R20" i="8"/>
  <c r="AE18" i="13" s="1"/>
  <c r="T3" i="8"/>
  <c r="O8" i="8"/>
  <c r="AB6" i="13" s="1"/>
  <c r="M4" i="8"/>
  <c r="Z2" i="13" s="1"/>
  <c r="N3" i="8"/>
  <c r="AA1" i="13" s="1"/>
  <c r="T7" i="8"/>
  <c r="P7" i="8"/>
  <c r="AC5" i="13" s="1"/>
  <c r="Q10" i="8"/>
  <c r="AD8" i="13" s="1"/>
  <c r="P10" i="8"/>
  <c r="AC8" i="13" s="1"/>
  <c r="O24" i="8"/>
  <c r="AB22" i="13" s="1"/>
  <c r="T30" i="8"/>
  <c r="M8" i="8"/>
  <c r="Z6" i="13" s="1"/>
  <c r="Q32" i="8"/>
  <c r="AD30" i="13" s="1"/>
  <c r="R9" i="8"/>
  <c r="AE7" i="13" s="1"/>
  <c r="O5" i="8"/>
  <c r="AB3" i="13" s="1"/>
  <c r="Q28" i="8"/>
  <c r="AD26" i="13" s="1"/>
  <c r="Q8" i="8"/>
  <c r="AD6" i="13" s="1"/>
  <c r="R30" i="8"/>
  <c r="AE28" i="13" s="1"/>
  <c r="O19" i="8"/>
  <c r="AB17" i="13" s="1"/>
  <c r="M35" i="8"/>
  <c r="Z33" i="13" s="1"/>
  <c r="T25" i="8"/>
  <c r="N12" i="8"/>
  <c r="AA10" i="13" s="1"/>
  <c r="N30" i="8"/>
  <c r="AA28" i="13" s="1"/>
  <c r="M21" i="8"/>
  <c r="Z19" i="13" s="1"/>
  <c r="R35" i="8"/>
  <c r="AE33" i="13" s="1"/>
  <c r="Q27" i="8"/>
  <c r="AD25" i="13" s="1"/>
  <c r="T13" i="8"/>
  <c r="M30" i="8"/>
  <c r="Z28" i="13" s="1"/>
  <c r="P27" i="8"/>
  <c r="AC25" i="13" s="1"/>
  <c r="N9" i="8"/>
  <c r="AA7" i="13" s="1"/>
  <c r="P21" i="8"/>
  <c r="AC19" i="13" s="1"/>
  <c r="N29" i="8"/>
  <c r="AA27" i="13" s="1"/>
  <c r="O35" i="8"/>
  <c r="AB33" i="13" s="1"/>
  <c r="M25" i="8"/>
  <c r="Z23" i="13" s="1"/>
  <c r="Q13" i="8"/>
  <c r="AD11" i="13" s="1"/>
  <c r="N35" i="8"/>
  <c r="AA33" i="13" s="1"/>
  <c r="M27" i="8"/>
  <c r="Z25" i="13" s="1"/>
  <c r="Q15" i="8"/>
  <c r="AD13" i="13" s="1"/>
  <c r="P6" i="8"/>
  <c r="AC4" i="13" s="1"/>
  <c r="R19" i="8"/>
  <c r="AE17" i="13" s="1"/>
  <c r="R21" i="8"/>
  <c r="AE19" i="13" s="1"/>
  <c r="O4" i="8"/>
  <c r="AB2" i="13" s="1"/>
  <c r="R15" i="8"/>
  <c r="AE13" i="13" s="1"/>
  <c r="M28" i="8"/>
  <c r="Z26" i="13" s="1"/>
  <c r="N5" i="8"/>
  <c r="AA3" i="13" s="1"/>
  <c r="O17" i="8"/>
  <c r="AB15" i="13" s="1"/>
  <c r="Q26" i="8"/>
  <c r="AD24" i="13" s="1"/>
  <c r="P11" i="8"/>
  <c r="AC9" i="13" s="1"/>
  <c r="O30" i="8"/>
  <c r="AB28" i="13" s="1"/>
  <c r="T19" i="8"/>
  <c r="R12" i="8"/>
  <c r="AE10" i="13" s="1"/>
  <c r="R34" i="8"/>
  <c r="AE32" i="13" s="1"/>
  <c r="O31" i="8"/>
  <c r="AB29" i="13" s="1"/>
  <c r="P8" i="8"/>
  <c r="AC6" i="13" s="1"/>
  <c r="M22" i="8"/>
  <c r="Z20" i="13" s="1"/>
  <c r="N25" i="8"/>
  <c r="AA23" i="13" s="1"/>
  <c r="N19" i="8"/>
  <c r="AA17" i="13" s="1"/>
  <c r="R25" i="8"/>
  <c r="AE23" i="13" s="1"/>
  <c r="R26" i="8"/>
  <c r="AE24" i="13" s="1"/>
  <c r="R29" i="8"/>
  <c r="AE27" i="13" s="1"/>
  <c r="N13" i="8"/>
  <c r="AA11" i="13" s="1"/>
  <c r="R23" i="8"/>
  <c r="AE21" i="13" s="1"/>
  <c r="R27" i="8"/>
  <c r="AE25" i="13" s="1"/>
  <c r="Q14" i="8"/>
  <c r="AD12" i="13" s="1"/>
  <c r="O20" i="8"/>
  <c r="AB18" i="13" s="1"/>
  <c r="R3" i="8"/>
  <c r="AE1" i="13" s="1"/>
  <c r="T20" i="8"/>
  <c r="Q20" i="8"/>
  <c r="AD18" i="13" s="1"/>
  <c r="M18" i="8"/>
  <c r="Z16" i="13" s="1"/>
  <c r="T5" i="8"/>
  <c r="N20" i="8"/>
  <c r="AA18" i="13" s="1"/>
  <c r="T10" i="8"/>
  <c r="M7" i="8"/>
  <c r="Z5" i="13" s="1"/>
  <c r="M14" i="8"/>
  <c r="Z12" i="13" s="1"/>
  <c r="R10" i="8"/>
  <c r="AE8" i="13" s="1"/>
  <c r="H10" i="15" l="1"/>
  <c r="H6" i="15"/>
  <c r="H7" i="15"/>
  <c r="G14" i="15"/>
  <c r="H4" i="15"/>
  <c r="H8" i="15"/>
  <c r="H9" i="15"/>
  <c r="H11" i="15"/>
  <c r="H3" i="15"/>
  <c r="H5" i="15"/>
  <c r="L3" i="15" l="1"/>
  <c r="AA1" i="16" s="1"/>
  <c r="N4" i="15"/>
  <c r="AC2" i="16" s="1"/>
  <c r="R6" i="15"/>
  <c r="AG4" i="16" s="1"/>
  <c r="N7" i="15"/>
  <c r="AC5" i="16" s="1"/>
  <c r="O7" i="15"/>
  <c r="AD5" i="16" s="1"/>
  <c r="L5" i="15"/>
  <c r="AA3" i="16" s="1"/>
  <c r="R7" i="15"/>
  <c r="AG5" i="16" s="1"/>
  <c r="M11" i="15"/>
  <c r="AB9" i="16" s="1"/>
  <c r="N5" i="15"/>
  <c r="AC3" i="16" s="1"/>
  <c r="L6" i="15"/>
  <c r="AA4" i="16" s="1"/>
  <c r="L9" i="15"/>
  <c r="AA7" i="16" s="1"/>
  <c r="P9" i="15"/>
  <c r="AE7" i="16" s="1"/>
  <c r="O3" i="15"/>
  <c r="AD1" i="16" s="1"/>
  <c r="O8" i="15"/>
  <c r="AD6" i="16" s="1"/>
  <c r="P7" i="15"/>
  <c r="AE5" i="16" s="1"/>
  <c r="N6" i="15"/>
  <c r="AC4" i="16" s="1"/>
  <c r="P10" i="15"/>
  <c r="AE8" i="16" s="1"/>
  <c r="O9" i="15"/>
  <c r="AD7" i="16" s="1"/>
  <c r="P8" i="15"/>
  <c r="AE6" i="16" s="1"/>
  <c r="M7" i="15"/>
  <c r="AB5" i="16" s="1"/>
  <c r="O11" i="15"/>
  <c r="AD9" i="16" s="1"/>
  <c r="R4" i="15"/>
  <c r="AG2" i="16" s="1"/>
  <c r="O6" i="15"/>
  <c r="AD4" i="16" s="1"/>
  <c r="N10" i="15"/>
  <c r="AC8" i="16" s="1"/>
  <c r="R11" i="15"/>
  <c r="AG9" i="16" s="1"/>
  <c r="P5" i="15"/>
  <c r="AE3" i="16" s="1"/>
  <c r="N3" i="15"/>
  <c r="AC1" i="16" s="1"/>
  <c r="P3" i="15"/>
  <c r="AE1" i="16" s="1"/>
  <c r="L7" i="15"/>
  <c r="AA5" i="16" s="1"/>
  <c r="O4" i="15"/>
  <c r="AD2" i="16" s="1"/>
  <c r="R5" i="15"/>
  <c r="AG3" i="16" s="1"/>
  <c r="R8" i="15"/>
  <c r="AG6" i="16" s="1"/>
  <c r="M10" i="15"/>
  <c r="AB8" i="16" s="1"/>
  <c r="M4" i="15"/>
  <c r="AB2" i="16" s="1"/>
  <c r="R10" i="15"/>
  <c r="AG8" i="16" s="1"/>
  <c r="O5" i="15"/>
  <c r="AD3" i="16" s="1"/>
  <c r="L4" i="15"/>
  <c r="AA2" i="16" s="1"/>
  <c r="M9" i="15"/>
  <c r="AB7" i="16" s="1"/>
  <c r="L11" i="15"/>
  <c r="AA9" i="16" s="1"/>
  <c r="P6" i="15"/>
  <c r="AE4" i="16" s="1"/>
  <c r="M3" i="15"/>
  <c r="AB1" i="16" s="1"/>
  <c r="R3" i="15"/>
  <c r="AG1" i="16" s="1"/>
  <c r="R9" i="15"/>
  <c r="AG7" i="16" s="1"/>
  <c r="P4" i="15"/>
  <c r="AE2" i="16" s="1"/>
  <c r="M6" i="15"/>
  <c r="AB4" i="16" s="1"/>
  <c r="O10" i="15"/>
  <c r="AD8" i="16" s="1"/>
  <c r="N11" i="15"/>
  <c r="AC9" i="16" s="1"/>
  <c r="N9" i="15"/>
  <c r="AC7" i="16" s="1"/>
  <c r="L10" i="15"/>
  <c r="AA8" i="16" s="1"/>
  <c r="L8" i="15"/>
  <c r="AA6" i="16" s="1"/>
  <c r="N8" i="15"/>
  <c r="AC6" i="16" s="1"/>
  <c r="M5" i="15"/>
  <c r="AB3" i="16" s="1"/>
  <c r="P11" i="15"/>
  <c r="AE9" i="16" s="1"/>
  <c r="M8" i="15"/>
  <c r="AB6" i="16" s="1"/>
</calcChain>
</file>

<file path=xl/sharedStrings.xml><?xml version="1.0" encoding="utf-8"?>
<sst xmlns="http://schemas.openxmlformats.org/spreadsheetml/2006/main" count="1457" uniqueCount="543">
  <si>
    <t>dpto</t>
  </si>
  <si>
    <t>fuente</t>
  </si>
  <si>
    <t>dimension</t>
  </si>
  <si>
    <t>Amazonas</t>
  </si>
  <si>
    <t>A42_1</t>
  </si>
  <si>
    <t>% de personas que utiliza Internet para obtener información (excluida la búsqueda de información con fines de educación y aprendizaje)</t>
  </si>
  <si>
    <t>A43_1</t>
  </si>
  <si>
    <t>A44_1</t>
  </si>
  <si>
    <t>% de personas que utiliza Internet para redes sociales</t>
  </si>
  <si>
    <t>A45_1</t>
  </si>
  <si>
    <t>% de personas que utiliza Internet para comprar/ordenar productos o servicios</t>
  </si>
  <si>
    <t>A46_1</t>
  </si>
  <si>
    <t>% de personas que utiliza Internet para banca electrónica y otros servicios financieros</t>
  </si>
  <si>
    <t>A47_1</t>
  </si>
  <si>
    <t>% de personas que utiliza Internet para educación y aprendizaje</t>
  </si>
  <si>
    <t>A48_1</t>
  </si>
  <si>
    <t>% de personas que utiliza Internet para trámites con entidades del gobierno (nacional, departamental o municipal)</t>
  </si>
  <si>
    <t>A49_1</t>
  </si>
  <si>
    <t>% de personas que utiliza Internet para descargar software, imágenes, juegos, música o jugar en línea</t>
  </si>
  <si>
    <t>A50_1</t>
  </si>
  <si>
    <t>A51_1</t>
  </si>
  <si>
    <t>% de personas que utiliza Internet para televisión, videos, películas u otro contenido audiovisual para entretenimiento</t>
  </si>
  <si>
    <t>A53_1</t>
  </si>
  <si>
    <t>% individuos que utilizan Internet</t>
  </si>
  <si>
    <t>A54_1_1</t>
  </si>
  <si>
    <t>Frecuencia de uso de computadores o similares</t>
  </si>
  <si>
    <t>A54_2_1</t>
  </si>
  <si>
    <t>Frecuencia de uso de portátil</t>
  </si>
  <si>
    <t>A54_3_1</t>
  </si>
  <si>
    <t>Frecuencia de uso de tableta</t>
  </si>
  <si>
    <t>A55_1</t>
  </si>
  <si>
    <t>Frecuencia de utilización de Internet</t>
  </si>
  <si>
    <t>A56_1</t>
  </si>
  <si>
    <t>Frecuencia de utilización de celular</t>
  </si>
  <si>
    <t>C11_1</t>
  </si>
  <si>
    <t>% de personas que accede a Internet en el hogar</t>
  </si>
  <si>
    <t>C12_1</t>
  </si>
  <si>
    <t>% de personas que accede a Internet en el trabajo</t>
  </si>
  <si>
    <t>C13_1</t>
  </si>
  <si>
    <t>% de personas que accede a Internet en la institución educativa</t>
  </si>
  <si>
    <t>C14_1</t>
  </si>
  <si>
    <t>% de personas que accede a Internet en centros de acceso público gratis</t>
  </si>
  <si>
    <t>C15_1</t>
  </si>
  <si>
    <t>% de personas que accede a Internet en centros de acceso público con costo (café Internet)</t>
  </si>
  <si>
    <t>C16_1</t>
  </si>
  <si>
    <t>% de personas que accede a Internet en la vivienda de otra persona (pariente, amigo, vecino)</t>
  </si>
  <si>
    <t>C17_1</t>
  </si>
  <si>
    <t>% de personas que accede a Internet mientras se desplaza de un sitio a otro</t>
  </si>
  <si>
    <t>C18_1</t>
  </si>
  <si>
    <t>% de personas que accede a Internet en otro sitio</t>
  </si>
  <si>
    <t>C19_1</t>
  </si>
  <si>
    <t>% hogares con computador</t>
  </si>
  <si>
    <t>C20_1</t>
  </si>
  <si>
    <t>% personas que tiene celular inteligente (smartphone)</t>
  </si>
  <si>
    <t>C21_1</t>
  </si>
  <si>
    <t>% hogares con acceso Internet</t>
  </si>
  <si>
    <t>C22_1</t>
  </si>
  <si>
    <t>% de hogares que no accede a Internet porque no hay cobertura en la zona</t>
  </si>
  <si>
    <t>C23_1</t>
  </si>
  <si>
    <t>% hogares con tableta</t>
  </si>
  <si>
    <t>C24_1</t>
  </si>
  <si>
    <t>% de hogares que no accede a Internet porque no tiene un dispositivo para conectarse</t>
  </si>
  <si>
    <t>C7_1</t>
  </si>
  <si>
    <t>H1_1</t>
  </si>
  <si>
    <t>H11_1</t>
  </si>
  <si>
    <t>% de personas que consideran tener habilidades para transferir archivos entre computadores y otros dispositivos</t>
  </si>
  <si>
    <t>H2_1</t>
  </si>
  <si>
    <t>H3_1</t>
  </si>
  <si>
    <t>H4_1</t>
  </si>
  <si>
    <t>H5_1</t>
  </si>
  <si>
    <t>H6_1</t>
  </si>
  <si>
    <t>% de personas que consideran tener buenas habilidades en dispositivos electrónicos para encontrar, descargar, instalar y configurar software</t>
  </si>
  <si>
    <t>H7_1</t>
  </si>
  <si>
    <t>H8_1</t>
  </si>
  <si>
    <t>Antioquia</t>
  </si>
  <si>
    <t>A52_1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</si>
  <si>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</si>
  <si>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</si>
  <si>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</si>
  <si>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</si>
  <si>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</si>
  <si>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</si>
  <si>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</si>
  <si>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</si>
  <si>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</si>
  <si>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Choco</t>
  </si>
  <si>
    <t>Cordoba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</si>
  <si>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</si>
  <si>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</si>
  <si>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</si>
  <si>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</si>
  <si>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</si>
  <si>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</si>
  <si>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</si>
  <si>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</si>
  <si>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</si>
  <si>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</si>
  <si>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</si>
  <si>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</si>
  <si>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</si>
  <si>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>Santander</t>
  </si>
  <si>
    <t>Sucre</t>
  </si>
  <si>
    <t>Tolima</t>
  </si>
  <si>
    <t>Vaupés</t>
  </si>
  <si>
    <t>Vichada</t>
  </si>
  <si>
    <t>M20_1</t>
  </si>
  <si>
    <t>M21_1</t>
  </si>
  <si>
    <t>M22_1</t>
  </si>
  <si>
    <t>M23_1</t>
  </si>
  <si>
    <t>C25_1</t>
  </si>
  <si>
    <t>% de hogares con conexión a internet</t>
  </si>
  <si>
    <t>C26_1</t>
  </si>
  <si>
    <t>% de personas con internet móvil</t>
  </si>
  <si>
    <t>C27_1</t>
  </si>
  <si>
    <t>Velocidad promedio de acceso a internet fijo</t>
  </si>
  <si>
    <t>C29_1</t>
  </si>
  <si>
    <t>Capacidad promedio en internet móvil</t>
  </si>
  <si>
    <t>C33_1</t>
  </si>
  <si>
    <t>% población cubierta por redes móviles al menos 3G</t>
  </si>
  <si>
    <t>C34_1</t>
  </si>
  <si>
    <t>% población cubierta por redes móviles al menos 4G</t>
  </si>
  <si>
    <t>H13_1</t>
  </si>
  <si>
    <t>Tasa de inscripción bruta en educación secundaria</t>
  </si>
  <si>
    <t>H14_1</t>
  </si>
  <si>
    <t>Tasa de inscripción bruta en educación terciaria</t>
  </si>
  <si>
    <t>H15_1</t>
  </si>
  <si>
    <t>%de hogares que no tienen computador porque no saben como usarlo</t>
  </si>
  <si>
    <t>H16_1</t>
  </si>
  <si>
    <t>%de hogares que no tienen conexión a internet porque no saben como usarlo</t>
  </si>
  <si>
    <t>M12_1</t>
  </si>
  <si>
    <t>% de personas que no utiliza Internet porque es muy costoso</t>
  </si>
  <si>
    <t>M13_1</t>
  </si>
  <si>
    <t>% de personas que no utiliza Internet porque no lo considera necesario</t>
  </si>
  <si>
    <t>M14_1</t>
  </si>
  <si>
    <t>% de personas que no utiliza Internet porque no sabe usarlo</t>
  </si>
  <si>
    <t>M15_1</t>
  </si>
  <si>
    <t>% de personas que no utiliza Internet porque no le tienen permitido usar internet</t>
  </si>
  <si>
    <t>M16_1</t>
  </si>
  <si>
    <t>% de personas que no utiliza Internet por razones de seguridad o privacidad</t>
  </si>
  <si>
    <t>M18_1</t>
  </si>
  <si>
    <t>%de hogares que no tienen computador porque no están interesados</t>
  </si>
  <si>
    <t>M19_1</t>
  </si>
  <si>
    <t>%de hogares que no tienen computador porque es demasiado costoso</t>
  </si>
  <si>
    <t>Nombre</t>
  </si>
  <si>
    <t>Departamento</t>
  </si>
  <si>
    <t>Cod.</t>
  </si>
  <si>
    <t>Bogotá D.C</t>
  </si>
  <si>
    <t>Córdoba</t>
  </si>
  <si>
    <t>Chocó</t>
  </si>
  <si>
    <t>Valle del Cauca</t>
  </si>
  <si>
    <t>San Andrés, Providencia y Santa Catalina</t>
  </si>
  <si>
    <t>Nombre utilizado</t>
  </si>
  <si>
    <t>divipola</t>
  </si>
  <si>
    <t>Divipola</t>
  </si>
  <si>
    <t>idPregunta</t>
  </si>
  <si>
    <t>etqPregunta</t>
  </si>
  <si>
    <t>subgrupoTema</t>
  </si>
  <si>
    <t>SubgrupoEst</t>
  </si>
  <si>
    <t>invertir</t>
  </si>
  <si>
    <t>incluirInicial</t>
  </si>
  <si>
    <t>incluirIndice</t>
  </si>
  <si>
    <t xml:space="preserve">% de personas que consideran tener buenas habilidades en dispositivos electrónicos para copiar o desplazar un archivo o carpeta </t>
  </si>
  <si>
    <t xml:space="preserve">Habilidades digitales </t>
  </si>
  <si>
    <t>ECV</t>
  </si>
  <si>
    <t>HF_Básica</t>
  </si>
  <si>
    <t xml:space="preserve">% de personas que consideran tener buenas habilidades en dispositivos electrónicos para utilizar la opción copiar y pegar para duplicar o desplazar información en un documento </t>
  </si>
  <si>
    <t xml:space="preserve">% de personas que consideran tener buenas habilidades en dispositivos electrónicos para enviar correos electrónicos con archivos adjuntos </t>
  </si>
  <si>
    <t>HC_Básica</t>
  </si>
  <si>
    <t xml:space="preserve">% de personas que consideran tener buenas habilidades en dispositivos electrónicos para utilizar fórmulas aritméticas elementales en una hoja de cálculo (Excel) </t>
  </si>
  <si>
    <t>HF_Intermedia</t>
  </si>
  <si>
    <t xml:space="preserve">% de personas que consideran tener buenas habilidades en dispositivos electrónicos para conectar e instalar nuevos dispositivos </t>
  </si>
  <si>
    <t>HO_Intermedia</t>
  </si>
  <si>
    <t>HF_intermedia</t>
  </si>
  <si>
    <t xml:space="preserve">% de personas que consideran tener buenas habilidades en dispositivos electrónicos para crear presentaciones electrónicas con software de presentación </t>
  </si>
  <si>
    <t xml:space="preserve">% de personas que consideran tener buenas habilidades en dispositivos electrónicos para escribir un programa informático en un lenguaje de programación especializado (programación, apps, web) </t>
  </si>
  <si>
    <t>HPD_Avanzada</t>
  </si>
  <si>
    <t>H9_1</t>
  </si>
  <si>
    <t xml:space="preserve"> % de personas que ha usado el internet para buscar y bajar aplicaciones (apps) </t>
  </si>
  <si>
    <t>ETIC</t>
  </si>
  <si>
    <t>H10_1</t>
  </si>
  <si>
    <t xml:space="preserve">% de personas que consideran tener buen nivel de conocimiento y habilidad para manejar Internet </t>
  </si>
  <si>
    <t>Sin Fuente</t>
  </si>
  <si>
    <t>HI_Intermedia</t>
  </si>
  <si>
    <t>H12_1</t>
  </si>
  <si>
    <t>Años promedio de escolarización</t>
  </si>
  <si>
    <t>Todos</t>
  </si>
  <si>
    <t>MINEDU</t>
  </si>
  <si>
    <t>HB_1</t>
  </si>
  <si>
    <t xml:space="preserve">Número promedio de habilidades básicas </t>
  </si>
  <si>
    <t>Contrucción ECV</t>
  </si>
  <si>
    <t>HF HC</t>
  </si>
  <si>
    <t>HI_1</t>
  </si>
  <si>
    <t xml:space="preserve">Número promedio de habilidades intermedias </t>
  </si>
  <si>
    <t>HF HO HI</t>
  </si>
  <si>
    <t>HA_1</t>
  </si>
  <si>
    <t>HPD</t>
  </si>
  <si>
    <t>M1_1</t>
  </si>
  <si>
    <t xml:space="preserve">% de personas que no se conectan a Internet, pero no tienen miedo de usarlo </t>
  </si>
  <si>
    <t xml:space="preserve">Motivación </t>
  </si>
  <si>
    <t>BM</t>
  </si>
  <si>
    <t>M2_1</t>
  </si>
  <si>
    <t xml:space="preserve">% de personas que no se conectan a Internet, pero no sentirían pena por usarlo </t>
  </si>
  <si>
    <t>M3_1</t>
  </si>
  <si>
    <t xml:space="preserve">% de personas que no se conectan a Internet, pero no tienen temores por razones de seguridad o privacidad </t>
  </si>
  <si>
    <t>M4_1</t>
  </si>
  <si>
    <t xml:space="preserve">% de personas que no se conectan a Internet, pero no creen que desmejore su calidad de vida </t>
  </si>
  <si>
    <t>UP</t>
  </si>
  <si>
    <t>M5_1</t>
  </si>
  <si>
    <t>% de personas que no se conectan a Internet y no saben de gente que ha tenido malas experiencias</t>
  </si>
  <si>
    <t>PSB</t>
  </si>
  <si>
    <t>M6_1</t>
  </si>
  <si>
    <t xml:space="preserve">% de personas que no han comprado un producto o han adquirido un servicio por Internet porque no tienen tarjeta de crédito o débito/ cuenta bancaria </t>
  </si>
  <si>
    <t>NO CABE</t>
  </si>
  <si>
    <t>M7_1</t>
  </si>
  <si>
    <t xml:space="preserve">% de personas que no han comprado un producto o han adquirido un servicio por Internet porque las características del producto podrían no ser las esperadas </t>
  </si>
  <si>
    <t>M8_1</t>
  </si>
  <si>
    <t xml:space="preserve">% de personas que no han comprado un producto o han adquirido un servicio por Internet porque les da temor/ no confían en las compras o pagos por internet </t>
  </si>
  <si>
    <t>M9_1</t>
  </si>
  <si>
    <t xml:space="preserve">% de personas que no han comprado un producto o han adquirido un servicio por Internet porque los costos de envío son elevados/ el transporte es costoso </t>
  </si>
  <si>
    <t>M10_1</t>
  </si>
  <si>
    <t xml:space="preserve">% de personas que no han comprado un producto o han adquirido un servicio por Internet porque hay demora en la entrega </t>
  </si>
  <si>
    <t>M11_1</t>
  </si>
  <si>
    <t xml:space="preserve">% de personas que no han comprado un producto o han adquirido un servicio por Internet porque hay posibilidad de que se pierda en el envío </t>
  </si>
  <si>
    <t>CS</t>
  </si>
  <si>
    <t>DES</t>
  </si>
  <si>
    <t>PS</t>
  </si>
  <si>
    <t>M17_1</t>
  </si>
  <si>
    <t>% de personas que no utiliza Internet porque siente temor o pena para usarlo</t>
  </si>
  <si>
    <t>ECV (CVH)</t>
  </si>
  <si>
    <t>Costo medio de acceso a internet fijo por MBps de velocidad (como % de SMMV, PIB/cápita o PIB/hogar)</t>
  </si>
  <si>
    <t>RepMTIC+DANE</t>
  </si>
  <si>
    <t>Valor del plan de internet fijo más económico disponible (como % de SMMV, PIB/cápita o PIB/hogar)</t>
  </si>
  <si>
    <t>Costo medio de acceso a internetmovil por GB de capacidad (como % de SMMV, PIB/cápita o PIB/hogar)</t>
  </si>
  <si>
    <t>Valor del plan de internet móvil más económico disponible (como % de SMMV, PIB/cápita o PIB/hogar)</t>
  </si>
  <si>
    <t>AF_1</t>
  </si>
  <si>
    <t>Frecuencia media uso de computadores y similares</t>
  </si>
  <si>
    <t xml:space="preserve">Aprovechamiento </t>
  </si>
  <si>
    <t>Construcción ECV</t>
  </si>
  <si>
    <t>FU</t>
  </si>
  <si>
    <t>AU_1</t>
  </si>
  <si>
    <t>Número promedio de usos del internet</t>
  </si>
  <si>
    <t>DP</t>
  </si>
  <si>
    <t>A1_1</t>
  </si>
  <si>
    <t xml:space="preserve">% de personas que han usado el internet recientemente para enviar y recibir correos electrónicos (e-mails) con archivos adjuntos </t>
  </si>
  <si>
    <t>ECV-ETIC</t>
  </si>
  <si>
    <t>A2_1</t>
  </si>
  <si>
    <t xml:space="preserve">% de personas que han usado el internet recientemente para comunicarse con conocidos a través de llamada, video o mensajería instantánea </t>
  </si>
  <si>
    <t>A3_1</t>
  </si>
  <si>
    <t xml:space="preserve"> % de personas que han usado el internet recientemente para acceder a redes sociales </t>
  </si>
  <si>
    <t>A4_1</t>
  </si>
  <si>
    <t>% de personas que han usado el internet recientemente para elaborar y compartir documentos de manera colaborativa (Google drive, Google docs., Dropbox, SkyDrive, etc.)</t>
  </si>
  <si>
    <t>A5_1</t>
  </si>
  <si>
    <t xml:space="preserve">% de personas que han usado el internet recientemente para acceder a medios de información alternativos (blogs, youtubers, foros) </t>
  </si>
  <si>
    <t>A6_1</t>
  </si>
  <si>
    <t xml:space="preserve">% de personas que han usado el internet recientemente para leer y/o escuchar libros y cuentos </t>
  </si>
  <si>
    <t>A7_1</t>
  </si>
  <si>
    <t xml:space="preserve">% de personas que han usado el internet recientemente para leer noticias de periódicos o revistas </t>
  </si>
  <si>
    <t>A8_1</t>
  </si>
  <si>
    <t xml:space="preserve">% de personas que han usado el internet recientemente para buscar información de entretenimiento </t>
  </si>
  <si>
    <t>A9_1</t>
  </si>
  <si>
    <t xml:space="preserve">% de personas que han usado el internet recientemente para escuchar música y/o ver videos musicales </t>
  </si>
  <si>
    <t>A10_1</t>
  </si>
  <si>
    <t xml:space="preserve"> % de personas que han usado el internet recientemente para descargar música </t>
  </si>
  <si>
    <t>A11_1</t>
  </si>
  <si>
    <t>% de personas que han usado el Internet recientemente para jugar videojuegos</t>
  </si>
  <si>
    <t>A12_1</t>
  </si>
  <si>
    <t xml:space="preserve">% de personas que han usado el internet recientemente para ver / descargar películas, series o videos </t>
  </si>
  <si>
    <t>A13_1</t>
  </si>
  <si>
    <t xml:space="preserve">% de personas que han usado el internet recientemente para ver televisión en línea (streaming) </t>
  </si>
  <si>
    <t>A14_1</t>
  </si>
  <si>
    <t xml:space="preserve">% de personas que han usado el internet recientemente para compartir fotos, videos, perfiles, comentarios </t>
  </si>
  <si>
    <t>A15_1</t>
  </si>
  <si>
    <t>% de personas que han usado el internet recientemente para conocer nuevas personas en redes sociales</t>
  </si>
  <si>
    <t>A16_1</t>
  </si>
  <si>
    <t xml:space="preserve">% de personas que han usado el internet recientemente para apostar </t>
  </si>
  <si>
    <t>A17_1</t>
  </si>
  <si>
    <t xml:space="preserve">% de personas que han usado el internet recientemente para visitar páginas de entretenimiento para adultos </t>
  </si>
  <si>
    <t>A18_1</t>
  </si>
  <si>
    <t xml:space="preserve">% de personas que han usado el internet recientemente para visitar páginas de contenido deportivo </t>
  </si>
  <si>
    <t>A19_1</t>
  </si>
  <si>
    <t xml:space="preserve">% de personas que han usado el internet recientemente para buscar información para hacer tareas académicas </t>
  </si>
  <si>
    <t>A20_1</t>
  </si>
  <si>
    <t xml:space="preserve">% de personas que han usado el internet recientemente para realizar transacciones bancarias </t>
  </si>
  <si>
    <t>A21_1</t>
  </si>
  <si>
    <t xml:space="preserve">% de personas que han usado el internet recientemente para comprar u ofrecer artículos o servicios </t>
  </si>
  <si>
    <t>A22_1</t>
  </si>
  <si>
    <t xml:space="preserve">% de personas que han usado el internet recientemente para hacer trámites ante una entidad privada (colegio, universidad, eps) </t>
  </si>
  <si>
    <t>A23_1</t>
  </si>
  <si>
    <t xml:space="preserve">% de personas que han usado el internet recientemente para comparar precios/buscar ofertas/hacer reservaciones </t>
  </si>
  <si>
    <t>A24_1</t>
  </si>
  <si>
    <t xml:space="preserve">% de personas que han usado el internet recientemente para buscar información para el trabajo Aprovechamiento </t>
  </si>
  <si>
    <t>A25_1</t>
  </si>
  <si>
    <t xml:space="preserve">% de personas que han usado el internet recientemente para buscar empleo </t>
  </si>
  <si>
    <t>A26_1</t>
  </si>
  <si>
    <t xml:space="preserve">% de personas que han usado el internet recientemente para ofrecer empleo </t>
  </si>
  <si>
    <t>A27_1</t>
  </si>
  <si>
    <t>% de personas que han usado el internet recientemente para reuniones de trabajo en línea (Skype, webex, Google hangout, etc.)</t>
  </si>
  <si>
    <t>A28_1</t>
  </si>
  <si>
    <t xml:space="preserve"> % de personas que cada vez que usa un computador portátil lo usan más de 1 hora </t>
  </si>
  <si>
    <t>IU</t>
  </si>
  <si>
    <t>A29_1</t>
  </si>
  <si>
    <t xml:space="preserve">% de personas que utilizaron las redes sociales en el último año para acceder a contenidos publicados por otros y hacer comentarios </t>
  </si>
  <si>
    <t>A30_1</t>
  </si>
  <si>
    <t xml:space="preserve">% de personas que utilizaron las redes sociales en el último año para producir sus propios contenidos </t>
  </si>
  <si>
    <t>A31_1</t>
  </si>
  <si>
    <t xml:space="preserve">% de personas que utilizaron las redes sociales en el último año para ser miembro de grupos y causas en redes sociales </t>
  </si>
  <si>
    <t>A32_1</t>
  </si>
  <si>
    <t xml:space="preserve">% de personas que utilizaron las redes sociales en el último año para promover y convocar eventos o encuentros </t>
  </si>
  <si>
    <t>A33_1</t>
  </si>
  <si>
    <t xml:space="preserve">% de personas que utilizaron las redes sociales en el último año para crear grupos y promover causas sociales y/o ambientales </t>
  </si>
  <si>
    <t>A34_1</t>
  </si>
  <si>
    <t xml:space="preserve">% de personas que utilizaron las redes sociales en el último año para promover su negocio o actividad profesional </t>
  </si>
  <si>
    <t>A35_1</t>
  </si>
  <si>
    <t xml:space="preserve">% de personas que utilizaron las redes sociales en el último año para expresar sus ideas u opiniones sobre hechos o temas de interés público </t>
  </si>
  <si>
    <t>A36_1</t>
  </si>
  <si>
    <t xml:space="preserve">% de personas que utilizaron las redes sociales en el último año para interactuar con entidades públicas/ oficiales/ del estado </t>
  </si>
  <si>
    <t>A37_1</t>
  </si>
  <si>
    <t xml:space="preserve">% de personas que utilizaron las redes sociales en el último año para quejarse por la atención o el servicio de alguna entidad pública </t>
  </si>
  <si>
    <t>A38_1</t>
  </si>
  <si>
    <t xml:space="preserve">% de personas que utilizaron las redes sociales en el último año para respaldar alguna iniciativa de una entidad pública </t>
  </si>
  <si>
    <t>A39_1</t>
  </si>
  <si>
    <t xml:space="preserve">% de personas que utilizaron las redes sociales en el último año para reportar el estado de las vías/ rutas </t>
  </si>
  <si>
    <t>A40_1</t>
  </si>
  <si>
    <t xml:space="preserve">% de personas que utilizaron las redes sociales en el último año para reportar accidentes </t>
  </si>
  <si>
    <t>A41_1</t>
  </si>
  <si>
    <t xml:space="preserve">% de personas que utilizaron las redes sociales en el último año para reportar delitos u otros hechos que afecta la seguridad ciudadana </t>
  </si>
  <si>
    <t>% de personas que utiliza Internet para enviar o recibir correos electrónicos</t>
  </si>
  <si>
    <t>% de personas que utiliza Internet para consulta de medios de comunicación (televisión, radio, periódicos, revistas, medios digitales, etc.)</t>
  </si>
  <si>
    <t xml:space="preserve">% de personas que utiliza Internet para otro propósito </t>
  </si>
  <si>
    <t>A57_1</t>
  </si>
  <si>
    <t>Tráfico de Internet móvil de banda ancha por suscripción móvil de banda ancha</t>
  </si>
  <si>
    <t>RepMTIC</t>
  </si>
  <si>
    <t>A58_1</t>
  </si>
  <si>
    <t>Tráfico de Internet fijo de banda ancha por suscripción fija de banda ancha</t>
  </si>
  <si>
    <t>C1_1</t>
  </si>
  <si>
    <t>% de personas que acceden habitualmente a Internet desde su hogar o casa</t>
  </si>
  <si>
    <t xml:space="preserve">Acceso material </t>
  </si>
  <si>
    <t>CA</t>
  </si>
  <si>
    <t>C2_1</t>
  </si>
  <si>
    <t xml:space="preserve">% de personas que acceden habitualmente a Internet desde café internet o cabina </t>
  </si>
  <si>
    <t>C3_1</t>
  </si>
  <si>
    <t xml:space="preserve">% de personas que califican la calidad del servicio de Internet en su hogar o casa como buena </t>
  </si>
  <si>
    <t>C4_1</t>
  </si>
  <si>
    <t xml:space="preserve">% de personas que califican la calidad del servicio de Internet desde el establecimiento educativo como buena </t>
  </si>
  <si>
    <t>C5_1</t>
  </si>
  <si>
    <t xml:space="preserve">% de personas que califican la calidad del servicio de Internet desde su lugar de trabajo como buena </t>
  </si>
  <si>
    <t>C6_1</t>
  </si>
  <si>
    <t>% de personas que califican la calidad del servicio de Internet desde un café internet o cabina como buena</t>
  </si>
  <si>
    <t xml:space="preserve">% de personas que cuentan con telefonía fija en el hogar </t>
  </si>
  <si>
    <t>AC</t>
  </si>
  <si>
    <t>C8_1</t>
  </si>
  <si>
    <t xml:space="preserve"> % de personas que cuentan con televisión abierta pública </t>
  </si>
  <si>
    <t>C9_1</t>
  </si>
  <si>
    <t xml:space="preserve"> % de personas que cuentan con televisión por suscripción </t>
  </si>
  <si>
    <t>C10_1</t>
  </si>
  <si>
    <t xml:space="preserve"> % de personas que cuentan con conexión a Internet en su hogar </t>
  </si>
  <si>
    <t>AT</t>
  </si>
  <si>
    <t>C27_2</t>
  </si>
  <si>
    <t>Velocidad mediana de acceso a internet fijo</t>
  </si>
  <si>
    <t>C28_1</t>
  </si>
  <si>
    <t>Suscripciones de internet fijo por niveles de velocidad como porcentaje del total a este servicio (% &lt; definición de banda ancha; % definición BA hasta promedio + desviación estándar; % &gt; promedio + desviación estándar)</t>
  </si>
  <si>
    <t>C29_2</t>
  </si>
  <si>
    <t>Capacidad mediana en internet móvil</t>
  </si>
  <si>
    <t>C30_1</t>
  </si>
  <si>
    <t>Suscripciones de internet móvil por niveles de capacidad como porcentaje del total a este servicio (% &lt; promedio - desviación estándar; %  promedio - desviación estándar hasta promedio + desviación estándar; % &gt; promedio + desviación estándar)</t>
  </si>
  <si>
    <t>C31_1</t>
  </si>
  <si>
    <t>Suscripciones de banda ancha fija por cada 100 habitantes</t>
  </si>
  <si>
    <t>C32_1</t>
  </si>
  <si>
    <t>Suscripciones de banda ancha móvil por cada 100 habitantes</t>
  </si>
  <si>
    <t>AC-CA</t>
  </si>
  <si>
    <t>C35_1</t>
  </si>
  <si>
    <t>Ancho de banda de Internet internacional (bit/s) por usuario de Internet</t>
  </si>
  <si>
    <t>C36_1</t>
  </si>
  <si>
    <t>Suscripciones de banda ancha fija por niveles de velocidad como porcentaje de banda ancha fija total (% 256 kbps a 2Mbps; % 2 a 10 Mbps; % igual o mayor a 10 Mbps)</t>
  </si>
  <si>
    <t>Dimensiones</t>
  </si>
  <si>
    <t>Letra</t>
  </si>
  <si>
    <t>H</t>
  </si>
  <si>
    <t>M</t>
  </si>
  <si>
    <t>A</t>
  </si>
  <si>
    <t>C</t>
  </si>
  <si>
    <t>Peso</t>
  </si>
  <si>
    <t>Total</t>
  </si>
  <si>
    <t>Id</t>
  </si>
  <si>
    <t>Indicador</t>
  </si>
  <si>
    <t>Indice</t>
  </si>
  <si>
    <t>Caribe</t>
  </si>
  <si>
    <t>Bogotá</t>
  </si>
  <si>
    <t>Oriental</t>
  </si>
  <si>
    <t>Central</t>
  </si>
  <si>
    <t>Pacífica</t>
  </si>
  <si>
    <t>Valle del cauca</t>
  </si>
  <si>
    <t>Orinoquía - amazonía</t>
  </si>
  <si>
    <t>Población</t>
  </si>
  <si>
    <t>Region</t>
  </si>
  <si>
    <t>Indice nacional</t>
  </si>
  <si>
    <t>incluirExpertoEst</t>
  </si>
  <si>
    <t>Promedio</t>
  </si>
  <si>
    <t>Desviacion estándar</t>
  </si>
  <si>
    <t>Min</t>
  </si>
  <si>
    <t>Max</t>
  </si>
  <si>
    <t>Max - Min</t>
  </si>
  <si>
    <t>Región</t>
  </si>
  <si>
    <t>Invertir</t>
  </si>
  <si>
    <t>Abreviado</t>
  </si>
  <si>
    <t>Fila</t>
  </si>
  <si>
    <t>Orden</t>
  </si>
  <si>
    <t>Aprov.</t>
  </si>
  <si>
    <t>Acc.Mat.</t>
  </si>
  <si>
    <t>Hab.Dig.</t>
  </si>
  <si>
    <t>Motiv.</t>
  </si>
  <si>
    <t>Brecha</t>
  </si>
  <si>
    <t>Ordenado</t>
  </si>
  <si>
    <t>No.</t>
  </si>
  <si>
    <t>% en región</t>
  </si>
  <si>
    <t>Peso dimensión</t>
  </si>
  <si>
    <t>Copiar-mover archivo o carpeta</t>
  </si>
  <si>
    <t>Copiar-pegar información documento</t>
  </si>
  <si>
    <t>Correo electrónico con adjuntos</t>
  </si>
  <si>
    <t>Formulas aritméticas en Excel</t>
  </si>
  <si>
    <t>Conectar e instalar nuevos dispositivos</t>
  </si>
  <si>
    <t>Encontrar, instalar, configurar SW</t>
  </si>
  <si>
    <t>Crear presentaciones con SW</t>
  </si>
  <si>
    <t>Programación</t>
  </si>
  <si>
    <t>Transferir archivos</t>
  </si>
  <si>
    <t>Años escolarización</t>
  </si>
  <si>
    <t>Tasa inscripción ed. secundaria</t>
  </si>
  <si>
    <t>Tasa inscripción ed. Terciaria</t>
  </si>
  <si>
    <t>Conteo básicas</t>
  </si>
  <si>
    <t>Conteo intermedias</t>
  </si>
  <si>
    <t>Conteo avanzadas</t>
  </si>
  <si>
    <t>% no usan internet x costo</t>
  </si>
  <si>
    <t>% no usan internet x no ser necesario</t>
  </si>
  <si>
    <t>% no usan internet x seguridad</t>
  </si>
  <si>
    <t>% no computador x no interés</t>
  </si>
  <si>
    <t>% no computador x costo</t>
  </si>
  <si>
    <t>Valor plan IF menor</t>
  </si>
  <si>
    <t>Valor plan IM menor</t>
  </si>
  <si>
    <t>% no computador x no saben usarlo</t>
  </si>
  <si>
    <t>Conteo usos de internet</t>
  </si>
  <si>
    <t>% usuarios internet</t>
  </si>
  <si>
    <t>Frecuencia uso internet</t>
  </si>
  <si>
    <t>Frecuencia uso celular</t>
  </si>
  <si>
    <t>% acceso internet en trabajo</t>
  </si>
  <si>
    <t>% acceso internet en Inst. Educativa</t>
  </si>
  <si>
    <t>% acceso internet público gratis</t>
  </si>
  <si>
    <t>% acceso internet vivienda ajena</t>
  </si>
  <si>
    <t>% acceso internet en tránsito</t>
  </si>
  <si>
    <t>% hogares no internet por cobertura</t>
  </si>
  <si>
    <t>% hogares con IF</t>
  </si>
  <si>
    <t>% personas con IM</t>
  </si>
  <si>
    <t>Velocidad IF</t>
  </si>
  <si>
    <t>% población cubierta 3G</t>
  </si>
  <si>
    <t>% población cubierta 4G</t>
  </si>
  <si>
    <t>Frecuencia uso computador u otros</t>
  </si>
  <si>
    <t>Construccióm RepMTIC</t>
  </si>
  <si>
    <t>Indicadores</t>
  </si>
  <si>
    <t>R1</t>
  </si>
  <si>
    <t>R2</t>
  </si>
  <si>
    <t>Población por departamento según región</t>
  </si>
  <si>
    <t>Nacional</t>
  </si>
  <si>
    <t>Nación</t>
  </si>
  <si>
    <t>AñoEscolar</t>
  </si>
  <si>
    <t>EduSecundaria</t>
  </si>
  <si>
    <t>EduTerciaria</t>
  </si>
  <si>
    <t>HabBasicas</t>
  </si>
  <si>
    <t>HabIntermedia</t>
  </si>
  <si>
    <t>HabAvanzadas</t>
  </si>
  <si>
    <t>NoIntCosto</t>
  </si>
  <si>
    <t>NoIntNecesario</t>
  </si>
  <si>
    <t>NoIntNosabe</t>
  </si>
  <si>
    <t>NoIntPermiso</t>
  </si>
  <si>
    <t>NoIntSeguridad</t>
  </si>
  <si>
    <t>NoCompuInteres</t>
  </si>
  <si>
    <t>NoCompuCosto</t>
  </si>
  <si>
    <t>CostomedioMb</t>
  </si>
  <si>
    <t>Costo medio de acceso a internet fijo por MBps de velocidad (como % de ingreso medio del hogar por departamento)</t>
  </si>
  <si>
    <t>ValorFijoEcono</t>
  </si>
  <si>
    <t>Valor del plan de internet fijo más económico disponible (como % de ingreso medio del hogar por departamento)</t>
  </si>
  <si>
    <t>CostomedioGb</t>
  </si>
  <si>
    <t>Costo medio de acceso a internetmovil por GB de capacidad (como % de ingreso medio del hogar por departamento)</t>
  </si>
  <si>
    <t>ValorMovilEcono</t>
  </si>
  <si>
    <t>Valor del plan de internet móvil más económico disponible (como % de ingreso medio del hogar por departamento)</t>
  </si>
  <si>
    <t>NoCompuUso</t>
  </si>
  <si>
    <t>NoInternetUso</t>
  </si>
  <si>
    <t>FreUsoComp</t>
  </si>
  <si>
    <t>UsosInternet</t>
  </si>
  <si>
    <t>PersonaInter</t>
  </si>
  <si>
    <t>FreUsoInt</t>
  </si>
  <si>
    <t>FreUsoCel</t>
  </si>
  <si>
    <t>AccIntHogar</t>
  </si>
  <si>
    <t>AccIntTrabajo</t>
  </si>
  <si>
    <t>AccIntEduca</t>
  </si>
  <si>
    <t>AccIntGratis</t>
  </si>
  <si>
    <t>AccIntCafe</t>
  </si>
  <si>
    <t>AccIntPerso</t>
  </si>
  <si>
    <t>AccIntDespla</t>
  </si>
  <si>
    <t>AccIntOtro</t>
  </si>
  <si>
    <t>HogarCompu</t>
  </si>
  <si>
    <t>PersonaSmarth</t>
  </si>
  <si>
    <t>HogarInternet1</t>
  </si>
  <si>
    <t>AccNoCober</t>
  </si>
  <si>
    <t>HogarTablet</t>
  </si>
  <si>
    <t>AccNoDispo</t>
  </si>
  <si>
    <t>HogarInternet</t>
  </si>
  <si>
    <t>PersonaIntMovil</t>
  </si>
  <si>
    <t>VelProFijo</t>
  </si>
  <si>
    <t>CapPromMov</t>
  </si>
  <si>
    <t>Poblacion3G</t>
  </si>
  <si>
    <t>Poblacion4G</t>
  </si>
  <si>
    <t>% acceso internet en hogar</t>
  </si>
  <si>
    <t>% no usan internet x no saber como</t>
  </si>
  <si>
    <t>% no usan internet x no tener permiso</t>
  </si>
  <si>
    <t>Costo IF x MB velocidad</t>
  </si>
  <si>
    <t>Costo IM x GB capacidad</t>
  </si>
  <si>
    <t>% no internet x no saben usarlo</t>
  </si>
  <si>
    <t>% acceso internet público con costo</t>
  </si>
  <si>
    <t>% acceso internet en otro sitio</t>
  </si>
  <si>
    <t>% personas con smartphone</t>
  </si>
  <si>
    <t>% hogares con internet</t>
  </si>
  <si>
    <t>% personas con tableta</t>
  </si>
  <si>
    <t>% hogares no internet por no dispositivo</t>
  </si>
  <si>
    <t>Capacidad IM</t>
  </si>
  <si>
    <t>Mínimo</t>
  </si>
  <si>
    <t>Máximo</t>
  </si>
  <si>
    <t xml:space="preserve">% de personas que han usado el internet recientemente para acceder a redes sociales </t>
  </si>
  <si>
    <t xml:space="preserve">% de personas que cada vez que usa un computador portátil lo usan más de 1 hora </t>
  </si>
  <si>
    <t xml:space="preserve">% de personas que cuentan con televisión abierta pública </t>
  </si>
  <si>
    <t xml:space="preserve">% de personas que cuentan con televisión por suscripción </t>
  </si>
  <si>
    <t xml:space="preserve">% de personas que cuentan con conexión a Internet en su hogar </t>
  </si>
  <si>
    <t>iBrecha Hab.Dig.</t>
  </si>
  <si>
    <t>iBrecha Motiv.</t>
  </si>
  <si>
    <t>iBrecha Aprov.</t>
  </si>
  <si>
    <t>iBrecha Acc.Mat.</t>
  </si>
  <si>
    <t>abrvPregunta</t>
  </si>
  <si>
    <t>Año</t>
  </si>
  <si>
    <t>Poblacion</t>
  </si>
  <si>
    <t>Año de cálculo</t>
  </si>
  <si>
    <t>iBD Departamento</t>
  </si>
  <si>
    <t>Selección año</t>
  </si>
  <si>
    <t>iBD Región</t>
  </si>
  <si>
    <t>Gráfica</t>
  </si>
  <si>
    <t>iBD</t>
  </si>
  <si>
    <t>iBD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</si>
</sst>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%"/>
    <numFmt numFmtId="165" formatCode="0.000"/>
    <numFmt numFmtId="166" formatCode="_-* #,##0_-;\-* #,##0_-;_-* &quot;-&quot;??_-;_-@_-"/>
    <numFmt numFmtId="167" formatCode="_-* #,##0.000_-;\-* #,##0.000_-;_-* &quot;-&quot;??_-;_-@_-"/>
    <numFmt numFmtId="168" formatCode="0.0%"/>
    <numFmt numFmtId="169" formatCode="0_ ;\-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AB937"/>
        <bgColor indexed="64"/>
      </patternFill>
    </fill>
    <fill>
      <patternFill patternType="solid">
        <fgColor rgb="FFF03C32"/>
        <bgColor indexed="64"/>
      </patternFill>
    </fill>
    <fill>
      <patternFill patternType="solid">
        <fgColor rgb="FF8296AF"/>
        <bgColor indexed="64"/>
      </patternFill>
    </fill>
    <fill>
      <patternFill patternType="solid">
        <fgColor rgb="FFF09B3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5">
    <xf numFmtId="0" fontId="0" fillId="0" borderId="0" xfId="0"/>
    <xf numFmtId="0" fontId="16" fillId="0" borderId="0" xfId="0" applyFont="1" applyAlignment="1" applyProtection="1">
      <alignment horizontal="center"/>
    </xf>
    <xf numFmtId="0" fontId="0" fillId="0" borderId="0" xfId="0" applyProtection="1"/>
    <xf numFmtId="0" fontId="16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6" fillId="33" borderId="10" xfId="0" applyFont="1" applyFill="1" applyBorder="1" applyAlignment="1" applyProtection="1">
      <alignment horizontal="right"/>
    </xf>
    <xf numFmtId="0" fontId="22" fillId="44" borderId="10" xfId="46" applyFont="1" applyFill="1" applyBorder="1" applyAlignment="1" applyProtection="1">
      <alignment horizontal="center"/>
    </xf>
    <xf numFmtId="167" fontId="16" fillId="34" borderId="10" xfId="43" applyNumberFormat="1" applyFont="1" applyFill="1" applyBorder="1" applyProtection="1"/>
    <xf numFmtId="169" fontId="0" fillId="36" borderId="10" xfId="43" applyNumberFormat="1" applyFont="1" applyFill="1" applyBorder="1" applyAlignment="1" applyProtection="1">
      <alignment horizontal="center"/>
      <protection locked="0"/>
    </xf>
    <xf numFmtId="0" fontId="16" fillId="33" borderId="10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33" borderId="10" xfId="0" applyFont="1" applyFill="1" applyBorder="1" applyProtection="1"/>
    <xf numFmtId="166" fontId="16" fillId="33" borderId="10" xfId="43" applyNumberFormat="1" applyFont="1" applyFill="1" applyBorder="1" applyProtection="1"/>
    <xf numFmtId="0" fontId="16" fillId="0" borderId="0" xfId="0" applyFont="1" applyFill="1" applyBorder="1" applyProtection="1"/>
    <xf numFmtId="0" fontId="16" fillId="0" borderId="0" xfId="0" applyFont="1" applyProtection="1"/>
    <xf numFmtId="0" fontId="0" fillId="0" borderId="10" xfId="0" applyBorder="1" applyProtection="1"/>
    <xf numFmtId="166" fontId="0" fillId="42" borderId="10" xfId="43" applyNumberFormat="1" applyFont="1" applyFill="1" applyBorder="1" applyProtection="1"/>
    <xf numFmtId="0" fontId="0" fillId="0" borderId="10" xfId="0" applyFill="1" applyBorder="1" applyProtection="1"/>
    <xf numFmtId="10" fontId="0" fillId="0" borderId="10" xfId="42" applyNumberFormat="1" applyFont="1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0" borderId="10" xfId="0" applyFont="1" applyFill="1" applyBorder="1" applyProtection="1"/>
    <xf numFmtId="166" fontId="16" fillId="0" borderId="10" xfId="43" applyNumberFormat="1" applyFont="1" applyFill="1" applyBorder="1" applyProtection="1"/>
    <xf numFmtId="166" fontId="0" fillId="0" borderId="10" xfId="43" applyNumberFormat="1" applyFont="1" applyBorder="1" applyProtection="1"/>
    <xf numFmtId="166" fontId="0" fillId="0" borderId="0" xfId="43" applyNumberFormat="1" applyFont="1" applyFill="1" applyProtection="1"/>
    <xf numFmtId="0" fontId="0" fillId="36" borderId="10" xfId="0" applyFill="1" applyBorder="1" applyProtection="1">
      <protection locked="0"/>
    </xf>
    <xf numFmtId="0" fontId="18" fillId="33" borderId="1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18" fillId="0" borderId="10" xfId="0" applyFont="1" applyBorder="1" applyAlignment="1" applyProtection="1">
      <alignment horizontal="center"/>
    </xf>
    <xf numFmtId="0" fontId="19" fillId="0" borderId="10" xfId="0" applyFont="1" applyFill="1" applyBorder="1" applyAlignment="1" applyProtection="1">
      <alignment vertical="center" wrapText="1"/>
    </xf>
    <xf numFmtId="9" fontId="19" fillId="0" borderId="10" xfId="42" applyFont="1" applyFill="1" applyBorder="1" applyAlignment="1" applyProtection="1">
      <alignment vertical="center" wrapText="1"/>
    </xf>
    <xf numFmtId="0" fontId="19" fillId="0" borderId="10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19" fillId="0" borderId="10" xfId="0" applyFont="1" applyBorder="1" applyAlignment="1" applyProtection="1">
      <alignment horizontal="center" wrapText="1"/>
    </xf>
    <xf numFmtId="0" fontId="19" fillId="0" borderId="10" xfId="0" applyFont="1" applyBorder="1" applyAlignment="1" applyProtection="1">
      <alignment vertical="center" wrapText="1"/>
    </xf>
    <xf numFmtId="168" fontId="19" fillId="0" borderId="10" xfId="0" applyNumberFormat="1" applyFont="1" applyFill="1" applyBorder="1" applyAlignment="1" applyProtection="1">
      <alignment vertical="center" wrapText="1"/>
    </xf>
    <xf numFmtId="0" fontId="16" fillId="35" borderId="10" xfId="0" applyFont="1" applyFill="1" applyBorder="1" applyAlignment="1" applyProtection="1">
      <alignment horizontal="right" vertical="center"/>
    </xf>
    <xf numFmtId="0" fontId="16" fillId="43" borderId="10" xfId="0" applyFont="1" applyFill="1" applyBorder="1" applyAlignment="1" applyProtection="1">
      <alignment horizontal="center" vertical="center"/>
    </xf>
    <xf numFmtId="0" fontId="16" fillId="33" borderId="1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0" fontId="16" fillId="33" borderId="10" xfId="0" applyFont="1" applyFill="1" applyBorder="1" applyAlignment="1" applyProtection="1">
      <alignment horizontal="center" vertical="center"/>
    </xf>
    <xf numFmtId="0" fontId="16" fillId="33" borderId="10" xfId="0" applyFont="1" applyFill="1" applyBorder="1" applyAlignment="1" applyProtection="1">
      <alignment horizontal="center" vertical="center" wrapText="1"/>
    </xf>
    <xf numFmtId="0" fontId="0" fillId="35" borderId="10" xfId="0" applyFill="1" applyBorder="1" applyProtection="1"/>
    <xf numFmtId="164" fontId="16" fillId="33" borderId="10" xfId="42" applyNumberFormat="1" applyFont="1" applyFill="1" applyBorder="1" applyAlignment="1" applyProtection="1">
      <alignment horizontal="center"/>
    </xf>
    <xf numFmtId="0" fontId="16" fillId="33" borderId="12" xfId="0" applyFont="1" applyFill="1" applyBorder="1" applyAlignment="1" applyProtection="1">
      <alignment horizontal="center"/>
    </xf>
    <xf numFmtId="0" fontId="16" fillId="33" borderId="14" xfId="0" applyFont="1" applyFill="1" applyBorder="1" applyAlignment="1" applyProtection="1">
      <alignment horizontal="center"/>
    </xf>
    <xf numFmtId="0" fontId="16" fillId="33" borderId="13" xfId="0" applyFont="1" applyFill="1" applyBorder="1" applyAlignment="1" applyProtection="1">
      <alignment horizontal="center"/>
    </xf>
    <xf numFmtId="10" fontId="0" fillId="0" borderId="10" xfId="0" applyNumberFormat="1" applyBorder="1" applyAlignment="1" applyProtection="1">
      <alignment vertical="center" wrapText="1"/>
    </xf>
    <xf numFmtId="0" fontId="0" fillId="0" borderId="10" xfId="0" applyBorder="1" applyAlignment="1" applyProtection="1">
      <alignment vertical="center" wrapText="1"/>
    </xf>
    <xf numFmtId="10" fontId="0" fillId="0" borderId="10" xfId="42" applyNumberFormat="1" applyFont="1" applyBorder="1" applyAlignment="1" applyProtection="1">
      <alignment vertical="center" wrapText="1"/>
    </xf>
    <xf numFmtId="0" fontId="16" fillId="0" borderId="10" xfId="0" applyFont="1" applyBorder="1" applyAlignment="1" applyProtection="1">
      <alignment vertical="center" wrapText="1"/>
    </xf>
    <xf numFmtId="10" fontId="16" fillId="0" borderId="10" xfId="42" applyNumberFormat="1" applyFont="1" applyBorder="1" applyAlignment="1" applyProtection="1">
      <alignment vertical="center" wrapText="1"/>
    </xf>
    <xf numFmtId="0" fontId="16" fillId="33" borderId="10" xfId="0" applyFont="1" applyFill="1" applyBorder="1" applyAlignment="1" applyProtection="1">
      <alignment horizontal="center" vertical="center" wrapText="1"/>
    </xf>
    <xf numFmtId="0" fontId="22" fillId="45" borderId="10" xfId="46" applyFont="1" applyFill="1" applyBorder="1" applyAlignment="1" applyProtection="1">
      <alignment horizontal="center"/>
    </xf>
    <xf numFmtId="0" fontId="16" fillId="38" borderId="10" xfId="0" applyFont="1" applyFill="1" applyBorder="1" applyAlignment="1" applyProtection="1">
      <alignment horizontal="center" vertical="center" wrapText="1"/>
    </xf>
    <xf numFmtId="0" fontId="16" fillId="39" borderId="10" xfId="0" applyFont="1" applyFill="1" applyBorder="1" applyAlignment="1" applyProtection="1">
      <alignment horizontal="center" vertical="center" wrapText="1"/>
    </xf>
    <xf numFmtId="0" fontId="16" fillId="40" borderId="10" xfId="0" applyFont="1" applyFill="1" applyBorder="1" applyAlignment="1" applyProtection="1">
      <alignment horizontal="center" vertical="center" wrapText="1"/>
    </xf>
    <xf numFmtId="0" fontId="16" fillId="41" borderId="10" xfId="0" applyFont="1" applyFill="1" applyBorder="1" applyAlignment="1" applyProtection="1">
      <alignment horizontal="center" vertical="center" wrapText="1"/>
    </xf>
    <xf numFmtId="0" fontId="22" fillId="44" borderId="10" xfId="46" applyFont="1" applyFill="1" applyBorder="1" applyAlignment="1" applyProtection="1">
      <alignment horizontal="center" vertical="center" wrapText="1"/>
    </xf>
    <xf numFmtId="0" fontId="16" fillId="33" borderId="11" xfId="0" applyFont="1" applyFill="1" applyBorder="1" applyAlignment="1" applyProtection="1">
      <alignment horizontal="center" vertical="center" wrapText="1"/>
    </xf>
    <xf numFmtId="165" fontId="0" fillId="0" borderId="10" xfId="0" applyNumberFormat="1" applyBorder="1" applyProtection="1"/>
    <xf numFmtId="0" fontId="0" fillId="0" borderId="10" xfId="0" applyNumberFormat="1" applyBorder="1" applyProtection="1"/>
    <xf numFmtId="0" fontId="16" fillId="34" borderId="10" xfId="0" applyFont="1" applyFill="1" applyBorder="1" applyProtection="1"/>
    <xf numFmtId="0" fontId="16" fillId="46" borderId="10" xfId="0" applyFont="1" applyFill="1" applyBorder="1" applyAlignment="1" applyProtection="1">
      <alignment horizontal="center"/>
    </xf>
    <xf numFmtId="10" fontId="16" fillId="33" borderId="10" xfId="42" applyNumberFormat="1" applyFont="1" applyFill="1" applyBorder="1" applyAlignment="1" applyProtection="1">
      <alignment horizontal="center"/>
    </xf>
    <xf numFmtId="165" fontId="0" fillId="0" borderId="0" xfId="0" applyNumberFormat="1" applyProtection="1"/>
    <xf numFmtId="0" fontId="0" fillId="0" borderId="0" xfId="0" applyBorder="1" applyProtection="1"/>
    <xf numFmtId="165" fontId="0" fillId="35" borderId="10" xfId="0" applyNumberFormat="1" applyFill="1" applyBorder="1" applyProtection="1"/>
    <xf numFmtId="0" fontId="0" fillId="37" borderId="10" xfId="0" applyFill="1" applyBorder="1" applyProtection="1"/>
    <xf numFmtId="165" fontId="0" fillId="37" borderId="10" xfId="0" applyNumberFormat="1" applyFill="1" applyBorder="1" applyProtection="1"/>
    <xf numFmtId="0" fontId="0" fillId="0" borderId="0" xfId="0" applyAlignment="1" applyProtection="1">
      <alignment horizontal="center" vertical="center" wrapText="1"/>
    </xf>
    <xf numFmtId="0" fontId="22" fillId="44" borderId="10" xfId="46" applyFont="1" applyFill="1" applyBorder="1" applyAlignment="1" applyProtection="1">
      <alignment horizontal="center" vertical="center" wrapText="1"/>
    </xf>
    <xf numFmtId="0" fontId="16" fillId="33" borderId="15" xfId="0" applyFont="1" applyFill="1" applyBorder="1" applyAlignment="1" applyProtection="1">
      <alignment horizontal="center" vertical="center"/>
    </xf>
    <xf numFmtId="0" fontId="16" fillId="33" borderId="11" xfId="0" applyFont="1" applyFill="1" applyBorder="1" applyAlignment="1" applyProtection="1">
      <alignment horizontal="center" vertical="center"/>
    </xf>
    <xf numFmtId="10" fontId="16" fillId="33" borderId="10" xfId="42" applyNumberFormat="1" applyFont="1" applyFill="1" applyBorder="1" applyAlignment="1" applyProtection="1">
      <alignment horizontal="right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6" builtinId="8"/>
    <cellStyle name="Incorrecto" xfId="7" builtinId="27" customBuiltin="1"/>
    <cellStyle name="Millares" xfId="43" builtinId="3"/>
    <cellStyle name="Millares 2" xfId="45" xr:uid="{00000000-0005-0000-0000-000020000000}"/>
    <cellStyle name="Neutral" xfId="8" builtinId="28" customBuiltin="1"/>
    <cellStyle name="Normal" xfId="0" builtinId="0"/>
    <cellStyle name="Normal 2" xfId="44" xr:uid="{00000000-0005-0000-0000-000023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8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9B32"/>
      <color rgb="FF8296AF"/>
      <color rgb="FFF03C32"/>
      <color rgb="FF5AB937"/>
      <color rgb="FFC55A11"/>
      <color rgb="FFAAA0A5"/>
      <color rgb="FF59BA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'Indice x departamento'!$L$37</c:f>
          <c:strCache>
            <c:ptCount val="1"/>
            <c:pt idx="0">
              <c:v>iBD Departamental (2018)</c:v>
            </c:pt>
          </c:strCache>
        </c:strRef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'Indice x departamento'!$C$2</c:f>
              <c:strCache>
                <c:ptCount val="1"/>
                <c:pt idx="0">
                  <c:v>iBrecha Habilidades digitales </c:v>
                </c:pt>
              </c:strCache>
            </c:strRef>
          </c:tx>
          <c:spPr>
            <a:solidFill>
              <a:srgbClr val="5AB937"/>
            </a:solidFill>
          </c:spPr>
          <c:invertIfNegative val="0"/>
          <c:cat>
            <c:strRef>
              <c:f>'Grafica x departamentos'!$AA$1:$AA$33</c:f>
              <c:strCache>
                <c:ptCount val="33"/>
                <c:pt idx="0">
                  <c:v>Bogotá D.C</c:v>
                </c:pt>
                <c:pt idx="1">
                  <c:v>Valle del Cauca</c:v>
                </c:pt>
                <c:pt idx="2">
                  <c:v>Quindío</c:v>
                </c:pt>
                <c:pt idx="3">
                  <c:v>Risaralda</c:v>
                </c:pt>
                <c:pt idx="4">
                  <c:v>Santander</c:v>
                </c:pt>
                <c:pt idx="5">
                  <c:v>Antioquia</c:v>
                </c:pt>
                <c:pt idx="6">
                  <c:v>Atlántico</c:v>
                </c:pt>
                <c:pt idx="7">
                  <c:v>San Andrés, Providencia y Santa Catalina</c:v>
                </c:pt>
                <c:pt idx="8">
                  <c:v>Cundinamarca</c:v>
                </c:pt>
                <c:pt idx="9">
                  <c:v>Meta</c:v>
                </c:pt>
                <c:pt idx="10">
                  <c:v>Caldas</c:v>
                </c:pt>
                <c:pt idx="11">
                  <c:v>Tolima</c:v>
                </c:pt>
                <c:pt idx="12">
                  <c:v>Boyacá</c:v>
                </c:pt>
                <c:pt idx="13">
                  <c:v>Casanare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Cesar</c:v>
                </c:pt>
                <c:pt idx="17">
                  <c:v>Bolívar</c:v>
                </c:pt>
                <c:pt idx="18">
                  <c:v>Magdalena</c:v>
                </c:pt>
                <c:pt idx="19">
                  <c:v>Córdoba</c:v>
                </c:pt>
                <c:pt idx="20">
                  <c:v>Sucre</c:v>
                </c:pt>
                <c:pt idx="21">
                  <c:v>Cauca</c:v>
                </c:pt>
                <c:pt idx="22">
                  <c:v>Nariño</c:v>
                </c:pt>
                <c:pt idx="23">
                  <c:v>Caquetá</c:v>
                </c:pt>
                <c:pt idx="24">
                  <c:v>Arauca</c:v>
                </c:pt>
                <c:pt idx="25">
                  <c:v>Putumayo</c:v>
                </c:pt>
                <c:pt idx="26">
                  <c:v>Guaviare</c:v>
                </c:pt>
                <c:pt idx="27">
                  <c:v>Chocó</c:v>
                </c:pt>
                <c:pt idx="28">
                  <c:v>La Guajira</c:v>
                </c:pt>
                <c:pt idx="29">
                  <c:v>Guainía</c:v>
                </c:pt>
                <c:pt idx="30">
                  <c:v>Amazonas</c:v>
                </c:pt>
                <c:pt idx="31">
                  <c:v>Vaupés</c:v>
                </c:pt>
                <c:pt idx="32">
                  <c:v>Vichada</c:v>
                </c:pt>
              </c:strCache>
            </c:strRef>
          </c:cat>
          <c:val>
            <c:numRef>
              <c:f>'Grafica x departamentos'!$AB$1:$AB$33</c:f>
              <c:numCache>
                <c:formatCode>General</c:formatCode>
                <c:ptCount val="33"/>
                <c:pt idx="0">
                  <c:v>0.11333553185159909</c:v>
                </c:pt>
                <c:pt idx="1">
                  <c:v>0.15952225224507796</c:v>
                </c:pt>
                <c:pt idx="2">
                  <c:v>0.16009555105178519</c:v>
                </c:pt>
                <c:pt idx="3">
                  <c:v>0.15802931659377487</c:v>
                </c:pt>
                <c:pt idx="4">
                  <c:v>0.15897516127330694</c:v>
                </c:pt>
                <c:pt idx="5">
                  <c:v>0.16482089758151833</c:v>
                </c:pt>
                <c:pt idx="6">
                  <c:v>0.16348497983564428</c:v>
                </c:pt>
                <c:pt idx="7">
                  <c:v>0.15886228188061083</c:v>
                </c:pt>
                <c:pt idx="8">
                  <c:v>0.16959780374773456</c:v>
                </c:pt>
                <c:pt idx="9">
                  <c:v>0.17062202538655002</c:v>
                </c:pt>
                <c:pt idx="10">
                  <c:v>0.1675289362291654</c:v>
                </c:pt>
                <c:pt idx="11">
                  <c:v>0.16958514365518648</c:v>
                </c:pt>
                <c:pt idx="12">
                  <c:v>0.16731457790033649</c:v>
                </c:pt>
                <c:pt idx="13">
                  <c:v>0.17564595788819959</c:v>
                </c:pt>
                <c:pt idx="14">
                  <c:v>0.17600295573896985</c:v>
                </c:pt>
                <c:pt idx="15">
                  <c:v>0.17616681102750684</c:v>
                </c:pt>
                <c:pt idx="16">
                  <c:v>0.18195589509921467</c:v>
                </c:pt>
                <c:pt idx="17">
                  <c:v>0.17758433235389823</c:v>
                </c:pt>
                <c:pt idx="18">
                  <c:v>0.18486579602840758</c:v>
                </c:pt>
                <c:pt idx="19">
                  <c:v>0.1853348637653813</c:v>
                </c:pt>
                <c:pt idx="20">
                  <c:v>0.18557881901935078</c:v>
                </c:pt>
                <c:pt idx="21">
                  <c:v>0.18318994297325947</c:v>
                </c:pt>
                <c:pt idx="22">
                  <c:v>0.1892712857620959</c:v>
                </c:pt>
                <c:pt idx="23">
                  <c:v>0.19280093764099807</c:v>
                </c:pt>
                <c:pt idx="24">
                  <c:v>0.19499383807088222</c:v>
                </c:pt>
                <c:pt idx="25">
                  <c:v>0.19102033043519218</c:v>
                </c:pt>
                <c:pt idx="26">
                  <c:v>0.19245559474243448</c:v>
                </c:pt>
                <c:pt idx="27">
                  <c:v>0.19208051306030904</c:v>
                </c:pt>
                <c:pt idx="28">
                  <c:v>0.20162257408366549</c:v>
                </c:pt>
                <c:pt idx="29">
                  <c:v>0.20547713090261019</c:v>
                </c:pt>
                <c:pt idx="30">
                  <c:v>0.19686806188518022</c:v>
                </c:pt>
                <c:pt idx="31">
                  <c:v>0.21038467259662769</c:v>
                </c:pt>
                <c:pt idx="32">
                  <c:v>0.21321588952339476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F-4E2E-BD3E-89D92E801984}"/>
            </c:ext>
          </c:extLst>
        </c:ser>
        <c:ser>
          <c:idx val="1"/>
          <c:order val="1"/>
          <c:tx>
            <c:strRef>
              <c:f>'Indice x departamento'!$D$2</c:f>
              <c:strCache>
                <c:ptCount val="1"/>
                <c:pt idx="0">
                  <c:v>iBrecha Motivación </c:v>
                </c:pt>
              </c:strCache>
            </c:strRef>
          </c:tx>
          <c:spPr>
            <a:solidFill>
              <a:srgbClr val="F03C32"/>
            </a:solidFill>
            <a:ln w="25400">
              <a:noFill/>
            </a:ln>
          </c:spPr>
          <c:invertIfNegative val="0"/>
          <c:cat>
            <c:strRef>
              <c:f>'Grafica x departamentos'!$AA$1:$AA$33</c:f>
              <c:strCache>
                <c:ptCount val="33"/>
                <c:pt idx="0">
                  <c:v>Bogotá D.C</c:v>
                </c:pt>
                <c:pt idx="1">
                  <c:v>Valle del Cauca</c:v>
                </c:pt>
                <c:pt idx="2">
                  <c:v>Quindío</c:v>
                </c:pt>
                <c:pt idx="3">
                  <c:v>Risaralda</c:v>
                </c:pt>
                <c:pt idx="4">
                  <c:v>Santander</c:v>
                </c:pt>
                <c:pt idx="5">
                  <c:v>Antioquia</c:v>
                </c:pt>
                <c:pt idx="6">
                  <c:v>Atlántico</c:v>
                </c:pt>
                <c:pt idx="7">
                  <c:v>San Andrés, Providencia y Santa Catalina</c:v>
                </c:pt>
                <c:pt idx="8">
                  <c:v>Cundinamarca</c:v>
                </c:pt>
                <c:pt idx="9">
                  <c:v>Meta</c:v>
                </c:pt>
                <c:pt idx="10">
                  <c:v>Caldas</c:v>
                </c:pt>
                <c:pt idx="11">
                  <c:v>Tolima</c:v>
                </c:pt>
                <c:pt idx="12">
                  <c:v>Boyacá</c:v>
                </c:pt>
                <c:pt idx="13">
                  <c:v>Casanare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Cesar</c:v>
                </c:pt>
                <c:pt idx="17">
                  <c:v>Bolívar</c:v>
                </c:pt>
                <c:pt idx="18">
                  <c:v>Magdalena</c:v>
                </c:pt>
                <c:pt idx="19">
                  <c:v>Córdoba</c:v>
                </c:pt>
                <c:pt idx="20">
                  <c:v>Sucre</c:v>
                </c:pt>
                <c:pt idx="21">
                  <c:v>Cauca</c:v>
                </c:pt>
                <c:pt idx="22">
                  <c:v>Nariño</c:v>
                </c:pt>
                <c:pt idx="23">
                  <c:v>Caquetá</c:v>
                </c:pt>
                <c:pt idx="24">
                  <c:v>Arauca</c:v>
                </c:pt>
                <c:pt idx="25">
                  <c:v>Putumayo</c:v>
                </c:pt>
                <c:pt idx="26">
                  <c:v>Guaviare</c:v>
                </c:pt>
                <c:pt idx="27">
                  <c:v>Chocó</c:v>
                </c:pt>
                <c:pt idx="28">
                  <c:v>La Guajira</c:v>
                </c:pt>
                <c:pt idx="29">
                  <c:v>Guainía</c:v>
                </c:pt>
                <c:pt idx="30">
                  <c:v>Amazonas</c:v>
                </c:pt>
                <c:pt idx="31">
                  <c:v>Vaupés</c:v>
                </c:pt>
                <c:pt idx="32">
                  <c:v>Vichada</c:v>
                </c:pt>
              </c:strCache>
            </c:strRef>
          </c:cat>
          <c:val>
            <c:numRef>
              <c:f>'Grafica x departamentos'!$AC$1:$AC$33</c:f>
              <c:numCache>
                <c:formatCode>General</c:formatCode>
                <c:ptCount val="33"/>
                <c:pt idx="0">
                  <c:v>5.9603912910525135E-3</c:v>
                </c:pt>
                <c:pt idx="1">
                  <c:v>7.8182279051825457E-3</c:v>
                </c:pt>
                <c:pt idx="2">
                  <c:v>1.0091152117054806E-2</c:v>
                </c:pt>
                <c:pt idx="3">
                  <c:v>1.1388501106815174E-2</c:v>
                </c:pt>
                <c:pt idx="4">
                  <c:v>1.1165340717921385E-2</c:v>
                </c:pt>
                <c:pt idx="5">
                  <c:v>1.154980853872405E-2</c:v>
                </c:pt>
                <c:pt idx="6">
                  <c:v>9.3516074734436416E-3</c:v>
                </c:pt>
                <c:pt idx="7">
                  <c:v>1.6317203405468883E-2</c:v>
                </c:pt>
                <c:pt idx="8">
                  <c:v>1.3781910700997803E-2</c:v>
                </c:pt>
                <c:pt idx="9">
                  <c:v>1.1668513675360957E-2</c:v>
                </c:pt>
                <c:pt idx="10">
                  <c:v>1.223286731926013E-2</c:v>
                </c:pt>
                <c:pt idx="11">
                  <c:v>1.1889517374589936E-2</c:v>
                </c:pt>
                <c:pt idx="12">
                  <c:v>1.5729545105429763E-2</c:v>
                </c:pt>
                <c:pt idx="13">
                  <c:v>1.5060599594108414E-2</c:v>
                </c:pt>
                <c:pt idx="14">
                  <c:v>1.509867339743589E-2</c:v>
                </c:pt>
                <c:pt idx="15">
                  <c:v>1.6288265850149197E-2</c:v>
                </c:pt>
                <c:pt idx="16">
                  <c:v>1.1712805167981578E-2</c:v>
                </c:pt>
                <c:pt idx="17">
                  <c:v>1.1962376787306906E-2</c:v>
                </c:pt>
                <c:pt idx="18">
                  <c:v>1.1511086702835405E-2</c:v>
                </c:pt>
                <c:pt idx="19">
                  <c:v>1.8744117603374719E-2</c:v>
                </c:pt>
                <c:pt idx="20">
                  <c:v>1.8401227870377204E-2</c:v>
                </c:pt>
                <c:pt idx="21">
                  <c:v>1.4609866520799212E-2</c:v>
                </c:pt>
                <c:pt idx="22">
                  <c:v>1.2344201165733983E-2</c:v>
                </c:pt>
                <c:pt idx="23">
                  <c:v>1.8609363239712847E-2</c:v>
                </c:pt>
                <c:pt idx="24">
                  <c:v>1.907727279116217E-2</c:v>
                </c:pt>
                <c:pt idx="25">
                  <c:v>2.0473327537178902E-2</c:v>
                </c:pt>
                <c:pt idx="26">
                  <c:v>3.0468066153977326E-2</c:v>
                </c:pt>
                <c:pt idx="27">
                  <c:v>2.3515096152757136E-2</c:v>
                </c:pt>
                <c:pt idx="28">
                  <c:v>2.4005213984947132E-2</c:v>
                </c:pt>
                <c:pt idx="29">
                  <c:v>2.5983044439030999E-2</c:v>
                </c:pt>
                <c:pt idx="30">
                  <c:v>3.1042752359538722E-2</c:v>
                </c:pt>
                <c:pt idx="31">
                  <c:v>2.2190803542979282E-2</c:v>
                </c:pt>
                <c:pt idx="32">
                  <c:v>2.5535217893237819E-2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E2E-BD3E-89D92E801984}"/>
            </c:ext>
          </c:extLst>
        </c:ser>
        <c:ser>
          <c:idx val="2"/>
          <c:order val="2"/>
          <c:tx>
            <c:strRef>
              <c:f>'Indice x departamento'!$E$2</c:f>
              <c:strCache>
                <c:ptCount val="1"/>
                <c:pt idx="0">
                  <c:v>iBrecha Aprovechamiento </c:v>
                </c:pt>
              </c:strCache>
            </c:strRef>
          </c:tx>
          <c:spPr>
            <a:solidFill>
              <a:srgbClr val="8296AF"/>
            </a:solidFill>
            <a:ln w="25400">
              <a:noFill/>
            </a:ln>
          </c:spPr>
          <c:invertIfNegative val="0"/>
          <c:cat>
            <c:strRef>
              <c:f>'Grafica x departamentos'!$AA$1:$AA$33</c:f>
              <c:strCache>
                <c:ptCount val="33"/>
                <c:pt idx="0">
                  <c:v>Bogotá D.C</c:v>
                </c:pt>
                <c:pt idx="1">
                  <c:v>Valle del Cauca</c:v>
                </c:pt>
                <c:pt idx="2">
                  <c:v>Quindío</c:v>
                </c:pt>
                <c:pt idx="3">
                  <c:v>Risaralda</c:v>
                </c:pt>
                <c:pt idx="4">
                  <c:v>Santander</c:v>
                </c:pt>
                <c:pt idx="5">
                  <c:v>Antioquia</c:v>
                </c:pt>
                <c:pt idx="6">
                  <c:v>Atlántico</c:v>
                </c:pt>
                <c:pt idx="7">
                  <c:v>San Andrés, Providencia y Santa Catalina</c:v>
                </c:pt>
                <c:pt idx="8">
                  <c:v>Cundinamarca</c:v>
                </c:pt>
                <c:pt idx="9">
                  <c:v>Meta</c:v>
                </c:pt>
                <c:pt idx="10">
                  <c:v>Caldas</c:v>
                </c:pt>
                <c:pt idx="11">
                  <c:v>Tolima</c:v>
                </c:pt>
                <c:pt idx="12">
                  <c:v>Boyacá</c:v>
                </c:pt>
                <c:pt idx="13">
                  <c:v>Casanare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Cesar</c:v>
                </c:pt>
                <c:pt idx="17">
                  <c:v>Bolívar</c:v>
                </c:pt>
                <c:pt idx="18">
                  <c:v>Magdalena</c:v>
                </c:pt>
                <c:pt idx="19">
                  <c:v>Córdoba</c:v>
                </c:pt>
                <c:pt idx="20">
                  <c:v>Sucre</c:v>
                </c:pt>
                <c:pt idx="21">
                  <c:v>Cauca</c:v>
                </c:pt>
                <c:pt idx="22">
                  <c:v>Nariño</c:v>
                </c:pt>
                <c:pt idx="23">
                  <c:v>Caquetá</c:v>
                </c:pt>
                <c:pt idx="24">
                  <c:v>Arauca</c:v>
                </c:pt>
                <c:pt idx="25">
                  <c:v>Putumayo</c:v>
                </c:pt>
                <c:pt idx="26">
                  <c:v>Guaviare</c:v>
                </c:pt>
                <c:pt idx="27">
                  <c:v>Chocó</c:v>
                </c:pt>
                <c:pt idx="28">
                  <c:v>La Guajira</c:v>
                </c:pt>
                <c:pt idx="29">
                  <c:v>Guainía</c:v>
                </c:pt>
                <c:pt idx="30">
                  <c:v>Amazonas</c:v>
                </c:pt>
                <c:pt idx="31">
                  <c:v>Vaupés</c:v>
                </c:pt>
                <c:pt idx="32">
                  <c:v>Vichada</c:v>
                </c:pt>
              </c:strCache>
            </c:strRef>
          </c:cat>
          <c:val>
            <c:numRef>
              <c:f>'Grafica x departamentos'!$AD$1:$AD$33</c:f>
              <c:numCache>
                <c:formatCode>General</c:formatCode>
                <c:ptCount val="33"/>
                <c:pt idx="0">
                  <c:v>6.6792980488561901E-2</c:v>
                </c:pt>
                <c:pt idx="1">
                  <c:v>8.7218593509510139E-2</c:v>
                </c:pt>
                <c:pt idx="2">
                  <c:v>9.1090805491519933E-2</c:v>
                </c:pt>
                <c:pt idx="3">
                  <c:v>9.01144016739516E-2</c:v>
                </c:pt>
                <c:pt idx="4">
                  <c:v>9.3042854773714156E-2</c:v>
                </c:pt>
                <c:pt idx="5">
                  <c:v>9.2453740589383493E-2</c:v>
                </c:pt>
                <c:pt idx="6">
                  <c:v>9.3379812761716127E-2</c:v>
                </c:pt>
                <c:pt idx="7">
                  <c:v>8.286098114245545E-2</c:v>
                </c:pt>
                <c:pt idx="8">
                  <c:v>9.5656583351708138E-2</c:v>
                </c:pt>
                <c:pt idx="9">
                  <c:v>9.5035002779629937E-2</c:v>
                </c:pt>
                <c:pt idx="10">
                  <c:v>9.9146079951276861E-2</c:v>
                </c:pt>
                <c:pt idx="11">
                  <c:v>0.10125521756085</c:v>
                </c:pt>
                <c:pt idx="12">
                  <c:v>0.10246073773676762</c:v>
                </c:pt>
                <c:pt idx="13">
                  <c:v>9.8434322474443184E-2</c:v>
                </c:pt>
                <c:pt idx="14">
                  <c:v>0.10060320187315393</c:v>
                </c:pt>
                <c:pt idx="15">
                  <c:v>0.10499500299280751</c:v>
                </c:pt>
                <c:pt idx="16">
                  <c:v>0.10430810525822014</c:v>
                </c:pt>
                <c:pt idx="17">
                  <c:v>0.11025642972860754</c:v>
                </c:pt>
                <c:pt idx="18">
                  <c:v>0.1063476218060813</c:v>
                </c:pt>
                <c:pt idx="19">
                  <c:v>0.10971216709532512</c:v>
                </c:pt>
                <c:pt idx="20">
                  <c:v>0.11265898297242469</c:v>
                </c:pt>
                <c:pt idx="21">
                  <c:v>0.11498359484901489</c:v>
                </c:pt>
                <c:pt idx="22">
                  <c:v>0.11709066389245341</c:v>
                </c:pt>
                <c:pt idx="23">
                  <c:v>0.11897042233155483</c:v>
                </c:pt>
                <c:pt idx="24">
                  <c:v>0.1173795583532237</c:v>
                </c:pt>
                <c:pt idx="25">
                  <c:v>0.11809883844856239</c:v>
                </c:pt>
                <c:pt idx="26">
                  <c:v>0.11531308061051151</c:v>
                </c:pt>
                <c:pt idx="27">
                  <c:v>0.12206263979693772</c:v>
                </c:pt>
                <c:pt idx="28">
                  <c:v>0.12324922134716763</c:v>
                </c:pt>
                <c:pt idx="29">
                  <c:v>0.12886981741990156</c:v>
                </c:pt>
                <c:pt idx="30">
                  <c:v>0.1285881152932381</c:v>
                </c:pt>
                <c:pt idx="31">
                  <c:v>0.13182110457765797</c:v>
                </c:pt>
                <c:pt idx="32">
                  <c:v>0.13366660760541926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F-4E2E-BD3E-89D92E801984}"/>
            </c:ext>
          </c:extLst>
        </c:ser>
        <c:ser>
          <c:idx val="3"/>
          <c:order val="3"/>
          <c:tx>
            <c:strRef>
              <c:f>'Indice x departamento'!$F$2</c:f>
              <c:strCache>
                <c:ptCount val="1"/>
                <c:pt idx="0">
                  <c:v>iBrecha Acceso material </c:v>
                </c:pt>
              </c:strCache>
            </c:strRef>
          </c:tx>
          <c:spPr>
            <a:solidFill>
              <a:srgbClr val="F09B32"/>
            </a:solidFill>
            <a:ln w="25400">
              <a:noFill/>
            </a:ln>
          </c:spPr>
          <c:invertIfNegative val="0"/>
          <c:cat>
            <c:strRef>
              <c:f>'Grafica x departamentos'!$AA$1:$AA$33</c:f>
              <c:strCache>
                <c:ptCount val="33"/>
                <c:pt idx="0">
                  <c:v>Bogotá D.C</c:v>
                </c:pt>
                <c:pt idx="1">
                  <c:v>Valle del Cauca</c:v>
                </c:pt>
                <c:pt idx="2">
                  <c:v>Quindío</c:v>
                </c:pt>
                <c:pt idx="3">
                  <c:v>Risaralda</c:v>
                </c:pt>
                <c:pt idx="4">
                  <c:v>Santander</c:v>
                </c:pt>
                <c:pt idx="5">
                  <c:v>Antioquia</c:v>
                </c:pt>
                <c:pt idx="6">
                  <c:v>Atlántico</c:v>
                </c:pt>
                <c:pt idx="7">
                  <c:v>San Andrés, Providencia y Santa Catalina</c:v>
                </c:pt>
                <c:pt idx="8">
                  <c:v>Cundinamarca</c:v>
                </c:pt>
                <c:pt idx="9">
                  <c:v>Meta</c:v>
                </c:pt>
                <c:pt idx="10">
                  <c:v>Caldas</c:v>
                </c:pt>
                <c:pt idx="11">
                  <c:v>Tolima</c:v>
                </c:pt>
                <c:pt idx="12">
                  <c:v>Boyacá</c:v>
                </c:pt>
                <c:pt idx="13">
                  <c:v>Casanare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Cesar</c:v>
                </c:pt>
                <c:pt idx="17">
                  <c:v>Bolívar</c:v>
                </c:pt>
                <c:pt idx="18">
                  <c:v>Magdalena</c:v>
                </c:pt>
                <c:pt idx="19">
                  <c:v>Córdoba</c:v>
                </c:pt>
                <c:pt idx="20">
                  <c:v>Sucre</c:v>
                </c:pt>
                <c:pt idx="21">
                  <c:v>Cauca</c:v>
                </c:pt>
                <c:pt idx="22">
                  <c:v>Nariño</c:v>
                </c:pt>
                <c:pt idx="23">
                  <c:v>Caquetá</c:v>
                </c:pt>
                <c:pt idx="24">
                  <c:v>Arauca</c:v>
                </c:pt>
                <c:pt idx="25">
                  <c:v>Putumayo</c:v>
                </c:pt>
                <c:pt idx="26">
                  <c:v>Guaviare</c:v>
                </c:pt>
                <c:pt idx="27">
                  <c:v>Chocó</c:v>
                </c:pt>
                <c:pt idx="28">
                  <c:v>La Guajira</c:v>
                </c:pt>
                <c:pt idx="29">
                  <c:v>Guainía</c:v>
                </c:pt>
                <c:pt idx="30">
                  <c:v>Amazonas</c:v>
                </c:pt>
                <c:pt idx="31">
                  <c:v>Vaupés</c:v>
                </c:pt>
                <c:pt idx="32">
                  <c:v>Vichada</c:v>
                </c:pt>
              </c:strCache>
            </c:strRef>
          </c:cat>
          <c:val>
            <c:numRef>
              <c:f>'Grafica x departamentos'!$AE$1:$AE$33</c:f>
              <c:numCache>
                <c:formatCode>General</c:formatCode>
                <c:ptCount val="33"/>
                <c:pt idx="0">
                  <c:v>0.14714944154936138</c:v>
                </c:pt>
                <c:pt idx="1">
                  <c:v>0.16763644260047975</c:v>
                </c:pt>
                <c:pt idx="2">
                  <c:v>0.17346620633616627</c:v>
                </c:pt>
                <c:pt idx="3">
                  <c:v>0.17854172583543751</c:v>
                </c:pt>
                <c:pt idx="4">
                  <c:v>0.18377649269665999</c:v>
                </c:pt>
                <c:pt idx="5">
                  <c:v>0.17969463374010425</c:v>
                </c:pt>
                <c:pt idx="6">
                  <c:v>0.18280588565572098</c:v>
                </c:pt>
                <c:pt idx="7">
                  <c:v>0.19493010379168543</c:v>
                </c:pt>
                <c:pt idx="8">
                  <c:v>0.18378494180404306</c:v>
                </c:pt>
                <c:pt idx="9">
                  <c:v>0.19149487409248653</c:v>
                </c:pt>
                <c:pt idx="10">
                  <c:v>0.19202365015696501</c:v>
                </c:pt>
                <c:pt idx="11">
                  <c:v>0.19458351896530698</c:v>
                </c:pt>
                <c:pt idx="12">
                  <c:v>0.19891980797141062</c:v>
                </c:pt>
                <c:pt idx="13">
                  <c:v>0.19758130955440767</c:v>
                </c:pt>
                <c:pt idx="14">
                  <c:v>0.20131317141607194</c:v>
                </c:pt>
                <c:pt idx="15">
                  <c:v>0.19874956987522219</c:v>
                </c:pt>
                <c:pt idx="16">
                  <c:v>0.20102965861950362</c:v>
                </c:pt>
                <c:pt idx="17">
                  <c:v>0.20501473103079498</c:v>
                </c:pt>
                <c:pt idx="18">
                  <c:v>0.20363862358582793</c:v>
                </c:pt>
                <c:pt idx="19">
                  <c:v>0.21418771831672143</c:v>
                </c:pt>
                <c:pt idx="20">
                  <c:v>0.21248928890823507</c:v>
                </c:pt>
                <c:pt idx="21">
                  <c:v>0.21771498068846304</c:v>
                </c:pt>
                <c:pt idx="22">
                  <c:v>0.21272535052934236</c:v>
                </c:pt>
                <c:pt idx="23">
                  <c:v>0.21307874106650546</c:v>
                </c:pt>
                <c:pt idx="24">
                  <c:v>0.2175428261979391</c:v>
                </c:pt>
                <c:pt idx="25">
                  <c:v>0.2256137052328456</c:v>
                </c:pt>
                <c:pt idx="26">
                  <c:v>0.22233222772057745</c:v>
                </c:pt>
                <c:pt idx="27">
                  <c:v>0.2273714446934465</c:v>
                </c:pt>
                <c:pt idx="28">
                  <c:v>0.2269112518546865</c:v>
                </c:pt>
                <c:pt idx="29">
                  <c:v>0.23442501873555685</c:v>
                </c:pt>
                <c:pt idx="30">
                  <c:v>0.24121995179846667</c:v>
                </c:pt>
                <c:pt idx="31">
                  <c:v>0.25171666553012756</c:v>
                </c:pt>
                <c:pt idx="32">
                  <c:v>0.24733072777809859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F-4E2E-BD3E-89D92E80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59520"/>
        <c:axId val="63929664"/>
      </c:barChart>
      <c:catAx>
        <c:axId val="6845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3929664"/>
        <c:crosses val="autoZero"/>
        <c:auto val="1"/>
        <c:lblAlgn val="ctr"/>
        <c:lblOffset val="100"/>
        <c:noMultiLvlLbl val="0"/>
      </c:catAx>
      <c:valAx>
        <c:axId val="63929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84595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'Indice x región'!$K$14:$M$14</c:f>
          <c:strCache>
            <c:ptCount val="3"/>
            <c:pt idx="0">
              <c:v>iBD Regional (2018)</c:v>
            </c:pt>
          </c:strCache>
        </c:strRef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'Indice x departamento'!$C$2</c:f>
              <c:strCache>
                <c:ptCount val="1"/>
                <c:pt idx="0">
                  <c:v>iBrecha Habilidades digitales </c:v>
                </c:pt>
              </c:strCache>
            </c:strRef>
          </c:tx>
          <c:spPr>
            <a:solidFill>
              <a:srgbClr val="5AB937"/>
            </a:solidFill>
          </c:spPr>
          <c:invertIfNegative val="0"/>
          <c:cat>
            <c:strRef>
              <c:f>'Grafica x regiones'!$AA$1:$AA$9</c:f>
              <c:strCache>
                <c:ptCount val="9"/>
                <c:pt idx="0">
                  <c:v>Bogotá</c:v>
                </c:pt>
                <c:pt idx="1">
                  <c:v>Valle del cauca</c:v>
                </c:pt>
                <c:pt idx="2">
                  <c:v>Antioquia</c:v>
                </c:pt>
                <c:pt idx="3">
                  <c:v>San Andrés</c:v>
                </c:pt>
                <c:pt idx="4">
                  <c:v>Oriental</c:v>
                </c:pt>
                <c:pt idx="5">
                  <c:v>Central</c:v>
                </c:pt>
                <c:pt idx="6">
                  <c:v>Caribe</c:v>
                </c:pt>
                <c:pt idx="7">
                  <c:v>Pacífica</c:v>
                </c:pt>
                <c:pt idx="8">
                  <c:v>Orinoquía - amazonía</c:v>
                </c:pt>
              </c:strCache>
            </c:strRef>
          </c:cat>
          <c:val>
            <c:numRef>
              <c:f>'Grafica x regiones'!$AB$1:$AB$9</c:f>
              <c:numCache>
                <c:formatCode>General</c:formatCode>
                <c:ptCount val="9"/>
                <c:pt idx="0">
                  <c:v>0.11333553185159909</c:v>
                </c:pt>
                <c:pt idx="1">
                  <c:v>0.15952225224507796</c:v>
                </c:pt>
                <c:pt idx="2">
                  <c:v>0.16482089758151833</c:v>
                </c:pt>
                <c:pt idx="3">
                  <c:v>0.15886228188061083</c:v>
                </c:pt>
                <c:pt idx="4">
                  <c:v>0.1678893427889796</c:v>
                </c:pt>
                <c:pt idx="5">
                  <c:v>0.16926776339504601</c:v>
                </c:pt>
                <c:pt idx="6">
                  <c:v>0.17959056956296721</c:v>
                </c:pt>
                <c:pt idx="7">
                  <c:v>0.18723167213597355</c:v>
                </c:pt>
                <c:pt idx="8">
                  <c:v>0.1903150847397197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8-4B75-9BA1-D3526109340D}"/>
            </c:ext>
          </c:extLst>
        </c:ser>
        <c:ser>
          <c:idx val="1"/>
          <c:order val="1"/>
          <c:tx>
            <c:strRef>
              <c:f>'Indice x departamento'!$D$2</c:f>
              <c:strCache>
                <c:ptCount val="1"/>
                <c:pt idx="0">
                  <c:v>iBrecha Motivación </c:v>
                </c:pt>
              </c:strCache>
            </c:strRef>
          </c:tx>
          <c:spPr>
            <a:solidFill>
              <a:srgbClr val="F03C32"/>
            </a:solidFill>
            <a:ln w="25400">
              <a:noFill/>
            </a:ln>
          </c:spPr>
          <c:invertIfNegative val="0"/>
          <c:cat>
            <c:strRef>
              <c:f>'Grafica x regiones'!$AA$1:$AA$9</c:f>
              <c:strCache>
                <c:ptCount val="9"/>
                <c:pt idx="0">
                  <c:v>Bogotá</c:v>
                </c:pt>
                <c:pt idx="1">
                  <c:v>Valle del cauca</c:v>
                </c:pt>
                <c:pt idx="2">
                  <c:v>Antioquia</c:v>
                </c:pt>
                <c:pt idx="3">
                  <c:v>San Andrés</c:v>
                </c:pt>
                <c:pt idx="4">
                  <c:v>Oriental</c:v>
                </c:pt>
                <c:pt idx="5">
                  <c:v>Central</c:v>
                </c:pt>
                <c:pt idx="6">
                  <c:v>Caribe</c:v>
                </c:pt>
                <c:pt idx="7">
                  <c:v>Pacífica</c:v>
                </c:pt>
                <c:pt idx="8">
                  <c:v>Orinoquía - amazonía</c:v>
                </c:pt>
              </c:strCache>
            </c:strRef>
          </c:cat>
          <c:val>
            <c:numRef>
              <c:f>'Grafica x regiones'!$AC$1:$AC$9</c:f>
              <c:numCache>
                <c:formatCode>General</c:formatCode>
                <c:ptCount val="9"/>
                <c:pt idx="0">
                  <c:v>5.9603912910525135E-3</c:v>
                </c:pt>
                <c:pt idx="1">
                  <c:v>7.8182279051825457E-3</c:v>
                </c:pt>
                <c:pt idx="2">
                  <c:v>1.154980853872405E-2</c:v>
                </c:pt>
                <c:pt idx="3">
                  <c:v>1.6317203405468883E-2</c:v>
                </c:pt>
                <c:pt idx="4">
                  <c:v>1.3578083420187638E-2</c:v>
                </c:pt>
                <c:pt idx="5">
                  <c:v>1.2855049560319331E-2</c:v>
                </c:pt>
                <c:pt idx="6">
                  <c:v>1.3922589401168682E-2</c:v>
                </c:pt>
                <c:pt idx="7">
                  <c:v>1.490419164671019E-2</c:v>
                </c:pt>
                <c:pt idx="8">
                  <c:v>2.0383581344308666E-2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8-4B75-9BA1-D3526109340D}"/>
            </c:ext>
          </c:extLst>
        </c:ser>
        <c:ser>
          <c:idx val="2"/>
          <c:order val="2"/>
          <c:tx>
            <c:strRef>
              <c:f>'Indice x departamento'!$E$2</c:f>
              <c:strCache>
                <c:ptCount val="1"/>
                <c:pt idx="0">
                  <c:v>iBrecha Aprovechamiento </c:v>
                </c:pt>
              </c:strCache>
            </c:strRef>
          </c:tx>
          <c:spPr>
            <a:solidFill>
              <a:srgbClr val="8296AF"/>
            </a:solidFill>
            <a:ln w="25400">
              <a:noFill/>
            </a:ln>
          </c:spPr>
          <c:invertIfNegative val="0"/>
          <c:cat>
            <c:strRef>
              <c:f>'Grafica x regiones'!$AA$1:$AA$9</c:f>
              <c:strCache>
                <c:ptCount val="9"/>
                <c:pt idx="0">
                  <c:v>Bogotá</c:v>
                </c:pt>
                <c:pt idx="1">
                  <c:v>Valle del cauca</c:v>
                </c:pt>
                <c:pt idx="2">
                  <c:v>Antioquia</c:v>
                </c:pt>
                <c:pt idx="3">
                  <c:v>San Andrés</c:v>
                </c:pt>
                <c:pt idx="4">
                  <c:v>Oriental</c:v>
                </c:pt>
                <c:pt idx="5">
                  <c:v>Central</c:v>
                </c:pt>
                <c:pt idx="6">
                  <c:v>Caribe</c:v>
                </c:pt>
                <c:pt idx="7">
                  <c:v>Pacífica</c:v>
                </c:pt>
                <c:pt idx="8">
                  <c:v>Orinoquía - amazonía</c:v>
                </c:pt>
              </c:strCache>
            </c:strRef>
          </c:cat>
          <c:val>
            <c:numRef>
              <c:f>'Grafica x regiones'!$AD$1:$AD$9</c:f>
              <c:numCache>
                <c:formatCode>General</c:formatCode>
                <c:ptCount val="9"/>
                <c:pt idx="0">
                  <c:v>6.6792980488561901E-2</c:v>
                </c:pt>
                <c:pt idx="1">
                  <c:v>8.7218593509510139E-2</c:v>
                </c:pt>
                <c:pt idx="2">
                  <c:v>9.2453740589383493E-2</c:v>
                </c:pt>
                <c:pt idx="3">
                  <c:v>8.286098114245545E-2</c:v>
                </c:pt>
                <c:pt idx="4">
                  <c:v>9.7447722649570481E-2</c:v>
                </c:pt>
                <c:pt idx="5">
                  <c:v>9.9053073790047214E-2</c:v>
                </c:pt>
                <c:pt idx="6">
                  <c:v>0.10628807278394659</c:v>
                </c:pt>
                <c:pt idx="7">
                  <c:v>0.11697313045103772</c:v>
                </c:pt>
                <c:pt idx="8">
                  <c:v>0.11440119037647299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8-4B75-9BA1-D3526109340D}"/>
            </c:ext>
          </c:extLst>
        </c:ser>
        <c:ser>
          <c:idx val="3"/>
          <c:order val="3"/>
          <c:tx>
            <c:strRef>
              <c:f>'Indice x departamento'!$F$2</c:f>
              <c:strCache>
                <c:ptCount val="1"/>
                <c:pt idx="0">
                  <c:v>iBrecha Acceso material </c:v>
                </c:pt>
              </c:strCache>
            </c:strRef>
          </c:tx>
          <c:spPr>
            <a:solidFill>
              <a:srgbClr val="F09B32"/>
            </a:solidFill>
            <a:ln w="25400">
              <a:noFill/>
            </a:ln>
          </c:spPr>
          <c:invertIfNegative val="0"/>
          <c:cat>
            <c:strRef>
              <c:f>'Grafica x regiones'!$AA$1:$AA$9</c:f>
              <c:strCache>
                <c:ptCount val="9"/>
                <c:pt idx="0">
                  <c:v>Bogotá</c:v>
                </c:pt>
                <c:pt idx="1">
                  <c:v>Valle del cauca</c:v>
                </c:pt>
                <c:pt idx="2">
                  <c:v>Antioquia</c:v>
                </c:pt>
                <c:pt idx="3">
                  <c:v>San Andrés</c:v>
                </c:pt>
                <c:pt idx="4">
                  <c:v>Oriental</c:v>
                </c:pt>
                <c:pt idx="5">
                  <c:v>Central</c:v>
                </c:pt>
                <c:pt idx="6">
                  <c:v>Caribe</c:v>
                </c:pt>
                <c:pt idx="7">
                  <c:v>Pacífica</c:v>
                </c:pt>
                <c:pt idx="8">
                  <c:v>Orinoquía - amazonía</c:v>
                </c:pt>
              </c:strCache>
            </c:strRef>
          </c:cat>
          <c:val>
            <c:numRef>
              <c:f>'Grafica x regiones'!$AE$1:$AE$9</c:f>
              <c:numCache>
                <c:formatCode>General</c:formatCode>
                <c:ptCount val="9"/>
                <c:pt idx="0">
                  <c:v>0.14714944154936138</c:v>
                </c:pt>
                <c:pt idx="1">
                  <c:v>0.16763644260047975</c:v>
                </c:pt>
                <c:pt idx="2">
                  <c:v>0.17969463374010425</c:v>
                </c:pt>
                <c:pt idx="3">
                  <c:v>0.19493010379168543</c:v>
                </c:pt>
                <c:pt idx="4">
                  <c:v>0.1892911950730643</c:v>
                </c:pt>
                <c:pt idx="5">
                  <c:v>0.19190133727412417</c:v>
                </c:pt>
                <c:pt idx="6">
                  <c:v>0.20309973476461346</c:v>
                </c:pt>
                <c:pt idx="7">
                  <c:v>0.21689635811187521</c:v>
                </c:pt>
                <c:pt idx="8">
                  <c:v>0.21901649512002083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8-4B75-9BA1-D3526109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56448"/>
        <c:axId val="67732608"/>
      </c:barChart>
      <c:catAx>
        <c:axId val="6845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732608"/>
        <c:crosses val="autoZero"/>
        <c:auto val="1"/>
        <c:lblAlgn val="ctr"/>
        <c:lblOffset val="100"/>
        <c:noMultiLvlLbl val="0"/>
      </c:catAx>
      <c:valAx>
        <c:axId val="67732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84564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95249</xdr:rowOff>
    </xdr:from>
    <xdr:to>
      <xdr:col>12</xdr:col>
      <xdr:colOff>0</xdr:colOff>
      <xdr:row>31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95249</xdr:rowOff>
    </xdr:from>
    <xdr:to>
      <xdr:col>12</xdr:col>
      <xdr:colOff>0</xdr:colOff>
      <xdr:row>31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E6C1B-98D7-402A-9AFC-886047943C3E}" name="TablaAnualDepartamentos" displayName="TablaAnualDepartamentos" ref="A1:BW67" totalsRowShown="0" headerRowDxfId="1" dataDxfId="0">
  <autoFilter ref="A1:BW67" xr:uid="{F47C6C0A-77F2-4797-9D98-E6059EF4AC5C}"/>
  <tableColumns count="75">
    <tableColumn id="1" xr3:uid="{C17F9A89-4B06-4974-86A4-9766D3251555}" name="Año" dataDxfId="76"/>
    <tableColumn id="2" xr3:uid="{11536459-62D3-4310-8F4E-BCE2D6D718F7}" name="Departamento" dataDxfId="75"/>
    <tableColumn id="3" xr3:uid="{93E10125-804E-43B9-92DF-D79B7BBD8142}" name="Poblacion" dataDxfId="74"/>
    <tableColumn id="4" xr3:uid="{50494CB6-F4F5-4295-9FB1-9A30C528FCF0}" name="A42_1" dataDxfId="73"/>
    <tableColumn id="5" xr3:uid="{87535EA8-1397-4803-A28B-20950033550B}" name="A43_1" dataDxfId="72"/>
    <tableColumn id="6" xr3:uid="{C5301A86-8C4E-4265-8FAE-9D2603AF7E26}" name="A44_1" dataDxfId="71"/>
    <tableColumn id="7" xr3:uid="{31D1E1DC-C883-4B80-AE7D-573E5E6D2891}" name="A45_1" dataDxfId="70"/>
    <tableColumn id="8" xr3:uid="{8C873CA5-14D0-4D56-B262-1805D3AFB87B}" name="A46_1" dataDxfId="69"/>
    <tableColumn id="9" xr3:uid="{89CC34B6-960C-4B48-A25D-C3F0B7EA15CD}" name="A47_1" dataDxfId="68"/>
    <tableColumn id="10" xr3:uid="{460281A1-09F6-4C4D-A522-2A169656085C}" name="A48_1" dataDxfId="67"/>
    <tableColumn id="11" xr3:uid="{34A27C20-E14A-4636-B959-CDD2CDE97731}" name="A49_1" dataDxfId="66"/>
    <tableColumn id="12" xr3:uid="{37B2324A-C742-4F5B-A29D-648F7908EA1D}" name="A50_1" dataDxfId="65"/>
    <tableColumn id="13" xr3:uid="{B3C759B5-E920-4FE0-AC10-89CB5C185D79}" name="A51_1" dataDxfId="64"/>
    <tableColumn id="14" xr3:uid="{DC9D853A-82AC-4CAC-82AB-02D84A9A902B}" name="A52_1" dataDxfId="63"/>
    <tableColumn id="15" xr3:uid="{796C80D8-F48E-426E-A56E-EB2CDA824AC6}" name="A53_1" dataDxfId="62"/>
    <tableColumn id="16" xr3:uid="{3AC434B1-9794-46BD-B0AC-93B0E1FBD952}" name="A54_1_1" dataDxfId="61"/>
    <tableColumn id="17" xr3:uid="{B4724B5F-82A1-4C35-853F-95799C194E51}" name="A54_2_1" dataDxfId="60"/>
    <tableColumn id="18" xr3:uid="{2AB9BDBF-A025-463C-BB1C-21DADD500FDB}" name="A54_3_1" dataDxfId="59"/>
    <tableColumn id="19" xr3:uid="{BD382051-485F-497A-A292-EC023A086833}" name="A55_1" dataDxfId="58"/>
    <tableColumn id="20" xr3:uid="{EF5A9DA7-8F89-4362-921C-7178FE07BA61}" name="A56_1" dataDxfId="57"/>
    <tableColumn id="21" xr3:uid="{819700A2-0DEF-41D4-8765-E4B12D43ECB3}" name="AF_1" dataDxfId="56"/>
    <tableColumn id="22" xr3:uid="{315DF9E9-5621-47FB-A9FB-45EFF4CF7E44}" name="AU_1" dataDxfId="55"/>
    <tableColumn id="23" xr3:uid="{AA8DA25B-8A5A-4433-A597-2ED60A1726B1}" name="H1_1" dataDxfId="54"/>
    <tableColumn id="24" xr3:uid="{2D824B01-9851-4879-99C9-DA9363E9511D}" name="H2_1" dataDxfId="53"/>
    <tableColumn id="25" xr3:uid="{B797994C-DCDE-47AC-8945-6F6EE527AECE}" name="H3_1" dataDxfId="52"/>
    <tableColumn id="26" xr3:uid="{3DA5FFA3-3B74-465F-B128-FEB11CD179D4}" name="H4_1" dataDxfId="51"/>
    <tableColumn id="27" xr3:uid="{EEB67340-B47A-4BCC-9D76-91576CF942B8}" name="H5_1" dataDxfId="50"/>
    <tableColumn id="28" xr3:uid="{B5D8D00C-6511-4518-B6A4-35E077DB957F}" name="H6_1" dataDxfId="49"/>
    <tableColumn id="29" xr3:uid="{0A2CFA76-B516-4F3D-B1BC-8411B51E9699}" name="H7_1" dataDxfId="48"/>
    <tableColumn id="30" xr3:uid="{6BFEB6C0-A2EE-4B03-8CA4-B08F62B76C17}" name="H8_1" dataDxfId="47"/>
    <tableColumn id="31" xr3:uid="{A5A792CB-625C-447D-9315-1B42668D68B0}" name="H11_1" dataDxfId="46"/>
    <tableColumn id="32" xr3:uid="{F24476AE-37F7-4C9F-B8E6-700F149FF71B}" name="H12_1" dataDxfId="45"/>
    <tableColumn id="33" xr3:uid="{97B60BAC-8F64-4140-807E-CDC5AC4C99AC}" name="H13_1" dataDxfId="44"/>
    <tableColumn id="34" xr3:uid="{084D43FE-7594-42BB-8EFA-4D0E96042810}" name="H14_1" dataDxfId="43"/>
    <tableColumn id="35" xr3:uid="{60E51AB5-37CB-4A87-94A5-AEBE6AF772F3}" name="HB_1" dataDxfId="42"/>
    <tableColumn id="36" xr3:uid="{00BB5007-B6EE-45DD-BFB5-7018B14EAD66}" name="HI_1" dataDxfId="41"/>
    <tableColumn id="37" xr3:uid="{5C67B798-599B-48C3-A0F1-1F3A80E07837}" name="HA_1" dataDxfId="40"/>
    <tableColumn id="38" xr3:uid="{EB18378A-EAF9-4433-A0B4-945EAE197FC7}" name="C27_1" dataDxfId="39"/>
    <tableColumn id="39" xr3:uid="{D0F20B61-FC4B-4446-B5AC-0997B3AE103F}" name="C25_1" dataDxfId="38"/>
    <tableColumn id="40" xr3:uid="{BD363E9F-6FD1-438E-9DE4-FE83F59466CF}" name="C7_1" dataDxfId="37"/>
    <tableColumn id="41" xr3:uid="{9DE6ED89-0E1A-4537-9857-217424120CE5}" name="C11_1" dataDxfId="36"/>
    <tableColumn id="42" xr3:uid="{F2B9F0E4-E6C5-4C78-A53A-0C029DB861E2}" name="C12_1" dataDxfId="35"/>
    <tableColumn id="43" xr3:uid="{7B9DEE97-50D3-4788-BC65-4B1B7BA3A3C8}" name="C13_1" dataDxfId="34"/>
    <tableColumn id="44" xr3:uid="{8D6B44AC-63FC-4A9E-9FC9-D72DE42F50ED}" name="C14_1" dataDxfId="33"/>
    <tableColumn id="45" xr3:uid="{5F1955AC-4010-48D2-9457-FCAE2B017EDD}" name="C15_1" dataDxfId="32"/>
    <tableColumn id="46" xr3:uid="{6184B9CC-236C-4475-A5BC-827E2E74ADE7}" name="C16_1" dataDxfId="31"/>
    <tableColumn id="47" xr3:uid="{B10B8D3D-4C55-4D02-9D80-EADD4E0723BE}" name="C17_1" dataDxfId="30"/>
    <tableColumn id="48" xr3:uid="{49F2A783-90B0-48BE-8214-36BA69366B0B}" name="C18_1" dataDxfId="29"/>
    <tableColumn id="49" xr3:uid="{42563905-54A8-4901-A551-95D3DF160AB2}" name="C19_1" dataDxfId="28"/>
    <tableColumn id="50" xr3:uid="{16E973C3-094A-48FE-BD77-32B22BB420F3}" name="C20_1" dataDxfId="27"/>
    <tableColumn id="51" xr3:uid="{B7AA6DCF-C557-4AC5-8449-B76D5DDE8A5E}" name="C21_1" dataDxfId="26"/>
    <tableColumn id="52" xr3:uid="{BAC5BE56-7985-41EA-AE62-9C190969CB1A}" name="C22_1" dataDxfId="25"/>
    <tableColumn id="53" xr3:uid="{2626F617-47B7-41A5-9FC6-85218FA4562A}" name="C23_1" dataDxfId="24"/>
    <tableColumn id="54" xr3:uid="{D79E91C3-E991-4809-8EE5-9F200F2FE4B5}" name="C24_1" dataDxfId="23"/>
    <tableColumn id="55" xr3:uid="{9F2C6FA9-BDB0-486C-97F5-97E4BCFCD664}" name="C26_1" dataDxfId="22"/>
    <tableColumn id="56" xr3:uid="{204FD056-6137-4190-9FBC-CF04085A824C}" name="C27_2" dataDxfId="21"/>
    <tableColumn id="57" xr3:uid="{B82ED866-FEEE-4CB5-9DD7-3BF4DC5716C9}" name="C29_1" dataDxfId="20"/>
    <tableColumn id="58" xr3:uid="{87809846-2096-47FE-BF22-E0FFA2BD7AA5}" name="C29_2" dataDxfId="19"/>
    <tableColumn id="59" xr3:uid="{757D4760-65D4-4A6F-9C05-372487766E9C}" name="C33_1" dataDxfId="18"/>
    <tableColumn id="60" xr3:uid="{ECE6F151-6B1A-46D5-9944-0C0EA2FC9235}" name="C34_1" dataDxfId="17"/>
    <tableColumn id="61" xr3:uid="{5C92A1CF-D02B-494C-B262-303B3B1F8140}" name="M12_1" dataDxfId="16"/>
    <tableColumn id="62" xr3:uid="{F4E540F5-A4D2-4B3A-8D65-E3D951C21F44}" name="M13_1" dataDxfId="15"/>
    <tableColumn id="63" xr3:uid="{E9239F5C-CC10-40D0-AA94-C34D3028CC31}" name="M14_1" dataDxfId="14"/>
    <tableColumn id="64" xr3:uid="{467F3946-092A-4486-B68D-C540F0832D70}" name="M15_1" dataDxfId="13"/>
    <tableColumn id="65" xr3:uid="{216F3830-6290-4A20-A84D-73E0D72AADA2}" name="M16_1" dataDxfId="12"/>
    <tableColumn id="66" xr3:uid="{D134FB7B-7FB5-4E29-9B21-D7EC0F320AC8}" name="M18_1" dataDxfId="11"/>
    <tableColumn id="67" xr3:uid="{D2A2842C-4C57-45D7-92D6-40CEDA57F001}" name="M19_1" dataDxfId="10"/>
    <tableColumn id="68" xr3:uid="{B6D02308-391C-45D5-9ECF-29AF11BD2F3B}" name="M20_1" dataDxfId="9"/>
    <tableColumn id="69" xr3:uid="{22CD5F63-24EF-4269-8F06-6F11671C743C}" name="M21_1" dataDxfId="8"/>
    <tableColumn id="70" xr3:uid="{CD38CE5B-4950-4C65-9B6E-0D15F6E9AB84}" name="M22_1" dataDxfId="7"/>
    <tableColumn id="71" xr3:uid="{15713EB0-AA98-4423-9A25-13D065C72C54}" name="M23_1" dataDxfId="6"/>
    <tableColumn id="72" xr3:uid="{DC5AAEDA-0F33-4DBD-AAFE-53B9C71F3384}" name="H15_1" dataDxfId="5"/>
    <tableColumn id="73" xr3:uid="{395F2498-4758-41D8-8769-0F5E7CE1D614}" name="H16_1" dataDxfId="4"/>
    <tableColumn id="74" xr3:uid="{85479CC3-0745-44AE-BD4A-C2B196B62826}" name="R1" dataDxfId="3"/>
    <tableColumn id="75" xr3:uid="{8FB19398-68F0-4C9F-AB66-E2FD80FA4972}" name="R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22DE-E0B2-4AB9-89DE-9EB7C9FB0701}">
  <dimension ref="A1:BW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9.28515625" style="4" customWidth="1"/>
    <col min="2" max="2" width="16" style="4" customWidth="1"/>
    <col min="3" max="3" width="11.85546875" style="4" customWidth="1"/>
    <col min="4" max="18" width="11.42578125" style="4" customWidth="1"/>
    <col min="19" max="75" width="11.42578125" style="4"/>
    <col min="76" max="16384" width="11.42578125" style="2"/>
  </cols>
  <sheetData>
    <row r="1" spans="1:75" s="1" customFormat="1" x14ac:dyDescent="0.25">
      <c r="A1" s="3" t="s">
        <v>534</v>
      </c>
      <c r="B1" s="3" t="s">
        <v>144</v>
      </c>
      <c r="C1" s="3" t="s">
        <v>535</v>
      </c>
      <c r="D1" s="3" t="s">
        <v>4</v>
      </c>
      <c r="E1" s="3" t="s">
        <v>6</v>
      </c>
      <c r="F1" s="3" t="s">
        <v>7</v>
      </c>
      <c r="G1" s="3" t="s">
        <v>9</v>
      </c>
      <c r="H1" s="3" t="s">
        <v>11</v>
      </c>
      <c r="I1" s="3" t="s">
        <v>13</v>
      </c>
      <c r="J1" s="3" t="s">
        <v>15</v>
      </c>
      <c r="K1" s="3" t="s">
        <v>17</v>
      </c>
      <c r="L1" s="3" t="s">
        <v>19</v>
      </c>
      <c r="M1" s="3" t="s">
        <v>20</v>
      </c>
      <c r="N1" s="3" t="s">
        <v>75</v>
      </c>
      <c r="O1" s="3" t="s">
        <v>22</v>
      </c>
      <c r="P1" s="3" t="s">
        <v>24</v>
      </c>
      <c r="Q1" s="3" t="s">
        <v>26</v>
      </c>
      <c r="R1" s="3" t="s">
        <v>28</v>
      </c>
      <c r="S1" s="3" t="s">
        <v>30</v>
      </c>
      <c r="T1" s="3" t="s">
        <v>32</v>
      </c>
      <c r="U1" s="3" t="s">
        <v>234</v>
      </c>
      <c r="V1" s="3" t="s">
        <v>239</v>
      </c>
      <c r="W1" s="3" t="s">
        <v>63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72</v>
      </c>
      <c r="AD1" s="3" t="s">
        <v>73</v>
      </c>
      <c r="AE1" s="3" t="s">
        <v>64</v>
      </c>
      <c r="AF1" s="3" t="s">
        <v>183</v>
      </c>
      <c r="AG1" s="3" t="s">
        <v>121</v>
      </c>
      <c r="AH1" s="3" t="s">
        <v>123</v>
      </c>
      <c r="AI1" s="3" t="s">
        <v>187</v>
      </c>
      <c r="AJ1" s="3" t="s">
        <v>191</v>
      </c>
      <c r="AK1" s="3" t="s">
        <v>194</v>
      </c>
      <c r="AL1" s="3" t="s">
        <v>113</v>
      </c>
      <c r="AM1" s="3" t="s">
        <v>109</v>
      </c>
      <c r="AN1" s="3" t="s">
        <v>62</v>
      </c>
      <c r="AO1" s="3" t="s">
        <v>34</v>
      </c>
      <c r="AP1" s="3" t="s">
        <v>36</v>
      </c>
      <c r="AQ1" s="3" t="s">
        <v>38</v>
      </c>
      <c r="AR1" s="3" t="s">
        <v>40</v>
      </c>
      <c r="AS1" s="3" t="s">
        <v>42</v>
      </c>
      <c r="AT1" s="3" t="s">
        <v>44</v>
      </c>
      <c r="AU1" s="3" t="s">
        <v>46</v>
      </c>
      <c r="AV1" s="3" t="s">
        <v>48</v>
      </c>
      <c r="AW1" s="3" t="s">
        <v>50</v>
      </c>
      <c r="AX1" s="3" t="s">
        <v>52</v>
      </c>
      <c r="AY1" s="3" t="s">
        <v>54</v>
      </c>
      <c r="AZ1" s="3" t="s">
        <v>56</v>
      </c>
      <c r="BA1" s="3" t="s">
        <v>58</v>
      </c>
      <c r="BB1" s="3" t="s">
        <v>60</v>
      </c>
      <c r="BC1" s="3" t="s">
        <v>111</v>
      </c>
      <c r="BD1" s="3" t="s">
        <v>357</v>
      </c>
      <c r="BE1" s="3" t="s">
        <v>115</v>
      </c>
      <c r="BF1" s="3" t="s">
        <v>361</v>
      </c>
      <c r="BG1" s="3" t="s">
        <v>117</v>
      </c>
      <c r="BH1" s="3" t="s">
        <v>119</v>
      </c>
      <c r="BI1" s="3" t="s">
        <v>129</v>
      </c>
      <c r="BJ1" s="3" t="s">
        <v>131</v>
      </c>
      <c r="BK1" s="3" t="s">
        <v>133</v>
      </c>
      <c r="BL1" s="3" t="s">
        <v>135</v>
      </c>
      <c r="BM1" s="3" t="s">
        <v>137</v>
      </c>
      <c r="BN1" s="3" t="s">
        <v>139</v>
      </c>
      <c r="BO1" s="3" t="s">
        <v>141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125</v>
      </c>
      <c r="BU1" s="3" t="s">
        <v>127</v>
      </c>
      <c r="BV1" s="3" t="s">
        <v>456</v>
      </c>
      <c r="BW1" s="3" t="s">
        <v>457</v>
      </c>
    </row>
    <row r="2" spans="1:75" x14ac:dyDescent="0.25">
      <c r="A2" s="4">
        <v>2018</v>
      </c>
      <c r="B2" s="4">
        <v>5</v>
      </c>
      <c r="C2" s="4">
        <v>6407102</v>
      </c>
      <c r="S2" s="4">
        <v>4.3376989000000004</v>
      </c>
      <c r="T2" s="4">
        <v>6.6110059999999997</v>
      </c>
      <c r="U2" s="4">
        <v>3.4699659999999999</v>
      </c>
      <c r="V2" s="4">
        <v>2.4264961</v>
      </c>
      <c r="AF2" s="4">
        <v>8.2983360000000008</v>
      </c>
      <c r="AG2" s="4">
        <v>0.81818400000000002</v>
      </c>
      <c r="AH2" s="4">
        <v>0.58031744875379099</v>
      </c>
      <c r="AI2" s="4">
        <v>1.3190961999999999</v>
      </c>
      <c r="AJ2" s="4">
        <v>0.8893375</v>
      </c>
      <c r="AK2" s="4">
        <v>3.5876280000000003E-2</v>
      </c>
      <c r="AL2" s="4">
        <v>9.5566759999999995</v>
      </c>
      <c r="AM2" s="4">
        <v>0.51819130713926898</v>
      </c>
      <c r="AO2" s="4">
        <v>0.58342636000000003</v>
      </c>
      <c r="AP2" s="4">
        <v>0.21755374999999999</v>
      </c>
      <c r="AQ2" s="4">
        <v>0.12607357999999999</v>
      </c>
      <c r="AR2" s="4">
        <v>6.2763260000000001E-2</v>
      </c>
      <c r="AW2" s="4">
        <v>0.4257862</v>
      </c>
      <c r="BC2" s="4">
        <v>0.24413431699999999</v>
      </c>
      <c r="BH2" s="4">
        <v>0.72549079999999999</v>
      </c>
      <c r="BI2" s="4">
        <v>7.8705899999999995E-2</v>
      </c>
      <c r="BJ2" s="4">
        <v>8.6153309999999997E-2</v>
      </c>
      <c r="BM2" s="4">
        <v>5.8346859999999995E-4</v>
      </c>
      <c r="BN2" s="4">
        <v>0.20787167000000001</v>
      </c>
      <c r="BP2" s="4">
        <v>4.8199089999999998E-3</v>
      </c>
      <c r="BQ2" s="4">
        <v>1.3252813E-2</v>
      </c>
      <c r="BT2" s="4">
        <v>7.401017E-2</v>
      </c>
      <c r="BV2" s="4">
        <v>6407102</v>
      </c>
      <c r="BW2" s="4">
        <v>1983566</v>
      </c>
    </row>
    <row r="3" spans="1:75" x14ac:dyDescent="0.25">
      <c r="A3" s="4">
        <v>2018</v>
      </c>
      <c r="B3" s="4">
        <v>8</v>
      </c>
      <c r="C3" s="4">
        <v>2535517</v>
      </c>
      <c r="S3" s="4">
        <v>4.3303469000000003</v>
      </c>
      <c r="T3" s="4">
        <v>6.619828</v>
      </c>
      <c r="U3" s="4">
        <v>3.353834</v>
      </c>
      <c r="V3" s="4">
        <v>2.3467384999999998</v>
      </c>
      <c r="AF3" s="4">
        <v>8.7707130000000006</v>
      </c>
      <c r="AG3" s="4">
        <v>0.87105900000000003</v>
      </c>
      <c r="AH3" s="4">
        <v>0.59519517854006598</v>
      </c>
      <c r="AI3" s="4">
        <v>1.2398492000000001</v>
      </c>
      <c r="AJ3" s="4">
        <v>0.88732339999999998</v>
      </c>
      <c r="AK3" s="4">
        <v>3.11963E-2</v>
      </c>
      <c r="AL3" s="4">
        <v>9.531307</v>
      </c>
      <c r="AM3" s="4">
        <v>0.44741357694619899</v>
      </c>
      <c r="AO3" s="4">
        <v>0.58613190000000004</v>
      </c>
      <c r="AP3" s="4">
        <v>0.18377709</v>
      </c>
      <c r="AQ3" s="4">
        <v>0.12153339000000001</v>
      </c>
      <c r="AR3" s="4">
        <v>3.0245589999999999E-2</v>
      </c>
      <c r="AW3" s="4">
        <v>0.37460130000000003</v>
      </c>
      <c r="BC3" s="4">
        <v>0.27806107200000002</v>
      </c>
      <c r="BH3" s="4">
        <v>0.83099350000000005</v>
      </c>
      <c r="BI3" s="4">
        <v>8.6155090000000004E-2</v>
      </c>
      <c r="BJ3" s="4">
        <v>7.7231729999999998E-2</v>
      </c>
      <c r="BM3" s="4">
        <v>9.5486300000000002E-4</v>
      </c>
      <c r="BN3" s="4">
        <v>0.14092684</v>
      </c>
      <c r="BP3" s="4">
        <v>7.6614159999999999E-3</v>
      </c>
      <c r="BQ3" s="4">
        <v>8.7936549999999992E-3</v>
      </c>
      <c r="BT3" s="4">
        <v>4.0726690000000003E-2</v>
      </c>
      <c r="BV3" s="4">
        <v>2535517</v>
      </c>
      <c r="BW3" s="4">
        <v>625123</v>
      </c>
    </row>
    <row r="4" spans="1:75" x14ac:dyDescent="0.25">
      <c r="A4" s="4">
        <v>2018</v>
      </c>
      <c r="B4" s="4">
        <v>11</v>
      </c>
      <c r="C4" s="4">
        <v>7412566</v>
      </c>
      <c r="S4" s="4">
        <v>5.3476714000000003</v>
      </c>
      <c r="T4" s="4">
        <v>6.8038059999999998</v>
      </c>
      <c r="U4" s="4">
        <v>6.2015039999999999</v>
      </c>
      <c r="V4" s="4">
        <v>3.3353986</v>
      </c>
      <c r="AF4" s="4">
        <v>10.893102000000001</v>
      </c>
      <c r="AG4" s="4">
        <v>0.80771400000000004</v>
      </c>
      <c r="AH4" s="4">
        <v>1.13581145878682</v>
      </c>
      <c r="AI4" s="4">
        <v>2.099834</v>
      </c>
      <c r="AJ4" s="4">
        <v>1.7092689999999999</v>
      </c>
      <c r="AK4" s="4">
        <v>0.18002608</v>
      </c>
      <c r="AL4" s="4">
        <v>11.502435999999999</v>
      </c>
      <c r="AM4" s="4">
        <v>0.66747748545068297</v>
      </c>
      <c r="AO4" s="4">
        <v>0.74575435999999995</v>
      </c>
      <c r="AP4" s="4">
        <v>0.34274426000000002</v>
      </c>
      <c r="AQ4" s="4">
        <v>0.15409951</v>
      </c>
      <c r="AR4" s="4">
        <v>6.2634010000000004E-2</v>
      </c>
      <c r="AW4" s="4">
        <v>0.68039550000000004</v>
      </c>
      <c r="BC4" s="4">
        <v>0.40593921100000002</v>
      </c>
      <c r="BH4" s="4">
        <v>0.99660499999999996</v>
      </c>
      <c r="BI4" s="4">
        <v>3.5929139999999998E-2</v>
      </c>
      <c r="BJ4" s="4">
        <v>5.6297850000000003E-2</v>
      </c>
      <c r="BM4" s="4">
        <v>7.3159697999999997E-3</v>
      </c>
      <c r="BN4" s="4">
        <v>9.4983070000000003E-2</v>
      </c>
      <c r="BP4" s="4">
        <v>4.5315449999999997E-3</v>
      </c>
      <c r="BQ4" s="4">
        <v>4.3304980000000003E-3</v>
      </c>
      <c r="BT4" s="4">
        <v>6.5328209999999998E-2</v>
      </c>
      <c r="BV4" s="4">
        <v>7412566</v>
      </c>
      <c r="BW4" s="4">
        <v>2514482</v>
      </c>
    </row>
    <row r="5" spans="1:75" x14ac:dyDescent="0.25">
      <c r="A5" s="4">
        <v>2018</v>
      </c>
      <c r="B5" s="4">
        <v>13</v>
      </c>
      <c r="C5" s="4">
        <v>2070110</v>
      </c>
      <c r="S5" s="4">
        <v>3.3620288999999999</v>
      </c>
      <c r="T5" s="4">
        <v>6.2445589999999997</v>
      </c>
      <c r="U5" s="4">
        <v>2.893805</v>
      </c>
      <c r="V5" s="4">
        <v>1.7377085000000001</v>
      </c>
      <c r="AF5" s="4">
        <v>7.6008589999999998</v>
      </c>
      <c r="AG5" s="4">
        <v>0.78664999999999996</v>
      </c>
      <c r="AH5" s="4">
        <v>0.36907434043209703</v>
      </c>
      <c r="AI5" s="4">
        <v>1.1501954999999999</v>
      </c>
      <c r="AJ5" s="4">
        <v>0.6728478</v>
      </c>
      <c r="AK5" s="4">
        <v>3.7814710000000001E-2</v>
      </c>
      <c r="AL5" s="4">
        <v>8.4734750000000005</v>
      </c>
      <c r="AM5" s="4">
        <v>0.28854641413154197</v>
      </c>
      <c r="AO5" s="4">
        <v>0.38371158</v>
      </c>
      <c r="AP5" s="4">
        <v>0.11404731999999999</v>
      </c>
      <c r="AQ5" s="4">
        <v>0.14881615000000001</v>
      </c>
      <c r="AR5" s="4">
        <v>4.1801379999999999E-2</v>
      </c>
      <c r="AW5" s="4">
        <v>0.22399669999999999</v>
      </c>
      <c r="BC5" s="4">
        <v>0.13176595799999999</v>
      </c>
      <c r="BH5" s="4">
        <v>0.65631379999999995</v>
      </c>
      <c r="BI5" s="4">
        <v>8.1313490000000002E-2</v>
      </c>
      <c r="BJ5" s="4">
        <v>8.7385350000000001E-2</v>
      </c>
      <c r="BM5" s="4">
        <v>2.6935486999999998E-3</v>
      </c>
      <c r="BN5" s="4">
        <v>0.19347164</v>
      </c>
      <c r="BP5" s="4">
        <v>7.5636430000000001E-3</v>
      </c>
      <c r="BQ5" s="4">
        <v>5.7873559999999996E-3</v>
      </c>
      <c r="BT5" s="4">
        <v>8.3504990000000001E-2</v>
      </c>
      <c r="BV5" s="4">
        <v>2070110</v>
      </c>
      <c r="BW5" s="4">
        <v>542694</v>
      </c>
    </row>
    <row r="6" spans="1:75" x14ac:dyDescent="0.25">
      <c r="A6" s="4">
        <v>2018</v>
      </c>
      <c r="B6" s="4">
        <v>15</v>
      </c>
      <c r="C6" s="4">
        <v>1217376</v>
      </c>
      <c r="S6" s="4">
        <v>3.5882367999999998</v>
      </c>
      <c r="T6" s="4">
        <v>6.562208</v>
      </c>
      <c r="U6" s="4">
        <v>3.1609039999999999</v>
      </c>
      <c r="V6" s="4">
        <v>1.737417</v>
      </c>
      <c r="AF6" s="4">
        <v>7.4191710000000004</v>
      </c>
      <c r="AG6" s="4">
        <v>0.84742200000000001</v>
      </c>
      <c r="AH6" s="4">
        <v>0.56320797877207396</v>
      </c>
      <c r="AI6" s="4">
        <v>1.3137321</v>
      </c>
      <c r="AJ6" s="4">
        <v>0.94910700000000003</v>
      </c>
      <c r="AK6" s="4">
        <v>3.3541509999999997E-2</v>
      </c>
      <c r="AL6" s="4">
        <v>6.1610899999999997</v>
      </c>
      <c r="AM6" s="4">
        <v>0.25193355186946997</v>
      </c>
      <c r="AO6" s="4">
        <v>0.43847279</v>
      </c>
      <c r="AP6" s="4">
        <v>0.13297612</v>
      </c>
      <c r="AQ6" s="4">
        <v>0.14886115999999999</v>
      </c>
      <c r="AR6" s="4">
        <v>4.9627409999999997E-2</v>
      </c>
      <c r="AW6" s="4">
        <v>0.30713649999999998</v>
      </c>
      <c r="BC6" s="4">
        <v>0.38031504300000002</v>
      </c>
      <c r="BH6" s="4">
        <v>0.5291458</v>
      </c>
      <c r="BI6" s="4">
        <v>3.8271430000000002E-2</v>
      </c>
      <c r="BJ6" s="4">
        <v>0.13059345999999999</v>
      </c>
      <c r="BM6" s="4">
        <v>1.1931604000000001E-3</v>
      </c>
      <c r="BN6" s="4">
        <v>0.24244085000000001</v>
      </c>
      <c r="BP6" s="4">
        <v>9.5158080000000006E-3</v>
      </c>
      <c r="BQ6" s="4">
        <v>5.6853110000000002E-3</v>
      </c>
      <c r="BT6" s="4">
        <v>0.13614008999999999</v>
      </c>
      <c r="BV6" s="4">
        <v>1217376</v>
      </c>
      <c r="BW6" s="4">
        <v>381868</v>
      </c>
    </row>
    <row r="7" spans="1:75" x14ac:dyDescent="0.25">
      <c r="A7" s="4">
        <v>2018</v>
      </c>
      <c r="B7" s="4">
        <v>17</v>
      </c>
      <c r="C7" s="4">
        <v>998255</v>
      </c>
      <c r="S7" s="4">
        <v>3.9807271000000002</v>
      </c>
      <c r="T7" s="4">
        <v>6.5985180000000003</v>
      </c>
      <c r="U7" s="4">
        <v>3.221692</v>
      </c>
      <c r="V7" s="4">
        <v>1.8556816</v>
      </c>
      <c r="AF7" s="4">
        <v>8.1037199999999991</v>
      </c>
      <c r="AG7" s="4">
        <v>0.774536</v>
      </c>
      <c r="AH7" s="4">
        <v>0.58393775720164598</v>
      </c>
      <c r="AI7" s="4">
        <v>1.1898716</v>
      </c>
      <c r="AJ7" s="4">
        <v>0.87020399999999998</v>
      </c>
      <c r="AK7" s="4">
        <v>5.2135809999999998E-2</v>
      </c>
      <c r="AL7" s="4">
        <v>8.232443</v>
      </c>
      <c r="AM7" s="4">
        <v>0.33944713149647698</v>
      </c>
      <c r="AO7" s="4">
        <v>0.52578398000000004</v>
      </c>
      <c r="AP7" s="4">
        <v>0.17161633000000001</v>
      </c>
      <c r="AQ7" s="4">
        <v>0.10263411</v>
      </c>
      <c r="AR7" s="4">
        <v>4.233075E-2</v>
      </c>
      <c r="AW7" s="4">
        <v>0.40056900000000001</v>
      </c>
      <c r="BC7" s="4">
        <v>0.20972871200000001</v>
      </c>
      <c r="BH7" s="4">
        <v>0.72800920000000002</v>
      </c>
      <c r="BI7" s="4">
        <v>9.1551099999999996E-2</v>
      </c>
      <c r="BJ7" s="4">
        <v>9.6625950000000002E-2</v>
      </c>
      <c r="BM7" s="4">
        <v>9.9654809999999991E-4</v>
      </c>
      <c r="BN7" s="4">
        <v>0.20069914</v>
      </c>
      <c r="BP7" s="4">
        <v>4.9238620000000002E-3</v>
      </c>
      <c r="BQ7" s="4">
        <v>4.9448249999999999E-3</v>
      </c>
      <c r="BT7" s="4">
        <v>9.6539029999999998E-2</v>
      </c>
      <c r="BV7" s="4">
        <v>998255</v>
      </c>
      <c r="BW7" s="4">
        <v>309680</v>
      </c>
    </row>
    <row r="8" spans="1:75" x14ac:dyDescent="0.25">
      <c r="A8" s="4">
        <v>2018</v>
      </c>
      <c r="B8" s="4">
        <v>18</v>
      </c>
      <c r="C8" s="4">
        <v>401849</v>
      </c>
      <c r="S8" s="4">
        <v>2.6999195999999999</v>
      </c>
      <c r="T8" s="4">
        <v>6.2718980000000002</v>
      </c>
      <c r="U8" s="4">
        <v>2.1492170000000002</v>
      </c>
      <c r="V8" s="4">
        <v>1.2580952000000001</v>
      </c>
      <c r="AF8" s="4">
        <v>6.5014050000000001</v>
      </c>
      <c r="AG8" s="4">
        <v>0.68633699999999997</v>
      </c>
      <c r="AH8" s="4">
        <v>0.22396386822529199</v>
      </c>
      <c r="AI8" s="4">
        <v>0.85241690000000003</v>
      </c>
      <c r="AJ8" s="4">
        <v>0.53684980000000004</v>
      </c>
      <c r="AK8" s="4">
        <v>2.6465570000000001E-2</v>
      </c>
      <c r="AL8" s="4">
        <v>5.1809010000000004</v>
      </c>
      <c r="AM8" s="4">
        <v>0.15617445806659899</v>
      </c>
      <c r="AO8" s="4">
        <v>0.31272207000000002</v>
      </c>
      <c r="AP8" s="4">
        <v>0.10010666999999999</v>
      </c>
      <c r="AQ8" s="4">
        <v>0.10620739</v>
      </c>
      <c r="AR8" s="4">
        <v>5.6588769999999997E-2</v>
      </c>
      <c r="AW8" s="4">
        <v>0.19752310000000001</v>
      </c>
      <c r="BC8" s="4">
        <v>0.29207060299999998</v>
      </c>
      <c r="BH8" s="4">
        <v>0.60255840000000005</v>
      </c>
      <c r="BI8" s="4">
        <v>0.10128184</v>
      </c>
      <c r="BJ8" s="4">
        <v>0.12799838999999999</v>
      </c>
      <c r="BM8" s="4">
        <v>1.2351487E-3</v>
      </c>
      <c r="BN8" s="4">
        <v>0.27999153999999998</v>
      </c>
      <c r="BP8" s="4">
        <v>1.2959152999999999E-2</v>
      </c>
      <c r="BQ8" s="4">
        <v>8.0549909999999992E-3</v>
      </c>
      <c r="BT8" s="4">
        <v>0.10805666</v>
      </c>
      <c r="BV8" s="4">
        <v>401849</v>
      </c>
      <c r="BW8" s="4">
        <v>116166</v>
      </c>
    </row>
    <row r="9" spans="1:75" x14ac:dyDescent="0.25">
      <c r="A9" s="4">
        <v>2018</v>
      </c>
      <c r="B9" s="4">
        <v>19</v>
      </c>
      <c r="C9" s="4">
        <v>1464488</v>
      </c>
      <c r="S9" s="4">
        <v>2.9313471</v>
      </c>
      <c r="T9" s="4">
        <v>6.2487380000000003</v>
      </c>
      <c r="U9" s="4">
        <v>2.6618930000000001</v>
      </c>
      <c r="V9" s="4">
        <v>1.439311</v>
      </c>
      <c r="AF9" s="4">
        <v>6.7863899999999999</v>
      </c>
      <c r="AG9" s="4">
        <v>0.81045</v>
      </c>
      <c r="AH9" s="4">
        <v>0.35187955082114097</v>
      </c>
      <c r="AI9" s="4">
        <v>1.0247945999999999</v>
      </c>
      <c r="AJ9" s="4">
        <v>0.64189819999999997</v>
      </c>
      <c r="AK9" s="4">
        <v>3.5645089999999997E-2</v>
      </c>
      <c r="AL9" s="4">
        <v>7.4585929999999996</v>
      </c>
      <c r="AM9" s="4">
        <v>0.12925411745770701</v>
      </c>
      <c r="AO9" s="4">
        <v>0.31691237</v>
      </c>
      <c r="AP9" s="4">
        <v>8.0449649999999998E-2</v>
      </c>
      <c r="AQ9" s="4">
        <v>0.14068348</v>
      </c>
      <c r="AR9" s="4">
        <v>4.5880320000000002E-2</v>
      </c>
      <c r="AW9" s="4">
        <v>0.23364670000000001</v>
      </c>
      <c r="BC9" s="4">
        <v>0.172428096</v>
      </c>
      <c r="BH9" s="4">
        <v>0.28567110000000001</v>
      </c>
      <c r="BI9" s="4">
        <v>5.1007160000000003E-2</v>
      </c>
      <c r="BJ9" s="4">
        <v>0.11529557999999999</v>
      </c>
      <c r="BM9" s="4">
        <v>8.4533980000000002E-4</v>
      </c>
      <c r="BN9" s="4">
        <v>0.22065534000000001</v>
      </c>
      <c r="BP9" s="4">
        <v>8.5522219999999999E-3</v>
      </c>
      <c r="BQ9" s="4">
        <v>6.5582879999999998E-3</v>
      </c>
      <c r="BT9" s="4">
        <v>0.13313889000000001</v>
      </c>
      <c r="BV9" s="4">
        <v>1464488</v>
      </c>
      <c r="BW9" s="4">
        <v>432493</v>
      </c>
    </row>
    <row r="10" spans="1:75" x14ac:dyDescent="0.25">
      <c r="A10" s="4">
        <v>2018</v>
      </c>
      <c r="B10" s="4">
        <v>20</v>
      </c>
      <c r="C10" s="4">
        <v>1200574</v>
      </c>
      <c r="S10" s="4">
        <v>3.7751231000000001</v>
      </c>
      <c r="T10" s="4">
        <v>6.5197279999999997</v>
      </c>
      <c r="U10" s="4">
        <v>2.8336980000000001</v>
      </c>
      <c r="V10" s="4">
        <v>1.6775954</v>
      </c>
      <c r="AF10" s="4">
        <v>7.2916410000000003</v>
      </c>
      <c r="AG10" s="4">
        <v>0.82787599999999995</v>
      </c>
      <c r="AH10" s="4">
        <v>0.35340071285581798</v>
      </c>
      <c r="AI10" s="4">
        <v>1.0306176</v>
      </c>
      <c r="AJ10" s="4">
        <v>0.61472300000000002</v>
      </c>
      <c r="AK10" s="4">
        <v>2.2996949999999999E-2</v>
      </c>
      <c r="AL10" s="4">
        <v>7.1924890000000001</v>
      </c>
      <c r="AM10" s="4">
        <v>0.23030047167064599</v>
      </c>
      <c r="AO10" s="4">
        <v>0.49050748999999999</v>
      </c>
      <c r="AP10" s="4">
        <v>0.1275078</v>
      </c>
      <c r="AQ10" s="4">
        <v>0.15101877</v>
      </c>
      <c r="AR10" s="4">
        <v>3.5258449999999997E-2</v>
      </c>
      <c r="AW10" s="4">
        <v>0.23285459999999999</v>
      </c>
      <c r="BC10" s="4">
        <v>0.211345371</v>
      </c>
      <c r="BH10" s="4">
        <v>0.73324990000000001</v>
      </c>
      <c r="BI10" s="4">
        <v>8.2039249999999994E-2</v>
      </c>
      <c r="BJ10" s="4">
        <v>6.5178319999999998E-2</v>
      </c>
      <c r="BM10" s="4">
        <v>1.5793739000000001E-3</v>
      </c>
      <c r="BN10" s="4">
        <v>0.16231514999999999</v>
      </c>
      <c r="BP10" s="4">
        <v>9.2987929999999996E-3</v>
      </c>
      <c r="BQ10" s="4">
        <v>1.2258176000000001E-2</v>
      </c>
      <c r="BT10" s="4">
        <v>9.8241129999999996E-2</v>
      </c>
      <c r="BV10" s="4">
        <v>1200574</v>
      </c>
      <c r="BW10" s="4">
        <v>316717</v>
      </c>
    </row>
    <row r="11" spans="1:75" x14ac:dyDescent="0.25">
      <c r="A11" s="4">
        <v>2018</v>
      </c>
      <c r="B11" s="4">
        <v>23</v>
      </c>
      <c r="C11" s="4">
        <v>1784783</v>
      </c>
      <c r="S11" s="4">
        <v>3.0221770999999999</v>
      </c>
      <c r="T11" s="4">
        <v>6.4377310000000003</v>
      </c>
      <c r="U11" s="4">
        <v>2.7668159999999999</v>
      </c>
      <c r="V11" s="4">
        <v>1.5894488</v>
      </c>
      <c r="AF11" s="4">
        <v>7.0029729999999999</v>
      </c>
      <c r="AG11" s="4">
        <v>0.82018199999999997</v>
      </c>
      <c r="AH11" s="4">
        <v>0.23892185444913799</v>
      </c>
      <c r="AI11" s="4">
        <v>1.0186715</v>
      </c>
      <c r="AJ11" s="4">
        <v>0.64157010000000003</v>
      </c>
      <c r="AK11" s="4">
        <v>1.260469E-2</v>
      </c>
      <c r="AL11" s="4">
        <v>5.754931</v>
      </c>
      <c r="AM11" s="4">
        <v>0.16866359961587399</v>
      </c>
      <c r="AO11" s="4">
        <v>0.36295089000000003</v>
      </c>
      <c r="AP11" s="4">
        <v>0.11702804999999999</v>
      </c>
      <c r="AQ11" s="4">
        <v>0.14523143999999999</v>
      </c>
      <c r="AR11" s="4">
        <v>9.4808770000000001E-2</v>
      </c>
      <c r="AW11" s="4">
        <v>0.2050051</v>
      </c>
      <c r="BC11" s="4">
        <v>0.115294169</v>
      </c>
      <c r="BH11" s="4">
        <v>0.45113320000000001</v>
      </c>
      <c r="BI11" s="4">
        <v>7.0742949999999999E-2</v>
      </c>
      <c r="BJ11" s="4">
        <v>0.11105547</v>
      </c>
      <c r="BM11" s="4">
        <v>1.0655720000000001E-3</v>
      </c>
      <c r="BN11" s="4">
        <v>0.28359307</v>
      </c>
      <c r="BP11" s="4">
        <v>1.6381426000000001E-2</v>
      </c>
      <c r="BQ11" s="4">
        <v>1.8268817999999999E-2</v>
      </c>
      <c r="BT11" s="4">
        <v>0.10185675</v>
      </c>
      <c r="BV11" s="4">
        <v>1784783</v>
      </c>
      <c r="BW11" s="4">
        <v>466615</v>
      </c>
    </row>
    <row r="12" spans="1:75" x14ac:dyDescent="0.25">
      <c r="A12" s="4">
        <v>2018</v>
      </c>
      <c r="B12" s="4">
        <v>25</v>
      </c>
      <c r="C12" s="4">
        <v>2919060</v>
      </c>
      <c r="S12" s="4">
        <v>4.2176705999999999</v>
      </c>
      <c r="T12" s="4">
        <v>6.6521759999999999</v>
      </c>
      <c r="U12" s="4">
        <v>3.1719629999999999</v>
      </c>
      <c r="V12" s="4">
        <v>2.1130097000000001</v>
      </c>
      <c r="AF12" s="4">
        <v>8.0962350000000001</v>
      </c>
      <c r="AG12" s="4">
        <v>0.89410299999999998</v>
      </c>
      <c r="AH12" s="4">
        <v>0.31899892068034402</v>
      </c>
      <c r="AI12" s="4">
        <v>1.2881590000000001</v>
      </c>
      <c r="AJ12" s="4">
        <v>0.87049580000000004</v>
      </c>
      <c r="AK12" s="4">
        <v>4.1822289999999998E-2</v>
      </c>
      <c r="AL12" s="4">
        <v>7.9838969999999998</v>
      </c>
      <c r="AM12" s="4">
        <v>0.368942953208927</v>
      </c>
      <c r="AO12" s="4">
        <v>0.56054563000000002</v>
      </c>
      <c r="AP12" s="4">
        <v>0.2191312</v>
      </c>
      <c r="AQ12" s="4">
        <v>0.15187903</v>
      </c>
      <c r="AR12" s="4">
        <v>7.4874189999999993E-2</v>
      </c>
      <c r="AW12" s="4">
        <v>0.3797104</v>
      </c>
      <c r="BC12" s="4">
        <v>0.317454766</v>
      </c>
      <c r="BH12" s="4">
        <v>0.68366959999999999</v>
      </c>
      <c r="BI12" s="4">
        <v>5.2154140000000002E-2</v>
      </c>
      <c r="BJ12" s="4">
        <v>9.7890450000000004E-2</v>
      </c>
      <c r="BM12" s="4">
        <v>4.2388297000000002E-3</v>
      </c>
      <c r="BN12" s="4">
        <v>0.18530066000000001</v>
      </c>
      <c r="BP12" s="4">
        <v>1.2430915000000001E-2</v>
      </c>
      <c r="BQ12" s="4">
        <v>6.9180980000000001E-3</v>
      </c>
      <c r="BT12" s="4">
        <v>0.10814939</v>
      </c>
      <c r="BV12" s="4">
        <v>2919060</v>
      </c>
      <c r="BW12" s="4">
        <v>945586</v>
      </c>
    </row>
    <row r="13" spans="1:75" x14ac:dyDescent="0.25">
      <c r="A13" s="4">
        <v>2018</v>
      </c>
      <c r="B13" s="4">
        <v>27</v>
      </c>
      <c r="C13" s="4">
        <v>534826</v>
      </c>
      <c r="S13" s="4">
        <v>2.3547364000000002</v>
      </c>
      <c r="T13" s="4">
        <v>6.1229880000000003</v>
      </c>
      <c r="U13" s="4">
        <v>2.5549369999999998</v>
      </c>
      <c r="V13" s="4">
        <v>1.1464597000000001</v>
      </c>
      <c r="AF13" s="4">
        <v>6.1380629999999998</v>
      </c>
      <c r="AG13" s="4">
        <v>0.66684399999999999</v>
      </c>
      <c r="AH13" s="4">
        <v>0.23962665361961599</v>
      </c>
      <c r="AI13" s="4">
        <v>0.92874239999999997</v>
      </c>
      <c r="AJ13" s="4">
        <v>0.53280130000000003</v>
      </c>
      <c r="AK13" s="4">
        <v>4.8933709999999998E-2</v>
      </c>
      <c r="AL13" s="4">
        <v>4.6970520000000002</v>
      </c>
      <c r="AM13" s="4">
        <v>0.120428320281285</v>
      </c>
      <c r="AO13" s="4">
        <v>0.23329184</v>
      </c>
      <c r="AP13" s="4">
        <v>6.7719039999999994E-2</v>
      </c>
      <c r="AQ13" s="4">
        <v>0.12277903</v>
      </c>
      <c r="AR13" s="4">
        <v>7.7312560000000002E-2</v>
      </c>
      <c r="AW13" s="4">
        <v>0.14441019999999999</v>
      </c>
      <c r="BC13" s="4">
        <v>5.3080347999999999E-2</v>
      </c>
      <c r="BH13" s="4">
        <v>0.40924450000000001</v>
      </c>
      <c r="BI13" s="4">
        <v>0.10611132</v>
      </c>
      <c r="BJ13" s="4">
        <v>9.6864939999999997E-2</v>
      </c>
      <c r="BM13" s="4">
        <v>1.912033E-3</v>
      </c>
      <c r="BN13" s="4">
        <v>0.25643568</v>
      </c>
      <c r="BP13" s="4">
        <v>2.7572934E-2</v>
      </c>
      <c r="BQ13" s="4">
        <v>2.2354175E-2</v>
      </c>
      <c r="BT13" s="4">
        <v>0.14703883000000001</v>
      </c>
      <c r="BV13" s="4">
        <v>534826</v>
      </c>
      <c r="BW13" s="4">
        <v>133687</v>
      </c>
    </row>
    <row r="14" spans="1:75" x14ac:dyDescent="0.25">
      <c r="A14" s="4">
        <v>2018</v>
      </c>
      <c r="B14" s="4">
        <v>41</v>
      </c>
      <c r="C14" s="4">
        <v>1100386</v>
      </c>
      <c r="S14" s="4">
        <v>3.2885639000000002</v>
      </c>
      <c r="T14" s="4">
        <v>6.5210530000000002</v>
      </c>
      <c r="U14" s="4">
        <v>3.7129180000000002</v>
      </c>
      <c r="V14" s="4">
        <v>1.9413723000000001</v>
      </c>
      <c r="AF14" s="4">
        <v>7.1305889999999996</v>
      </c>
      <c r="AG14" s="4">
        <v>0.74721099999999996</v>
      </c>
      <c r="AH14" s="4">
        <v>0.34714005710040902</v>
      </c>
      <c r="AI14" s="4">
        <v>1.2510135</v>
      </c>
      <c r="AJ14" s="4">
        <v>0.83129850000000005</v>
      </c>
      <c r="AK14" s="4">
        <v>4.0248180000000001E-2</v>
      </c>
      <c r="AL14" s="4">
        <v>5.5668959999999998</v>
      </c>
      <c r="AM14" s="4">
        <v>0.27392202839852697</v>
      </c>
      <c r="AO14" s="4">
        <v>0.41846918999999999</v>
      </c>
      <c r="AP14" s="4">
        <v>0.14759438</v>
      </c>
      <c r="AQ14" s="4">
        <v>0.14607733000000001</v>
      </c>
      <c r="AR14" s="4">
        <v>6.1113090000000002E-2</v>
      </c>
      <c r="AW14" s="4">
        <v>0.3030909</v>
      </c>
      <c r="BC14" s="4">
        <v>0.29130017699999999</v>
      </c>
      <c r="BH14" s="4">
        <v>0.51885590000000004</v>
      </c>
      <c r="BI14" s="4">
        <v>7.0598090000000002E-2</v>
      </c>
      <c r="BJ14" s="4">
        <v>0.12460402</v>
      </c>
      <c r="BM14" s="4">
        <v>2.4452559999999998E-4</v>
      </c>
      <c r="BN14" s="4">
        <v>0.17982846999999999</v>
      </c>
      <c r="BP14" s="4">
        <v>1.3102229999999999E-2</v>
      </c>
      <c r="BQ14" s="4">
        <v>5.7601759999999997E-3</v>
      </c>
      <c r="BT14" s="4">
        <v>0.10743307000000001</v>
      </c>
      <c r="BV14" s="4">
        <v>1100386</v>
      </c>
      <c r="BW14" s="4">
        <v>319750</v>
      </c>
    </row>
    <row r="15" spans="1:75" x14ac:dyDescent="0.25">
      <c r="A15" s="4">
        <v>2018</v>
      </c>
      <c r="B15" s="4">
        <v>44</v>
      </c>
      <c r="C15" s="4">
        <v>880560</v>
      </c>
      <c r="S15" s="4">
        <v>2.1611908</v>
      </c>
      <c r="T15" s="4">
        <v>6.3636530000000002</v>
      </c>
      <c r="U15" s="4">
        <v>1.691562</v>
      </c>
      <c r="V15" s="4">
        <v>0.99983849999999996</v>
      </c>
      <c r="AF15" s="4">
        <v>5.952051</v>
      </c>
      <c r="AG15" s="4">
        <v>0.466115</v>
      </c>
      <c r="AH15" s="4">
        <v>0.21442093999506101</v>
      </c>
      <c r="AI15" s="4">
        <v>0.71201910000000002</v>
      </c>
      <c r="AJ15" s="4">
        <v>0.45883119999999999</v>
      </c>
      <c r="AK15" s="4">
        <v>1.9090679999999999E-2</v>
      </c>
      <c r="AL15" s="4">
        <v>4.8072509999999999</v>
      </c>
      <c r="AM15" s="4">
        <v>0.16099838716995801</v>
      </c>
      <c r="AO15" s="4">
        <v>0.25290269999999998</v>
      </c>
      <c r="AP15" s="4">
        <v>7.2859699999999999E-2</v>
      </c>
      <c r="AQ15" s="4">
        <v>8.6024950000000003E-2</v>
      </c>
      <c r="AR15" s="4">
        <v>2.4363139999999998E-2</v>
      </c>
      <c r="AW15" s="4">
        <v>0.12250709999999999</v>
      </c>
      <c r="BC15" s="4">
        <v>0.16012837699999999</v>
      </c>
      <c r="BH15" s="4">
        <v>0.37978079999999997</v>
      </c>
      <c r="BI15" s="4">
        <v>0.14344689999999999</v>
      </c>
      <c r="BJ15" s="4">
        <v>0.15590757</v>
      </c>
      <c r="BM15" s="4">
        <v>1.3318366999999999E-3</v>
      </c>
      <c r="BN15" s="4">
        <v>0.23921491</v>
      </c>
      <c r="BP15" s="4">
        <v>1.7730823E-2</v>
      </c>
      <c r="BQ15" s="4">
        <v>2.4960766999999998E-2</v>
      </c>
      <c r="BT15" s="4">
        <v>0.14190547000000001</v>
      </c>
      <c r="BV15" s="4">
        <v>880560</v>
      </c>
      <c r="BW15" s="4">
        <v>227367</v>
      </c>
    </row>
    <row r="16" spans="1:75" x14ac:dyDescent="0.25">
      <c r="A16" s="4">
        <v>2018</v>
      </c>
      <c r="B16" s="4">
        <v>47</v>
      </c>
      <c r="C16" s="4">
        <v>1341746</v>
      </c>
      <c r="S16" s="4">
        <v>3.3855922999999999</v>
      </c>
      <c r="T16" s="4">
        <v>6.4170499999999997</v>
      </c>
      <c r="U16" s="4">
        <v>3.1660330000000001</v>
      </c>
      <c r="V16" s="4">
        <v>1.6688829999999999</v>
      </c>
      <c r="AF16" s="4">
        <v>7.140447</v>
      </c>
      <c r="AG16" s="4">
        <v>0.83645999999999998</v>
      </c>
      <c r="AH16" s="4">
        <v>0.26306511497301199</v>
      </c>
      <c r="AI16" s="4">
        <v>1.0144894</v>
      </c>
      <c r="AJ16" s="4">
        <v>0.57772029999999996</v>
      </c>
      <c r="AK16" s="4">
        <v>2.2414380000000001E-2</v>
      </c>
      <c r="AL16" s="4">
        <v>8.3000070000000008</v>
      </c>
      <c r="AM16" s="4">
        <v>0.219896642961176</v>
      </c>
      <c r="AO16" s="4">
        <v>0.40534132</v>
      </c>
      <c r="AP16" s="4">
        <v>9.6543019999999993E-2</v>
      </c>
      <c r="AQ16" s="4">
        <v>0.15293155999999999</v>
      </c>
      <c r="AR16" s="4">
        <v>2.4619749999999999E-2</v>
      </c>
      <c r="AW16" s="4">
        <v>0.2376335</v>
      </c>
      <c r="BC16" s="4">
        <v>0.21960923299999999</v>
      </c>
      <c r="BH16" s="4">
        <v>0.7165705</v>
      </c>
      <c r="BI16" s="4">
        <v>7.8146499999999994E-2</v>
      </c>
      <c r="BJ16" s="4">
        <v>6.9961930000000006E-2</v>
      </c>
      <c r="BM16" s="4">
        <v>6.9963420000000004E-4</v>
      </c>
      <c r="BN16" s="4">
        <v>0.16405951999999999</v>
      </c>
      <c r="BP16" s="4">
        <v>9.0516409999999992E-3</v>
      </c>
      <c r="BQ16" s="4">
        <v>6.4219460000000004E-3</v>
      </c>
      <c r="BT16" s="4">
        <v>0.10877739</v>
      </c>
      <c r="BV16" s="4">
        <v>1341746</v>
      </c>
      <c r="BW16" s="4">
        <v>343790</v>
      </c>
    </row>
    <row r="17" spans="1:75" x14ac:dyDescent="0.25">
      <c r="A17" s="4">
        <v>2018</v>
      </c>
      <c r="B17" s="4">
        <v>50</v>
      </c>
      <c r="C17" s="4">
        <v>1039722</v>
      </c>
      <c r="S17" s="4">
        <v>4.4092064999999998</v>
      </c>
      <c r="T17" s="4">
        <v>6.6680450000000002</v>
      </c>
      <c r="U17" s="4">
        <v>2.9391620000000001</v>
      </c>
      <c r="V17" s="4">
        <v>2.1957094000000001</v>
      </c>
      <c r="AF17" s="4">
        <v>7.9451349999999996</v>
      </c>
      <c r="AG17" s="4">
        <v>0.87760199999999999</v>
      </c>
      <c r="AH17" s="4">
        <v>0.34121866232238202</v>
      </c>
      <c r="AI17" s="4">
        <v>1.1923751</v>
      </c>
      <c r="AJ17" s="4">
        <v>0.90812459999999995</v>
      </c>
      <c r="AK17" s="4">
        <v>4.5260010000000003E-2</v>
      </c>
      <c r="AL17" s="4">
        <v>7.516635</v>
      </c>
      <c r="AM17" s="4">
        <v>0.31051569848586102</v>
      </c>
      <c r="AO17" s="4">
        <v>0.57234741</v>
      </c>
      <c r="AP17" s="4">
        <v>0.19785264999999999</v>
      </c>
      <c r="AQ17" s="4">
        <v>9.1468369999999993E-2</v>
      </c>
      <c r="AR17" s="4">
        <v>7.4602089999999996E-2</v>
      </c>
      <c r="AW17" s="4">
        <v>0.35262529999999997</v>
      </c>
      <c r="BC17" s="4">
        <v>0.29817556499999998</v>
      </c>
      <c r="BH17" s="4">
        <v>0.63426979999999999</v>
      </c>
      <c r="BI17" s="4">
        <v>5.7464059999999997E-2</v>
      </c>
      <c r="BJ17" s="4">
        <v>7.5273740000000006E-2</v>
      </c>
      <c r="BM17" s="4">
        <v>7.967146E-4</v>
      </c>
      <c r="BN17" s="4">
        <v>0.19663928</v>
      </c>
      <c r="BP17" s="4">
        <v>7.366923E-3</v>
      </c>
      <c r="BQ17" s="4">
        <v>5.2476989999999998E-3</v>
      </c>
      <c r="BT17" s="4">
        <v>0.12111139</v>
      </c>
      <c r="BV17" s="4">
        <v>1039722</v>
      </c>
      <c r="BW17" s="4">
        <v>304244</v>
      </c>
    </row>
    <row r="18" spans="1:75" x14ac:dyDescent="0.25">
      <c r="A18" s="4">
        <v>2018</v>
      </c>
      <c r="B18" s="4">
        <v>52</v>
      </c>
      <c r="C18" s="4">
        <v>1630592</v>
      </c>
      <c r="S18" s="4">
        <v>2.7865902</v>
      </c>
      <c r="T18" s="4">
        <v>6.1375120000000001</v>
      </c>
      <c r="U18" s="4">
        <v>2.6310950000000002</v>
      </c>
      <c r="V18" s="4">
        <v>1.5279862</v>
      </c>
      <c r="AF18" s="4">
        <v>6.5135170000000002</v>
      </c>
      <c r="AG18" s="4">
        <v>0.63758899999999996</v>
      </c>
      <c r="AH18" s="4">
        <v>0.242369640361845</v>
      </c>
      <c r="AI18" s="4">
        <v>0.99486490000000005</v>
      </c>
      <c r="AJ18" s="4">
        <v>0.63692820000000006</v>
      </c>
      <c r="AK18" s="4">
        <v>2.6529670000000002E-2</v>
      </c>
      <c r="AL18" s="4">
        <v>6.6638590000000004</v>
      </c>
      <c r="AM18" s="4">
        <v>0.156167628983929</v>
      </c>
      <c r="AO18" s="4">
        <v>0.33363163000000001</v>
      </c>
      <c r="AP18" s="4">
        <v>9.2215389999999994E-2</v>
      </c>
      <c r="AQ18" s="4">
        <v>0.13703862</v>
      </c>
      <c r="AR18" s="4">
        <v>5.4892440000000001E-2</v>
      </c>
      <c r="AW18" s="4">
        <v>0.21482889999999999</v>
      </c>
      <c r="BC18" s="4">
        <v>0.28367152499999998</v>
      </c>
      <c r="BH18" s="4">
        <v>0.40321259999999998</v>
      </c>
      <c r="BI18" s="4">
        <v>6.5901219999999996E-2</v>
      </c>
      <c r="BJ18" s="4">
        <v>0.1126717</v>
      </c>
      <c r="BM18" s="4">
        <v>1.1088597E-3</v>
      </c>
      <c r="BN18" s="4">
        <v>0.15824773</v>
      </c>
      <c r="BP18" s="4">
        <v>5.9688930000000003E-3</v>
      </c>
      <c r="BQ18" s="4">
        <v>5.1327669999999999E-3</v>
      </c>
      <c r="BT18" s="4">
        <v>0.12161683</v>
      </c>
      <c r="BV18" s="4">
        <v>1630592</v>
      </c>
      <c r="BW18" s="4">
        <v>449275</v>
      </c>
    </row>
    <row r="19" spans="1:75" x14ac:dyDescent="0.25">
      <c r="A19" s="4">
        <v>2018</v>
      </c>
      <c r="B19" s="4">
        <v>54</v>
      </c>
      <c r="C19" s="4">
        <v>1491689</v>
      </c>
      <c r="S19" s="4">
        <v>3.506202</v>
      </c>
      <c r="T19" s="4">
        <v>6.4405429999999999</v>
      </c>
      <c r="U19" s="4">
        <v>2.9369700000000001</v>
      </c>
      <c r="V19" s="4">
        <v>1.875866</v>
      </c>
      <c r="AF19" s="4">
        <v>7.4777699999999996</v>
      </c>
      <c r="AG19" s="4">
        <v>0.88152200000000003</v>
      </c>
      <c r="AH19" s="4">
        <v>0.51879522636862996</v>
      </c>
      <c r="AI19" s="4">
        <v>1.1103168999999999</v>
      </c>
      <c r="AJ19" s="4">
        <v>0.65218699999999996</v>
      </c>
      <c r="AK19" s="4">
        <v>1.771153E-2</v>
      </c>
      <c r="AL19" s="4">
        <v>7.8387039999999999</v>
      </c>
      <c r="AM19" s="4">
        <v>0.283914773409156</v>
      </c>
      <c r="AO19" s="4">
        <v>0.40395177999999998</v>
      </c>
      <c r="AP19" s="4">
        <v>0.12554876000000001</v>
      </c>
      <c r="AQ19" s="4">
        <v>0.11970635</v>
      </c>
      <c r="AR19" s="4">
        <v>4.4247660000000001E-2</v>
      </c>
      <c r="AW19" s="4">
        <v>0.27966089999999999</v>
      </c>
      <c r="BC19" s="4">
        <v>0.32026499200000003</v>
      </c>
      <c r="BH19" s="4">
        <v>0.71065869999999998</v>
      </c>
      <c r="BI19" s="4">
        <v>0.1135207</v>
      </c>
      <c r="BJ19" s="4">
        <v>9.8247479999999998E-2</v>
      </c>
      <c r="BM19" s="4">
        <v>7.4745370000000005E-4</v>
      </c>
      <c r="BN19" s="4">
        <v>0.22365901999999999</v>
      </c>
      <c r="BP19" s="4">
        <v>1.3364638999999999E-2</v>
      </c>
      <c r="BQ19" s="4">
        <v>1.6290578999999999E-2</v>
      </c>
      <c r="BT19" s="4">
        <v>7.8064430000000004E-2</v>
      </c>
      <c r="BV19" s="4">
        <v>1491689</v>
      </c>
      <c r="BW19" s="4">
        <v>398300</v>
      </c>
    </row>
    <row r="20" spans="1:75" x14ac:dyDescent="0.25">
      <c r="A20" s="4">
        <v>2018</v>
      </c>
      <c r="B20" s="4">
        <v>63</v>
      </c>
      <c r="C20" s="4">
        <v>539904</v>
      </c>
      <c r="S20" s="4">
        <v>4.5296086999999998</v>
      </c>
      <c r="T20" s="4">
        <v>6.6900110000000002</v>
      </c>
      <c r="U20" s="4">
        <v>3.2710560000000002</v>
      </c>
      <c r="V20" s="4">
        <v>2.4304163999999999</v>
      </c>
      <c r="AF20" s="4">
        <v>8.4864010000000007</v>
      </c>
      <c r="AG20" s="4">
        <v>0.83199800000000002</v>
      </c>
      <c r="AH20" s="4">
        <v>0.63228602383531995</v>
      </c>
      <c r="AI20" s="4">
        <v>1.3477398</v>
      </c>
      <c r="AJ20" s="4">
        <v>0.95738270000000003</v>
      </c>
      <c r="AK20" s="4">
        <v>6.4964279999999999E-2</v>
      </c>
      <c r="AL20" s="4">
        <v>7.6739819999999996</v>
      </c>
      <c r="AM20" s="4">
        <v>0.47766642728123399</v>
      </c>
      <c r="AO20" s="4">
        <v>0.60397080999999997</v>
      </c>
      <c r="AP20" s="4">
        <v>0.21013324999999999</v>
      </c>
      <c r="AQ20" s="4">
        <v>0.12367846</v>
      </c>
      <c r="AR20" s="4">
        <v>0.1038471</v>
      </c>
      <c r="AW20" s="4">
        <v>0.43654330000000002</v>
      </c>
      <c r="BC20" s="4">
        <v>0.45175451100000003</v>
      </c>
      <c r="BH20" s="4">
        <v>0.88043939999999998</v>
      </c>
      <c r="BI20" s="4">
        <v>5.7570959999999997E-2</v>
      </c>
      <c r="BJ20" s="4">
        <v>7.8721390000000002E-2</v>
      </c>
      <c r="BM20" s="4">
        <v>3.4238856E-3</v>
      </c>
      <c r="BN20" s="4">
        <v>0.16814633000000001</v>
      </c>
      <c r="BP20" s="4">
        <v>5.79102E-3</v>
      </c>
      <c r="BQ20" s="4">
        <v>5.7467630000000002E-3</v>
      </c>
      <c r="BT20" s="4">
        <v>9.032453E-2</v>
      </c>
      <c r="BV20" s="4">
        <v>539904</v>
      </c>
      <c r="BW20" s="4">
        <v>174231</v>
      </c>
    </row>
    <row r="21" spans="1:75" x14ac:dyDescent="0.25">
      <c r="A21" s="4">
        <v>2018</v>
      </c>
      <c r="B21" s="4">
        <v>66</v>
      </c>
      <c r="C21" s="4">
        <v>943401</v>
      </c>
      <c r="S21" s="4">
        <v>4.6806403999999997</v>
      </c>
      <c r="T21" s="4">
        <v>6.6796990000000003</v>
      </c>
      <c r="U21" s="4">
        <v>3.9030100000000001</v>
      </c>
      <c r="V21" s="4">
        <v>2.1162844000000001</v>
      </c>
      <c r="AF21" s="4">
        <v>8.328125</v>
      </c>
      <c r="AG21" s="4">
        <v>0.93300400000000006</v>
      </c>
      <c r="AH21" s="4">
        <v>0.61644310378024503</v>
      </c>
      <c r="AI21" s="4">
        <v>1.3573336</v>
      </c>
      <c r="AJ21" s="4">
        <v>0.9810432</v>
      </c>
      <c r="AK21" s="4">
        <v>8.8884309999999994E-2</v>
      </c>
      <c r="AL21" s="4">
        <v>8.617362</v>
      </c>
      <c r="AM21" s="4">
        <v>0.48000698107353401</v>
      </c>
      <c r="AO21" s="4">
        <v>0.63070850000000001</v>
      </c>
      <c r="AP21" s="4">
        <v>0.23734089</v>
      </c>
      <c r="AQ21" s="4">
        <v>0.13551063999999999</v>
      </c>
      <c r="AR21" s="4">
        <v>4.9454270000000002E-2</v>
      </c>
      <c r="AW21" s="4">
        <v>0.43037399999999998</v>
      </c>
      <c r="BC21" s="4">
        <v>0.29458380499999998</v>
      </c>
      <c r="BH21" s="4">
        <v>0.68248889999999995</v>
      </c>
      <c r="BI21" s="4">
        <v>4.2908969999999998E-2</v>
      </c>
      <c r="BJ21" s="4">
        <v>8.1165370000000001E-2</v>
      </c>
      <c r="BM21" s="4">
        <v>9.1234810000000003E-4</v>
      </c>
      <c r="BN21" s="4">
        <v>0.23917579999999999</v>
      </c>
      <c r="BP21" s="4">
        <v>7.1424269999999998E-3</v>
      </c>
      <c r="BQ21" s="4">
        <v>6.0133740000000001E-3</v>
      </c>
      <c r="BT21" s="4">
        <v>8.4716310000000003E-2</v>
      </c>
      <c r="BV21" s="4">
        <v>943401</v>
      </c>
      <c r="BW21" s="4">
        <v>277932</v>
      </c>
    </row>
    <row r="22" spans="1:75" x14ac:dyDescent="0.25">
      <c r="A22" s="4">
        <v>2018</v>
      </c>
      <c r="B22" s="4">
        <v>68</v>
      </c>
      <c r="C22" s="4">
        <v>2184837</v>
      </c>
      <c r="S22" s="4">
        <v>4.3877946999999997</v>
      </c>
      <c r="T22" s="4">
        <v>6.5601409999999998</v>
      </c>
      <c r="U22" s="4">
        <v>3.6425049999999999</v>
      </c>
      <c r="V22" s="4">
        <v>2.3372723</v>
      </c>
      <c r="AF22" s="4">
        <v>8.199859</v>
      </c>
      <c r="AG22" s="4">
        <v>0.98477300000000001</v>
      </c>
      <c r="AH22" s="4">
        <v>0.64646277810211406</v>
      </c>
      <c r="AI22" s="4">
        <v>1.3715942000000001</v>
      </c>
      <c r="AJ22" s="4">
        <v>0.97779300000000002</v>
      </c>
      <c r="AK22" s="4">
        <v>5.0900760000000003E-2</v>
      </c>
      <c r="AL22" s="4">
        <v>8.3775890000000004</v>
      </c>
      <c r="AM22" s="4">
        <v>0.41546303798265599</v>
      </c>
      <c r="AO22" s="4">
        <v>0.58575743999999996</v>
      </c>
      <c r="AP22" s="4">
        <v>0.20886220999999999</v>
      </c>
      <c r="AQ22" s="4">
        <v>0.13320419</v>
      </c>
      <c r="AR22" s="4">
        <v>4.0077450000000001E-2</v>
      </c>
      <c r="AW22" s="4">
        <v>0.39463779999999998</v>
      </c>
      <c r="BC22" s="4">
        <v>0.351700293</v>
      </c>
      <c r="BH22" s="4">
        <v>0.60488940000000002</v>
      </c>
      <c r="BI22" s="4">
        <v>3.8463110000000002E-2</v>
      </c>
      <c r="BJ22" s="4">
        <v>9.7447839999999994E-2</v>
      </c>
      <c r="BM22" s="4">
        <v>7.6287779999999997E-4</v>
      </c>
      <c r="BN22" s="4">
        <v>0.22998128000000001</v>
      </c>
      <c r="BP22" s="4">
        <v>6.106106E-3</v>
      </c>
      <c r="BQ22" s="4">
        <v>4.7664939999999996E-3</v>
      </c>
      <c r="BT22" s="4">
        <v>7.8178579999999998E-2</v>
      </c>
      <c r="BV22" s="4">
        <v>2184837</v>
      </c>
      <c r="BW22" s="4">
        <v>647157</v>
      </c>
    </row>
    <row r="23" spans="1:75" x14ac:dyDescent="0.25">
      <c r="A23" s="4">
        <v>2018</v>
      </c>
      <c r="B23" s="4">
        <v>70</v>
      </c>
      <c r="C23" s="4">
        <v>904863</v>
      </c>
      <c r="S23" s="4">
        <v>2.8882010999999999</v>
      </c>
      <c r="T23" s="4">
        <v>6.3768539999999998</v>
      </c>
      <c r="U23" s="4">
        <v>2.6871</v>
      </c>
      <c r="V23" s="4">
        <v>1.4503094999999999</v>
      </c>
      <c r="AF23" s="4">
        <v>6.7786099999999996</v>
      </c>
      <c r="AG23" s="4">
        <v>0.83832099999999998</v>
      </c>
      <c r="AH23" s="4">
        <v>0.28374939408628203</v>
      </c>
      <c r="AI23" s="4">
        <v>0.98560170000000002</v>
      </c>
      <c r="AJ23" s="4">
        <v>0.61109369999999996</v>
      </c>
      <c r="AK23" s="4">
        <v>2.5991980000000001E-2</v>
      </c>
      <c r="AL23" s="4">
        <v>5.8367019999999998</v>
      </c>
      <c r="AM23" s="4">
        <v>0.19250126221139399</v>
      </c>
      <c r="AO23" s="4">
        <v>0.33912363000000001</v>
      </c>
      <c r="AP23" s="4">
        <v>9.7691890000000003E-2</v>
      </c>
      <c r="AQ23" s="4">
        <v>0.15301667999999999</v>
      </c>
      <c r="AR23" s="4">
        <v>3.9429819999999997E-2</v>
      </c>
      <c r="AW23" s="4">
        <v>0.19528329999999999</v>
      </c>
      <c r="BC23" s="4">
        <v>0.18857648900000001</v>
      </c>
      <c r="BH23" s="4">
        <v>0.56047789999999997</v>
      </c>
      <c r="BI23" s="4">
        <v>8.5524749999999997E-2</v>
      </c>
      <c r="BJ23" s="4">
        <v>0.12085687000000001</v>
      </c>
      <c r="BM23" s="4">
        <v>1.1025E-3</v>
      </c>
      <c r="BN23" s="4">
        <v>0.20583571000000001</v>
      </c>
      <c r="BP23" s="4">
        <v>1.6169604000000001E-2</v>
      </c>
      <c r="BQ23" s="4">
        <v>1.8734582E-2</v>
      </c>
      <c r="BT23" s="4">
        <v>0.12016710999999999</v>
      </c>
      <c r="BV23" s="4">
        <v>904863</v>
      </c>
      <c r="BW23" s="4">
        <v>240068</v>
      </c>
    </row>
    <row r="24" spans="1:75" x14ac:dyDescent="0.25">
      <c r="A24" s="4">
        <v>2018</v>
      </c>
      <c r="B24" s="4">
        <v>73</v>
      </c>
      <c r="C24" s="4">
        <v>1330187</v>
      </c>
      <c r="S24" s="4">
        <v>3.8892004</v>
      </c>
      <c r="T24" s="4">
        <v>6.3976740000000003</v>
      </c>
      <c r="U24" s="4">
        <v>3.17239</v>
      </c>
      <c r="V24" s="4">
        <v>2.1580067999999999</v>
      </c>
      <c r="AF24" s="4">
        <v>7.777736</v>
      </c>
      <c r="AG24" s="4">
        <v>0.77724800000000005</v>
      </c>
      <c r="AH24" s="4">
        <v>0.39849575362095901</v>
      </c>
      <c r="AI24" s="4">
        <v>1.2968170000000001</v>
      </c>
      <c r="AJ24" s="4">
        <v>0.98849949999999998</v>
      </c>
      <c r="AK24" s="4">
        <v>2.5796550000000001E-2</v>
      </c>
      <c r="AL24" s="4">
        <v>7.1052739999999996</v>
      </c>
      <c r="AM24" s="4">
        <v>0.302460974341346</v>
      </c>
      <c r="AO24" s="4">
        <v>0.47599425000000001</v>
      </c>
      <c r="AP24" s="4">
        <v>0.13719461999999999</v>
      </c>
      <c r="AQ24" s="4">
        <v>0.11602517</v>
      </c>
      <c r="AR24" s="4">
        <v>6.0292560000000002E-2</v>
      </c>
      <c r="AW24" s="4">
        <v>0.34791749999999999</v>
      </c>
      <c r="BC24" s="4">
        <v>0.363369891</v>
      </c>
      <c r="BH24" s="4">
        <v>0.64296699999999996</v>
      </c>
      <c r="BI24" s="4">
        <v>4.2527519999999999E-2</v>
      </c>
      <c r="BJ24" s="4">
        <v>9.8727789999999996E-2</v>
      </c>
      <c r="BM24" s="4">
        <v>1.6494029E-3</v>
      </c>
      <c r="BN24" s="4">
        <v>0.17898040000000001</v>
      </c>
      <c r="BP24" s="4">
        <v>6.2484079999999996E-3</v>
      </c>
      <c r="BQ24" s="4">
        <v>5.2107539999999997E-3</v>
      </c>
      <c r="BT24" s="4">
        <v>0.12953665</v>
      </c>
      <c r="BV24" s="4">
        <v>1330187</v>
      </c>
      <c r="BW24" s="4">
        <v>423353</v>
      </c>
    </row>
    <row r="25" spans="1:75" x14ac:dyDescent="0.25">
      <c r="A25" s="4">
        <v>2018</v>
      </c>
      <c r="B25" s="4">
        <v>76</v>
      </c>
      <c r="C25" s="4">
        <v>4475886</v>
      </c>
      <c r="S25" s="4">
        <v>4.8060578999999999</v>
      </c>
      <c r="T25" s="4">
        <v>6.5963079999999996</v>
      </c>
      <c r="U25" s="4">
        <v>4.0418190000000003</v>
      </c>
      <c r="V25" s="4">
        <v>2.5915876</v>
      </c>
      <c r="AF25" s="4">
        <v>8.6448389999999993</v>
      </c>
      <c r="AG25" s="4">
        <v>0.76773899999999995</v>
      </c>
      <c r="AH25" s="4">
        <v>0.43449742724305401</v>
      </c>
      <c r="AI25" s="4">
        <v>1.504165</v>
      </c>
      <c r="AJ25" s="4">
        <v>1.0757588</v>
      </c>
      <c r="AK25" s="4">
        <v>6.1998440000000002E-2</v>
      </c>
      <c r="AL25" s="4">
        <v>9.264462</v>
      </c>
      <c r="AM25" s="4">
        <v>0.49065949046615798</v>
      </c>
      <c r="AO25" s="4">
        <v>0.65995302</v>
      </c>
      <c r="AP25" s="4">
        <v>0.25446274000000002</v>
      </c>
      <c r="AQ25" s="4">
        <v>0.15727805</v>
      </c>
      <c r="AR25" s="4">
        <v>9.6782090000000001E-2</v>
      </c>
      <c r="AW25" s="4">
        <v>0.4640726</v>
      </c>
      <c r="BC25" s="4">
        <v>0.40682609400000003</v>
      </c>
      <c r="BH25" s="4">
        <v>0.83677080000000004</v>
      </c>
      <c r="BI25" s="4">
        <v>4.6104829999999999E-2</v>
      </c>
      <c r="BJ25" s="4">
        <v>6.4086799999999999E-2</v>
      </c>
      <c r="BM25" s="4">
        <v>3.4670373000000002E-3</v>
      </c>
      <c r="BN25" s="4">
        <v>0.13829064999999999</v>
      </c>
      <c r="BP25" s="4">
        <v>6.6498549999999997E-3</v>
      </c>
      <c r="BQ25" s="4">
        <v>5.09173E-3</v>
      </c>
      <c r="BT25" s="4">
        <v>6.2480420000000002E-2</v>
      </c>
      <c r="BV25" s="4">
        <v>4475886</v>
      </c>
      <c r="BW25" s="4">
        <v>1267039</v>
      </c>
    </row>
    <row r="26" spans="1:75" x14ac:dyDescent="0.25">
      <c r="A26" s="4">
        <v>2018</v>
      </c>
      <c r="B26" s="4">
        <v>81</v>
      </c>
      <c r="C26" s="4">
        <v>262174</v>
      </c>
      <c r="S26" s="4">
        <v>2.9280640999999998</v>
      </c>
      <c r="T26" s="4">
        <v>6.3939849999999998</v>
      </c>
      <c r="U26" s="4">
        <v>2.0555310000000002</v>
      </c>
      <c r="V26" s="4">
        <v>1.0961323000000001</v>
      </c>
      <c r="AF26" s="4">
        <v>6.8352079999999997</v>
      </c>
      <c r="AG26" s="4">
        <v>0.64916499999999999</v>
      </c>
      <c r="AH26" s="4">
        <v>8.8955376363702696E-2</v>
      </c>
      <c r="AI26" s="4">
        <v>0.87137500000000001</v>
      </c>
      <c r="AJ26" s="4">
        <v>0.49009910000000001</v>
      </c>
      <c r="AK26" s="4">
        <v>2.2457350000000001E-2</v>
      </c>
      <c r="AL26" s="4">
        <v>5.1552879999999996</v>
      </c>
      <c r="AM26" s="4">
        <v>0.11562950282638899</v>
      </c>
      <c r="AO26" s="4">
        <v>0.29863602</v>
      </c>
      <c r="AP26" s="4">
        <v>0.11040392</v>
      </c>
      <c r="AQ26" s="4">
        <v>0.12572843</v>
      </c>
      <c r="AR26" s="4">
        <v>8.1984520000000005E-2</v>
      </c>
      <c r="AW26" s="4">
        <v>0.1683325</v>
      </c>
      <c r="BC26" s="4">
        <v>0.150131295</v>
      </c>
      <c r="BH26" s="4">
        <v>0.56440380000000001</v>
      </c>
      <c r="BI26" s="4">
        <v>0.12281514</v>
      </c>
      <c r="BJ26" s="4">
        <v>0.13401727999999999</v>
      </c>
      <c r="BM26" s="4">
        <v>1.5609885999999999E-3</v>
      </c>
      <c r="BN26" s="4">
        <v>0.28276061000000002</v>
      </c>
      <c r="BP26" s="4">
        <v>1.1694112E-2</v>
      </c>
      <c r="BQ26" s="4">
        <v>7.5143220000000004E-3</v>
      </c>
      <c r="BT26" s="4">
        <v>0.1050118</v>
      </c>
      <c r="BV26" s="4">
        <v>262174</v>
      </c>
      <c r="BW26" s="4">
        <v>75261</v>
      </c>
    </row>
    <row r="27" spans="1:75" x14ac:dyDescent="0.25">
      <c r="A27" s="4">
        <v>2018</v>
      </c>
      <c r="B27" s="4">
        <v>85</v>
      </c>
      <c r="C27" s="4">
        <v>420504</v>
      </c>
      <c r="S27" s="4">
        <v>4.1147372000000004</v>
      </c>
      <c r="T27" s="4">
        <v>6.6253960000000003</v>
      </c>
      <c r="U27" s="4">
        <v>3.1398519999999999</v>
      </c>
      <c r="V27" s="4">
        <v>1.8618414999999999</v>
      </c>
      <c r="AF27" s="4">
        <v>7.3227659999999997</v>
      </c>
      <c r="AG27" s="4">
        <v>0.87751800000000002</v>
      </c>
      <c r="AH27" s="4">
        <v>0.253548743441038</v>
      </c>
      <c r="AI27" s="4">
        <v>1.1911171</v>
      </c>
      <c r="AJ27" s="4">
        <v>0.86597480000000004</v>
      </c>
      <c r="AK27" s="4">
        <v>3.6986720000000001E-2</v>
      </c>
      <c r="AL27" s="4">
        <v>6.5829899999999997</v>
      </c>
      <c r="AM27" s="4">
        <v>0.212052852078634</v>
      </c>
      <c r="AO27" s="4">
        <v>0.52336302000000001</v>
      </c>
      <c r="AP27" s="4">
        <v>0.19270507000000001</v>
      </c>
      <c r="AQ27" s="4">
        <v>0.12173674</v>
      </c>
      <c r="AR27" s="4">
        <v>3.9972149999999998E-2</v>
      </c>
      <c r="AW27" s="4">
        <v>0.27854089999999998</v>
      </c>
      <c r="BC27" s="4">
        <v>0.32280661100000002</v>
      </c>
      <c r="BH27" s="4">
        <v>0.59163889999999997</v>
      </c>
      <c r="BI27" s="4">
        <v>7.0384479999999999E-2</v>
      </c>
      <c r="BJ27" s="4">
        <v>7.120543E-2</v>
      </c>
      <c r="BM27" s="4">
        <v>1.6632009E-3</v>
      </c>
      <c r="BN27" s="4">
        <v>0.22178976</v>
      </c>
      <c r="BP27" s="4">
        <v>1.1782088E-2</v>
      </c>
      <c r="BQ27" s="4">
        <v>6.3596979999999996E-3</v>
      </c>
      <c r="BT27" s="4">
        <v>0.16155910000000001</v>
      </c>
      <c r="BV27" s="4">
        <v>420504</v>
      </c>
      <c r="BW27" s="4">
        <v>128130</v>
      </c>
    </row>
    <row r="28" spans="1:75" x14ac:dyDescent="0.25">
      <c r="A28" s="4">
        <v>2018</v>
      </c>
      <c r="B28" s="4">
        <v>86</v>
      </c>
      <c r="C28" s="4">
        <v>348182</v>
      </c>
      <c r="S28" s="4">
        <v>2.4400791000000002</v>
      </c>
      <c r="T28" s="4">
        <v>6.3222209999999999</v>
      </c>
      <c r="U28" s="4">
        <v>2.5297519999999998</v>
      </c>
      <c r="V28" s="4">
        <v>1.16578</v>
      </c>
      <c r="AF28" s="4">
        <v>6.803604</v>
      </c>
      <c r="AG28" s="4">
        <v>0.70115099999999997</v>
      </c>
      <c r="AH28" s="4">
        <v>0.116009406168068</v>
      </c>
      <c r="AI28" s="4">
        <v>0.94752599999999998</v>
      </c>
      <c r="AJ28" s="4">
        <v>0.5689495</v>
      </c>
      <c r="AK28" s="4">
        <v>3.3503739999999997E-2</v>
      </c>
      <c r="AL28" s="4">
        <v>3.6943090000000001</v>
      </c>
      <c r="AM28" s="4">
        <v>0.109843235085774</v>
      </c>
      <c r="AO28" s="4">
        <v>0.23108872999999999</v>
      </c>
      <c r="AP28" s="4">
        <v>9.2344410000000002E-2</v>
      </c>
      <c r="AQ28" s="4">
        <v>0.12106717</v>
      </c>
      <c r="AR28" s="4">
        <v>7.2000590000000003E-2</v>
      </c>
      <c r="AW28" s="4">
        <v>0.17681540000000001</v>
      </c>
      <c r="BC28" s="4">
        <v>8.6814497000000004E-2</v>
      </c>
      <c r="BH28" s="4">
        <v>0.42925459999999999</v>
      </c>
      <c r="BI28" s="4">
        <v>9.5846600000000004E-2</v>
      </c>
      <c r="BJ28" s="4">
        <v>0.159631</v>
      </c>
      <c r="BM28" s="4">
        <v>1.6311146999999999E-3</v>
      </c>
      <c r="BN28" s="4">
        <v>0.25487421999999998</v>
      </c>
      <c r="BP28" s="4">
        <v>1.497366E-2</v>
      </c>
      <c r="BQ28" s="4">
        <v>7.9240260000000007E-3</v>
      </c>
      <c r="BT28" s="4">
        <v>0.12725184</v>
      </c>
      <c r="BV28" s="4">
        <v>348182</v>
      </c>
      <c r="BW28" s="4">
        <v>107053</v>
      </c>
    </row>
    <row r="29" spans="1:75" x14ac:dyDescent="0.25">
      <c r="A29" s="4">
        <v>2018</v>
      </c>
      <c r="B29" s="4">
        <v>88</v>
      </c>
      <c r="C29" s="4">
        <v>61280</v>
      </c>
      <c r="S29" s="4">
        <v>4.5844092999999999</v>
      </c>
      <c r="T29" s="4">
        <v>6.880261</v>
      </c>
      <c r="U29" s="4">
        <v>4.8953379999999997</v>
      </c>
      <c r="V29" s="4">
        <v>2.076657</v>
      </c>
      <c r="AF29" s="4">
        <v>9.3848889999999994</v>
      </c>
      <c r="AG29" s="4">
        <v>0.528339</v>
      </c>
      <c r="AH29" s="4">
        <v>0.21751892476440601</v>
      </c>
      <c r="AI29" s="4">
        <v>1.5905218000000001</v>
      </c>
      <c r="AJ29" s="4">
        <v>1.0215213000000001</v>
      </c>
      <c r="AK29" s="4">
        <v>0.15196313</v>
      </c>
      <c r="AL29" s="4">
        <v>1.5969869999999999</v>
      </c>
      <c r="AM29" s="4">
        <v>0.15584796751944399</v>
      </c>
      <c r="AO29" s="4">
        <v>0.61820759999999997</v>
      </c>
      <c r="AP29" s="4">
        <v>0.30028487999999998</v>
      </c>
      <c r="AQ29" s="4">
        <v>0.11631843</v>
      </c>
      <c r="AR29" s="4">
        <v>0.15838922999999999</v>
      </c>
      <c r="AW29" s="4">
        <v>0.38362420000000003</v>
      </c>
      <c r="BC29" s="4">
        <v>0.32067868999999999</v>
      </c>
      <c r="BH29" s="4">
        <v>0.36629410000000001</v>
      </c>
      <c r="BI29" s="4">
        <v>2.44154E-2</v>
      </c>
      <c r="BJ29" s="4">
        <v>0.15539678000000001</v>
      </c>
      <c r="BM29" s="4">
        <v>1.2283645E-3</v>
      </c>
      <c r="BN29" s="4">
        <v>0.37655499999999997</v>
      </c>
      <c r="BP29" s="4">
        <v>5.1945250000000002E-3</v>
      </c>
      <c r="BQ29" s="4">
        <v>8.4833349999999998E-3</v>
      </c>
      <c r="BT29" s="4">
        <v>6.5652169999999996E-2</v>
      </c>
      <c r="BV29" s="4">
        <v>61280</v>
      </c>
      <c r="BW29" s="4">
        <v>16354</v>
      </c>
    </row>
    <row r="30" spans="1:75" x14ac:dyDescent="0.25">
      <c r="A30" s="4">
        <v>2018</v>
      </c>
      <c r="B30" s="4">
        <v>91</v>
      </c>
      <c r="C30" s="4">
        <v>76589</v>
      </c>
      <c r="S30" s="4">
        <v>1.4062884</v>
      </c>
      <c r="T30" s="4">
        <v>6.4200549999999996</v>
      </c>
      <c r="U30" s="4">
        <v>1.68676</v>
      </c>
      <c r="V30" s="4">
        <v>0.52332319999999999</v>
      </c>
      <c r="AF30" s="4">
        <v>6.7816970000000003</v>
      </c>
      <c r="AG30" s="4">
        <v>0.69902900000000001</v>
      </c>
      <c r="AH30" s="4">
        <v>7.6335877862595394E-2</v>
      </c>
      <c r="AI30" s="4">
        <v>0.65908230000000001</v>
      </c>
      <c r="AJ30" s="4">
        <v>0.47423670000000001</v>
      </c>
      <c r="AK30" s="4">
        <v>5.0243610000000001E-2</v>
      </c>
      <c r="AL30" s="4">
        <v>1.0107379999999999</v>
      </c>
      <c r="AM30" s="4">
        <v>3.9638201649374802E-2</v>
      </c>
      <c r="AO30" s="4">
        <v>0.15341078999999999</v>
      </c>
      <c r="AP30" s="4">
        <v>8.8273480000000001E-2</v>
      </c>
      <c r="AQ30" s="4">
        <v>6.8016720000000003E-2</v>
      </c>
      <c r="AR30" s="4">
        <v>1.6191069999999998E-2</v>
      </c>
      <c r="AW30" s="4">
        <v>0.13742860000000001</v>
      </c>
      <c r="BC30" s="4">
        <v>4.2591867999999998E-2</v>
      </c>
      <c r="BH30" s="4">
        <v>0.24185590000000001</v>
      </c>
      <c r="BI30" s="4">
        <v>0.10766002</v>
      </c>
      <c r="BJ30" s="4">
        <v>0.18884416000000001</v>
      </c>
      <c r="BM30" s="4">
        <v>1.682972E-3</v>
      </c>
      <c r="BN30" s="4">
        <v>0.34683003000000001</v>
      </c>
      <c r="BP30" s="4">
        <v>1.630475E-2</v>
      </c>
      <c r="BQ30" s="4">
        <v>4.5851978000000002E-2</v>
      </c>
      <c r="BT30" s="4">
        <v>0.23494316000000001</v>
      </c>
      <c r="BV30" s="4">
        <v>76589</v>
      </c>
      <c r="BW30" s="4">
        <v>16290</v>
      </c>
    </row>
    <row r="31" spans="1:75" x14ac:dyDescent="0.25">
      <c r="A31" s="4">
        <v>2018</v>
      </c>
      <c r="B31" s="4">
        <v>94</v>
      </c>
      <c r="C31" s="4">
        <v>48114</v>
      </c>
      <c r="S31" s="4">
        <v>1.5683094</v>
      </c>
      <c r="T31" s="4">
        <v>6.1330099999999996</v>
      </c>
      <c r="U31" s="4">
        <v>1.978227</v>
      </c>
      <c r="V31" s="4">
        <v>0.95404449999999996</v>
      </c>
      <c r="AF31" s="4">
        <v>5.5726659999999999</v>
      </c>
      <c r="AG31" s="4">
        <v>0.47347299999999998</v>
      </c>
      <c r="AH31" s="4">
        <v>9.9009900990099001E-2</v>
      </c>
      <c r="AI31" s="4">
        <v>0.7053893</v>
      </c>
      <c r="AJ31" s="4">
        <v>0.42445080000000002</v>
      </c>
      <c r="AK31" s="4">
        <v>2.272745E-2</v>
      </c>
      <c r="AL31" s="4">
        <v>1.003741</v>
      </c>
      <c r="AM31" s="4">
        <v>7.7004320691310593E-2</v>
      </c>
      <c r="AO31" s="4">
        <v>0.18770684000000001</v>
      </c>
      <c r="AP31" s="4">
        <v>7.1258089999999996E-2</v>
      </c>
      <c r="AQ31" s="4">
        <v>8.3706050000000004E-2</v>
      </c>
      <c r="AR31" s="4">
        <v>3.6470900000000001E-2</v>
      </c>
      <c r="AW31" s="4">
        <v>0.16167889999999999</v>
      </c>
      <c r="BC31" s="4">
        <v>8.6477372999999996E-2</v>
      </c>
      <c r="BH31" s="4">
        <v>0.42147820000000003</v>
      </c>
      <c r="BI31" s="4">
        <v>4.6171169999999997E-2</v>
      </c>
      <c r="BJ31" s="4">
        <v>0.16296846000000001</v>
      </c>
      <c r="BM31" s="4">
        <v>2.7391098999999999E-3</v>
      </c>
      <c r="BN31" s="4">
        <v>0.34680469000000003</v>
      </c>
      <c r="BP31" s="4">
        <v>1.8097757999999999E-2</v>
      </c>
      <c r="BQ31" s="4">
        <v>5.0894246999999997E-2</v>
      </c>
      <c r="BT31" s="4">
        <v>0.12718715</v>
      </c>
      <c r="BV31" s="4">
        <v>48114</v>
      </c>
      <c r="BW31" s="4">
        <v>9953</v>
      </c>
    </row>
    <row r="32" spans="1:75" x14ac:dyDescent="0.25">
      <c r="A32" s="4">
        <v>2018</v>
      </c>
      <c r="B32" s="4">
        <v>95</v>
      </c>
      <c r="C32" s="4">
        <v>82767</v>
      </c>
      <c r="S32" s="4">
        <v>2.5304478000000001</v>
      </c>
      <c r="T32" s="4">
        <v>6.4918529999999999</v>
      </c>
      <c r="U32" s="4">
        <v>2.272767</v>
      </c>
      <c r="V32" s="4">
        <v>1.2340106</v>
      </c>
      <c r="AF32" s="4">
        <v>6.7165509999999999</v>
      </c>
      <c r="AG32" s="4">
        <v>0.51199700000000004</v>
      </c>
      <c r="AH32" s="4">
        <v>0.18589743589743599</v>
      </c>
      <c r="AI32" s="4">
        <v>0.89828339999999995</v>
      </c>
      <c r="AJ32" s="4">
        <v>0.64030419999999999</v>
      </c>
      <c r="AK32" s="4">
        <v>2.5679199999999999E-2</v>
      </c>
      <c r="AL32" s="4">
        <v>5.0652660000000003</v>
      </c>
      <c r="AM32" s="4">
        <v>9.06475403193127E-2</v>
      </c>
      <c r="AO32" s="4">
        <v>0.28515531</v>
      </c>
      <c r="AP32" s="4">
        <v>0.13054771000000001</v>
      </c>
      <c r="AQ32" s="4">
        <v>6.0631530000000003E-2</v>
      </c>
      <c r="AR32" s="4">
        <v>3.897279E-2</v>
      </c>
      <c r="AW32" s="4">
        <v>0.20648520000000001</v>
      </c>
      <c r="BC32" s="4">
        <v>0.177113769</v>
      </c>
      <c r="BH32" s="4">
        <v>0.41675119999999999</v>
      </c>
      <c r="BI32" s="4">
        <v>0.1190311</v>
      </c>
      <c r="BJ32" s="4">
        <v>0.14813164000000001</v>
      </c>
      <c r="BM32" s="4">
        <v>1.0588398000000001E-3</v>
      </c>
      <c r="BN32" s="4">
        <v>0.34867100000000001</v>
      </c>
      <c r="BP32" s="4">
        <v>2.4352623E-2</v>
      </c>
      <c r="BQ32" s="4">
        <v>6.8484087999999999E-2</v>
      </c>
      <c r="BT32" s="4">
        <v>0.12168801</v>
      </c>
      <c r="BV32" s="4">
        <v>82767</v>
      </c>
      <c r="BW32" s="4">
        <v>22817</v>
      </c>
    </row>
    <row r="33" spans="1:75" x14ac:dyDescent="0.25">
      <c r="A33" s="4">
        <v>2018</v>
      </c>
      <c r="B33" s="4">
        <v>97</v>
      </c>
      <c r="C33" s="4">
        <v>40797</v>
      </c>
      <c r="S33" s="4">
        <v>0.94029209999999996</v>
      </c>
      <c r="T33" s="4">
        <v>6.4014720000000001</v>
      </c>
      <c r="U33" s="4">
        <v>1.46661</v>
      </c>
      <c r="V33" s="4">
        <v>0.51268769999999997</v>
      </c>
      <c r="AF33" s="4">
        <v>5.5106840000000004</v>
      </c>
      <c r="AG33" s="4">
        <v>0.466227</v>
      </c>
      <c r="AH33" s="4">
        <v>3.5491503549150399E-2</v>
      </c>
      <c r="AI33" s="4">
        <v>0.56861360000000005</v>
      </c>
      <c r="AJ33" s="4">
        <v>0.36101470000000002</v>
      </c>
      <c r="AK33" s="4">
        <v>1.4050129999999999E-2</v>
      </c>
      <c r="AL33" s="4">
        <v>0</v>
      </c>
      <c r="AM33" s="4">
        <v>0</v>
      </c>
      <c r="AO33" s="4">
        <v>9.022376E-2</v>
      </c>
      <c r="AP33" s="4">
        <v>5.1123210000000002E-2</v>
      </c>
      <c r="AQ33" s="4">
        <v>7.0810830000000005E-2</v>
      </c>
      <c r="AR33" s="4">
        <v>2.4171109999999999E-2</v>
      </c>
      <c r="AW33" s="4">
        <v>0.1089406</v>
      </c>
      <c r="BC33" s="4">
        <v>4.4655750000000003E-3</v>
      </c>
      <c r="BH33" s="4">
        <v>0</v>
      </c>
      <c r="BI33" s="4">
        <v>0.12231647</v>
      </c>
      <c r="BJ33" s="4">
        <v>0.13067280000000001</v>
      </c>
      <c r="BM33" s="4">
        <v>1.4855138E-3</v>
      </c>
      <c r="BN33" s="4">
        <v>0.14412279</v>
      </c>
      <c r="BP33" s="4">
        <v>1.6203210999999999E-2</v>
      </c>
      <c r="BQ33" s="4">
        <v>4.5566429999999998E-2</v>
      </c>
      <c r="BT33" s="4">
        <v>0.16372544999999999</v>
      </c>
      <c r="BV33" s="4">
        <v>40797</v>
      </c>
      <c r="BW33" s="4">
        <v>7020</v>
      </c>
    </row>
    <row r="34" spans="1:75" x14ac:dyDescent="0.25">
      <c r="A34" s="4">
        <v>2018</v>
      </c>
      <c r="B34" s="4">
        <v>99</v>
      </c>
      <c r="C34" s="4">
        <v>107808</v>
      </c>
      <c r="S34" s="4">
        <v>1.2919628000000001</v>
      </c>
      <c r="T34" s="4">
        <v>6.2242639999999998</v>
      </c>
      <c r="U34" s="4">
        <v>1.325482</v>
      </c>
      <c r="V34" s="4">
        <v>0.59224779999999999</v>
      </c>
      <c r="AF34" s="4">
        <v>5.2697710000000004</v>
      </c>
      <c r="AG34" s="4">
        <v>0.35810199999999998</v>
      </c>
      <c r="AH34" s="4">
        <v>7.1710688718834903E-2</v>
      </c>
      <c r="AI34" s="4">
        <v>0.52699240000000003</v>
      </c>
      <c r="AJ34" s="4">
        <v>0.33918409999999999</v>
      </c>
      <c r="AK34" s="4">
        <v>1.062421E-2</v>
      </c>
      <c r="AL34" s="4">
        <v>1</v>
      </c>
      <c r="AM34" s="4">
        <v>2.8555514296323799E-2</v>
      </c>
      <c r="AO34" s="4">
        <v>0.11996036</v>
      </c>
      <c r="AP34" s="4">
        <v>5.0997309999999997E-2</v>
      </c>
      <c r="AQ34" s="4">
        <v>8.1628999999999993E-2</v>
      </c>
      <c r="AR34" s="4">
        <v>2.2979030000000001E-2</v>
      </c>
      <c r="AW34" s="4">
        <v>7.6935400000000001E-2</v>
      </c>
      <c r="BC34" s="4">
        <v>2.4471927000000001E-2</v>
      </c>
      <c r="BH34" s="4">
        <v>0.11981020000000001</v>
      </c>
      <c r="BI34" s="4">
        <v>8.5534700000000005E-2</v>
      </c>
      <c r="BJ34" s="4">
        <v>8.3433450000000006E-2</v>
      </c>
      <c r="BM34" s="4">
        <v>5.6903186999999996E-3</v>
      </c>
      <c r="BN34" s="4">
        <v>0.25372664</v>
      </c>
      <c r="BP34" s="4">
        <v>2.2671797E-2</v>
      </c>
      <c r="BQ34" s="4">
        <v>6.3757291999999993E-2</v>
      </c>
      <c r="BT34" s="4">
        <v>0.17197960000000001</v>
      </c>
      <c r="BV34" s="4">
        <v>107808</v>
      </c>
      <c r="BW34" s="4">
        <v>19162</v>
      </c>
    </row>
    <row r="35" spans="1:75" x14ac:dyDescent="0.25">
      <c r="A35" s="4">
        <v>2019</v>
      </c>
      <c r="B35" s="4">
        <v>5</v>
      </c>
      <c r="C35" s="4">
        <v>6550206</v>
      </c>
      <c r="S35" s="4">
        <v>4.5918429999999999</v>
      </c>
      <c r="T35" s="4">
        <v>6.7453900000000004</v>
      </c>
      <c r="U35" s="4">
        <v>3.3946611999999998</v>
      </c>
      <c r="V35" s="4">
        <v>2.4861591999999999</v>
      </c>
      <c r="AF35" s="4">
        <v>8.4499189999999995</v>
      </c>
      <c r="AG35" s="4">
        <v>0.88352900000000001</v>
      </c>
      <c r="AH35" s="4">
        <v>0.58031744900000004</v>
      </c>
      <c r="AI35" s="4">
        <v>1.3217744</v>
      </c>
      <c r="AJ35" s="4">
        <v>1.0115818999999999</v>
      </c>
      <c r="AK35" s="4">
        <v>5.6929340000000002E-2</v>
      </c>
      <c r="AL35" s="4">
        <v>15.324153000000001</v>
      </c>
      <c r="AM35" s="4">
        <v>0.52888642340000003</v>
      </c>
      <c r="AO35" s="4">
        <v>0.61930171000000001</v>
      </c>
      <c r="AP35" s="4">
        <v>0.23609473</v>
      </c>
      <c r="AQ35" s="4">
        <v>0.10664548</v>
      </c>
      <c r="AR35" s="4">
        <v>0.1307152</v>
      </c>
      <c r="AW35" s="4">
        <v>0.40006389999999997</v>
      </c>
      <c r="BC35" s="4">
        <v>0.26547110000000002</v>
      </c>
      <c r="BH35" s="4">
        <v>0.82035309999999995</v>
      </c>
      <c r="BI35" s="4">
        <v>6.8695259999999994E-2</v>
      </c>
      <c r="BJ35" s="4">
        <v>7.8921480000000002E-2</v>
      </c>
      <c r="BM35" s="4">
        <v>2.07742E-3</v>
      </c>
      <c r="BN35" s="4">
        <v>0.20238429999999999</v>
      </c>
      <c r="BP35" s="4">
        <v>8.8330619999999992E-3</v>
      </c>
      <c r="BQ35" s="4">
        <v>1.0020001000000001E-2</v>
      </c>
      <c r="BT35" s="4">
        <v>8.2544779999999998E-2</v>
      </c>
      <c r="BV35" s="4">
        <v>6550206</v>
      </c>
      <c r="BW35" s="4">
        <v>2068433</v>
      </c>
    </row>
    <row r="36" spans="1:75" x14ac:dyDescent="0.25">
      <c r="A36" s="4">
        <v>2019</v>
      </c>
      <c r="B36" s="4">
        <v>8</v>
      </c>
      <c r="C36" s="4">
        <v>2638151</v>
      </c>
      <c r="S36" s="4">
        <v>4.2423190000000002</v>
      </c>
      <c r="T36" s="4">
        <v>6.5350809999999999</v>
      </c>
      <c r="U36" s="4">
        <v>3.1122241000000002</v>
      </c>
      <c r="V36" s="4">
        <v>2.0914259999999998</v>
      </c>
      <c r="AF36" s="4">
        <v>8.8441899999999993</v>
      </c>
      <c r="AG36" s="4">
        <v>0.84000300000000006</v>
      </c>
      <c r="AH36" s="4">
        <v>0.59519517899999996</v>
      </c>
      <c r="AI36" s="4">
        <v>1.2910893000000001</v>
      </c>
      <c r="AJ36" s="4">
        <v>0.76838459999999997</v>
      </c>
      <c r="AK36" s="4">
        <v>2.9355289999999999E-2</v>
      </c>
      <c r="AL36" s="4">
        <v>19.531471</v>
      </c>
      <c r="AM36" s="4">
        <v>0.46888348530000001</v>
      </c>
      <c r="AO36" s="4">
        <v>0.59121234</v>
      </c>
      <c r="AP36" s="4">
        <v>0.20180126000000001</v>
      </c>
      <c r="AQ36" s="4">
        <v>0.11776235</v>
      </c>
      <c r="AR36" s="4">
        <v>5.5805460000000001E-2</v>
      </c>
      <c r="AW36" s="4">
        <v>0.33189031000000002</v>
      </c>
      <c r="BC36" s="4">
        <v>0.21519379999999999</v>
      </c>
      <c r="BH36" s="4">
        <v>0.96809135000000002</v>
      </c>
      <c r="BI36" s="4">
        <v>9.0243889999999993E-2</v>
      </c>
      <c r="BJ36" s="4">
        <v>8.9203039999999997E-2</v>
      </c>
      <c r="BM36" s="4">
        <v>6.3925669999999996E-4</v>
      </c>
      <c r="BN36" s="4">
        <v>0.2362938</v>
      </c>
      <c r="BP36" s="4">
        <v>6.1351729999999998E-3</v>
      </c>
      <c r="BQ36" s="4">
        <v>9.7121029999999997E-3</v>
      </c>
      <c r="BT36" s="4">
        <v>2.6248759999999999E-2</v>
      </c>
      <c r="BV36" s="4">
        <v>2638151</v>
      </c>
      <c r="BW36" s="4">
        <v>662034</v>
      </c>
    </row>
    <row r="37" spans="1:75" x14ac:dyDescent="0.25">
      <c r="A37" s="4">
        <v>2019</v>
      </c>
      <c r="B37" s="4">
        <v>11</v>
      </c>
      <c r="C37" s="4">
        <v>7592871</v>
      </c>
      <c r="S37" s="4">
        <v>5.6495990000000003</v>
      </c>
      <c r="T37" s="4">
        <v>6.8259639999999999</v>
      </c>
      <c r="U37" s="4">
        <v>4.9181036000000002</v>
      </c>
      <c r="V37" s="4">
        <v>3.2083506000000002</v>
      </c>
      <c r="AF37" s="4">
        <v>10.51125</v>
      </c>
      <c r="AG37" s="4">
        <v>0.92089399999999999</v>
      </c>
      <c r="AH37" s="4">
        <v>1.1358114589999999</v>
      </c>
      <c r="AI37" s="4">
        <v>1.8207808999999999</v>
      </c>
      <c r="AJ37" s="4">
        <v>1.4490972</v>
      </c>
      <c r="AK37" s="4">
        <v>8.7793720000000006E-2</v>
      </c>
      <c r="AL37" s="4">
        <v>25.112926000000002</v>
      </c>
      <c r="AM37" s="4">
        <v>0.6606212668</v>
      </c>
      <c r="AO37" s="4">
        <v>0.79267124</v>
      </c>
      <c r="AP37" s="4">
        <v>0.38284844000000001</v>
      </c>
      <c r="AQ37" s="4">
        <v>0.12819184</v>
      </c>
      <c r="AR37" s="4">
        <v>1.244849E-2</v>
      </c>
      <c r="AW37" s="4">
        <v>0.61723665000000005</v>
      </c>
      <c r="BC37" s="4">
        <v>0.32565664999999999</v>
      </c>
      <c r="BH37" s="4">
        <v>0.99677826999999997</v>
      </c>
      <c r="BI37" s="4">
        <v>3.178545E-2</v>
      </c>
      <c r="BJ37" s="4">
        <v>3.3284729999999998E-2</v>
      </c>
      <c r="BM37" s="4">
        <v>3.5077480000000002E-3</v>
      </c>
      <c r="BN37" s="4">
        <v>0.10750659999999999</v>
      </c>
      <c r="BP37" s="4">
        <v>4.7531049999999997E-3</v>
      </c>
      <c r="BQ37" s="4">
        <v>8.8622360000000008E-3</v>
      </c>
      <c r="BT37" s="4">
        <v>5.3948990000000002E-2</v>
      </c>
      <c r="BV37" s="4">
        <v>7592871</v>
      </c>
      <c r="BW37" s="4">
        <v>2564897</v>
      </c>
    </row>
    <row r="38" spans="1:75" x14ac:dyDescent="0.25">
      <c r="A38" s="4">
        <v>2019</v>
      </c>
      <c r="B38" s="4">
        <v>13</v>
      </c>
      <c r="C38" s="4">
        <v>2130512</v>
      </c>
      <c r="S38" s="4">
        <v>3.4981939999999998</v>
      </c>
      <c r="T38" s="4">
        <v>6.2703490000000004</v>
      </c>
      <c r="U38" s="4">
        <v>2.7207705</v>
      </c>
      <c r="V38" s="4">
        <v>1.9290368</v>
      </c>
      <c r="AF38" s="4">
        <v>7.7146660000000002</v>
      </c>
      <c r="AG38" s="4">
        <v>0.84784099999999996</v>
      </c>
      <c r="AH38" s="4">
        <v>0.36907434</v>
      </c>
      <c r="AI38" s="4">
        <v>1.141081</v>
      </c>
      <c r="AJ38" s="4">
        <v>0.65880689999999997</v>
      </c>
      <c r="AK38" s="4">
        <v>2.204093E-2</v>
      </c>
      <c r="AL38" s="4">
        <v>20.523071000000002</v>
      </c>
      <c r="AM38" s="4">
        <v>0.27223932560000003</v>
      </c>
      <c r="AO38" s="4">
        <v>0.44777660000000002</v>
      </c>
      <c r="AP38" s="4">
        <v>0.11943292</v>
      </c>
      <c r="AQ38" s="4">
        <v>0.13336898999999999</v>
      </c>
      <c r="AR38" s="4">
        <v>3.9783800000000001E-2</v>
      </c>
      <c r="AW38" s="4">
        <v>0.20939252</v>
      </c>
      <c r="BC38" s="4">
        <v>0.13055580999999999</v>
      </c>
      <c r="BH38" s="4">
        <v>0.73434354000000002</v>
      </c>
      <c r="BI38" s="4">
        <v>7.9055210000000001E-2</v>
      </c>
      <c r="BJ38" s="4">
        <v>9.8942680000000005E-2</v>
      </c>
      <c r="BM38" s="4">
        <v>3.2997350000000001E-4</v>
      </c>
      <c r="BN38" s="4">
        <v>0.1856199</v>
      </c>
      <c r="BP38" s="4">
        <v>8.4398979999999995E-3</v>
      </c>
      <c r="BQ38" s="4">
        <v>5.7873559999999996E-3</v>
      </c>
      <c r="BT38" s="4">
        <v>8.6155159999999995E-2</v>
      </c>
      <c r="BV38" s="4">
        <v>2130512</v>
      </c>
      <c r="BW38" s="4">
        <v>583206</v>
      </c>
    </row>
    <row r="39" spans="1:75" x14ac:dyDescent="0.25">
      <c r="A39" s="4">
        <v>2019</v>
      </c>
      <c r="B39" s="4">
        <v>15</v>
      </c>
      <c r="C39" s="4">
        <v>1230910</v>
      </c>
      <c r="S39" s="4">
        <v>3.0756790000000001</v>
      </c>
      <c r="T39" s="4">
        <v>6.7075909999999999</v>
      </c>
      <c r="U39" s="4">
        <v>2.6201311</v>
      </c>
      <c r="V39" s="4">
        <v>1.2644968999999999</v>
      </c>
      <c r="AF39" s="4">
        <v>7.4969380000000001</v>
      </c>
      <c r="AG39" s="4">
        <v>1.022975</v>
      </c>
      <c r="AH39" s="4">
        <v>0.56320797899999997</v>
      </c>
      <c r="AI39" s="4">
        <v>1.0583666</v>
      </c>
      <c r="AJ39" s="4">
        <v>0.77213730000000003</v>
      </c>
      <c r="AK39" s="4">
        <v>5.0148539999999998E-2</v>
      </c>
      <c r="AL39" s="4">
        <v>10.719713</v>
      </c>
      <c r="AM39" s="4">
        <v>0.24298598399999999</v>
      </c>
      <c r="AO39" s="4">
        <v>0.37743470000000001</v>
      </c>
      <c r="AP39" s="4">
        <v>0.13000165</v>
      </c>
      <c r="AQ39" s="4">
        <v>0.14510956</v>
      </c>
      <c r="AR39" s="4">
        <v>2.289778E-2</v>
      </c>
      <c r="AW39" s="4">
        <v>0.25354367</v>
      </c>
      <c r="BC39" s="4">
        <v>0.24183400999999999</v>
      </c>
      <c r="BH39" s="4">
        <v>0.58725983000000004</v>
      </c>
      <c r="BI39" s="4">
        <v>0.11233147</v>
      </c>
      <c r="BJ39" s="4">
        <v>0.12427955</v>
      </c>
      <c r="BM39" s="4">
        <v>1.593976E-3</v>
      </c>
      <c r="BN39" s="4">
        <v>0.25348710000000002</v>
      </c>
      <c r="BP39" s="4">
        <v>9.369067E-3</v>
      </c>
      <c r="BQ39" s="4">
        <v>5.2564040000000001E-3</v>
      </c>
      <c r="BT39" s="4">
        <v>0.17641625</v>
      </c>
      <c r="BV39" s="4">
        <v>1230910</v>
      </c>
      <c r="BW39" s="4">
        <v>405730</v>
      </c>
    </row>
    <row r="40" spans="1:75" x14ac:dyDescent="0.25">
      <c r="A40" s="4">
        <v>2019</v>
      </c>
      <c r="B40" s="4">
        <v>17</v>
      </c>
      <c r="C40" s="4">
        <v>1008344</v>
      </c>
      <c r="S40" s="4">
        <v>4.0544570000000002</v>
      </c>
      <c r="T40" s="4">
        <v>6.6044879999999999</v>
      </c>
      <c r="U40" s="4">
        <v>2.5142443999999999</v>
      </c>
      <c r="V40" s="4">
        <v>1.9034077</v>
      </c>
      <c r="AF40" s="4">
        <v>7.9384059999999996</v>
      </c>
      <c r="AG40" s="4">
        <v>0.85939399999999999</v>
      </c>
      <c r="AH40" s="4">
        <v>0.58393775699999995</v>
      </c>
      <c r="AI40" s="4">
        <v>1.0634325</v>
      </c>
      <c r="AJ40" s="4">
        <v>0.81345339999999999</v>
      </c>
      <c r="AK40" s="4">
        <v>3.8208310000000002E-2</v>
      </c>
      <c r="AL40" s="4">
        <v>12.196213999999999</v>
      </c>
      <c r="AM40" s="4">
        <v>0.32685873720000003</v>
      </c>
      <c r="AO40" s="4">
        <v>0.54626125000000003</v>
      </c>
      <c r="AP40" s="4">
        <v>0.19207407000000001</v>
      </c>
      <c r="AQ40" s="4">
        <v>0.10761801999999999</v>
      </c>
      <c r="AR40" s="4">
        <v>1.7163879999999999E-2</v>
      </c>
      <c r="AW40" s="4">
        <v>0.34559549000000001</v>
      </c>
      <c r="BC40" s="4">
        <v>0.18475789000000001</v>
      </c>
      <c r="BH40" s="4">
        <v>0.80664948000000003</v>
      </c>
      <c r="BI40" s="4">
        <v>9.1797900000000002E-2</v>
      </c>
      <c r="BJ40" s="4">
        <v>9.8268300000000003E-2</v>
      </c>
      <c r="BM40" s="4">
        <v>2.5403520000000001E-3</v>
      </c>
      <c r="BN40" s="4">
        <v>0.2084934</v>
      </c>
      <c r="BP40" s="4">
        <v>9.2511529999999998E-3</v>
      </c>
      <c r="BQ40" s="4">
        <v>1.0774628E-2</v>
      </c>
      <c r="BT40" s="4">
        <v>0.12248682</v>
      </c>
      <c r="BV40" s="4">
        <v>1008344</v>
      </c>
      <c r="BW40" s="4">
        <v>331218</v>
      </c>
    </row>
    <row r="41" spans="1:75" x14ac:dyDescent="0.25">
      <c r="A41" s="4">
        <v>2019</v>
      </c>
      <c r="B41" s="4">
        <v>18</v>
      </c>
      <c r="C41" s="4">
        <v>406142</v>
      </c>
      <c r="S41" s="4">
        <v>2.874682</v>
      </c>
      <c r="T41" s="4">
        <v>6.4034440000000004</v>
      </c>
      <c r="U41" s="4">
        <v>1.7110694</v>
      </c>
      <c r="V41" s="4">
        <v>1.1643057999999999</v>
      </c>
      <c r="AF41" s="4">
        <v>6.5196899999999998</v>
      </c>
      <c r="AG41" s="4">
        <v>0.91474200000000006</v>
      </c>
      <c r="AH41" s="4">
        <v>0.22396386800000001</v>
      </c>
      <c r="AI41" s="4">
        <v>0.76582349999999999</v>
      </c>
      <c r="AJ41" s="4">
        <v>0.56114960000000003</v>
      </c>
      <c r="AK41" s="4">
        <v>5.198817E-2</v>
      </c>
      <c r="AL41" s="4">
        <v>8.1285869999999996</v>
      </c>
      <c r="AM41" s="4">
        <v>0.1848254839</v>
      </c>
      <c r="AO41" s="4">
        <v>0.34441799000000001</v>
      </c>
      <c r="AP41" s="4">
        <v>0.10583716999999999</v>
      </c>
      <c r="AQ41" s="4">
        <v>8.856398E-2</v>
      </c>
      <c r="AR41" s="4">
        <v>1.9319679999999999E-2</v>
      </c>
      <c r="AW41" s="4">
        <v>0.17479979000000001</v>
      </c>
      <c r="BC41" s="4">
        <v>0.25806568000000002</v>
      </c>
      <c r="BH41" s="4">
        <v>0.65055313000000003</v>
      </c>
      <c r="BI41" s="4">
        <v>0.17082975</v>
      </c>
      <c r="BJ41" s="4">
        <v>9.1476669999999996E-2</v>
      </c>
      <c r="BM41" s="4">
        <v>1.7164590000000001E-5</v>
      </c>
      <c r="BN41" s="4">
        <v>0.24239079999999999</v>
      </c>
      <c r="BP41" s="4">
        <v>1.1121828E-2</v>
      </c>
      <c r="BQ41" s="4">
        <v>1.6484302999999999E-2</v>
      </c>
      <c r="BT41" s="4">
        <v>9.1705350000000005E-2</v>
      </c>
      <c r="BV41" s="4">
        <v>406142</v>
      </c>
      <c r="BW41" s="4">
        <v>126999</v>
      </c>
    </row>
    <row r="42" spans="1:75" x14ac:dyDescent="0.25">
      <c r="A42" s="4">
        <v>2019</v>
      </c>
      <c r="B42" s="4">
        <v>19</v>
      </c>
      <c r="C42" s="4">
        <v>1478407</v>
      </c>
      <c r="S42" s="4">
        <v>2.989903</v>
      </c>
      <c r="T42" s="4">
        <v>6.0689299999999999</v>
      </c>
      <c r="U42" s="4">
        <v>2.2856355000000002</v>
      </c>
      <c r="V42" s="4">
        <v>1.3674407</v>
      </c>
      <c r="AF42" s="4">
        <v>6.9183490000000001</v>
      </c>
      <c r="AG42" s="4">
        <v>0.84095200000000003</v>
      </c>
      <c r="AH42" s="4">
        <v>0.35187955100000001</v>
      </c>
      <c r="AI42" s="4">
        <v>0.93932070000000001</v>
      </c>
      <c r="AJ42" s="4">
        <v>0.53576489999999999</v>
      </c>
      <c r="AK42" s="4">
        <v>1.3125619999999999E-2</v>
      </c>
      <c r="AL42" s="4">
        <v>12.834652</v>
      </c>
      <c r="AM42" s="4">
        <v>0.13122133969999999</v>
      </c>
      <c r="AO42" s="4">
        <v>0.32110422999999999</v>
      </c>
      <c r="AP42" s="4">
        <v>9.9658640000000007E-2</v>
      </c>
      <c r="AQ42" s="4">
        <v>0.13708996000000001</v>
      </c>
      <c r="AR42" s="4">
        <v>4.0389010000000003E-2</v>
      </c>
      <c r="AW42" s="4">
        <v>0.19720644000000001</v>
      </c>
      <c r="BC42" s="4">
        <v>0.14947484</v>
      </c>
      <c r="BH42" s="4">
        <v>0.36742901</v>
      </c>
      <c r="BI42" s="4">
        <v>8.8142689999999996E-2</v>
      </c>
      <c r="BJ42" s="4">
        <v>0.10827713</v>
      </c>
      <c r="BM42" s="4">
        <v>1.3682200000000001E-3</v>
      </c>
      <c r="BN42" s="4">
        <v>0.2440619</v>
      </c>
      <c r="BP42" s="4">
        <v>1.0988998999999999E-2</v>
      </c>
      <c r="BQ42" s="4">
        <v>6.5582879999999998E-3</v>
      </c>
      <c r="BT42" s="4">
        <v>0.11575852</v>
      </c>
      <c r="BV42" s="4">
        <v>1478407</v>
      </c>
      <c r="BW42" s="4">
        <v>509477</v>
      </c>
    </row>
    <row r="43" spans="1:75" x14ac:dyDescent="0.25">
      <c r="A43" s="4">
        <v>2019</v>
      </c>
      <c r="B43" s="4">
        <v>20</v>
      </c>
      <c r="C43" s="4">
        <v>1252398</v>
      </c>
      <c r="S43" s="4">
        <v>3.3004859999999998</v>
      </c>
      <c r="T43" s="4">
        <v>6.4758199999999997</v>
      </c>
      <c r="U43" s="4">
        <v>2.2489591</v>
      </c>
      <c r="V43" s="4">
        <v>1.5994066</v>
      </c>
      <c r="AF43" s="4">
        <v>7.497312</v>
      </c>
      <c r="AG43" s="4">
        <v>0.76404499999999997</v>
      </c>
      <c r="AH43" s="4">
        <v>0.35340071299999998</v>
      </c>
      <c r="AI43" s="4">
        <v>0.9362492</v>
      </c>
      <c r="AJ43" s="4">
        <v>0.60739540000000003</v>
      </c>
      <c r="AK43" s="4">
        <v>3.7461469999999997E-2</v>
      </c>
      <c r="AL43" s="4">
        <v>13.260524999999999</v>
      </c>
      <c r="AM43" s="4">
        <v>0.25734935640000001</v>
      </c>
      <c r="AO43" s="4">
        <v>0.45046504999999998</v>
      </c>
      <c r="AP43" s="4">
        <v>0.13098220999999999</v>
      </c>
      <c r="AQ43" s="4">
        <v>0.11795261</v>
      </c>
      <c r="AR43" s="4">
        <v>1.6731860000000001E-2</v>
      </c>
      <c r="AW43" s="4">
        <v>0.21225663</v>
      </c>
      <c r="BC43" s="4">
        <v>0.15607894</v>
      </c>
      <c r="BH43" s="4">
        <v>0.80905897999999998</v>
      </c>
      <c r="BI43" s="4">
        <v>9.5338400000000004E-2</v>
      </c>
      <c r="BJ43" s="4">
        <v>0.11781104000000001</v>
      </c>
      <c r="BM43" s="4">
        <v>1.842418E-3</v>
      </c>
      <c r="BN43" s="4">
        <v>0.23540030000000001</v>
      </c>
      <c r="BP43" s="4">
        <v>9.5953449999999999E-3</v>
      </c>
      <c r="BQ43" s="4">
        <v>1.4415031E-2</v>
      </c>
      <c r="BT43" s="4">
        <v>0.11209458</v>
      </c>
      <c r="BV43" s="4">
        <v>1252398</v>
      </c>
      <c r="BW43" s="4">
        <v>343460</v>
      </c>
    </row>
    <row r="44" spans="1:75" x14ac:dyDescent="0.25">
      <c r="A44" s="4">
        <v>2019</v>
      </c>
      <c r="B44" s="4">
        <v>23</v>
      </c>
      <c r="C44" s="4">
        <v>1808439</v>
      </c>
      <c r="S44" s="4">
        <v>2.8629609999999999</v>
      </c>
      <c r="T44" s="4">
        <v>6.3898890000000002</v>
      </c>
      <c r="U44" s="4">
        <v>2.2342865999999999</v>
      </c>
      <c r="V44" s="4">
        <v>1.5401677</v>
      </c>
      <c r="AF44" s="4">
        <v>7.1990699999999999</v>
      </c>
      <c r="AG44" s="4">
        <v>0.84735799999999994</v>
      </c>
      <c r="AH44" s="4">
        <v>0.23892185399999999</v>
      </c>
      <c r="AI44" s="4">
        <v>0.92818290000000003</v>
      </c>
      <c r="AJ44" s="4">
        <v>0.525366</v>
      </c>
      <c r="AK44" s="4">
        <v>1.7995379999999998E-2</v>
      </c>
      <c r="AL44" s="4">
        <v>10.643291</v>
      </c>
      <c r="AM44" s="4">
        <v>0.17152059110000001</v>
      </c>
      <c r="AO44" s="4">
        <v>0.34038953</v>
      </c>
      <c r="AP44" s="4">
        <v>0.10517983</v>
      </c>
      <c r="AQ44" s="4">
        <v>0.13199838</v>
      </c>
      <c r="AR44" s="4">
        <v>5.9855650000000003E-2</v>
      </c>
      <c r="AW44" s="4">
        <v>0.18229830999999999</v>
      </c>
      <c r="BC44" s="4">
        <v>0.15482560000000001</v>
      </c>
      <c r="BH44" s="4">
        <v>0.53952423000000005</v>
      </c>
      <c r="BI44" s="4">
        <v>8.1418969999999993E-2</v>
      </c>
      <c r="BJ44" s="4">
        <v>0.13699997999999999</v>
      </c>
      <c r="BM44" s="4">
        <v>2.4080339999999999E-3</v>
      </c>
      <c r="BN44" s="4">
        <v>0.33384570000000002</v>
      </c>
      <c r="BP44" s="4">
        <v>1.2308100000000001E-2</v>
      </c>
      <c r="BQ44" s="4">
        <v>1.4706726999999999E-2</v>
      </c>
      <c r="BT44" s="4">
        <v>0.10167413</v>
      </c>
      <c r="BV44" s="4">
        <v>1808439</v>
      </c>
      <c r="BW44" s="4">
        <v>537324</v>
      </c>
    </row>
    <row r="45" spans="1:75" x14ac:dyDescent="0.25">
      <c r="A45" s="4">
        <v>2019</v>
      </c>
      <c r="B45" s="4">
        <v>25</v>
      </c>
      <c r="C45" s="4">
        <v>3085522</v>
      </c>
      <c r="S45" s="4">
        <v>4.305542</v>
      </c>
      <c r="T45" s="4">
        <v>6.591107</v>
      </c>
      <c r="U45" s="4">
        <v>3.1130224000000002</v>
      </c>
      <c r="V45" s="4">
        <v>2.1018664999999999</v>
      </c>
      <c r="AF45" s="4">
        <v>8.3625520000000009</v>
      </c>
      <c r="AG45" s="4">
        <v>0.88078900000000004</v>
      </c>
      <c r="AH45" s="4">
        <v>0.31899892099999999</v>
      </c>
      <c r="AI45" s="4">
        <v>1.3476348</v>
      </c>
      <c r="AJ45" s="4">
        <v>0.92158689999999999</v>
      </c>
      <c r="AK45" s="4">
        <v>6.1916649999999997E-2</v>
      </c>
      <c r="AL45" s="4">
        <v>15.020350000000001</v>
      </c>
      <c r="AM45" s="4">
        <v>0.36500102420000002</v>
      </c>
      <c r="AO45" s="4">
        <v>0.57221586000000002</v>
      </c>
      <c r="AP45" s="4">
        <v>0.23420236</v>
      </c>
      <c r="AQ45" s="4">
        <v>0.13368817</v>
      </c>
      <c r="AR45" s="4">
        <v>5.5613849999999999E-2</v>
      </c>
      <c r="AW45" s="4">
        <v>0.33478691999999999</v>
      </c>
      <c r="BC45" s="4">
        <v>0.32912111999999999</v>
      </c>
      <c r="BH45" s="4">
        <v>0.72722419000000005</v>
      </c>
      <c r="BI45" s="4">
        <v>5.8550240000000003E-2</v>
      </c>
      <c r="BJ45" s="4">
        <v>8.2692580000000002E-2</v>
      </c>
      <c r="BM45" s="4">
        <v>3.27458E-3</v>
      </c>
      <c r="BN45" s="4">
        <v>0.23600009999999999</v>
      </c>
      <c r="BP45" s="4">
        <v>1.1589248999999999E-2</v>
      </c>
      <c r="BQ45" s="4">
        <v>6.8896119999999998E-3</v>
      </c>
      <c r="BT45" s="4">
        <v>0.11261802999999999</v>
      </c>
      <c r="BV45" s="4">
        <v>3085522</v>
      </c>
      <c r="BW45" s="4">
        <v>977601</v>
      </c>
    </row>
    <row r="46" spans="1:75" x14ac:dyDescent="0.25">
      <c r="A46" s="4">
        <v>2019</v>
      </c>
      <c r="B46" s="4">
        <v>27</v>
      </c>
      <c r="C46" s="4">
        <v>539933</v>
      </c>
      <c r="S46" s="4">
        <v>2.352932</v>
      </c>
      <c r="T46" s="4">
        <v>6.1886770000000002</v>
      </c>
      <c r="U46" s="4">
        <v>1.6425057999999999</v>
      </c>
      <c r="V46" s="4">
        <v>1.0141685</v>
      </c>
      <c r="AF46" s="4">
        <v>6.0860250000000002</v>
      </c>
      <c r="AG46" s="4">
        <v>0.72486700000000004</v>
      </c>
      <c r="AH46" s="4">
        <v>0.23962665399999999</v>
      </c>
      <c r="AI46" s="4">
        <v>0.66027440000000004</v>
      </c>
      <c r="AJ46" s="4">
        <v>0.38342690000000001</v>
      </c>
      <c r="AK46" s="4">
        <v>2.3454329999999999E-2</v>
      </c>
      <c r="AL46" s="4">
        <v>5.9199010000000003</v>
      </c>
      <c r="AM46" s="4">
        <v>0.13097773779999999</v>
      </c>
      <c r="AO46" s="4">
        <v>0.31181097000000002</v>
      </c>
      <c r="AP46" s="4">
        <v>8.8954510000000001E-2</v>
      </c>
      <c r="AQ46" s="4">
        <v>0.10104341</v>
      </c>
      <c r="AR46" s="4">
        <v>2.5321670000000001E-2</v>
      </c>
      <c r="AW46" s="4">
        <v>0.13901426</v>
      </c>
      <c r="BC46" s="4">
        <v>6.4301979999999995E-2</v>
      </c>
      <c r="BH46" s="4">
        <v>0.46957019999999999</v>
      </c>
      <c r="BI46" s="4">
        <v>0.16324959999999999</v>
      </c>
      <c r="BJ46" s="4">
        <v>0.11609281</v>
      </c>
      <c r="BM46" s="4">
        <v>6.1163470000000003E-3</v>
      </c>
      <c r="BN46" s="4">
        <v>0.23297470000000001</v>
      </c>
      <c r="BP46" s="4">
        <v>2.0801791E-2</v>
      </c>
      <c r="BQ46" s="4">
        <v>2.5092560999999999E-2</v>
      </c>
      <c r="BT46" s="4">
        <v>0.10788631</v>
      </c>
      <c r="BV46" s="4">
        <v>539933</v>
      </c>
      <c r="BW46" s="4">
        <v>156425</v>
      </c>
    </row>
    <row r="47" spans="1:75" x14ac:dyDescent="0.25">
      <c r="A47" s="4">
        <v>2019</v>
      </c>
      <c r="B47" s="4">
        <v>41</v>
      </c>
      <c r="C47" s="4">
        <v>1111844</v>
      </c>
      <c r="S47" s="4">
        <v>3.2186569999999999</v>
      </c>
      <c r="T47" s="4">
        <v>6.4860639999999998</v>
      </c>
      <c r="U47" s="4">
        <v>2.5216911</v>
      </c>
      <c r="V47" s="4">
        <v>1.6521068999999999</v>
      </c>
      <c r="AF47" s="4">
        <v>7.3305009999999999</v>
      </c>
      <c r="AG47" s="4">
        <v>0.81955299999999998</v>
      </c>
      <c r="AH47" s="4">
        <v>0.347140057</v>
      </c>
      <c r="AI47" s="4">
        <v>1.0020837</v>
      </c>
      <c r="AJ47" s="4">
        <v>0.6678904</v>
      </c>
      <c r="AK47" s="4">
        <v>3.3876469999999999E-2</v>
      </c>
      <c r="AL47" s="4">
        <v>10.372114</v>
      </c>
      <c r="AM47" s="4">
        <v>0.26398649899999999</v>
      </c>
      <c r="AO47" s="4">
        <v>0.43835304000000003</v>
      </c>
      <c r="AP47" s="4">
        <v>0.15871935000000001</v>
      </c>
      <c r="AQ47" s="4">
        <v>0.12042688999999999</v>
      </c>
      <c r="AR47" s="4">
        <v>3.1858789999999998E-2</v>
      </c>
      <c r="AW47" s="4">
        <v>0.26749197000000002</v>
      </c>
      <c r="BC47" s="4">
        <v>0.19741504000000001</v>
      </c>
      <c r="BH47" s="4">
        <v>0.58542905999999995</v>
      </c>
      <c r="BI47" s="4">
        <v>0.11479209999999999</v>
      </c>
      <c r="BJ47" s="4">
        <v>0.10387248</v>
      </c>
      <c r="BM47" s="4">
        <v>2.1769010000000002E-3</v>
      </c>
      <c r="BN47" s="4">
        <v>0.29949979999999998</v>
      </c>
      <c r="BP47" s="4">
        <v>9.7132350000000006E-3</v>
      </c>
      <c r="BQ47" s="4">
        <v>1.1788030999999999E-2</v>
      </c>
      <c r="BT47" s="4">
        <v>0.10686788999999999</v>
      </c>
      <c r="BV47" s="4">
        <v>1111844</v>
      </c>
      <c r="BW47" s="4">
        <v>337764</v>
      </c>
    </row>
    <row r="48" spans="1:75" x14ac:dyDescent="0.25">
      <c r="A48" s="4">
        <v>2019</v>
      </c>
      <c r="B48" s="4">
        <v>44</v>
      </c>
      <c r="C48" s="4">
        <v>927506</v>
      </c>
      <c r="S48" s="4">
        <v>2.4032580000000001</v>
      </c>
      <c r="T48" s="4">
        <v>6.2636459999999996</v>
      </c>
      <c r="U48" s="4">
        <v>1.7462485000000001</v>
      </c>
      <c r="V48" s="4">
        <v>1.0327101999999999</v>
      </c>
      <c r="AF48" s="4">
        <v>6.2644029999999997</v>
      </c>
      <c r="AG48" s="4">
        <v>0.54336499999999999</v>
      </c>
      <c r="AH48" s="4">
        <v>0.21442094</v>
      </c>
      <c r="AI48" s="4">
        <v>0.62200120000000003</v>
      </c>
      <c r="AJ48" s="4">
        <v>0.38528279999999998</v>
      </c>
      <c r="AK48" s="4">
        <v>2.0673810000000001E-2</v>
      </c>
      <c r="AL48" s="4">
        <v>8.4160990000000009</v>
      </c>
      <c r="AM48" s="4">
        <v>0.1669767976</v>
      </c>
      <c r="AO48" s="4">
        <v>0.31522918</v>
      </c>
      <c r="AP48" s="4">
        <v>8.2102410000000001E-2</v>
      </c>
      <c r="AQ48" s="4">
        <v>9.1291600000000001E-2</v>
      </c>
      <c r="AR48" s="4">
        <v>2.7860550000000001E-2</v>
      </c>
      <c r="AW48" s="4">
        <v>0.11848187</v>
      </c>
      <c r="BC48" s="4">
        <v>0.15939410000000001</v>
      </c>
      <c r="BH48" s="4">
        <v>0.55190799000000001</v>
      </c>
      <c r="BI48" s="4">
        <v>0.10757638</v>
      </c>
      <c r="BJ48" s="4">
        <v>0.15850475</v>
      </c>
      <c r="BM48" s="4">
        <v>2.3001950000000001E-3</v>
      </c>
      <c r="BN48" s="4">
        <v>0.31336520000000001</v>
      </c>
      <c r="BP48" s="4">
        <v>1.4520487E-2</v>
      </c>
      <c r="BQ48" s="4">
        <v>1.5219905000000001E-2</v>
      </c>
      <c r="BT48" s="4">
        <v>0.14397425999999999</v>
      </c>
      <c r="BV48" s="4">
        <v>927506</v>
      </c>
      <c r="BW48" s="4">
        <v>242431</v>
      </c>
    </row>
    <row r="49" spans="1:75" x14ac:dyDescent="0.25">
      <c r="A49" s="4">
        <v>2019</v>
      </c>
      <c r="B49" s="4">
        <v>47</v>
      </c>
      <c r="C49" s="4">
        <v>1388832</v>
      </c>
      <c r="S49" s="4">
        <v>3.385141</v>
      </c>
      <c r="T49" s="4">
        <v>6.4172700000000003</v>
      </c>
      <c r="U49" s="4">
        <v>2.8477636999999998</v>
      </c>
      <c r="V49" s="4">
        <v>1.6208342</v>
      </c>
      <c r="AF49" s="4">
        <v>7.3603389999999997</v>
      </c>
      <c r="AG49" s="4">
        <v>0.88245600000000002</v>
      </c>
      <c r="AH49" s="4">
        <v>0.26306511500000002</v>
      </c>
      <c r="AI49" s="4">
        <v>0.99821130000000002</v>
      </c>
      <c r="AJ49" s="4">
        <v>0.61972850000000002</v>
      </c>
      <c r="AK49" s="4">
        <v>3.3801949999999997E-2</v>
      </c>
      <c r="AL49" s="4">
        <v>16.154586999999999</v>
      </c>
      <c r="AM49" s="4">
        <v>0.23128272969999999</v>
      </c>
      <c r="AO49" s="4">
        <v>0.42304396</v>
      </c>
      <c r="AP49" s="4">
        <v>0.11214622</v>
      </c>
      <c r="AQ49" s="4">
        <v>0.13582801</v>
      </c>
      <c r="AR49" s="4">
        <v>3.3279259999999998E-2</v>
      </c>
      <c r="AW49" s="4">
        <v>0.23518443</v>
      </c>
      <c r="BC49" s="4">
        <v>0.16907050000000001</v>
      </c>
      <c r="BH49" s="4">
        <v>0.74346327999999995</v>
      </c>
      <c r="BI49" s="4">
        <v>0.11486571</v>
      </c>
      <c r="BJ49" s="4">
        <v>9.9332030000000002E-2</v>
      </c>
      <c r="BM49" s="4">
        <v>1.9185070000000001E-3</v>
      </c>
      <c r="BN49" s="4">
        <v>0.2062988</v>
      </c>
      <c r="BP49" s="4">
        <v>1.0435155E-2</v>
      </c>
      <c r="BQ49" s="4">
        <v>1.4639073000000001E-2</v>
      </c>
      <c r="BT49" s="4">
        <v>8.9992920000000004E-2</v>
      </c>
      <c r="BV49" s="4">
        <v>1388832</v>
      </c>
      <c r="BW49" s="4">
        <v>363207</v>
      </c>
    </row>
    <row r="50" spans="1:75" x14ac:dyDescent="0.25">
      <c r="A50" s="4">
        <v>2019</v>
      </c>
      <c r="B50" s="4">
        <v>50</v>
      </c>
      <c r="C50" s="4">
        <v>1052125</v>
      </c>
      <c r="S50" s="4">
        <v>4.4773319999999996</v>
      </c>
      <c r="T50" s="4">
        <v>6.6538769999999996</v>
      </c>
      <c r="U50" s="4">
        <v>2.6836812000000001</v>
      </c>
      <c r="V50" s="4">
        <v>2.2413444999999999</v>
      </c>
      <c r="AF50" s="4">
        <v>7.9832879999999999</v>
      </c>
      <c r="AG50" s="4">
        <v>1.0066999999999999</v>
      </c>
      <c r="AH50" s="4">
        <v>0.34121866200000001</v>
      </c>
      <c r="AI50" s="4">
        <v>1.1678326999999999</v>
      </c>
      <c r="AJ50" s="4">
        <v>0.86792119999999995</v>
      </c>
      <c r="AK50" s="4">
        <v>5.6403670000000003E-2</v>
      </c>
      <c r="AL50" s="4">
        <v>16.607215</v>
      </c>
      <c r="AM50" s="4">
        <v>0.31940439269999998</v>
      </c>
      <c r="AO50" s="4">
        <v>0.61533371999999997</v>
      </c>
      <c r="AP50" s="4">
        <v>0.21703610000000001</v>
      </c>
      <c r="AQ50" s="4">
        <v>8.7214710000000001E-2</v>
      </c>
      <c r="AR50" s="4">
        <v>3.6432859999999997E-2</v>
      </c>
      <c r="AW50" s="4">
        <v>0.34997159999999999</v>
      </c>
      <c r="BC50" s="4">
        <v>0.34377127000000002</v>
      </c>
      <c r="BH50" s="4">
        <v>0.76624325999999998</v>
      </c>
      <c r="BI50" s="4">
        <v>4.5243779999999997E-2</v>
      </c>
      <c r="BJ50" s="4">
        <v>8.9215149999999993E-2</v>
      </c>
      <c r="BM50" s="4">
        <v>2.4203409999999999E-3</v>
      </c>
      <c r="BN50" s="4">
        <v>0.2024794</v>
      </c>
      <c r="BP50" s="4">
        <v>7.291652E-3</v>
      </c>
      <c r="BQ50" s="4">
        <v>1.0186709E-2</v>
      </c>
      <c r="BT50" s="4">
        <v>0.11468892999999999</v>
      </c>
      <c r="BV50" s="4">
        <v>1052125</v>
      </c>
      <c r="BW50" s="4">
        <v>341052</v>
      </c>
    </row>
    <row r="51" spans="1:75" x14ac:dyDescent="0.25">
      <c r="A51" s="4">
        <v>2019</v>
      </c>
      <c r="B51" s="4">
        <v>52</v>
      </c>
      <c r="C51" s="4">
        <v>1628981</v>
      </c>
      <c r="S51" s="4">
        <v>3.0456409999999998</v>
      </c>
      <c r="T51" s="4">
        <v>6.2916809999999996</v>
      </c>
      <c r="U51" s="4">
        <v>2.5978317</v>
      </c>
      <c r="V51" s="4">
        <v>1.7778609999999999</v>
      </c>
      <c r="AF51" s="4">
        <v>6.709937</v>
      </c>
      <c r="AG51" s="4">
        <v>0.79427199999999998</v>
      </c>
      <c r="AH51" s="4">
        <v>0.24236964</v>
      </c>
      <c r="AI51" s="4">
        <v>1.0359274999999999</v>
      </c>
      <c r="AJ51" s="4">
        <v>0.6806276</v>
      </c>
      <c r="AK51" s="4">
        <v>2.579321E-2</v>
      </c>
      <c r="AL51" s="4">
        <v>13.181136</v>
      </c>
      <c r="AM51" s="4">
        <v>0.15094397609999999</v>
      </c>
      <c r="AO51" s="4">
        <v>0.35818550999999998</v>
      </c>
      <c r="AP51" s="4">
        <v>0.10340949000000001</v>
      </c>
      <c r="AQ51" s="4">
        <v>0.15117757000000001</v>
      </c>
      <c r="AR51" s="4">
        <v>5.8879130000000002E-2</v>
      </c>
      <c r="AW51" s="4">
        <v>0.20737121</v>
      </c>
      <c r="BC51" s="4">
        <v>0.27529639</v>
      </c>
      <c r="BH51" s="4">
        <v>0.43662493000000002</v>
      </c>
      <c r="BI51" s="4">
        <v>8.982031E-2</v>
      </c>
      <c r="BJ51" s="4">
        <v>0.11172955</v>
      </c>
      <c r="BM51" s="4">
        <v>4.1815169999999998E-4</v>
      </c>
      <c r="BN51" s="4">
        <v>0.24968180000000001</v>
      </c>
      <c r="BP51" s="4">
        <v>7.9372160000000004E-3</v>
      </c>
      <c r="BQ51" s="4">
        <v>5.1327669999999999E-3</v>
      </c>
      <c r="BT51" s="4">
        <v>0.13403608</v>
      </c>
      <c r="BV51" s="4">
        <v>1628981</v>
      </c>
      <c r="BW51" s="4">
        <v>543653</v>
      </c>
    </row>
    <row r="52" spans="1:75" x14ac:dyDescent="0.25">
      <c r="A52" s="4">
        <v>2019</v>
      </c>
      <c r="B52" s="4">
        <v>54</v>
      </c>
      <c r="C52" s="4">
        <v>1565362</v>
      </c>
      <c r="S52" s="4">
        <v>3.9834420000000001</v>
      </c>
      <c r="T52" s="4">
        <v>6.4593400000000001</v>
      </c>
      <c r="U52" s="4">
        <v>2.5795404</v>
      </c>
      <c r="V52" s="4">
        <v>1.9384348</v>
      </c>
      <c r="AF52" s="4">
        <v>7.7424860000000004</v>
      </c>
      <c r="AG52" s="4">
        <v>0.92277399999999998</v>
      </c>
      <c r="AH52" s="4">
        <v>0.51879522600000005</v>
      </c>
      <c r="AI52" s="4">
        <v>1.1440018999999999</v>
      </c>
      <c r="AJ52" s="4">
        <v>0.7496294</v>
      </c>
      <c r="AK52" s="4">
        <v>1.8174760000000002E-2</v>
      </c>
      <c r="AL52" s="4">
        <v>18.051141000000001</v>
      </c>
      <c r="AM52" s="4">
        <v>0.28723171510000001</v>
      </c>
      <c r="AO52" s="4">
        <v>0.49623509999999998</v>
      </c>
      <c r="AP52" s="4">
        <v>0.15930021</v>
      </c>
      <c r="AQ52" s="4">
        <v>0.12825733</v>
      </c>
      <c r="AR52" s="4">
        <v>4.2737909999999997E-2</v>
      </c>
      <c r="AW52" s="4">
        <v>0.29532013000000001</v>
      </c>
      <c r="BC52" s="4">
        <v>0.20866214999999999</v>
      </c>
      <c r="BH52" s="4">
        <v>0.76963046999999996</v>
      </c>
      <c r="BI52" s="4">
        <v>7.4616849999999998E-2</v>
      </c>
      <c r="BJ52" s="4">
        <v>9.9572919999999995E-2</v>
      </c>
      <c r="BM52" s="4">
        <v>4.9865E-4</v>
      </c>
      <c r="BN52" s="4">
        <v>0.1663944</v>
      </c>
      <c r="BP52" s="4">
        <v>1.2150362E-2</v>
      </c>
      <c r="BQ52" s="4">
        <v>1.5782496999999999E-2</v>
      </c>
      <c r="BT52" s="4">
        <v>8.8378620000000005E-2</v>
      </c>
      <c r="BV52" s="4">
        <v>1565362</v>
      </c>
      <c r="BW52" s="4">
        <v>433292</v>
      </c>
    </row>
    <row r="53" spans="1:75" x14ac:dyDescent="0.25">
      <c r="A53" s="4">
        <v>2019</v>
      </c>
      <c r="B53" s="4">
        <v>63</v>
      </c>
      <c r="C53" s="4">
        <v>547855</v>
      </c>
      <c r="S53" s="4">
        <v>4.4641380000000002</v>
      </c>
      <c r="T53" s="4">
        <v>6.6679279999999999</v>
      </c>
      <c r="U53" s="4">
        <v>2.9240669000000001</v>
      </c>
      <c r="V53" s="4">
        <v>2.0732531999999999</v>
      </c>
      <c r="AF53" s="4">
        <v>8.6290230000000001</v>
      </c>
      <c r="AG53" s="4">
        <v>0.93019499999999999</v>
      </c>
      <c r="AH53" s="4">
        <v>0.632286024</v>
      </c>
      <c r="AI53" s="4">
        <v>1.2028532999999999</v>
      </c>
      <c r="AJ53" s="4">
        <v>0.88705840000000002</v>
      </c>
      <c r="AK53" s="4">
        <v>4.2909959999999997E-2</v>
      </c>
      <c r="AL53" s="4">
        <v>11.090102999999999</v>
      </c>
      <c r="AM53" s="4">
        <v>0.47660706889999999</v>
      </c>
      <c r="AO53" s="4">
        <v>0.58417043000000002</v>
      </c>
      <c r="AP53" s="4">
        <v>0.19484661</v>
      </c>
      <c r="AQ53" s="4">
        <v>9.5127939999999994E-2</v>
      </c>
      <c r="AR53" s="4">
        <v>4.541357E-2</v>
      </c>
      <c r="AW53" s="4">
        <v>0.38882051000000001</v>
      </c>
      <c r="BC53" s="4">
        <v>0.24698823</v>
      </c>
      <c r="BH53" s="4">
        <v>0.89379061999999998</v>
      </c>
      <c r="BI53" s="4">
        <v>9.7426830000000006E-2</v>
      </c>
      <c r="BJ53" s="4">
        <v>9.2509859999999999E-2</v>
      </c>
      <c r="BM53" s="4">
        <v>2.1379369999999999E-3</v>
      </c>
      <c r="BN53" s="4">
        <v>0.20953260000000001</v>
      </c>
      <c r="BP53" s="4">
        <v>7.9996760000000007E-3</v>
      </c>
      <c r="BQ53" s="4">
        <v>1.2522027E-2</v>
      </c>
      <c r="BT53" s="4">
        <v>6.751277E-2</v>
      </c>
      <c r="BV53" s="4">
        <v>547855</v>
      </c>
      <c r="BW53" s="4">
        <v>183804</v>
      </c>
    </row>
    <row r="54" spans="1:75" x14ac:dyDescent="0.25">
      <c r="A54" s="4">
        <v>2019</v>
      </c>
      <c r="B54" s="4">
        <v>66</v>
      </c>
      <c r="C54" s="4">
        <v>952511</v>
      </c>
      <c r="S54" s="4">
        <v>4.6889839999999996</v>
      </c>
      <c r="T54" s="4">
        <v>6.6726130000000001</v>
      </c>
      <c r="U54" s="4">
        <v>3.2843266999999998</v>
      </c>
      <c r="V54" s="4">
        <v>2.0859958000000001</v>
      </c>
      <c r="AF54" s="4">
        <v>8.2071679999999994</v>
      </c>
      <c r="AG54" s="4">
        <v>1.022125</v>
      </c>
      <c r="AH54" s="4">
        <v>0.61644310400000002</v>
      </c>
      <c r="AI54" s="4">
        <v>1.2601028000000001</v>
      </c>
      <c r="AJ54" s="4">
        <v>0.84304639999999997</v>
      </c>
      <c r="AK54" s="4">
        <v>8.0921140000000003E-2</v>
      </c>
      <c r="AL54" s="4">
        <v>14.058871</v>
      </c>
      <c r="AM54" s="4">
        <v>0.4901602612</v>
      </c>
      <c r="AO54" s="4">
        <v>0.64808096000000004</v>
      </c>
      <c r="AP54" s="4">
        <v>0.22466976</v>
      </c>
      <c r="AQ54" s="4">
        <v>0.11508992999999999</v>
      </c>
      <c r="AR54" s="4">
        <v>0.12438663</v>
      </c>
      <c r="AW54" s="4">
        <v>0.39106791000000002</v>
      </c>
      <c r="BC54" s="4">
        <v>0.38952596</v>
      </c>
      <c r="BH54" s="4">
        <v>0.84127887999999995</v>
      </c>
      <c r="BI54" s="4">
        <v>6.1228539999999998E-2</v>
      </c>
      <c r="BJ54" s="4">
        <v>6.7947820000000006E-2</v>
      </c>
      <c r="BM54" s="4">
        <v>1.720018E-3</v>
      </c>
      <c r="BN54" s="4">
        <v>0.220331</v>
      </c>
      <c r="BP54" s="4">
        <v>1.6415315E-2</v>
      </c>
      <c r="BQ54" s="4">
        <v>6.0133740000000001E-3</v>
      </c>
      <c r="BT54" s="4">
        <v>8.3419240000000006E-2</v>
      </c>
      <c r="BV54" s="4">
        <v>952511</v>
      </c>
      <c r="BW54" s="4">
        <v>309408</v>
      </c>
    </row>
    <row r="55" spans="1:75" x14ac:dyDescent="0.25">
      <c r="A55" s="4">
        <v>2019</v>
      </c>
      <c r="B55" s="4">
        <v>68</v>
      </c>
      <c r="C55" s="4">
        <v>2237587</v>
      </c>
      <c r="S55" s="4">
        <v>4.3219609999999999</v>
      </c>
      <c r="T55" s="4">
        <v>6.5955399999999997</v>
      </c>
      <c r="U55" s="4">
        <v>3.0881794</v>
      </c>
      <c r="V55" s="4">
        <v>2.3731293999999998</v>
      </c>
      <c r="AF55" s="4">
        <v>8.3316689999999998</v>
      </c>
      <c r="AG55" s="4">
        <v>0.89255200000000001</v>
      </c>
      <c r="AH55" s="4">
        <v>0.64646277799999996</v>
      </c>
      <c r="AI55" s="4">
        <v>1.2881199999999999</v>
      </c>
      <c r="AJ55" s="4">
        <v>0.94066050000000001</v>
      </c>
      <c r="AK55" s="4">
        <v>3.1857000000000003E-2</v>
      </c>
      <c r="AL55" s="4">
        <v>16.380410999999999</v>
      </c>
      <c r="AM55" s="4">
        <v>0.40443379680000002</v>
      </c>
      <c r="AO55" s="4">
        <v>0.60674839999999997</v>
      </c>
      <c r="AP55" s="4">
        <v>0.22622776</v>
      </c>
      <c r="AQ55" s="4">
        <v>0.1407949</v>
      </c>
      <c r="AR55" s="4">
        <v>5.0117670000000003E-2</v>
      </c>
      <c r="AW55" s="4">
        <v>0.34398108999999999</v>
      </c>
      <c r="BC55" s="4">
        <v>0.40417881</v>
      </c>
      <c r="BH55" s="4">
        <v>0.69422402999999999</v>
      </c>
      <c r="BI55" s="4">
        <v>5.759123E-2</v>
      </c>
      <c r="BJ55" s="4">
        <v>0.10312374000000001</v>
      </c>
      <c r="BM55" s="4">
        <v>9.0954079999999997E-4</v>
      </c>
      <c r="BN55" s="4">
        <v>0.2253308</v>
      </c>
      <c r="BP55" s="4">
        <v>6.3402249999999997E-3</v>
      </c>
      <c r="BQ55" s="4">
        <v>8.6918429999999994E-3</v>
      </c>
      <c r="BT55" s="4">
        <v>8.8760530000000004E-2</v>
      </c>
      <c r="BV55" s="4">
        <v>2237587</v>
      </c>
      <c r="BW55" s="4">
        <v>698582</v>
      </c>
    </row>
    <row r="56" spans="1:75" x14ac:dyDescent="0.25">
      <c r="A56" s="4">
        <v>2019</v>
      </c>
      <c r="B56" s="4">
        <v>70</v>
      </c>
      <c r="C56" s="4">
        <v>928984</v>
      </c>
      <c r="S56" s="4">
        <v>2.8777339999999998</v>
      </c>
      <c r="T56" s="4">
        <v>6.4188239999999999</v>
      </c>
      <c r="U56" s="4">
        <v>2.1645661</v>
      </c>
      <c r="V56" s="4">
        <v>1.2531694</v>
      </c>
      <c r="AF56" s="4">
        <v>6.9834750000000003</v>
      </c>
      <c r="AG56" s="4">
        <v>0.81836799999999998</v>
      </c>
      <c r="AH56" s="4">
        <v>0.28374939399999999</v>
      </c>
      <c r="AI56" s="4">
        <v>0.8409761</v>
      </c>
      <c r="AJ56" s="4">
        <v>0.54547009999999996</v>
      </c>
      <c r="AK56" s="4">
        <v>3.0483110000000001E-2</v>
      </c>
      <c r="AL56" s="4">
        <v>10.854079</v>
      </c>
      <c r="AM56" s="4">
        <v>0.18263957240000001</v>
      </c>
      <c r="AO56" s="4">
        <v>0.36314305000000002</v>
      </c>
      <c r="AP56" s="4">
        <v>8.6640770000000006E-2</v>
      </c>
      <c r="AQ56" s="4">
        <v>0.11664864</v>
      </c>
      <c r="AR56" s="4">
        <v>1.8379010000000001E-2</v>
      </c>
      <c r="AW56" s="4">
        <v>0.16727491</v>
      </c>
      <c r="BC56" s="4">
        <v>0.11515525</v>
      </c>
      <c r="BH56" s="4">
        <v>0.60047346999999995</v>
      </c>
      <c r="BI56" s="4">
        <v>0.12683411999999999</v>
      </c>
      <c r="BJ56" s="4">
        <v>0.11445958000000001</v>
      </c>
      <c r="BM56" s="4">
        <v>1.6378810000000001E-3</v>
      </c>
      <c r="BN56" s="4">
        <v>0.19615340000000001</v>
      </c>
      <c r="BP56" s="4">
        <v>1.1447786999999999E-2</v>
      </c>
      <c r="BQ56" s="4">
        <v>1.5081676E-2</v>
      </c>
      <c r="BT56" s="4">
        <v>0.1114371</v>
      </c>
      <c r="BV56" s="4">
        <v>928984</v>
      </c>
      <c r="BW56" s="4">
        <v>249562</v>
      </c>
    </row>
    <row r="57" spans="1:75" x14ac:dyDescent="0.25">
      <c r="A57" s="4">
        <v>2019</v>
      </c>
      <c r="B57" s="4">
        <v>73</v>
      </c>
      <c r="C57" s="4">
        <v>1335313</v>
      </c>
      <c r="S57" s="4">
        <v>3.925532</v>
      </c>
      <c r="T57" s="4">
        <v>6.4688280000000002</v>
      </c>
      <c r="U57" s="4">
        <v>2.8034948000000002</v>
      </c>
      <c r="V57" s="4">
        <v>1.8855518</v>
      </c>
      <c r="AF57" s="4">
        <v>8.0006190000000004</v>
      </c>
      <c r="AG57" s="4">
        <v>0.86820699999999995</v>
      </c>
      <c r="AH57" s="4">
        <v>0.39849575399999998</v>
      </c>
      <c r="AI57" s="4">
        <v>1.2006912000000001</v>
      </c>
      <c r="AJ57" s="4">
        <v>0.80279630000000002</v>
      </c>
      <c r="AK57" s="4">
        <v>1.9816170000000001E-2</v>
      </c>
      <c r="AL57" s="4">
        <v>15.457069000000001</v>
      </c>
      <c r="AM57" s="4">
        <v>0.29437943220000001</v>
      </c>
      <c r="AO57" s="4">
        <v>0.53347191999999999</v>
      </c>
      <c r="AP57" s="4">
        <v>0.18292354</v>
      </c>
      <c r="AQ57" s="4">
        <v>0.13623411999999999</v>
      </c>
      <c r="AR57" s="4">
        <v>5.4304470000000001E-2</v>
      </c>
      <c r="AW57" s="4">
        <v>0.30451618000000003</v>
      </c>
      <c r="BC57" s="4">
        <v>0.32881274999999999</v>
      </c>
      <c r="BH57" s="4">
        <v>0.68980783000000001</v>
      </c>
      <c r="BI57" s="4">
        <v>5.9451520000000001E-2</v>
      </c>
      <c r="BJ57" s="4">
        <v>0.11276261999999999</v>
      </c>
      <c r="BM57" s="4">
        <v>7.0207889999999995E-4</v>
      </c>
      <c r="BN57" s="4">
        <v>0.26083980000000001</v>
      </c>
      <c r="BP57" s="4">
        <v>7.2439660000000001E-3</v>
      </c>
      <c r="BQ57" s="4">
        <v>1.0574765999999999E-2</v>
      </c>
      <c r="BT57" s="4">
        <v>0.11530305</v>
      </c>
      <c r="BV57" s="4">
        <v>1335313</v>
      </c>
      <c r="BW57" s="4">
        <v>453804</v>
      </c>
    </row>
    <row r="58" spans="1:75" x14ac:dyDescent="0.25">
      <c r="A58" s="4">
        <v>2019</v>
      </c>
      <c r="B58" s="4">
        <v>76</v>
      </c>
      <c r="C58" s="4">
        <v>4506768</v>
      </c>
      <c r="S58" s="4">
        <v>4.8871859999999998</v>
      </c>
      <c r="T58" s="4">
        <v>6.6490460000000002</v>
      </c>
      <c r="U58" s="4">
        <v>3.3830274999999999</v>
      </c>
      <c r="V58" s="4">
        <v>2.6697590999999998</v>
      </c>
      <c r="AF58" s="4">
        <v>8.5140189999999993</v>
      </c>
      <c r="AG58" s="4">
        <v>0.80567699999999998</v>
      </c>
      <c r="AH58" s="4">
        <v>0.43449742699999999</v>
      </c>
      <c r="AI58" s="4">
        <v>1.3411356999999999</v>
      </c>
      <c r="AJ58" s="4">
        <v>1.0178083</v>
      </c>
      <c r="AK58" s="4">
        <v>4.7926339999999998E-2</v>
      </c>
      <c r="AL58" s="4">
        <v>17.621199000000001</v>
      </c>
      <c r="AM58" s="4">
        <v>0.4975241755</v>
      </c>
      <c r="AO58" s="4">
        <v>0.68402627000000005</v>
      </c>
      <c r="AP58" s="4">
        <v>0.23787775999999999</v>
      </c>
      <c r="AQ58" s="4">
        <v>0.14015530000000001</v>
      </c>
      <c r="AR58" s="4">
        <v>7.5624730000000001E-2</v>
      </c>
      <c r="AW58" s="4">
        <v>0.41749840999999999</v>
      </c>
      <c r="BC58" s="4">
        <v>0.39782260000000003</v>
      </c>
      <c r="BH58" s="4">
        <v>0.86191424000000005</v>
      </c>
      <c r="BI58" s="4">
        <v>4.5495729999999998E-2</v>
      </c>
      <c r="BJ58" s="4">
        <v>5.7119999999999997E-2</v>
      </c>
      <c r="BM58" s="4">
        <v>9.5138310000000002E-4</v>
      </c>
      <c r="BN58" s="4">
        <v>0.2082398</v>
      </c>
      <c r="BP58" s="4">
        <v>6.9128940000000002E-3</v>
      </c>
      <c r="BQ58" s="4">
        <v>6.8805749999999999E-3</v>
      </c>
      <c r="BT58" s="4">
        <v>9.031177E-2</v>
      </c>
      <c r="BV58" s="4">
        <v>4506768</v>
      </c>
      <c r="BW58" s="4">
        <v>1412075</v>
      </c>
    </row>
    <row r="59" spans="1:75" x14ac:dyDescent="0.25">
      <c r="A59" s="4">
        <v>2019</v>
      </c>
      <c r="B59" s="4">
        <v>81</v>
      </c>
      <c r="C59" s="4">
        <v>280109</v>
      </c>
      <c r="S59" s="4">
        <v>2.9309910000000001</v>
      </c>
      <c r="T59" s="4">
        <v>6.3805620000000003</v>
      </c>
      <c r="U59" s="4">
        <v>1.7115629999999999</v>
      </c>
      <c r="V59" s="4">
        <v>1.3450993</v>
      </c>
      <c r="AF59" s="4">
        <v>7.0325199999999999</v>
      </c>
      <c r="AG59" s="4">
        <v>0.80986199999999997</v>
      </c>
      <c r="AH59" s="4">
        <v>8.8955376000000003E-2</v>
      </c>
      <c r="AI59" s="4">
        <v>0.74366659999999996</v>
      </c>
      <c r="AJ59" s="4">
        <v>0.49238569999999998</v>
      </c>
      <c r="AK59" s="4">
        <v>2.4043760000000001E-2</v>
      </c>
      <c r="AL59" s="4">
        <v>6.6991370000000003</v>
      </c>
      <c r="AM59" s="4">
        <v>0.1432003295</v>
      </c>
      <c r="AO59" s="4">
        <v>0.35046935000000001</v>
      </c>
      <c r="AP59" s="4">
        <v>0.12814134999999999</v>
      </c>
      <c r="AQ59" s="4">
        <v>0.11807475000000001</v>
      </c>
      <c r="AR59" s="4">
        <v>7.5953889999999996E-2</v>
      </c>
      <c r="AW59" s="4">
        <v>0.12560547</v>
      </c>
      <c r="BC59" s="4">
        <v>0.18939479000000001</v>
      </c>
      <c r="BH59" s="4">
        <v>0.65637305000000001</v>
      </c>
      <c r="BI59" s="4">
        <v>0.16469059999999999</v>
      </c>
      <c r="BJ59" s="4">
        <v>0.14297918000000001</v>
      </c>
      <c r="BM59" s="4">
        <v>1.009072E-4</v>
      </c>
      <c r="BN59" s="4">
        <v>0.36065950000000002</v>
      </c>
      <c r="BP59" s="4">
        <v>1.4312404000000001E-2</v>
      </c>
      <c r="BQ59" s="4">
        <v>1.4586625000000001E-2</v>
      </c>
      <c r="BT59" s="4">
        <v>9.1885469999999997E-2</v>
      </c>
      <c r="BV59" s="4">
        <v>280109</v>
      </c>
      <c r="BW59" s="4">
        <v>81199</v>
      </c>
    </row>
    <row r="60" spans="1:75" x14ac:dyDescent="0.25">
      <c r="A60" s="4">
        <v>2019</v>
      </c>
      <c r="B60" s="4">
        <v>85</v>
      </c>
      <c r="C60" s="4">
        <v>428563</v>
      </c>
      <c r="S60" s="4">
        <v>3.676536</v>
      </c>
      <c r="T60" s="4">
        <v>6.6268849999999997</v>
      </c>
      <c r="U60" s="4">
        <v>2.5078482000000002</v>
      </c>
      <c r="V60" s="4">
        <v>1.7194319</v>
      </c>
      <c r="AF60" s="4">
        <v>7.3024339999999999</v>
      </c>
      <c r="AG60" s="4">
        <v>0.83553699999999997</v>
      </c>
      <c r="AH60" s="4">
        <v>0.25354874300000002</v>
      </c>
      <c r="AI60" s="4">
        <v>1.1505756</v>
      </c>
      <c r="AJ60" s="4">
        <v>0.77323549999999996</v>
      </c>
      <c r="AK60" s="4">
        <v>3.2296209999999999E-2</v>
      </c>
      <c r="AL60" s="4">
        <v>10.114134</v>
      </c>
      <c r="AM60" s="4">
        <v>0.23336080849999999</v>
      </c>
      <c r="AO60" s="4">
        <v>0.48343046000000001</v>
      </c>
      <c r="AP60" s="4">
        <v>0.18956667999999999</v>
      </c>
      <c r="AQ60" s="4">
        <v>0.12890881000000001</v>
      </c>
      <c r="AR60" s="4">
        <v>4.1797620000000001E-2</v>
      </c>
      <c r="AW60" s="4">
        <v>0.25836837000000001</v>
      </c>
      <c r="BC60" s="4">
        <v>0.26762399999999997</v>
      </c>
      <c r="BH60" s="4">
        <v>0.67043487000000002</v>
      </c>
      <c r="BI60" s="4">
        <v>8.8847049999999997E-2</v>
      </c>
      <c r="BJ60" s="4">
        <v>0.12232801</v>
      </c>
      <c r="BM60" s="4">
        <v>1.7548030000000001E-3</v>
      </c>
      <c r="BN60" s="4">
        <v>0.28769090000000003</v>
      </c>
      <c r="BP60" s="4">
        <v>1.0859014E-2</v>
      </c>
      <c r="BQ60" s="4">
        <v>1.1363284E-2</v>
      </c>
      <c r="BT60" s="4">
        <v>9.3530000000000002E-2</v>
      </c>
      <c r="BV60" s="4">
        <v>428563</v>
      </c>
      <c r="BW60" s="4">
        <v>139635</v>
      </c>
    </row>
    <row r="61" spans="1:75" x14ac:dyDescent="0.25">
      <c r="A61" s="4">
        <v>2019</v>
      </c>
      <c r="B61" s="4">
        <v>86</v>
      </c>
      <c r="C61" s="4">
        <v>353759</v>
      </c>
      <c r="S61" s="4">
        <v>2.3429180000000001</v>
      </c>
      <c r="T61" s="4">
        <v>6.3241779999999999</v>
      </c>
      <c r="U61" s="4">
        <v>1.8613351</v>
      </c>
      <c r="V61" s="4">
        <v>1.0759768000000001</v>
      </c>
      <c r="AF61" s="4">
        <v>6.7478439999999997</v>
      </c>
      <c r="AG61" s="4">
        <v>0.76066100000000003</v>
      </c>
      <c r="AH61" s="4">
        <v>0.116009406</v>
      </c>
      <c r="AI61" s="4">
        <v>0.81092070000000005</v>
      </c>
      <c r="AJ61" s="4">
        <v>0.50350309999999998</v>
      </c>
      <c r="AK61" s="4">
        <v>2.268189E-2</v>
      </c>
      <c r="AL61" s="4">
        <v>5.0517589999999997</v>
      </c>
      <c r="AM61" s="4">
        <v>0.1159015431</v>
      </c>
      <c r="AO61" s="4">
        <v>0.24996744000000001</v>
      </c>
      <c r="AP61" s="4">
        <v>8.8398909999999997E-2</v>
      </c>
      <c r="AQ61" s="4">
        <v>9.8636119999999994E-2</v>
      </c>
      <c r="AR61" s="4">
        <v>4.4548980000000002E-2</v>
      </c>
      <c r="AW61" s="4">
        <v>0.14912043999999999</v>
      </c>
      <c r="BC61" s="4">
        <v>9.385011E-2</v>
      </c>
      <c r="BH61" s="4">
        <v>0.51466371</v>
      </c>
      <c r="BI61" s="4">
        <v>0.17897504</v>
      </c>
      <c r="BJ61" s="4">
        <v>0.11662743</v>
      </c>
      <c r="BM61" s="4">
        <v>1.3426899999999999E-3</v>
      </c>
      <c r="BN61" s="4">
        <v>0.2225162</v>
      </c>
      <c r="BP61" s="4">
        <v>1.7311436999999999E-2</v>
      </c>
      <c r="BQ61" s="4">
        <v>1.7266218999999999E-2</v>
      </c>
      <c r="BT61" s="4">
        <v>0.10778791</v>
      </c>
      <c r="BV61" s="4">
        <v>353759</v>
      </c>
      <c r="BW61" s="4">
        <v>129876</v>
      </c>
    </row>
    <row r="62" spans="1:75" x14ac:dyDescent="0.25">
      <c r="A62" s="4">
        <v>2019</v>
      </c>
      <c r="B62" s="4">
        <v>88</v>
      </c>
      <c r="C62" s="4">
        <v>62482</v>
      </c>
      <c r="S62" s="4">
        <v>3.7916639999999999</v>
      </c>
      <c r="T62" s="4">
        <v>6.8597700000000001</v>
      </c>
      <c r="U62" s="4">
        <v>4.1609562000000002</v>
      </c>
      <c r="V62" s="4">
        <v>1.7545496</v>
      </c>
      <c r="AF62" s="4">
        <v>9.2066149999999993</v>
      </c>
      <c r="AG62" s="4">
        <v>0.75504599999999999</v>
      </c>
      <c r="AH62" s="4">
        <v>0.217518925</v>
      </c>
      <c r="AI62" s="4">
        <v>1.4085715000000001</v>
      </c>
      <c r="AJ62" s="4">
        <v>0.9053099</v>
      </c>
      <c r="AK62" s="4">
        <v>7.3654159999999996E-2</v>
      </c>
      <c r="AL62" s="4">
        <v>1.5437399999999999</v>
      </c>
      <c r="AM62" s="4">
        <v>0.14486267489999999</v>
      </c>
      <c r="AO62" s="4">
        <v>0.39693401</v>
      </c>
      <c r="AP62" s="4">
        <v>0.27727751</v>
      </c>
      <c r="AQ62" s="4">
        <v>0.13360409000000001</v>
      </c>
      <c r="AR62" s="4">
        <v>0.12931535999999999</v>
      </c>
      <c r="AW62" s="4">
        <v>0.27255502999999998</v>
      </c>
      <c r="BC62" s="4">
        <v>0.14727351999999999</v>
      </c>
      <c r="BH62" s="4">
        <v>0.72376043999999995</v>
      </c>
      <c r="BI62" s="4">
        <v>7.1335789999999996E-2</v>
      </c>
      <c r="BJ62" s="4">
        <v>0.16679144000000001</v>
      </c>
      <c r="BM62" s="4">
        <v>2.0830350000000001E-2</v>
      </c>
      <c r="BN62" s="4">
        <v>0.34597319999999998</v>
      </c>
      <c r="BP62" s="4">
        <v>8.3818720000000003E-3</v>
      </c>
      <c r="BQ62" s="4">
        <v>4.5630059999999997E-3</v>
      </c>
      <c r="BT62" s="4">
        <v>8.8762530000000006E-2</v>
      </c>
      <c r="BV62" s="4">
        <v>62482</v>
      </c>
      <c r="BW62" s="4">
        <v>20443</v>
      </c>
    </row>
    <row r="63" spans="1:75" x14ac:dyDescent="0.25">
      <c r="A63" s="4">
        <v>2019</v>
      </c>
      <c r="B63" s="4">
        <v>91</v>
      </c>
      <c r="C63" s="4">
        <v>77753</v>
      </c>
      <c r="S63" s="4">
        <v>1.4493149999999999</v>
      </c>
      <c r="T63" s="4">
        <v>6.3371469999999999</v>
      </c>
      <c r="U63" s="4">
        <v>1.0045328</v>
      </c>
      <c r="V63" s="4">
        <v>0.46983269999999999</v>
      </c>
      <c r="AF63" s="4">
        <v>6.844678</v>
      </c>
      <c r="AG63" s="4">
        <v>0.70414699999999997</v>
      </c>
      <c r="AH63" s="4">
        <v>7.6335877999999996E-2</v>
      </c>
      <c r="AI63" s="4">
        <v>0.48508430000000002</v>
      </c>
      <c r="AJ63" s="4">
        <v>0.31448880000000001</v>
      </c>
      <c r="AK63" s="4">
        <v>1.2844619999999999E-2</v>
      </c>
      <c r="AL63" s="4">
        <v>1.175751</v>
      </c>
      <c r="AM63" s="4">
        <v>4.6356932900000002E-2</v>
      </c>
      <c r="AO63" s="4">
        <v>0.16827254999999999</v>
      </c>
      <c r="AP63" s="4">
        <v>9.5455129999999999E-2</v>
      </c>
      <c r="AQ63" s="4">
        <v>4.5248480000000001E-2</v>
      </c>
      <c r="AR63" s="4">
        <v>1.722226E-2</v>
      </c>
      <c r="AW63" s="4">
        <v>7.9957520000000004E-2</v>
      </c>
      <c r="BC63" s="4">
        <v>8.9571719999999994E-2</v>
      </c>
      <c r="BH63" s="4">
        <v>0.24415777999999999</v>
      </c>
      <c r="BI63" s="4">
        <v>0.12934456999999999</v>
      </c>
      <c r="BJ63" s="4">
        <v>0.19318135</v>
      </c>
      <c r="BM63" s="4">
        <v>2.258464E-3</v>
      </c>
      <c r="BN63" s="4">
        <v>0.40389659999999999</v>
      </c>
      <c r="BP63" s="4">
        <v>6.2945724999999994E-2</v>
      </c>
      <c r="BQ63" s="4">
        <v>4.1980130999999997E-2</v>
      </c>
      <c r="BT63" s="4">
        <v>9.2034229999999995E-2</v>
      </c>
      <c r="BV63" s="4">
        <v>77753</v>
      </c>
      <c r="BW63" s="4">
        <v>18795</v>
      </c>
    </row>
    <row r="64" spans="1:75" x14ac:dyDescent="0.25">
      <c r="A64" s="4">
        <v>2019</v>
      </c>
      <c r="B64" s="4">
        <v>94</v>
      </c>
      <c r="C64" s="4">
        <v>49473</v>
      </c>
      <c r="S64" s="4">
        <v>1.68726</v>
      </c>
      <c r="T64" s="4">
        <v>6.0079919999999998</v>
      </c>
      <c r="U64" s="4">
        <v>1.914444</v>
      </c>
      <c r="V64" s="4">
        <v>0.81116949999999999</v>
      </c>
      <c r="AF64" s="4">
        <v>5.6858209999999998</v>
      </c>
      <c r="AG64" s="4">
        <v>0.42293799999999998</v>
      </c>
      <c r="AH64" s="4">
        <v>9.9009900999999997E-2</v>
      </c>
      <c r="AI64" s="4">
        <v>0.71085160000000003</v>
      </c>
      <c r="AJ64" s="4">
        <v>0.45427079999999997</v>
      </c>
      <c r="AK64" s="4">
        <v>3.1817459999999999E-2</v>
      </c>
      <c r="AL64" s="4">
        <v>1.0008250000000001</v>
      </c>
      <c r="AM64" s="4">
        <v>0.11099917569999999</v>
      </c>
      <c r="AO64" s="4">
        <v>0.19254913000000001</v>
      </c>
      <c r="AP64" s="4">
        <v>8.859591E-2</v>
      </c>
      <c r="AQ64" s="4">
        <v>8.9297580000000001E-2</v>
      </c>
      <c r="AR64" s="4">
        <v>5.3115460000000003E-2</v>
      </c>
      <c r="AW64" s="4">
        <v>0.12578645999999999</v>
      </c>
      <c r="BC64" s="4">
        <v>0.11326438</v>
      </c>
      <c r="BH64" s="4">
        <v>0.43122511000000002</v>
      </c>
      <c r="BI64" s="4">
        <v>5.2860440000000002E-2</v>
      </c>
      <c r="BJ64" s="4">
        <v>0.18646635</v>
      </c>
      <c r="BM64" s="4">
        <v>8.241473E-4</v>
      </c>
      <c r="BN64" s="4">
        <v>0.30431130000000001</v>
      </c>
      <c r="BP64" s="4">
        <v>6.9867765999999998E-2</v>
      </c>
      <c r="BQ64" s="4">
        <v>5.3732580000000002E-2</v>
      </c>
      <c r="BT64" s="4">
        <v>0.11584359</v>
      </c>
      <c r="BV64" s="4">
        <v>49473</v>
      </c>
      <c r="BW64" s="4">
        <v>10415</v>
      </c>
    </row>
    <row r="65" spans="1:75" x14ac:dyDescent="0.25">
      <c r="A65" s="4">
        <v>2019</v>
      </c>
      <c r="B65" s="4">
        <v>95</v>
      </c>
      <c r="C65" s="4">
        <v>84716</v>
      </c>
      <c r="S65" s="4">
        <v>2.5832380000000001</v>
      </c>
      <c r="T65" s="4">
        <v>6.2648380000000001</v>
      </c>
      <c r="U65" s="4">
        <v>2.3162750999999999</v>
      </c>
      <c r="V65" s="4">
        <v>1.5748565000000001</v>
      </c>
      <c r="AF65" s="4">
        <v>6.6068470000000001</v>
      </c>
      <c r="AG65" s="4">
        <v>0.72899899999999995</v>
      </c>
      <c r="AH65" s="4">
        <v>0.185897436</v>
      </c>
      <c r="AI65" s="4">
        <v>0.97976629999999998</v>
      </c>
      <c r="AJ65" s="4">
        <v>0.70034419999999997</v>
      </c>
      <c r="AK65" s="4">
        <v>1.3122770000000001E-2</v>
      </c>
      <c r="AL65" s="4">
        <v>5.9356460000000002</v>
      </c>
      <c r="AM65" s="4">
        <v>9.34875181E-2</v>
      </c>
      <c r="AO65" s="4">
        <v>0.31657277</v>
      </c>
      <c r="AP65" s="4">
        <v>0.13436381</v>
      </c>
      <c r="AQ65" s="4">
        <v>6.2186949999999998E-2</v>
      </c>
      <c r="AR65" s="4">
        <v>1.251737E-2</v>
      </c>
      <c r="AW65" s="4">
        <v>0.18639222</v>
      </c>
      <c r="BC65" s="4">
        <v>0.18621847</v>
      </c>
      <c r="BH65" s="4">
        <v>0.41945146</v>
      </c>
      <c r="BI65" s="4">
        <v>0.11259643</v>
      </c>
      <c r="BJ65" s="4">
        <v>8.8917880000000005E-2</v>
      </c>
      <c r="BM65" s="4">
        <v>6.5555750000000003E-4</v>
      </c>
      <c r="BN65" s="4">
        <v>0.3129364</v>
      </c>
      <c r="BP65" s="4">
        <v>1.9412261E-2</v>
      </c>
      <c r="BQ65" s="4">
        <v>7.2303392999999994E-2</v>
      </c>
      <c r="BT65" s="4">
        <v>0.16967281000000001</v>
      </c>
      <c r="BV65" s="4">
        <v>84716</v>
      </c>
      <c r="BW65" s="4">
        <v>24678</v>
      </c>
    </row>
    <row r="66" spans="1:75" x14ac:dyDescent="0.25">
      <c r="A66" s="4">
        <v>2019</v>
      </c>
      <c r="B66" s="4">
        <v>97</v>
      </c>
      <c r="C66" s="4">
        <v>42721</v>
      </c>
      <c r="S66" s="4">
        <v>1.1196269999999999</v>
      </c>
      <c r="T66" s="4">
        <v>6.3686639999999999</v>
      </c>
      <c r="U66" s="4">
        <v>1.3732294</v>
      </c>
      <c r="V66" s="4">
        <v>0.49260039999999999</v>
      </c>
      <c r="AF66" s="4">
        <v>5.7211730000000003</v>
      </c>
      <c r="AG66" s="4">
        <v>0.40262399999999998</v>
      </c>
      <c r="AH66" s="4">
        <v>3.5491504E-2</v>
      </c>
      <c r="AI66" s="4">
        <v>0.57867120000000005</v>
      </c>
      <c r="AJ66" s="4">
        <v>0.3917696</v>
      </c>
      <c r="AK66" s="4">
        <v>2.1387179999999999E-2</v>
      </c>
      <c r="AL66" s="4">
        <v>2</v>
      </c>
      <c r="AM66" s="4">
        <v>2.6257059999999999E-4</v>
      </c>
      <c r="AO66" s="4">
        <v>6.7751839999999994E-2</v>
      </c>
      <c r="AP66" s="4">
        <v>4.5182939999999998E-2</v>
      </c>
      <c r="AQ66" s="4">
        <v>0.1057927</v>
      </c>
      <c r="AR66" s="4">
        <v>6.8820060000000002E-2</v>
      </c>
      <c r="AW66" s="4">
        <v>7.2545090000000007E-2</v>
      </c>
      <c r="BC66" s="4">
        <v>1.326569E-2</v>
      </c>
      <c r="BH66" s="4">
        <v>9.7625680000000006E-2</v>
      </c>
      <c r="BI66" s="4">
        <v>5.2042339999999999E-2</v>
      </c>
      <c r="BJ66" s="4">
        <v>8.612235E-2</v>
      </c>
      <c r="BM66" s="4">
        <v>9.2874140000000008E-3</v>
      </c>
      <c r="BN66" s="4">
        <v>0.2411008</v>
      </c>
      <c r="BP66" s="4">
        <v>6.2553724000000005E-2</v>
      </c>
      <c r="BQ66" s="4">
        <v>4.8107635000000003E-2</v>
      </c>
      <c r="BT66" s="4">
        <v>0.11071303</v>
      </c>
      <c r="BV66" s="4">
        <v>42721</v>
      </c>
      <c r="BW66" s="4">
        <v>7156</v>
      </c>
    </row>
    <row r="67" spans="1:75" x14ac:dyDescent="0.25">
      <c r="A67" s="4">
        <v>2019</v>
      </c>
      <c r="B67" s="4">
        <v>99</v>
      </c>
      <c r="C67" s="4">
        <v>110599</v>
      </c>
      <c r="S67" s="4">
        <v>1.0985130000000001</v>
      </c>
      <c r="T67" s="4">
        <v>6.1311349999999996</v>
      </c>
      <c r="U67" s="4">
        <v>0.73921289999999995</v>
      </c>
      <c r="V67" s="4">
        <v>0.4945601</v>
      </c>
      <c r="AF67" s="4">
        <v>5.0779240000000003</v>
      </c>
      <c r="AG67" s="4">
        <v>0.23915500000000001</v>
      </c>
      <c r="AH67" s="4">
        <v>7.1710688999999994E-2</v>
      </c>
      <c r="AI67" s="4">
        <v>0.35883399999999999</v>
      </c>
      <c r="AJ67" s="4">
        <v>0.26359280000000002</v>
      </c>
      <c r="AK67" s="4">
        <v>1.5043630000000001E-2</v>
      </c>
      <c r="AL67" s="4">
        <v>1.004766</v>
      </c>
      <c r="AM67" s="4">
        <v>3.7170901100000001E-2</v>
      </c>
      <c r="AO67" s="4">
        <v>0.11652011</v>
      </c>
      <c r="AP67" s="4">
        <v>4.6907209999999998E-2</v>
      </c>
      <c r="AQ67" s="4">
        <v>4.7465920000000002E-2</v>
      </c>
      <c r="AR67" s="4">
        <v>4.4644950000000003E-2</v>
      </c>
      <c r="AW67" s="4">
        <v>6.088561E-2</v>
      </c>
      <c r="BC67" s="4">
        <v>2.7330500000000001E-2</v>
      </c>
      <c r="BH67" s="4">
        <v>0.18248357000000001</v>
      </c>
      <c r="BI67" s="4">
        <v>0.19825897000000001</v>
      </c>
      <c r="BJ67" s="4">
        <v>9.4381859999999998E-2</v>
      </c>
      <c r="BM67" s="4">
        <v>8.0620370000000004E-4</v>
      </c>
      <c r="BN67" s="4">
        <v>0.34545320000000002</v>
      </c>
      <c r="BP67" s="4">
        <v>8.7526190000000004E-2</v>
      </c>
      <c r="BQ67" s="4">
        <v>6.7312987000000005E-2</v>
      </c>
      <c r="BT67" s="4">
        <v>0.20239562</v>
      </c>
      <c r="BV67" s="4">
        <v>110599</v>
      </c>
      <c r="BW67" s="4">
        <v>26930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AG9"/>
  <sheetViews>
    <sheetView showGridLines="0" workbookViewId="0">
      <selection activeCell="N2" sqref="N2:N3"/>
    </sheetView>
  </sheetViews>
  <sheetFormatPr baseColWidth="10" defaultRowHeight="15" x14ac:dyDescent="0.25"/>
  <cols>
    <col min="1" max="25" width="11.42578125" style="2"/>
    <col min="26" max="26" width="3" style="2" bestFit="1" customWidth="1"/>
    <col min="27" max="27" width="19.5703125" style="2" customWidth="1"/>
    <col min="28" max="31" width="11.42578125" style="2"/>
    <col min="32" max="32" width="5.28515625" style="2" customWidth="1"/>
    <col min="33" max="16384" width="11.42578125" style="2"/>
  </cols>
  <sheetData>
    <row r="1" spans="14:33" x14ac:dyDescent="0.25">
      <c r="N1" s="53" t="s">
        <v>541</v>
      </c>
      <c r="AA1" s="2" t="str">
        <f ca="1">'Indice x región'!L3</f>
        <v>Bogotá</v>
      </c>
      <c r="AB1" s="2">
        <f ca="1">'Indice x región'!M3*'Indice x región'!B$12</f>
        <v>0.11333553185159909</v>
      </c>
      <c r="AC1" s="2">
        <f ca="1">'Indice x región'!N3*'Indice x región'!C$12</f>
        <v>5.9603912910525135E-3</v>
      </c>
      <c r="AD1" s="2">
        <f ca="1">'Indice x región'!O3*'Indice x región'!D$12</f>
        <v>6.6792980488561901E-2</v>
      </c>
      <c r="AE1" s="2">
        <f ca="1">'Indice x región'!P3*'Indice x región'!E$12</f>
        <v>0.14714944154936138</v>
      </c>
      <c r="AG1" s="2">
        <f ca="1">'Indice x región'!R3</f>
        <v>0.33323834518057488</v>
      </c>
    </row>
    <row r="2" spans="14:33" ht="15" customHeight="1" x14ac:dyDescent="0.25">
      <c r="N2" s="71" t="s">
        <v>538</v>
      </c>
      <c r="AA2" s="2" t="str">
        <f ca="1">'Indice x región'!L4</f>
        <v>Valle del cauca</v>
      </c>
      <c r="AB2" s="2">
        <f ca="1">'Indice x región'!M4*'Indice x región'!B$12</f>
        <v>0.15952225224507796</v>
      </c>
      <c r="AC2" s="2">
        <f ca="1">'Indice x región'!N4*'Indice x región'!C$12</f>
        <v>7.8182279051825457E-3</v>
      </c>
      <c r="AD2" s="2">
        <f ca="1">'Indice x región'!O4*'Indice x región'!D$12</f>
        <v>8.7218593509510139E-2</v>
      </c>
      <c r="AE2" s="2">
        <f ca="1">'Indice x región'!P4*'Indice x región'!E$12</f>
        <v>0.16763644260047975</v>
      </c>
      <c r="AG2" s="2">
        <f ca="1">'Indice x región'!R4</f>
        <v>0.42219551626025043</v>
      </c>
    </row>
    <row r="3" spans="14:33" x14ac:dyDescent="0.25">
      <c r="N3" s="71"/>
      <c r="AA3" s="2" t="str">
        <f ca="1">'Indice x región'!L5</f>
        <v>Antioquia</v>
      </c>
      <c r="AB3" s="2">
        <f ca="1">'Indice x región'!M5*'Indice x región'!B$12</f>
        <v>0.16482089758151833</v>
      </c>
      <c r="AC3" s="2">
        <f ca="1">'Indice x región'!N5*'Indice x región'!C$12</f>
        <v>1.154980853872405E-2</v>
      </c>
      <c r="AD3" s="2">
        <f ca="1">'Indice x región'!O5*'Indice x región'!D$12</f>
        <v>9.2453740589383493E-2</v>
      </c>
      <c r="AE3" s="2">
        <f ca="1">'Indice x región'!P5*'Indice x región'!E$12</f>
        <v>0.17969463374010425</v>
      </c>
      <c r="AG3" s="2">
        <f ca="1">'Indice x región'!R5</f>
        <v>0.44851908044973016</v>
      </c>
    </row>
    <row r="4" spans="14:33" x14ac:dyDescent="0.25">
      <c r="AA4" s="2" t="str">
        <f ca="1">'Indice x región'!L6</f>
        <v>San Andrés</v>
      </c>
      <c r="AB4" s="2">
        <f ca="1">'Indice x región'!M6*'Indice x región'!B$12</f>
        <v>0.15886228188061083</v>
      </c>
      <c r="AC4" s="2">
        <f ca="1">'Indice x región'!N6*'Indice x región'!C$12</f>
        <v>1.6317203405468883E-2</v>
      </c>
      <c r="AD4" s="2">
        <f ca="1">'Indice x región'!O6*'Indice x región'!D$12</f>
        <v>8.286098114245545E-2</v>
      </c>
      <c r="AE4" s="2">
        <f ca="1">'Indice x región'!P6*'Indice x región'!E$12</f>
        <v>0.19493010379168543</v>
      </c>
      <c r="AG4" s="2">
        <f ca="1">'Indice x región'!R6</f>
        <v>0.45297057022022058</v>
      </c>
    </row>
    <row r="5" spans="14:33" x14ac:dyDescent="0.25">
      <c r="AA5" s="2" t="str">
        <f ca="1">'Indice x región'!L7</f>
        <v>Oriental</v>
      </c>
      <c r="AB5" s="2">
        <f ca="1">'Indice x región'!M7*'Indice x región'!B$12</f>
        <v>0.1678893427889796</v>
      </c>
      <c r="AC5" s="2">
        <f ca="1">'Indice x región'!N7*'Indice x región'!C$12</f>
        <v>1.3578083420187638E-2</v>
      </c>
      <c r="AD5" s="2">
        <f ca="1">'Indice x región'!O7*'Indice x región'!D$12</f>
        <v>9.7447722649570481E-2</v>
      </c>
      <c r="AE5" s="2">
        <f ca="1">'Indice x región'!P7*'Indice x región'!E$12</f>
        <v>0.1892911950730643</v>
      </c>
      <c r="AG5" s="2">
        <f ca="1">'Indice x región'!R7</f>
        <v>0.46820634393180199</v>
      </c>
    </row>
    <row r="6" spans="14:33" x14ac:dyDescent="0.25">
      <c r="AA6" s="2" t="str">
        <f ca="1">'Indice x región'!L8</f>
        <v>Central</v>
      </c>
      <c r="AB6" s="2">
        <f ca="1">'Indice x región'!M8*'Indice x región'!B$12</f>
        <v>0.16926776339504601</v>
      </c>
      <c r="AC6" s="2">
        <f ca="1">'Indice x región'!N8*'Indice x región'!C$12</f>
        <v>1.2855049560319331E-2</v>
      </c>
      <c r="AD6" s="2">
        <f ca="1">'Indice x región'!O8*'Indice x región'!D$12</f>
        <v>9.9053073790047214E-2</v>
      </c>
      <c r="AE6" s="2">
        <f ca="1">'Indice x región'!P8*'Indice x región'!E$12</f>
        <v>0.19190133727412417</v>
      </c>
      <c r="AG6" s="2">
        <f ca="1">'Indice x región'!R8</f>
        <v>0.47307722401953672</v>
      </c>
    </row>
    <row r="7" spans="14:33" x14ac:dyDescent="0.25">
      <c r="AA7" s="2" t="str">
        <f ca="1">'Indice x región'!L9</f>
        <v>Caribe</v>
      </c>
      <c r="AB7" s="2">
        <f ca="1">'Indice x región'!M9*'Indice x región'!B$12</f>
        <v>0.17959056956296721</v>
      </c>
      <c r="AC7" s="2">
        <f ca="1">'Indice x región'!N9*'Indice x región'!C$12</f>
        <v>1.3922589401168682E-2</v>
      </c>
      <c r="AD7" s="2">
        <f ca="1">'Indice x región'!O9*'Indice x región'!D$12</f>
        <v>0.10628807278394659</v>
      </c>
      <c r="AE7" s="2">
        <f ca="1">'Indice x región'!P9*'Indice x región'!E$12</f>
        <v>0.20309973476461346</v>
      </c>
      <c r="AG7" s="2">
        <f ca="1">'Indice x región'!R9</f>
        <v>0.502900966512696</v>
      </c>
    </row>
    <row r="8" spans="14:33" x14ac:dyDescent="0.25">
      <c r="AA8" s="2" t="str">
        <f ca="1">'Indice x región'!L10</f>
        <v>Pacífica</v>
      </c>
      <c r="AB8" s="2">
        <f ca="1">'Indice x región'!M10*'Indice x región'!B$12</f>
        <v>0.18723167213597355</v>
      </c>
      <c r="AC8" s="2">
        <f ca="1">'Indice x región'!N10*'Indice x región'!C$12</f>
        <v>1.490419164671019E-2</v>
      </c>
      <c r="AD8" s="2">
        <f ca="1">'Indice x región'!O10*'Indice x región'!D$12</f>
        <v>0.11697313045103772</v>
      </c>
      <c r="AE8" s="2">
        <f ca="1">'Indice x región'!P10*'Indice x región'!E$12</f>
        <v>0.21689635811187521</v>
      </c>
      <c r="AG8" s="2">
        <f ca="1">'Indice x región'!R10</f>
        <v>0.53600535234559665</v>
      </c>
    </row>
    <row r="9" spans="14:33" x14ac:dyDescent="0.25">
      <c r="AA9" s="2" t="str">
        <f ca="1">'Indice x región'!L11</f>
        <v>Orinoquía - amazonía</v>
      </c>
      <c r="AB9" s="2">
        <f ca="1">'Indice x región'!M11*'Indice x región'!B$12</f>
        <v>0.1903150847397197</v>
      </c>
      <c r="AC9" s="2">
        <f ca="1">'Indice x región'!N11*'Indice x región'!C$12</f>
        <v>2.0383581344308666E-2</v>
      </c>
      <c r="AD9" s="2">
        <f ca="1">'Indice x región'!O11*'Indice x región'!D$12</f>
        <v>0.11440119037647299</v>
      </c>
      <c r="AE9" s="2">
        <f ca="1">'Indice x región'!P11*'Indice x región'!E$12</f>
        <v>0.21901649512002083</v>
      </c>
      <c r="AG9" s="2">
        <f ca="1">'Indice x región'!R11</f>
        <v>0.54411635158052218</v>
      </c>
    </row>
  </sheetData>
  <mergeCells count="1">
    <mergeCell ref="N2:N3"/>
  </mergeCells>
  <hyperlinks>
    <hyperlink ref="N1" location="'Indice x región'!A1" display="iBD" xr:uid="{CEC65E01-97D0-484F-9756-843ED23EAE4C}"/>
    <hyperlink ref="N2" location="SelecciónAño!B2" display="Selección año" xr:uid="{8979E8F9-9648-47A5-9269-B92F76C44540}"/>
    <hyperlink ref="N2:N3" location="AñoCalculo!C2" display="Selección año" xr:uid="{D9C8A19F-2C5C-4A78-93B9-B8C01539EA8B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C58F-43F7-48D4-948E-341EB66BE28F}">
  <dimension ref="B2:F4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baseColWidth="10" defaultRowHeight="15" x14ac:dyDescent="0.25"/>
  <cols>
    <col min="1" max="1" width="3.140625" style="2" customWidth="1"/>
    <col min="2" max="2" width="13.85546875" style="2" bestFit="1" customWidth="1"/>
    <col min="3" max="4" width="11.42578125" style="2"/>
    <col min="5" max="6" width="17.42578125" style="2" bestFit="1" customWidth="1"/>
    <col min="7" max="16384" width="11.42578125" style="2"/>
  </cols>
  <sheetData>
    <row r="2" spans="2:6" x14ac:dyDescent="0.25">
      <c r="B2" s="5" t="s">
        <v>536</v>
      </c>
      <c r="C2" s="8">
        <v>2018</v>
      </c>
      <c r="E2" s="6" t="s">
        <v>537</v>
      </c>
      <c r="F2" s="6" t="s">
        <v>539</v>
      </c>
    </row>
    <row r="4" spans="2:6" x14ac:dyDescent="0.25">
      <c r="B4" s="5" t="s">
        <v>542</v>
      </c>
      <c r="C4" s="7">
        <f ca="1">IFERROR(IndiceNacional,"Sin datos")</f>
        <v>0.45609784225756334</v>
      </c>
    </row>
  </sheetData>
  <conditionalFormatting sqref="C4">
    <cfRule type="expression" dxfId="87" priority="1">
      <formula>NOT(ISNUMBER($C$4))</formula>
    </cfRule>
  </conditionalFormatting>
  <hyperlinks>
    <hyperlink ref="E2" location="'Indice x departamento'!A1" display="iBD Departamento" xr:uid="{EF32210F-048E-4F7C-B6BE-6A8EF79A64CB}"/>
    <hyperlink ref="F2" location="'Indice x región'!A1" display="iBD Región" xr:uid="{1AB60CE7-8E4C-43D1-9E3E-DBD4FFAD151A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5" x14ac:dyDescent="0.25"/>
  <cols>
    <col min="1" max="1" width="5.28515625" style="2" bestFit="1" customWidth="1"/>
    <col min="2" max="2" width="37.28515625" style="2" bestFit="1" customWidth="1"/>
    <col min="3" max="3" width="11.5703125" style="24" bestFit="1" customWidth="1"/>
    <col min="4" max="4" width="19.7109375" style="20" bestFit="1" customWidth="1"/>
    <col min="5" max="5" width="5.5703125" style="20" bestFit="1" customWidth="1"/>
    <col min="6" max="6" width="12.85546875" style="20" bestFit="1" customWidth="1"/>
    <col min="7" max="8" width="8.42578125" style="20" customWidth="1"/>
    <col min="9" max="9" width="9.7109375" style="20" bestFit="1" customWidth="1"/>
    <col min="10" max="10" width="18.42578125" style="2" hidden="1" customWidth="1"/>
    <col min="11" max="11" width="8.28515625" style="2" hidden="1" customWidth="1"/>
    <col min="12" max="12" width="4.5703125" style="2" hidden="1" customWidth="1"/>
    <col min="13" max="13" width="10" style="2" hidden="1" customWidth="1"/>
    <col min="14" max="14" width="8.140625" style="2" hidden="1" customWidth="1"/>
    <col min="15" max="17" width="11.42578125" style="2"/>
    <col min="18" max="18" width="21.28515625" style="2" customWidth="1"/>
    <col min="19" max="19" width="11.42578125" style="2"/>
    <col min="20" max="20" width="11.85546875" style="2" bestFit="1" customWidth="1"/>
    <col min="21" max="16384" width="11.42578125" style="2"/>
  </cols>
  <sheetData>
    <row r="1" spans="1:16" x14ac:dyDescent="0.25">
      <c r="A1" s="9" t="str">
        <f>CONCATENATE("Departamento (",TEXT(AñoDeCalculo,"0000"),")")</f>
        <v>Departamento (2018)</v>
      </c>
      <c r="B1" s="9"/>
      <c r="C1" s="9"/>
      <c r="D1" s="9"/>
      <c r="E1" s="10"/>
      <c r="F1" s="10"/>
      <c r="G1" s="10"/>
      <c r="H1" s="10"/>
      <c r="I1" s="10"/>
    </row>
    <row r="2" spans="1:16" x14ac:dyDescent="0.25">
      <c r="A2" s="11" t="s">
        <v>145</v>
      </c>
      <c r="B2" s="11" t="s">
        <v>143</v>
      </c>
      <c r="C2" s="12" t="s">
        <v>392</v>
      </c>
      <c r="D2" s="11" t="s">
        <v>393</v>
      </c>
      <c r="E2" s="12" t="s">
        <v>412</v>
      </c>
      <c r="F2" s="12" t="s">
        <v>413</v>
      </c>
      <c r="G2" s="13"/>
      <c r="H2" s="13"/>
      <c r="I2" s="13"/>
      <c r="J2" s="14" t="s">
        <v>151</v>
      </c>
      <c r="K2" s="14" t="s">
        <v>153</v>
      </c>
      <c r="M2" s="2" t="s">
        <v>0</v>
      </c>
      <c r="N2" s="2" t="s">
        <v>152</v>
      </c>
    </row>
    <row r="3" spans="1:16" x14ac:dyDescent="0.25">
      <c r="A3" s="15">
        <v>5</v>
      </c>
      <c r="B3" s="15" t="s">
        <v>74</v>
      </c>
      <c r="C3" s="16">
        <f>SUMIFS(TablaAnualDepartamentos[Poblacion],TablaAnualDepartamentos[Año],AñoDeCalculo,TablaAnualDepartamentos[Departamento],$A3)</f>
        <v>6407102</v>
      </c>
      <c r="D3" s="25" t="s">
        <v>74</v>
      </c>
      <c r="E3" s="17">
        <f t="shared" ref="E3:E35" si="0">MATCH($D3,ListaRegiones,0)</f>
        <v>1</v>
      </c>
      <c r="F3" s="18">
        <f>C3/INDEX($C$39:$C$47,$E3,1)</f>
        <v>1</v>
      </c>
      <c r="G3" s="19"/>
      <c r="J3" s="2" t="str">
        <f>B3</f>
        <v>Antioquia</v>
      </c>
      <c r="K3" s="2">
        <f>A3</f>
        <v>5</v>
      </c>
      <c r="M3" s="2" t="s">
        <v>3</v>
      </c>
      <c r="N3" s="2">
        <f>VLOOKUP(M3,Departamentos!$J$3:$K$35,2,FALSE)</f>
        <v>91</v>
      </c>
      <c r="O3" s="19"/>
      <c r="P3" s="19"/>
    </row>
    <row r="4" spans="1:16" x14ac:dyDescent="0.25">
      <c r="A4" s="15">
        <v>8</v>
      </c>
      <c r="B4" s="15" t="s">
        <v>77</v>
      </c>
      <c r="C4" s="16">
        <f>SUMIFS(TablaAnualDepartamentos[Poblacion],TablaAnualDepartamentos[Año],AñoDeCalculo,TablaAnualDepartamentos[Departamento],$A4)</f>
        <v>2535517</v>
      </c>
      <c r="D4" s="25" t="s">
        <v>385</v>
      </c>
      <c r="E4" s="17">
        <f t="shared" si="0"/>
        <v>2</v>
      </c>
      <c r="F4" s="18">
        <f t="shared" ref="F4:F35" si="1">C4/INDEX($C$39:$C$47,$E4,1)</f>
        <v>0.23656286675512095</v>
      </c>
      <c r="G4" s="19"/>
      <c r="H4" s="19"/>
      <c r="I4" s="19"/>
      <c r="J4" s="2" t="str">
        <f>B4</f>
        <v>Atlántico</v>
      </c>
      <c r="K4" s="2">
        <f t="shared" ref="K4:K35" si="2">A4</f>
        <v>8</v>
      </c>
      <c r="O4" s="19"/>
      <c r="P4" s="19"/>
    </row>
    <row r="5" spans="1:16" x14ac:dyDescent="0.25">
      <c r="A5" s="15">
        <v>11</v>
      </c>
      <c r="B5" s="15" t="s">
        <v>146</v>
      </c>
      <c r="C5" s="16">
        <f>SUMIFS(TablaAnualDepartamentos[Poblacion],TablaAnualDepartamentos[Año],AñoDeCalculo,TablaAnualDepartamentos[Departamento],$A5)</f>
        <v>7412566</v>
      </c>
      <c r="D5" s="25" t="s">
        <v>386</v>
      </c>
      <c r="E5" s="17">
        <f t="shared" si="0"/>
        <v>3</v>
      </c>
      <c r="F5" s="18">
        <f t="shared" si="1"/>
        <v>1</v>
      </c>
      <c r="G5" s="19"/>
      <c r="H5" s="19"/>
      <c r="I5" s="19"/>
      <c r="J5" s="2" t="s">
        <v>146</v>
      </c>
      <c r="K5" s="2">
        <f t="shared" si="2"/>
        <v>11</v>
      </c>
      <c r="O5" s="19"/>
      <c r="P5" s="19"/>
    </row>
    <row r="6" spans="1:16" x14ac:dyDescent="0.25">
      <c r="A6" s="15">
        <v>13</v>
      </c>
      <c r="B6" s="15" t="s">
        <v>78</v>
      </c>
      <c r="C6" s="16">
        <f>SUMIFS(TablaAnualDepartamentos[Poblacion],TablaAnualDepartamentos[Año],AñoDeCalculo,TablaAnualDepartamentos[Departamento],$A6)</f>
        <v>2070110</v>
      </c>
      <c r="D6" s="25" t="s">
        <v>385</v>
      </c>
      <c r="E6" s="17">
        <f t="shared" si="0"/>
        <v>2</v>
      </c>
      <c r="F6" s="18">
        <f t="shared" si="1"/>
        <v>0.19314055322778095</v>
      </c>
      <c r="G6" s="19"/>
      <c r="H6" s="19"/>
      <c r="I6" s="19"/>
      <c r="J6" s="2" t="str">
        <f t="shared" ref="J6:J11" si="3">B6</f>
        <v>Bolívar</v>
      </c>
      <c r="K6" s="2">
        <f t="shared" si="2"/>
        <v>13</v>
      </c>
      <c r="O6" s="19"/>
      <c r="P6" s="19"/>
    </row>
    <row r="7" spans="1:16" x14ac:dyDescent="0.25">
      <c r="A7" s="15">
        <v>15</v>
      </c>
      <c r="B7" s="15" t="s">
        <v>79</v>
      </c>
      <c r="C7" s="16">
        <f>SUMIFS(TablaAnualDepartamentos[Poblacion],TablaAnualDepartamentos[Año],AñoDeCalculo,TablaAnualDepartamentos[Departamento],$A7)</f>
        <v>1217376</v>
      </c>
      <c r="D7" s="25" t="s">
        <v>387</v>
      </c>
      <c r="E7" s="17">
        <f t="shared" si="0"/>
        <v>4</v>
      </c>
      <c r="F7" s="18">
        <f t="shared" si="1"/>
        <v>0.13751490508415301</v>
      </c>
      <c r="G7" s="19"/>
      <c r="H7" s="19"/>
      <c r="I7" s="19"/>
      <c r="J7" s="2" t="str">
        <f t="shared" si="3"/>
        <v>Boyacá</v>
      </c>
      <c r="K7" s="2">
        <f t="shared" si="2"/>
        <v>15</v>
      </c>
      <c r="O7" s="19"/>
      <c r="P7" s="19"/>
    </row>
    <row r="8" spans="1:16" x14ac:dyDescent="0.25">
      <c r="A8" s="15">
        <v>17</v>
      </c>
      <c r="B8" s="15" t="s">
        <v>80</v>
      </c>
      <c r="C8" s="16">
        <f>SUMIFS(TablaAnualDepartamentos[Poblacion],TablaAnualDepartamentos[Año],AñoDeCalculo,TablaAnualDepartamentos[Departamento],$A8)</f>
        <v>998255</v>
      </c>
      <c r="D8" s="25" t="s">
        <v>388</v>
      </c>
      <c r="E8" s="17">
        <f t="shared" si="0"/>
        <v>5</v>
      </c>
      <c r="F8" s="18">
        <f t="shared" si="1"/>
        <v>0.18785441877672901</v>
      </c>
      <c r="G8" s="19"/>
      <c r="H8" s="19"/>
      <c r="I8" s="19"/>
      <c r="J8" s="2" t="str">
        <f t="shared" si="3"/>
        <v>Caldas</v>
      </c>
      <c r="K8" s="2">
        <f t="shared" si="2"/>
        <v>17</v>
      </c>
      <c r="O8" s="19"/>
      <c r="P8" s="19"/>
    </row>
    <row r="9" spans="1:16" x14ac:dyDescent="0.25">
      <c r="A9" s="15">
        <v>18</v>
      </c>
      <c r="B9" s="15" t="s">
        <v>81</v>
      </c>
      <c r="C9" s="16">
        <f>SUMIFS(TablaAnualDepartamentos[Poblacion],TablaAnualDepartamentos[Año],AñoDeCalculo,TablaAnualDepartamentos[Departamento],$A9)</f>
        <v>401849</v>
      </c>
      <c r="D9" s="25" t="s">
        <v>388</v>
      </c>
      <c r="E9" s="17">
        <f t="shared" si="0"/>
        <v>5</v>
      </c>
      <c r="F9" s="18">
        <f t="shared" si="1"/>
        <v>7.562106909658331E-2</v>
      </c>
      <c r="G9" s="19"/>
      <c r="H9" s="19"/>
      <c r="I9" s="19"/>
      <c r="J9" s="2" t="str">
        <f t="shared" si="3"/>
        <v>Caquetá</v>
      </c>
      <c r="K9" s="2">
        <f t="shared" si="2"/>
        <v>18</v>
      </c>
      <c r="O9" s="19"/>
      <c r="P9" s="19"/>
    </row>
    <row r="10" spans="1:16" x14ac:dyDescent="0.25">
      <c r="A10" s="15">
        <v>19</v>
      </c>
      <c r="B10" s="15" t="s">
        <v>83</v>
      </c>
      <c r="C10" s="16">
        <f>SUMIFS(TablaAnualDepartamentos[Poblacion],TablaAnualDepartamentos[Año],AñoDeCalculo,TablaAnualDepartamentos[Departamento],$A10)</f>
        <v>1464488</v>
      </c>
      <c r="D10" s="25" t="s">
        <v>389</v>
      </c>
      <c r="E10" s="17">
        <f t="shared" si="0"/>
        <v>6</v>
      </c>
      <c r="F10" s="18">
        <f t="shared" si="1"/>
        <v>0.40345066786853434</v>
      </c>
      <c r="G10" s="19"/>
      <c r="H10" s="19"/>
      <c r="I10" s="19"/>
      <c r="J10" s="2" t="str">
        <f t="shared" si="3"/>
        <v>Cauca</v>
      </c>
      <c r="K10" s="2">
        <f t="shared" si="2"/>
        <v>19</v>
      </c>
      <c r="O10" s="19"/>
      <c r="P10" s="19"/>
    </row>
    <row r="11" spans="1:16" x14ac:dyDescent="0.25">
      <c r="A11" s="15">
        <v>20</v>
      </c>
      <c r="B11" s="15" t="s">
        <v>84</v>
      </c>
      <c r="C11" s="16">
        <f>SUMIFS(TablaAnualDepartamentos[Poblacion],TablaAnualDepartamentos[Año],AñoDeCalculo,TablaAnualDepartamentos[Departamento],$A11)</f>
        <v>1200574</v>
      </c>
      <c r="D11" s="25" t="s">
        <v>385</v>
      </c>
      <c r="E11" s="17">
        <f t="shared" si="0"/>
        <v>2</v>
      </c>
      <c r="F11" s="18">
        <f t="shared" si="1"/>
        <v>0.1120131425629024</v>
      </c>
      <c r="G11" s="19"/>
      <c r="H11" s="19"/>
      <c r="I11" s="19"/>
      <c r="J11" s="2" t="str">
        <f t="shared" si="3"/>
        <v>Cesar</v>
      </c>
      <c r="K11" s="2">
        <f t="shared" si="2"/>
        <v>20</v>
      </c>
      <c r="O11" s="19"/>
      <c r="P11" s="19"/>
    </row>
    <row r="12" spans="1:16" x14ac:dyDescent="0.25">
      <c r="A12" s="15">
        <v>23</v>
      </c>
      <c r="B12" s="15" t="s">
        <v>147</v>
      </c>
      <c r="C12" s="16">
        <f>SUMIFS(TablaAnualDepartamentos[Poblacion],TablaAnualDepartamentos[Año],AñoDeCalculo,TablaAnualDepartamentos[Departamento],$A12)</f>
        <v>1784783</v>
      </c>
      <c r="D12" s="25" t="s">
        <v>385</v>
      </c>
      <c r="E12" s="17">
        <f t="shared" si="0"/>
        <v>2</v>
      </c>
      <c r="F12" s="18">
        <f t="shared" si="1"/>
        <v>0.16651964195696778</v>
      </c>
      <c r="G12" s="19"/>
      <c r="H12" s="19"/>
      <c r="I12" s="19"/>
      <c r="J12" s="2" t="s">
        <v>86</v>
      </c>
      <c r="K12" s="2">
        <f t="shared" si="2"/>
        <v>23</v>
      </c>
      <c r="O12" s="19"/>
      <c r="P12" s="19"/>
    </row>
    <row r="13" spans="1:16" x14ac:dyDescent="0.25">
      <c r="A13" s="15">
        <v>25</v>
      </c>
      <c r="B13" s="15" t="s">
        <v>87</v>
      </c>
      <c r="C13" s="16">
        <f>SUMIFS(TablaAnualDepartamentos[Poblacion],TablaAnualDepartamentos[Año],AñoDeCalculo,TablaAnualDepartamentos[Departamento],$A13)</f>
        <v>2919060</v>
      </c>
      <c r="D13" s="25" t="s">
        <v>387</v>
      </c>
      <c r="E13" s="17">
        <f t="shared" si="0"/>
        <v>4</v>
      </c>
      <c r="F13" s="18">
        <f t="shared" si="1"/>
        <v>0.32973728645459388</v>
      </c>
      <c r="G13" s="19"/>
      <c r="H13" s="19"/>
      <c r="I13" s="19"/>
      <c r="J13" s="2" t="str">
        <f>B13</f>
        <v>Cundinamarca</v>
      </c>
      <c r="K13" s="2">
        <f t="shared" si="2"/>
        <v>25</v>
      </c>
      <c r="O13" s="19"/>
      <c r="P13" s="19"/>
    </row>
    <row r="14" spans="1:16" x14ac:dyDescent="0.25">
      <c r="A14" s="15">
        <v>27</v>
      </c>
      <c r="B14" s="15" t="s">
        <v>148</v>
      </c>
      <c r="C14" s="16">
        <f>SUMIFS(TablaAnualDepartamentos[Poblacion],TablaAnualDepartamentos[Año],AñoDeCalculo,TablaAnualDepartamentos[Departamento],$A14)</f>
        <v>534826</v>
      </c>
      <c r="D14" s="25" t="s">
        <v>389</v>
      </c>
      <c r="E14" s="17">
        <f t="shared" si="0"/>
        <v>6</v>
      </c>
      <c r="F14" s="18">
        <f t="shared" si="1"/>
        <v>0.14733880161084062</v>
      </c>
      <c r="G14" s="19"/>
      <c r="H14" s="19"/>
      <c r="I14" s="19"/>
      <c r="J14" s="2" t="s">
        <v>85</v>
      </c>
      <c r="K14" s="2">
        <f t="shared" si="2"/>
        <v>27</v>
      </c>
      <c r="O14" s="19"/>
      <c r="P14" s="19"/>
    </row>
    <row r="15" spans="1:16" x14ac:dyDescent="0.25">
      <c r="A15" s="15">
        <v>41</v>
      </c>
      <c r="B15" s="15" t="s">
        <v>90</v>
      </c>
      <c r="C15" s="16">
        <f>SUMIFS(TablaAnualDepartamentos[Poblacion],TablaAnualDepartamentos[Año],AñoDeCalculo,TablaAnualDepartamentos[Departamento],$A15)</f>
        <v>1100386</v>
      </c>
      <c r="D15" s="25" t="s">
        <v>388</v>
      </c>
      <c r="E15" s="17">
        <f t="shared" si="0"/>
        <v>5</v>
      </c>
      <c r="F15" s="18">
        <f t="shared" si="1"/>
        <v>0.20707371609463487</v>
      </c>
      <c r="G15" s="19"/>
      <c r="H15" s="19"/>
      <c r="I15" s="19"/>
      <c r="J15" s="2" t="str">
        <f t="shared" ref="J15:J29" si="4">B15</f>
        <v>Huila</v>
      </c>
      <c r="K15" s="2">
        <f t="shared" si="2"/>
        <v>41</v>
      </c>
      <c r="O15" s="19"/>
      <c r="P15" s="19"/>
    </row>
    <row r="16" spans="1:16" x14ac:dyDescent="0.25">
      <c r="A16" s="15">
        <v>44</v>
      </c>
      <c r="B16" s="15" t="s">
        <v>91</v>
      </c>
      <c r="C16" s="16">
        <f>SUMIFS(TablaAnualDepartamentos[Poblacion],TablaAnualDepartamentos[Año],AñoDeCalculo,TablaAnualDepartamentos[Departamento],$A16)</f>
        <v>880560</v>
      </c>
      <c r="D16" s="25" t="s">
        <v>385</v>
      </c>
      <c r="E16" s="17">
        <f t="shared" si="0"/>
        <v>2</v>
      </c>
      <c r="F16" s="18">
        <f t="shared" si="1"/>
        <v>8.2155946085113729E-2</v>
      </c>
      <c r="G16" s="19"/>
      <c r="H16" s="19"/>
      <c r="I16" s="19"/>
      <c r="J16" s="2" t="str">
        <f t="shared" si="4"/>
        <v>La Guajira</v>
      </c>
      <c r="K16" s="2">
        <f t="shared" si="2"/>
        <v>44</v>
      </c>
      <c r="O16" s="19"/>
      <c r="P16" s="19"/>
    </row>
    <row r="17" spans="1:16" x14ac:dyDescent="0.25">
      <c r="A17" s="15">
        <v>47</v>
      </c>
      <c r="B17" s="15" t="s">
        <v>92</v>
      </c>
      <c r="C17" s="16">
        <f>SUMIFS(TablaAnualDepartamentos[Poblacion],TablaAnualDepartamentos[Año],AñoDeCalculo,TablaAnualDepartamentos[Departamento],$A17)</f>
        <v>1341746</v>
      </c>
      <c r="D17" s="25" t="s">
        <v>385</v>
      </c>
      <c r="E17" s="17">
        <f t="shared" si="0"/>
        <v>2</v>
      </c>
      <c r="F17" s="18">
        <f t="shared" si="1"/>
        <v>0.12518444175969498</v>
      </c>
      <c r="G17" s="19"/>
      <c r="H17" s="19"/>
      <c r="I17" s="19"/>
      <c r="J17" s="2" t="str">
        <f t="shared" si="4"/>
        <v>Magdalena</v>
      </c>
      <c r="K17" s="2">
        <f t="shared" si="2"/>
        <v>47</v>
      </c>
      <c r="O17" s="19"/>
      <c r="P17" s="19"/>
    </row>
    <row r="18" spans="1:16" x14ac:dyDescent="0.25">
      <c r="A18" s="15">
        <v>50</v>
      </c>
      <c r="B18" s="15" t="s">
        <v>93</v>
      </c>
      <c r="C18" s="16">
        <f>SUMIFS(TablaAnualDepartamentos[Poblacion],TablaAnualDepartamentos[Año],AñoDeCalculo,TablaAnualDepartamentos[Departamento],$A18)</f>
        <v>1039722</v>
      </c>
      <c r="D18" s="25" t="s">
        <v>387</v>
      </c>
      <c r="E18" s="17">
        <f t="shared" si="0"/>
        <v>4</v>
      </c>
      <c r="F18" s="18">
        <f t="shared" si="1"/>
        <v>0.11744709288166165</v>
      </c>
      <c r="G18" s="19"/>
      <c r="H18" s="19"/>
      <c r="I18" s="19"/>
      <c r="J18" s="2" t="str">
        <f t="shared" si="4"/>
        <v>Meta</v>
      </c>
      <c r="K18" s="2">
        <f t="shared" si="2"/>
        <v>50</v>
      </c>
      <c r="O18" s="19"/>
      <c r="P18" s="19"/>
    </row>
    <row r="19" spans="1:16" x14ac:dyDescent="0.25">
      <c r="A19" s="15">
        <v>52</v>
      </c>
      <c r="B19" s="15" t="s">
        <v>94</v>
      </c>
      <c r="C19" s="16">
        <f>SUMIFS(TablaAnualDepartamentos[Poblacion],TablaAnualDepartamentos[Año],AñoDeCalculo,TablaAnualDepartamentos[Departamento],$A19)</f>
        <v>1630592</v>
      </c>
      <c r="D19" s="25" t="s">
        <v>389</v>
      </c>
      <c r="E19" s="17">
        <f t="shared" si="0"/>
        <v>6</v>
      </c>
      <c r="F19" s="18">
        <f t="shared" si="1"/>
        <v>0.44921053052062504</v>
      </c>
      <c r="G19" s="19"/>
      <c r="H19" s="19"/>
      <c r="I19" s="19"/>
      <c r="J19" s="2" t="str">
        <f t="shared" si="4"/>
        <v>Nariño</v>
      </c>
      <c r="K19" s="2">
        <f t="shared" si="2"/>
        <v>52</v>
      </c>
      <c r="O19" s="19"/>
      <c r="P19" s="19"/>
    </row>
    <row r="20" spans="1:16" x14ac:dyDescent="0.25">
      <c r="A20" s="15">
        <v>54</v>
      </c>
      <c r="B20" s="15" t="s">
        <v>95</v>
      </c>
      <c r="C20" s="16">
        <f>SUMIFS(TablaAnualDepartamentos[Poblacion],TablaAnualDepartamentos[Año],AñoDeCalculo,TablaAnualDepartamentos[Departamento],$A20)</f>
        <v>1491689</v>
      </c>
      <c r="D20" s="25" t="s">
        <v>387</v>
      </c>
      <c r="E20" s="17">
        <f t="shared" si="0"/>
        <v>4</v>
      </c>
      <c r="F20" s="18">
        <f t="shared" si="1"/>
        <v>0.16850132682924185</v>
      </c>
      <c r="G20" s="19"/>
      <c r="H20" s="19"/>
      <c r="I20" s="19"/>
      <c r="J20" s="2" t="str">
        <f t="shared" si="4"/>
        <v>Norte de Santander</v>
      </c>
      <c r="K20" s="2">
        <f t="shared" si="2"/>
        <v>54</v>
      </c>
      <c r="O20" s="19"/>
      <c r="P20" s="19"/>
    </row>
    <row r="21" spans="1:16" x14ac:dyDescent="0.25">
      <c r="A21" s="15">
        <v>63</v>
      </c>
      <c r="B21" s="15" t="s">
        <v>97</v>
      </c>
      <c r="C21" s="16">
        <f>SUMIFS(TablaAnualDepartamentos[Poblacion],TablaAnualDepartamentos[Año],AñoDeCalculo,TablaAnualDepartamentos[Departamento],$A21)</f>
        <v>539904</v>
      </c>
      <c r="D21" s="25" t="s">
        <v>388</v>
      </c>
      <c r="E21" s="17">
        <f t="shared" si="0"/>
        <v>5</v>
      </c>
      <c r="F21" s="18">
        <f t="shared" si="1"/>
        <v>0.10160064524117696</v>
      </c>
      <c r="G21" s="19"/>
      <c r="H21" s="19"/>
      <c r="I21" s="19"/>
      <c r="J21" s="2" t="str">
        <f t="shared" si="4"/>
        <v>Quindío</v>
      </c>
      <c r="K21" s="2">
        <f t="shared" si="2"/>
        <v>63</v>
      </c>
      <c r="O21" s="19"/>
      <c r="P21" s="19"/>
    </row>
    <row r="22" spans="1:16" x14ac:dyDescent="0.25">
      <c r="A22" s="15">
        <v>66</v>
      </c>
      <c r="B22" s="15" t="s">
        <v>98</v>
      </c>
      <c r="C22" s="16">
        <f>SUMIFS(TablaAnualDepartamentos[Poblacion],TablaAnualDepartamentos[Año],AñoDeCalculo,TablaAnualDepartamentos[Departamento],$A22)</f>
        <v>943401</v>
      </c>
      <c r="D22" s="25" t="s">
        <v>388</v>
      </c>
      <c r="E22" s="17">
        <f t="shared" si="0"/>
        <v>5</v>
      </c>
      <c r="F22" s="18">
        <f t="shared" si="1"/>
        <v>0.1775318395884668</v>
      </c>
      <c r="G22" s="19"/>
      <c r="H22" s="19"/>
      <c r="I22" s="19"/>
      <c r="J22" s="2" t="str">
        <f t="shared" si="4"/>
        <v>Risaralda</v>
      </c>
      <c r="K22" s="2">
        <f t="shared" si="2"/>
        <v>66</v>
      </c>
      <c r="O22" s="19"/>
      <c r="P22" s="19"/>
    </row>
    <row r="23" spans="1:16" x14ac:dyDescent="0.25">
      <c r="A23" s="15">
        <v>68</v>
      </c>
      <c r="B23" s="15" t="s">
        <v>100</v>
      </c>
      <c r="C23" s="16">
        <f>SUMIFS(TablaAnualDepartamentos[Poblacion],TablaAnualDepartamentos[Año],AñoDeCalculo,TablaAnualDepartamentos[Departamento],$A23)</f>
        <v>2184837</v>
      </c>
      <c r="D23" s="25" t="s">
        <v>387</v>
      </c>
      <c r="E23" s="17">
        <f t="shared" si="0"/>
        <v>4</v>
      </c>
      <c r="F23" s="18">
        <f t="shared" si="1"/>
        <v>0.24679938875034962</v>
      </c>
      <c r="G23" s="19"/>
      <c r="H23" s="19"/>
      <c r="I23" s="19"/>
      <c r="J23" s="2" t="str">
        <f t="shared" si="4"/>
        <v>Santander</v>
      </c>
      <c r="K23" s="2">
        <f t="shared" si="2"/>
        <v>68</v>
      </c>
      <c r="O23" s="19"/>
      <c r="P23" s="19"/>
    </row>
    <row r="24" spans="1:16" x14ac:dyDescent="0.25">
      <c r="A24" s="15">
        <v>70</v>
      </c>
      <c r="B24" s="15" t="s">
        <v>101</v>
      </c>
      <c r="C24" s="16">
        <f>SUMIFS(TablaAnualDepartamentos[Poblacion],TablaAnualDepartamentos[Año],AñoDeCalculo,TablaAnualDepartamentos[Departamento],$A24)</f>
        <v>904863</v>
      </c>
      <c r="D24" s="25" t="s">
        <v>385</v>
      </c>
      <c r="E24" s="17">
        <f t="shared" si="0"/>
        <v>2</v>
      </c>
      <c r="F24" s="18">
        <f t="shared" si="1"/>
        <v>8.4423407652419222E-2</v>
      </c>
      <c r="G24" s="19"/>
      <c r="H24" s="19"/>
      <c r="I24" s="19"/>
      <c r="J24" s="2" t="str">
        <f t="shared" si="4"/>
        <v>Sucre</v>
      </c>
      <c r="K24" s="2">
        <f t="shared" si="2"/>
        <v>70</v>
      </c>
      <c r="O24" s="19"/>
      <c r="P24" s="19"/>
    </row>
    <row r="25" spans="1:16" x14ac:dyDescent="0.25">
      <c r="A25" s="15">
        <v>73</v>
      </c>
      <c r="B25" s="15" t="s">
        <v>102</v>
      </c>
      <c r="C25" s="16">
        <f>SUMIFS(TablaAnualDepartamentos[Poblacion],TablaAnualDepartamentos[Año],AñoDeCalculo,TablaAnualDepartamentos[Departamento],$A25)</f>
        <v>1330187</v>
      </c>
      <c r="D25" s="25" t="s">
        <v>388</v>
      </c>
      <c r="E25" s="17">
        <f t="shared" si="0"/>
        <v>5</v>
      </c>
      <c r="F25" s="18">
        <f t="shared" si="1"/>
        <v>0.25031831120240905</v>
      </c>
      <c r="G25" s="19"/>
      <c r="H25" s="19"/>
      <c r="I25" s="19"/>
      <c r="J25" s="2" t="str">
        <f t="shared" si="4"/>
        <v>Tolima</v>
      </c>
      <c r="K25" s="2">
        <f t="shared" si="2"/>
        <v>73</v>
      </c>
      <c r="O25" s="19"/>
      <c r="P25" s="19"/>
    </row>
    <row r="26" spans="1:16" x14ac:dyDescent="0.25">
      <c r="A26" s="15">
        <v>76</v>
      </c>
      <c r="B26" s="15" t="s">
        <v>149</v>
      </c>
      <c r="C26" s="16">
        <f>SUMIFS(TablaAnualDepartamentos[Poblacion],TablaAnualDepartamentos[Año],AñoDeCalculo,TablaAnualDepartamentos[Departamento],$A26)</f>
        <v>4475886</v>
      </c>
      <c r="D26" s="25" t="s">
        <v>390</v>
      </c>
      <c r="E26" s="17">
        <f t="shared" si="0"/>
        <v>7</v>
      </c>
      <c r="F26" s="18">
        <f t="shared" si="1"/>
        <v>1</v>
      </c>
      <c r="G26" s="19"/>
      <c r="H26" s="19"/>
      <c r="I26" s="19"/>
      <c r="J26" s="2" t="str">
        <f t="shared" si="4"/>
        <v>Valle del Cauca</v>
      </c>
      <c r="K26" s="2">
        <f t="shared" si="2"/>
        <v>76</v>
      </c>
      <c r="O26" s="19"/>
      <c r="P26" s="19"/>
    </row>
    <row r="27" spans="1:16" x14ac:dyDescent="0.25">
      <c r="A27" s="15">
        <v>81</v>
      </c>
      <c r="B27" s="15" t="s">
        <v>76</v>
      </c>
      <c r="C27" s="16">
        <f>SUMIFS(TablaAnualDepartamentos[Poblacion],TablaAnualDepartamentos[Año],AñoDeCalculo,TablaAnualDepartamentos[Departamento],$A27)</f>
        <v>262174</v>
      </c>
      <c r="D27" s="25" t="s">
        <v>391</v>
      </c>
      <c r="E27" s="17">
        <f t="shared" si="0"/>
        <v>8</v>
      </c>
      <c r="F27" s="18">
        <f t="shared" si="1"/>
        <v>0.18903120910496887</v>
      </c>
      <c r="G27" s="19"/>
      <c r="H27" s="19"/>
      <c r="I27" s="19"/>
      <c r="J27" s="2" t="str">
        <f t="shared" si="4"/>
        <v>Arauca</v>
      </c>
      <c r="K27" s="2">
        <f t="shared" si="2"/>
        <v>81</v>
      </c>
      <c r="O27" s="19"/>
      <c r="P27" s="19"/>
    </row>
    <row r="28" spans="1:16" x14ac:dyDescent="0.25">
      <c r="A28" s="15">
        <v>85</v>
      </c>
      <c r="B28" s="15" t="s">
        <v>82</v>
      </c>
      <c r="C28" s="16">
        <f>SUMIFS(TablaAnualDepartamentos[Poblacion],TablaAnualDepartamentos[Año],AñoDeCalculo,TablaAnualDepartamentos[Departamento],$A28)</f>
        <v>420504</v>
      </c>
      <c r="D28" s="25" t="s">
        <v>391</v>
      </c>
      <c r="E28" s="17">
        <f t="shared" si="0"/>
        <v>8</v>
      </c>
      <c r="F28" s="18">
        <f t="shared" si="1"/>
        <v>0.30318940685756723</v>
      </c>
      <c r="G28" s="19"/>
      <c r="H28" s="19"/>
      <c r="I28" s="19"/>
      <c r="J28" s="2" t="str">
        <f t="shared" si="4"/>
        <v>Casanare</v>
      </c>
      <c r="K28" s="2">
        <f t="shared" si="2"/>
        <v>85</v>
      </c>
      <c r="O28" s="19"/>
      <c r="P28" s="19"/>
    </row>
    <row r="29" spans="1:16" x14ac:dyDescent="0.25">
      <c r="A29" s="15">
        <v>86</v>
      </c>
      <c r="B29" s="15" t="s">
        <v>96</v>
      </c>
      <c r="C29" s="16">
        <f>SUMIFS(TablaAnualDepartamentos[Poblacion],TablaAnualDepartamentos[Año],AñoDeCalculo,TablaAnualDepartamentos[Departamento],$A29)</f>
        <v>348182</v>
      </c>
      <c r="D29" s="25" t="s">
        <v>391</v>
      </c>
      <c r="E29" s="17">
        <f t="shared" si="0"/>
        <v>8</v>
      </c>
      <c r="F29" s="18">
        <f t="shared" si="1"/>
        <v>0.25104420899321167</v>
      </c>
      <c r="G29" s="19"/>
      <c r="H29" s="19"/>
      <c r="I29" s="19"/>
      <c r="J29" s="2" t="str">
        <f t="shared" si="4"/>
        <v>Putumayo</v>
      </c>
      <c r="K29" s="2">
        <f t="shared" si="2"/>
        <v>86</v>
      </c>
      <c r="O29" s="19"/>
      <c r="P29" s="19"/>
    </row>
    <row r="30" spans="1:16" x14ac:dyDescent="0.25">
      <c r="A30" s="15">
        <v>88</v>
      </c>
      <c r="B30" s="15" t="s">
        <v>150</v>
      </c>
      <c r="C30" s="16">
        <f>SUMIFS(TablaAnualDepartamentos[Poblacion],TablaAnualDepartamentos[Año],AñoDeCalculo,TablaAnualDepartamentos[Departamento],$A30)</f>
        <v>61280</v>
      </c>
      <c r="D30" s="25" t="s">
        <v>99</v>
      </c>
      <c r="E30" s="17">
        <f t="shared" si="0"/>
        <v>9</v>
      </c>
      <c r="F30" s="18">
        <f t="shared" si="1"/>
        <v>1</v>
      </c>
      <c r="G30" s="19"/>
      <c r="H30" s="19"/>
      <c r="I30" s="19"/>
      <c r="J30" s="2" t="s">
        <v>99</v>
      </c>
      <c r="K30" s="2">
        <f t="shared" si="2"/>
        <v>88</v>
      </c>
      <c r="O30" s="19"/>
      <c r="P30" s="19"/>
    </row>
    <row r="31" spans="1:16" x14ac:dyDescent="0.25">
      <c r="A31" s="15">
        <v>91</v>
      </c>
      <c r="B31" s="15" t="s">
        <v>3</v>
      </c>
      <c r="C31" s="16">
        <f>SUMIFS(TablaAnualDepartamentos[Poblacion],TablaAnualDepartamentos[Año],AñoDeCalculo,TablaAnualDepartamentos[Departamento],$A31)</f>
        <v>76589</v>
      </c>
      <c r="D31" s="25" t="s">
        <v>391</v>
      </c>
      <c r="E31" s="17">
        <f t="shared" si="0"/>
        <v>8</v>
      </c>
      <c r="F31" s="18">
        <f t="shared" si="1"/>
        <v>5.5221765980381199E-2</v>
      </c>
      <c r="G31" s="19"/>
      <c r="H31" s="19"/>
      <c r="I31" s="19"/>
      <c r="J31" s="2" t="str">
        <f t="shared" ref="J31:J36" si="5">B31</f>
        <v>Amazonas</v>
      </c>
      <c r="K31" s="2">
        <f t="shared" si="2"/>
        <v>91</v>
      </c>
      <c r="O31" s="19"/>
      <c r="P31" s="19"/>
    </row>
    <row r="32" spans="1:16" x14ac:dyDescent="0.25">
      <c r="A32" s="15">
        <v>94</v>
      </c>
      <c r="B32" s="15" t="s">
        <v>88</v>
      </c>
      <c r="C32" s="16">
        <f>SUMIFS(TablaAnualDepartamentos[Poblacion],TablaAnualDepartamentos[Año],AñoDeCalculo,TablaAnualDepartamentos[Departamento],$A32)</f>
        <v>48114</v>
      </c>
      <c r="D32" s="25" t="s">
        <v>391</v>
      </c>
      <c r="E32" s="17">
        <f t="shared" si="0"/>
        <v>8</v>
      </c>
      <c r="F32" s="18">
        <f t="shared" si="1"/>
        <v>3.4690883134393467E-2</v>
      </c>
      <c r="G32" s="19"/>
      <c r="H32" s="19"/>
      <c r="I32" s="19"/>
      <c r="J32" s="2" t="str">
        <f t="shared" si="5"/>
        <v>Guainía</v>
      </c>
      <c r="K32" s="2">
        <f t="shared" si="2"/>
        <v>94</v>
      </c>
      <c r="O32" s="19"/>
      <c r="P32" s="19"/>
    </row>
    <row r="33" spans="1:16" x14ac:dyDescent="0.25">
      <c r="A33" s="15">
        <v>95</v>
      </c>
      <c r="B33" s="15" t="s">
        <v>89</v>
      </c>
      <c r="C33" s="16">
        <f>SUMIFS(TablaAnualDepartamentos[Poblacion],TablaAnualDepartamentos[Año],AñoDeCalculo,TablaAnualDepartamentos[Departamento],$A33)</f>
        <v>82767</v>
      </c>
      <c r="D33" s="25" t="s">
        <v>391</v>
      </c>
      <c r="E33" s="17">
        <f t="shared" si="0"/>
        <v>8</v>
      </c>
      <c r="F33" s="18">
        <f t="shared" si="1"/>
        <v>5.9676192467563366E-2</v>
      </c>
      <c r="G33" s="19"/>
      <c r="H33" s="19"/>
      <c r="I33" s="19"/>
      <c r="J33" s="2" t="str">
        <f t="shared" si="5"/>
        <v>Guaviare</v>
      </c>
      <c r="K33" s="2">
        <f t="shared" si="2"/>
        <v>95</v>
      </c>
      <c r="O33" s="19"/>
      <c r="P33" s="19"/>
    </row>
    <row r="34" spans="1:16" x14ac:dyDescent="0.25">
      <c r="A34" s="15">
        <v>97</v>
      </c>
      <c r="B34" s="15" t="s">
        <v>103</v>
      </c>
      <c r="C34" s="16">
        <f>SUMIFS(TablaAnualDepartamentos[Poblacion],TablaAnualDepartamentos[Año],AñoDeCalculo,TablaAnualDepartamentos[Departamento],$A34)</f>
        <v>40797</v>
      </c>
      <c r="D34" s="25" t="s">
        <v>391</v>
      </c>
      <c r="E34" s="17">
        <f t="shared" si="0"/>
        <v>8</v>
      </c>
      <c r="F34" s="18">
        <f t="shared" si="1"/>
        <v>2.9415221333371787E-2</v>
      </c>
      <c r="G34" s="19"/>
      <c r="H34" s="19"/>
      <c r="I34" s="19"/>
      <c r="J34" s="2" t="str">
        <f t="shared" si="5"/>
        <v>Vaupés</v>
      </c>
      <c r="K34" s="2">
        <f t="shared" si="2"/>
        <v>97</v>
      </c>
      <c r="O34" s="19"/>
      <c r="P34" s="19"/>
    </row>
    <row r="35" spans="1:16" x14ac:dyDescent="0.25">
      <c r="A35" s="15">
        <v>99</v>
      </c>
      <c r="B35" s="15" t="s">
        <v>104</v>
      </c>
      <c r="C35" s="16">
        <f>SUMIFS(TablaAnualDepartamentos[Poblacion],TablaAnualDepartamentos[Año],AñoDeCalculo,TablaAnualDepartamentos[Departamento],$A35)</f>
        <v>107808</v>
      </c>
      <c r="D35" s="25" t="s">
        <v>391</v>
      </c>
      <c r="E35" s="17">
        <f t="shared" si="0"/>
        <v>8</v>
      </c>
      <c r="F35" s="18">
        <f t="shared" si="1"/>
        <v>7.7731112128542432E-2</v>
      </c>
      <c r="G35" s="19"/>
      <c r="H35" s="19"/>
      <c r="I35" s="19"/>
      <c r="J35" s="2" t="str">
        <f t="shared" si="5"/>
        <v>Vichada</v>
      </c>
      <c r="K35" s="2">
        <f t="shared" si="2"/>
        <v>99</v>
      </c>
      <c r="O35" s="19"/>
      <c r="P35" s="19"/>
    </row>
    <row r="36" spans="1:16" x14ac:dyDescent="0.25">
      <c r="B36" s="21" t="s">
        <v>381</v>
      </c>
      <c r="C36" s="22">
        <f>SUM(C3:C35)</f>
        <v>48258494</v>
      </c>
      <c r="J36" s="2" t="str">
        <f t="shared" si="5"/>
        <v>Total</v>
      </c>
    </row>
    <row r="38" spans="1:16" x14ac:dyDescent="0.25">
      <c r="C38" s="12" t="str">
        <f>C2</f>
        <v>Población</v>
      </c>
      <c r="D38" s="12" t="str">
        <f>D2</f>
        <v>Region</v>
      </c>
      <c r="E38" s="12" t="str">
        <f>E2</f>
        <v>No.</v>
      </c>
    </row>
    <row r="39" spans="1:16" x14ac:dyDescent="0.25">
      <c r="C39" s="23">
        <f>SUMIF($D$3:$D$35,$D39,C$3:C$35)</f>
        <v>6407102</v>
      </c>
      <c r="D39" s="25" t="s">
        <v>74</v>
      </c>
      <c r="E39" s="17">
        <f t="shared" ref="E39:E47" si="6">MATCH($D39,ListaRegiones,0)</f>
        <v>1</v>
      </c>
    </row>
    <row r="40" spans="1:16" x14ac:dyDescent="0.25">
      <c r="C40" s="23">
        <f t="shared" ref="C40:C47" si="7">SUMIF($D$3:$D$35,$D40,C$3:C$35)</f>
        <v>10718153</v>
      </c>
      <c r="D40" s="25" t="s">
        <v>385</v>
      </c>
      <c r="E40" s="17">
        <f t="shared" si="6"/>
        <v>2</v>
      </c>
    </row>
    <row r="41" spans="1:16" x14ac:dyDescent="0.25">
      <c r="C41" s="23">
        <f t="shared" si="7"/>
        <v>7412566</v>
      </c>
      <c r="D41" s="25" t="s">
        <v>386</v>
      </c>
      <c r="E41" s="17">
        <f t="shared" si="6"/>
        <v>3</v>
      </c>
    </row>
    <row r="42" spans="1:16" x14ac:dyDescent="0.25">
      <c r="C42" s="23">
        <f t="shared" si="7"/>
        <v>8852684</v>
      </c>
      <c r="D42" s="25" t="s">
        <v>387</v>
      </c>
      <c r="E42" s="17">
        <f t="shared" si="6"/>
        <v>4</v>
      </c>
    </row>
    <row r="43" spans="1:16" x14ac:dyDescent="0.25">
      <c r="C43" s="23">
        <f t="shared" si="7"/>
        <v>5313982</v>
      </c>
      <c r="D43" s="25" t="s">
        <v>388</v>
      </c>
      <c r="E43" s="17">
        <f t="shared" si="6"/>
        <v>5</v>
      </c>
    </row>
    <row r="44" spans="1:16" x14ac:dyDescent="0.25">
      <c r="C44" s="23">
        <f t="shared" si="7"/>
        <v>3629906</v>
      </c>
      <c r="D44" s="25" t="s">
        <v>389</v>
      </c>
      <c r="E44" s="17">
        <f t="shared" si="6"/>
        <v>6</v>
      </c>
    </row>
    <row r="45" spans="1:16" x14ac:dyDescent="0.25">
      <c r="C45" s="23">
        <f t="shared" si="7"/>
        <v>4475886</v>
      </c>
      <c r="D45" s="25" t="s">
        <v>390</v>
      </c>
      <c r="E45" s="17">
        <f t="shared" si="6"/>
        <v>7</v>
      </c>
    </row>
    <row r="46" spans="1:16" x14ac:dyDescent="0.25">
      <c r="C46" s="23">
        <f t="shared" si="7"/>
        <v>1386935</v>
      </c>
      <c r="D46" s="25" t="s">
        <v>391</v>
      </c>
      <c r="E46" s="17">
        <f t="shared" si="6"/>
        <v>8</v>
      </c>
    </row>
    <row r="47" spans="1:16" x14ac:dyDescent="0.25">
      <c r="C47" s="23">
        <f t="shared" si="7"/>
        <v>61280</v>
      </c>
      <c r="D47" s="25" t="s">
        <v>99</v>
      </c>
      <c r="E47" s="17">
        <f t="shared" si="6"/>
        <v>9</v>
      </c>
    </row>
    <row r="48" spans="1:16" x14ac:dyDescent="0.25">
      <c r="C48" s="22">
        <f>SUM(C39:C47)</f>
        <v>48258494</v>
      </c>
      <c r="D48" s="21" t="s">
        <v>381</v>
      </c>
    </row>
  </sheetData>
  <mergeCells count="1">
    <mergeCell ref="A1:D1"/>
  </mergeCells>
  <dataValidations count="1">
    <dataValidation type="list" allowBlank="1" showInputMessage="1" showErrorMessage="1" sqref="D3:D35" xr:uid="{00000000-0002-0000-0000-000000000000}">
      <formula1>ListaRegiones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"/>
  <sheetViews>
    <sheetView showGridLines="0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1" width="9.5703125" style="2" bestFit="1" customWidth="1"/>
    <col min="2" max="2" width="14.5703125" style="2" bestFit="1" customWidth="1"/>
    <col min="3" max="3" width="75" style="2" customWidth="1"/>
    <col min="4" max="4" width="18.42578125" style="2" bestFit="1" customWidth="1"/>
    <col min="5" max="5" width="19.28515625" style="2" bestFit="1" customWidth="1"/>
    <col min="6" max="6" width="6.85546875" style="2" bestFit="1" customWidth="1"/>
    <col min="7" max="7" width="4.5703125" style="2" bestFit="1" customWidth="1"/>
    <col min="8" max="8" width="5.7109375" style="2" bestFit="1" customWidth="1"/>
    <col min="9" max="9" width="12.5703125" style="2" bestFit="1" customWidth="1"/>
    <col min="10" max="10" width="10.7109375" style="2" bestFit="1" customWidth="1"/>
    <col min="11" max="11" width="10" style="2" bestFit="1" customWidth="1"/>
    <col min="12" max="12" width="10.28515625" style="2" bestFit="1" customWidth="1"/>
    <col min="13" max="13" width="14.140625" style="2" bestFit="1" customWidth="1"/>
    <col min="14" max="14" width="3.7109375" style="2" customWidth="1"/>
    <col min="15" max="15" width="5.140625" style="27" bestFit="1" customWidth="1"/>
    <col min="16" max="16" width="24.42578125" style="2" customWidth="1"/>
    <col min="17" max="18" width="11.42578125" style="2"/>
    <col min="19" max="19" width="11.85546875" style="2" bestFit="1" customWidth="1"/>
    <col min="20" max="16384" width="11.42578125" style="2"/>
  </cols>
  <sheetData>
    <row r="1" spans="1:16" s="27" customFormat="1" x14ac:dyDescent="0.25">
      <c r="A1" s="26" t="s">
        <v>154</v>
      </c>
      <c r="B1" s="26" t="s">
        <v>533</v>
      </c>
      <c r="C1" s="26" t="s">
        <v>155</v>
      </c>
      <c r="D1" s="26" t="s">
        <v>2</v>
      </c>
      <c r="E1" s="26" t="s">
        <v>1</v>
      </c>
      <c r="F1" s="26" t="s">
        <v>158</v>
      </c>
      <c r="G1" s="26" t="s">
        <v>398</v>
      </c>
      <c r="H1" s="26" t="s">
        <v>399</v>
      </c>
      <c r="I1" s="26" t="s">
        <v>156</v>
      </c>
      <c r="J1" s="26" t="s">
        <v>157</v>
      </c>
      <c r="K1" s="26" t="s">
        <v>159</v>
      </c>
      <c r="L1" s="26" t="s">
        <v>160</v>
      </c>
      <c r="M1" s="26" t="s">
        <v>395</v>
      </c>
      <c r="O1" s="26" t="s">
        <v>375</v>
      </c>
      <c r="P1" s="26" t="s">
        <v>403</v>
      </c>
    </row>
    <row r="2" spans="1:16" s="27" customFormat="1" hidden="1" x14ac:dyDescent="0.25">
      <c r="A2" s="26">
        <v>1</v>
      </c>
      <c r="B2" s="26">
        <f t="shared" ref="B2" si="0">A2+1</f>
        <v>2</v>
      </c>
      <c r="C2" s="26">
        <f t="shared" ref="C2" si="1">B2+1</f>
        <v>3</v>
      </c>
      <c r="D2" s="26">
        <f t="shared" ref="D2:P2" si="2">C2+1</f>
        <v>4</v>
      </c>
      <c r="E2" s="26">
        <f t="shared" si="2"/>
        <v>5</v>
      </c>
      <c r="F2" s="26">
        <f t="shared" si="2"/>
        <v>6</v>
      </c>
      <c r="G2" s="26">
        <f t="shared" ref="G2" si="3">F2+1</f>
        <v>7</v>
      </c>
      <c r="H2" s="26">
        <f t="shared" ref="H2" si="4">G2+1</f>
        <v>8</v>
      </c>
      <c r="I2" s="26">
        <f t="shared" ref="I2" si="5">H2+1</f>
        <v>9</v>
      </c>
      <c r="J2" s="26">
        <f t="shared" si="2"/>
        <v>10</v>
      </c>
      <c r="K2" s="26">
        <f t="shared" si="2"/>
        <v>11</v>
      </c>
      <c r="L2" s="26">
        <f t="shared" si="2"/>
        <v>12</v>
      </c>
      <c r="M2" s="26">
        <f t="shared" si="2"/>
        <v>13</v>
      </c>
      <c r="N2" s="28">
        <f t="shared" si="2"/>
        <v>14</v>
      </c>
      <c r="O2" s="26">
        <f t="shared" si="2"/>
        <v>15</v>
      </c>
      <c r="P2" s="26">
        <f t="shared" si="2"/>
        <v>16</v>
      </c>
    </row>
    <row r="3" spans="1:16" s="32" customFormat="1" ht="25.5" x14ac:dyDescent="0.2">
      <c r="A3" s="29" t="s">
        <v>63</v>
      </c>
      <c r="B3" s="29"/>
      <c r="C3" s="29" t="s">
        <v>161</v>
      </c>
      <c r="D3" s="29" t="s">
        <v>162</v>
      </c>
      <c r="E3" s="29" t="s">
        <v>163</v>
      </c>
      <c r="F3" s="29"/>
      <c r="G3" s="30">
        <v>0</v>
      </c>
      <c r="H3" s="30">
        <v>1</v>
      </c>
      <c r="I3" s="29" t="s">
        <v>164</v>
      </c>
      <c r="J3" s="29"/>
      <c r="K3" s="31">
        <v>0</v>
      </c>
      <c r="L3" s="31"/>
      <c r="M3" s="31"/>
      <c r="O3" s="33" t="str">
        <f>INDEX(ParametrosIndice!$A$3:$A$6,MATCH($D3,ParametrosIndice!$B$3:$B$6,0),1)</f>
        <v>H</v>
      </c>
      <c r="P3" s="34" t="s">
        <v>415</v>
      </c>
    </row>
    <row r="4" spans="1:16" s="32" customFormat="1" ht="25.5" x14ac:dyDescent="0.2">
      <c r="A4" s="29" t="s">
        <v>66</v>
      </c>
      <c r="B4" s="29"/>
      <c r="C4" s="29" t="s">
        <v>165</v>
      </c>
      <c r="D4" s="29" t="s">
        <v>162</v>
      </c>
      <c r="E4" s="29" t="s">
        <v>163</v>
      </c>
      <c r="F4" s="29"/>
      <c r="G4" s="30">
        <v>0</v>
      </c>
      <c r="H4" s="30">
        <v>1</v>
      </c>
      <c r="I4" s="29" t="s">
        <v>164</v>
      </c>
      <c r="J4" s="29"/>
      <c r="K4" s="31">
        <v>0</v>
      </c>
      <c r="L4" s="31"/>
      <c r="M4" s="31"/>
      <c r="O4" s="33" t="str">
        <f>INDEX(ParametrosIndice!$A$3:$A$6,MATCH($D4,ParametrosIndice!$B$3:$B$6,0),1)</f>
        <v>H</v>
      </c>
      <c r="P4" s="34" t="s">
        <v>416</v>
      </c>
    </row>
    <row r="5" spans="1:16" s="32" customFormat="1" ht="25.5" x14ac:dyDescent="0.2">
      <c r="A5" s="29" t="s">
        <v>67</v>
      </c>
      <c r="B5" s="29"/>
      <c r="C5" s="29" t="s">
        <v>166</v>
      </c>
      <c r="D5" s="29" t="s">
        <v>162</v>
      </c>
      <c r="E5" s="29" t="s">
        <v>163</v>
      </c>
      <c r="F5" s="29"/>
      <c r="G5" s="30">
        <v>0</v>
      </c>
      <c r="H5" s="30">
        <v>1</v>
      </c>
      <c r="I5" s="29" t="s">
        <v>167</v>
      </c>
      <c r="J5" s="29"/>
      <c r="K5" s="31">
        <v>0</v>
      </c>
      <c r="L5" s="31"/>
      <c r="M5" s="31"/>
      <c r="O5" s="33" t="str">
        <f>INDEX(ParametrosIndice!$A$3:$A$6,MATCH($D5,ParametrosIndice!$B$3:$B$6,0),1)</f>
        <v>H</v>
      </c>
      <c r="P5" s="34" t="s">
        <v>417</v>
      </c>
    </row>
    <row r="6" spans="1:16" s="32" customFormat="1" ht="25.5" x14ac:dyDescent="0.2">
      <c r="A6" s="29" t="s">
        <v>68</v>
      </c>
      <c r="B6" s="29"/>
      <c r="C6" s="29" t="s">
        <v>168</v>
      </c>
      <c r="D6" s="29" t="s">
        <v>162</v>
      </c>
      <c r="E6" s="29" t="s">
        <v>163</v>
      </c>
      <c r="F6" s="29"/>
      <c r="G6" s="30">
        <v>0</v>
      </c>
      <c r="H6" s="30">
        <v>1</v>
      </c>
      <c r="I6" s="29" t="s">
        <v>169</v>
      </c>
      <c r="J6" s="29"/>
      <c r="K6" s="31">
        <v>0</v>
      </c>
      <c r="L6" s="31"/>
      <c r="M6" s="31"/>
      <c r="O6" s="33" t="str">
        <f>INDEX(ParametrosIndice!$A$3:$A$6,MATCH($D6,ParametrosIndice!$B$3:$B$6,0),1)</f>
        <v>H</v>
      </c>
      <c r="P6" s="34" t="s">
        <v>418</v>
      </c>
    </row>
    <row r="7" spans="1:16" s="32" customFormat="1" ht="25.5" x14ac:dyDescent="0.2">
      <c r="A7" s="29" t="s">
        <v>69</v>
      </c>
      <c r="B7" s="29"/>
      <c r="C7" s="29" t="s">
        <v>170</v>
      </c>
      <c r="D7" s="29" t="s">
        <v>162</v>
      </c>
      <c r="E7" s="29" t="s">
        <v>163</v>
      </c>
      <c r="F7" s="29"/>
      <c r="G7" s="30">
        <v>0</v>
      </c>
      <c r="H7" s="30">
        <v>1</v>
      </c>
      <c r="I7" s="29" t="s">
        <v>171</v>
      </c>
      <c r="J7" s="29"/>
      <c r="K7" s="31">
        <v>0</v>
      </c>
      <c r="L7" s="31"/>
      <c r="M7" s="31"/>
      <c r="O7" s="33" t="str">
        <f>INDEX(ParametrosIndice!$A$3:$A$6,MATCH($D7,ParametrosIndice!$B$3:$B$6,0),1)</f>
        <v>H</v>
      </c>
      <c r="P7" s="34" t="s">
        <v>419</v>
      </c>
    </row>
    <row r="8" spans="1:16" s="32" customFormat="1" ht="25.5" x14ac:dyDescent="0.2">
      <c r="A8" s="29" t="s">
        <v>70</v>
      </c>
      <c r="B8" s="29"/>
      <c r="C8" s="29" t="s">
        <v>71</v>
      </c>
      <c r="D8" s="29" t="s">
        <v>162</v>
      </c>
      <c r="E8" s="29" t="s">
        <v>163</v>
      </c>
      <c r="F8" s="29"/>
      <c r="G8" s="30">
        <v>0</v>
      </c>
      <c r="H8" s="30">
        <v>1</v>
      </c>
      <c r="I8" s="29" t="s">
        <v>172</v>
      </c>
      <c r="J8" s="29"/>
      <c r="K8" s="31">
        <v>0</v>
      </c>
      <c r="L8" s="31"/>
      <c r="M8" s="31"/>
      <c r="O8" s="33" t="str">
        <f>INDEX(ParametrosIndice!$A$3:$A$6,MATCH($D8,ParametrosIndice!$B$3:$B$6,0),1)</f>
        <v>H</v>
      </c>
      <c r="P8" s="34" t="s">
        <v>420</v>
      </c>
    </row>
    <row r="9" spans="1:16" s="32" customFormat="1" ht="25.5" x14ac:dyDescent="0.2">
      <c r="A9" s="29" t="s">
        <v>72</v>
      </c>
      <c r="B9" s="29"/>
      <c r="C9" s="29" t="s">
        <v>173</v>
      </c>
      <c r="D9" s="29" t="s">
        <v>162</v>
      </c>
      <c r="E9" s="29" t="s">
        <v>163</v>
      </c>
      <c r="F9" s="29"/>
      <c r="G9" s="30">
        <v>0</v>
      </c>
      <c r="H9" s="30">
        <v>1</v>
      </c>
      <c r="I9" s="29" t="s">
        <v>169</v>
      </c>
      <c r="J9" s="29"/>
      <c r="K9" s="31">
        <v>0</v>
      </c>
      <c r="L9" s="31"/>
      <c r="M9" s="31"/>
      <c r="O9" s="33" t="str">
        <f>INDEX(ParametrosIndice!$A$3:$A$6,MATCH($D9,ParametrosIndice!$B$3:$B$6,0),1)</f>
        <v>H</v>
      </c>
      <c r="P9" s="34" t="s">
        <v>421</v>
      </c>
    </row>
    <row r="10" spans="1:16" s="32" customFormat="1" ht="38.25" x14ac:dyDescent="0.2">
      <c r="A10" s="29" t="s">
        <v>73</v>
      </c>
      <c r="B10" s="29"/>
      <c r="C10" s="29" t="s">
        <v>174</v>
      </c>
      <c r="D10" s="29" t="s">
        <v>162</v>
      </c>
      <c r="E10" s="29" t="s">
        <v>163</v>
      </c>
      <c r="F10" s="29"/>
      <c r="G10" s="30">
        <v>0</v>
      </c>
      <c r="H10" s="30">
        <v>1</v>
      </c>
      <c r="I10" s="29" t="s">
        <v>175</v>
      </c>
      <c r="J10" s="29"/>
      <c r="K10" s="31">
        <v>0</v>
      </c>
      <c r="L10" s="31"/>
      <c r="M10" s="31"/>
      <c r="O10" s="33" t="str">
        <f>INDEX(ParametrosIndice!$A$3:$A$6,MATCH($D10,ParametrosIndice!$B$3:$B$6,0),1)</f>
        <v>H</v>
      </c>
      <c r="P10" s="34" t="s">
        <v>422</v>
      </c>
    </row>
    <row r="11" spans="1:16" s="32" customFormat="1" x14ac:dyDescent="0.2">
      <c r="A11" s="29" t="s">
        <v>176</v>
      </c>
      <c r="B11" s="29"/>
      <c r="C11" s="29" t="s">
        <v>177</v>
      </c>
      <c r="D11" s="29" t="s">
        <v>162</v>
      </c>
      <c r="E11" s="29" t="s">
        <v>178</v>
      </c>
      <c r="F11" s="29"/>
      <c r="G11" s="30">
        <v>0</v>
      </c>
      <c r="H11" s="30">
        <v>1</v>
      </c>
      <c r="I11" s="29" t="s">
        <v>169</v>
      </c>
      <c r="J11" s="29"/>
      <c r="K11" s="31">
        <v>0</v>
      </c>
      <c r="L11" s="31"/>
      <c r="M11" s="31"/>
      <c r="O11" s="33" t="str">
        <f>INDEX(ParametrosIndice!$A$3:$A$6,MATCH($D11,ParametrosIndice!$B$3:$B$6,0),1)</f>
        <v>H</v>
      </c>
      <c r="P11" s="34"/>
    </row>
    <row r="12" spans="1:16" s="32" customFormat="1" ht="25.5" x14ac:dyDescent="0.2">
      <c r="A12" s="29" t="s">
        <v>179</v>
      </c>
      <c r="B12" s="29"/>
      <c r="C12" s="29" t="s">
        <v>180</v>
      </c>
      <c r="D12" s="29" t="s">
        <v>162</v>
      </c>
      <c r="E12" s="29" t="s">
        <v>181</v>
      </c>
      <c r="F12" s="29"/>
      <c r="G12" s="30">
        <v>0</v>
      </c>
      <c r="H12" s="30">
        <v>1</v>
      </c>
      <c r="I12" s="29" t="s">
        <v>182</v>
      </c>
      <c r="J12" s="29"/>
      <c r="K12" s="31">
        <v>0</v>
      </c>
      <c r="L12" s="31"/>
      <c r="M12" s="31"/>
      <c r="O12" s="33" t="str">
        <f>INDEX(ParametrosIndice!$A$3:$A$6,MATCH($D12,ParametrosIndice!$B$3:$B$6,0),1)</f>
        <v>H</v>
      </c>
      <c r="P12" s="34"/>
    </row>
    <row r="13" spans="1:16" s="32" customFormat="1" ht="25.5" x14ac:dyDescent="0.2">
      <c r="A13" s="29" t="s">
        <v>64</v>
      </c>
      <c r="B13" s="29"/>
      <c r="C13" s="29" t="s">
        <v>65</v>
      </c>
      <c r="D13" s="29" t="s">
        <v>162</v>
      </c>
      <c r="E13" s="29" t="s">
        <v>163</v>
      </c>
      <c r="F13" s="29"/>
      <c r="G13" s="30">
        <v>0</v>
      </c>
      <c r="H13" s="30">
        <v>1</v>
      </c>
      <c r="I13" s="29" t="s">
        <v>164</v>
      </c>
      <c r="J13" s="29"/>
      <c r="K13" s="31">
        <v>0</v>
      </c>
      <c r="L13" s="31"/>
      <c r="M13" s="31"/>
      <c r="O13" s="33" t="str">
        <f>INDEX(ParametrosIndice!$A$3:$A$6,MATCH($D13,ParametrosIndice!$B$3:$B$6,0),1)</f>
        <v>H</v>
      </c>
      <c r="P13" s="34" t="s">
        <v>423</v>
      </c>
    </row>
    <row r="14" spans="1:16" s="32" customFormat="1" x14ac:dyDescent="0.2">
      <c r="A14" s="29" t="s">
        <v>183</v>
      </c>
      <c r="B14" s="29" t="s">
        <v>461</v>
      </c>
      <c r="C14" s="29" t="s">
        <v>184</v>
      </c>
      <c r="D14" s="29" t="s">
        <v>162</v>
      </c>
      <c r="E14" s="29" t="s">
        <v>163</v>
      </c>
      <c r="F14" s="29"/>
      <c r="G14" s="29">
        <v>0</v>
      </c>
      <c r="H14" s="29">
        <v>13</v>
      </c>
      <c r="I14" s="29" t="s">
        <v>185</v>
      </c>
      <c r="J14" s="29">
        <v>3</v>
      </c>
      <c r="K14" s="31">
        <v>1</v>
      </c>
      <c r="L14" s="31">
        <v>1</v>
      </c>
      <c r="M14" s="31">
        <v>1</v>
      </c>
      <c r="O14" s="33" t="str">
        <f>INDEX(ParametrosIndice!$A$3:$A$6,MATCH($D14,ParametrosIndice!$B$3:$B$6,0),1)</f>
        <v>H</v>
      </c>
      <c r="P14" s="34" t="s">
        <v>424</v>
      </c>
    </row>
    <row r="15" spans="1:16" s="32" customFormat="1" ht="25.5" x14ac:dyDescent="0.2">
      <c r="A15" s="29" t="s">
        <v>121</v>
      </c>
      <c r="B15" s="29" t="s">
        <v>462</v>
      </c>
      <c r="C15" s="29" t="s">
        <v>122</v>
      </c>
      <c r="D15" s="29" t="s">
        <v>162</v>
      </c>
      <c r="E15" s="29" t="s">
        <v>186</v>
      </c>
      <c r="F15" s="29"/>
      <c r="G15" s="30">
        <v>0</v>
      </c>
      <c r="H15" s="30">
        <v>1</v>
      </c>
      <c r="I15" s="29" t="s">
        <v>185</v>
      </c>
      <c r="J15" s="29">
        <v>1</v>
      </c>
      <c r="K15" s="31">
        <v>1</v>
      </c>
      <c r="L15" s="31">
        <v>1</v>
      </c>
      <c r="M15" s="31">
        <v>1</v>
      </c>
      <c r="O15" s="33" t="str">
        <f>INDEX(ParametrosIndice!$A$3:$A$6,MATCH($D15,ParametrosIndice!$B$3:$B$6,0),1)</f>
        <v>H</v>
      </c>
      <c r="P15" s="34" t="s">
        <v>425</v>
      </c>
    </row>
    <row r="16" spans="1:16" s="32" customFormat="1" ht="25.5" x14ac:dyDescent="0.2">
      <c r="A16" s="29" t="s">
        <v>123</v>
      </c>
      <c r="B16" s="29" t="s">
        <v>463</v>
      </c>
      <c r="C16" s="29" t="s">
        <v>124</v>
      </c>
      <c r="D16" s="29" t="s">
        <v>162</v>
      </c>
      <c r="E16" s="29" t="s">
        <v>186</v>
      </c>
      <c r="F16" s="29"/>
      <c r="G16" s="30">
        <v>0</v>
      </c>
      <c r="H16" s="30">
        <v>1</v>
      </c>
      <c r="I16" s="29" t="s">
        <v>185</v>
      </c>
      <c r="J16" s="29">
        <v>3</v>
      </c>
      <c r="K16" s="31">
        <v>1</v>
      </c>
      <c r="L16" s="31">
        <v>1</v>
      </c>
      <c r="M16" s="31">
        <v>1</v>
      </c>
      <c r="O16" s="33" t="str">
        <f>INDEX(ParametrosIndice!$A$3:$A$6,MATCH($D16,ParametrosIndice!$B$3:$B$6,0),1)</f>
        <v>H</v>
      </c>
      <c r="P16" s="34" t="s">
        <v>426</v>
      </c>
    </row>
    <row r="17" spans="1:16" s="32" customFormat="1" x14ac:dyDescent="0.2">
      <c r="A17" s="29" t="s">
        <v>187</v>
      </c>
      <c r="B17" s="29" t="s">
        <v>464</v>
      </c>
      <c r="C17" s="29" t="s">
        <v>188</v>
      </c>
      <c r="D17" s="29" t="s">
        <v>162</v>
      </c>
      <c r="E17" s="29" t="s">
        <v>189</v>
      </c>
      <c r="F17" s="29"/>
      <c r="G17" s="29">
        <v>0</v>
      </c>
      <c r="H17" s="29">
        <v>4</v>
      </c>
      <c r="I17" s="29" t="s">
        <v>190</v>
      </c>
      <c r="J17" s="29">
        <v>3</v>
      </c>
      <c r="K17" s="31">
        <v>1</v>
      </c>
      <c r="L17" s="31"/>
      <c r="M17" s="31">
        <v>1</v>
      </c>
      <c r="O17" s="33" t="str">
        <f>INDEX(ParametrosIndice!$A$3:$A$6,MATCH($D17,ParametrosIndice!$B$3:$B$6,0),1)</f>
        <v>H</v>
      </c>
      <c r="P17" s="34" t="s">
        <v>427</v>
      </c>
    </row>
    <row r="18" spans="1:16" s="32" customFormat="1" x14ac:dyDescent="0.2">
      <c r="A18" s="29" t="s">
        <v>191</v>
      </c>
      <c r="B18" s="29" t="s">
        <v>465</v>
      </c>
      <c r="C18" s="29" t="s">
        <v>192</v>
      </c>
      <c r="D18" s="29" t="s">
        <v>162</v>
      </c>
      <c r="E18" s="29" t="s">
        <v>189</v>
      </c>
      <c r="F18" s="29"/>
      <c r="G18" s="29">
        <v>0</v>
      </c>
      <c r="H18" s="29">
        <v>4</v>
      </c>
      <c r="I18" s="29" t="s">
        <v>193</v>
      </c>
      <c r="J18" s="29">
        <v>3</v>
      </c>
      <c r="K18" s="31">
        <v>1</v>
      </c>
      <c r="L18" s="31"/>
      <c r="M18" s="31">
        <v>1</v>
      </c>
      <c r="O18" s="33" t="str">
        <f>INDEX(ParametrosIndice!$A$3:$A$6,MATCH($D18,ParametrosIndice!$B$3:$B$6,0),1)</f>
        <v>H</v>
      </c>
      <c r="P18" s="34" t="s">
        <v>428</v>
      </c>
    </row>
    <row r="19" spans="1:16" s="32" customFormat="1" ht="38.25" x14ac:dyDescent="0.2">
      <c r="A19" s="29" t="s">
        <v>194</v>
      </c>
      <c r="B19" s="29" t="s">
        <v>466</v>
      </c>
      <c r="C19" s="29" t="s">
        <v>174</v>
      </c>
      <c r="D19" s="29" t="s">
        <v>162</v>
      </c>
      <c r="E19" s="29" t="s">
        <v>189</v>
      </c>
      <c r="F19" s="29"/>
      <c r="G19" s="30">
        <v>0</v>
      </c>
      <c r="H19" s="30">
        <v>1</v>
      </c>
      <c r="I19" s="29" t="s">
        <v>195</v>
      </c>
      <c r="J19" s="29">
        <v>2</v>
      </c>
      <c r="K19" s="31">
        <v>1</v>
      </c>
      <c r="L19" s="31">
        <v>1</v>
      </c>
      <c r="M19" s="31">
        <v>1</v>
      </c>
      <c r="O19" s="33" t="str">
        <f>INDEX(ParametrosIndice!$A$3:$A$6,MATCH($D19,ParametrosIndice!$B$3:$B$6,0),1)</f>
        <v>H</v>
      </c>
      <c r="P19" s="34" t="s">
        <v>429</v>
      </c>
    </row>
    <row r="20" spans="1:16" s="32" customFormat="1" x14ac:dyDescent="0.2">
      <c r="A20" s="29" t="s">
        <v>196</v>
      </c>
      <c r="B20" s="29"/>
      <c r="C20" s="29" t="s">
        <v>197</v>
      </c>
      <c r="D20" s="29" t="s">
        <v>198</v>
      </c>
      <c r="E20" s="29" t="s">
        <v>178</v>
      </c>
      <c r="F20" s="29"/>
      <c r="G20" s="30">
        <v>0</v>
      </c>
      <c r="H20" s="30">
        <v>1</v>
      </c>
      <c r="I20" s="29" t="s">
        <v>199</v>
      </c>
      <c r="J20" s="29"/>
      <c r="K20" s="31">
        <v>0</v>
      </c>
      <c r="L20" s="31"/>
      <c r="M20" s="31"/>
      <c r="O20" s="33" t="str">
        <f>INDEX(ParametrosIndice!$A$3:$A$6,MATCH($D20,ParametrosIndice!$B$3:$B$6,0),1)</f>
        <v>M</v>
      </c>
      <c r="P20" s="34"/>
    </row>
    <row r="21" spans="1:16" s="32" customFormat="1" x14ac:dyDescent="0.2">
      <c r="A21" s="29" t="s">
        <v>200</v>
      </c>
      <c r="B21" s="29"/>
      <c r="C21" s="29" t="s">
        <v>201</v>
      </c>
      <c r="D21" s="29" t="s">
        <v>198</v>
      </c>
      <c r="E21" s="29" t="s">
        <v>178</v>
      </c>
      <c r="F21" s="29"/>
      <c r="G21" s="30">
        <v>0</v>
      </c>
      <c r="H21" s="30">
        <v>1</v>
      </c>
      <c r="I21" s="29" t="s">
        <v>199</v>
      </c>
      <c r="J21" s="29"/>
      <c r="K21" s="31">
        <v>0</v>
      </c>
      <c r="L21" s="31"/>
      <c r="M21" s="31"/>
      <c r="O21" s="33" t="str">
        <f>INDEX(ParametrosIndice!$A$3:$A$6,MATCH($D21,ParametrosIndice!$B$3:$B$6,0),1)</f>
        <v>M</v>
      </c>
      <c r="P21" s="34"/>
    </row>
    <row r="22" spans="1:16" s="32" customFormat="1" ht="25.5" x14ac:dyDescent="0.2">
      <c r="A22" s="29" t="s">
        <v>202</v>
      </c>
      <c r="B22" s="29"/>
      <c r="C22" s="29" t="s">
        <v>203</v>
      </c>
      <c r="D22" s="29" t="s">
        <v>198</v>
      </c>
      <c r="E22" s="29" t="s">
        <v>178</v>
      </c>
      <c r="F22" s="29"/>
      <c r="G22" s="30">
        <v>0</v>
      </c>
      <c r="H22" s="30">
        <v>1</v>
      </c>
      <c r="I22" s="29" t="s">
        <v>199</v>
      </c>
      <c r="J22" s="29"/>
      <c r="K22" s="31">
        <v>0</v>
      </c>
      <c r="L22" s="31"/>
      <c r="M22" s="31"/>
      <c r="O22" s="33" t="str">
        <f>INDEX(ParametrosIndice!$A$3:$A$6,MATCH($D22,ParametrosIndice!$B$3:$B$6,0),1)</f>
        <v>M</v>
      </c>
      <c r="P22" s="34"/>
    </row>
    <row r="23" spans="1:16" s="32" customFormat="1" ht="25.5" x14ac:dyDescent="0.2">
      <c r="A23" s="29" t="s">
        <v>204</v>
      </c>
      <c r="B23" s="29"/>
      <c r="C23" s="29" t="s">
        <v>205</v>
      </c>
      <c r="D23" s="29" t="s">
        <v>198</v>
      </c>
      <c r="E23" s="29" t="s">
        <v>178</v>
      </c>
      <c r="F23" s="29"/>
      <c r="G23" s="30">
        <v>0</v>
      </c>
      <c r="H23" s="30">
        <v>1</v>
      </c>
      <c r="I23" s="29" t="s">
        <v>206</v>
      </c>
      <c r="J23" s="29"/>
      <c r="K23" s="31">
        <v>0</v>
      </c>
      <c r="L23" s="31"/>
      <c r="M23" s="31"/>
      <c r="O23" s="33" t="str">
        <f>INDEX(ParametrosIndice!$A$3:$A$6,MATCH($D23,ParametrosIndice!$B$3:$B$6,0),1)</f>
        <v>M</v>
      </c>
      <c r="P23" s="34"/>
    </row>
    <row r="24" spans="1:16" s="32" customFormat="1" ht="25.5" x14ac:dyDescent="0.2">
      <c r="A24" s="29" t="s">
        <v>207</v>
      </c>
      <c r="B24" s="29"/>
      <c r="C24" s="29" t="s">
        <v>208</v>
      </c>
      <c r="D24" s="29" t="s">
        <v>198</v>
      </c>
      <c r="E24" s="29" t="s">
        <v>178</v>
      </c>
      <c r="F24" s="29"/>
      <c r="G24" s="30">
        <v>0</v>
      </c>
      <c r="H24" s="30">
        <v>1</v>
      </c>
      <c r="I24" s="29" t="s">
        <v>209</v>
      </c>
      <c r="J24" s="29"/>
      <c r="K24" s="31">
        <v>0</v>
      </c>
      <c r="L24" s="31"/>
      <c r="M24" s="31"/>
      <c r="O24" s="33" t="str">
        <f>INDEX(ParametrosIndice!$A$3:$A$6,MATCH($D24,ParametrosIndice!$B$3:$B$6,0),1)</f>
        <v>M</v>
      </c>
      <c r="P24" s="34"/>
    </row>
    <row r="25" spans="1:16" s="32" customFormat="1" ht="25.5" x14ac:dyDescent="0.2">
      <c r="A25" s="29" t="s">
        <v>210</v>
      </c>
      <c r="B25" s="29"/>
      <c r="C25" s="29" t="s">
        <v>211</v>
      </c>
      <c r="D25" s="29" t="s">
        <v>198</v>
      </c>
      <c r="E25" s="29" t="s">
        <v>178</v>
      </c>
      <c r="F25" s="29"/>
      <c r="G25" s="30">
        <v>0</v>
      </c>
      <c r="H25" s="30">
        <v>1</v>
      </c>
      <c r="I25" s="29" t="s">
        <v>212</v>
      </c>
      <c r="J25" s="29"/>
      <c r="K25" s="31">
        <v>0</v>
      </c>
      <c r="L25" s="31"/>
      <c r="M25" s="31"/>
      <c r="O25" s="33" t="str">
        <f>INDEX(ParametrosIndice!$A$3:$A$6,MATCH($D25,ParametrosIndice!$B$3:$B$6,0),1)</f>
        <v>M</v>
      </c>
      <c r="P25" s="34"/>
    </row>
    <row r="26" spans="1:16" s="32" customFormat="1" ht="25.5" x14ac:dyDescent="0.2">
      <c r="A26" s="29" t="s">
        <v>213</v>
      </c>
      <c r="B26" s="29"/>
      <c r="C26" s="29" t="s">
        <v>214</v>
      </c>
      <c r="D26" s="29" t="s">
        <v>198</v>
      </c>
      <c r="E26" s="29" t="s">
        <v>178</v>
      </c>
      <c r="F26" s="29"/>
      <c r="G26" s="30">
        <v>0</v>
      </c>
      <c r="H26" s="30">
        <v>1</v>
      </c>
      <c r="I26" s="29" t="s">
        <v>206</v>
      </c>
      <c r="J26" s="29"/>
      <c r="K26" s="31">
        <v>0</v>
      </c>
      <c r="L26" s="31"/>
      <c r="M26" s="31"/>
      <c r="O26" s="33" t="str">
        <f>INDEX(ParametrosIndice!$A$3:$A$6,MATCH($D26,ParametrosIndice!$B$3:$B$6,0),1)</f>
        <v>M</v>
      </c>
      <c r="P26" s="34"/>
    </row>
    <row r="27" spans="1:16" s="32" customFormat="1" ht="25.5" x14ac:dyDescent="0.2">
      <c r="A27" s="29" t="s">
        <v>215</v>
      </c>
      <c r="B27" s="29"/>
      <c r="C27" s="29" t="s">
        <v>216</v>
      </c>
      <c r="D27" s="29" t="s">
        <v>198</v>
      </c>
      <c r="E27" s="29" t="s">
        <v>178</v>
      </c>
      <c r="F27" s="29"/>
      <c r="G27" s="30">
        <v>0</v>
      </c>
      <c r="H27" s="30">
        <v>1</v>
      </c>
      <c r="I27" s="29" t="s">
        <v>199</v>
      </c>
      <c r="J27" s="29"/>
      <c r="K27" s="31">
        <v>0</v>
      </c>
      <c r="L27" s="31"/>
      <c r="M27" s="31"/>
      <c r="O27" s="33" t="str">
        <f>INDEX(ParametrosIndice!$A$3:$A$6,MATCH($D27,ParametrosIndice!$B$3:$B$6,0),1)</f>
        <v>M</v>
      </c>
      <c r="P27" s="34"/>
    </row>
    <row r="28" spans="1:16" s="32" customFormat="1" ht="25.5" x14ac:dyDescent="0.2">
      <c r="A28" s="29" t="s">
        <v>217</v>
      </c>
      <c r="B28" s="29"/>
      <c r="C28" s="29" t="s">
        <v>218</v>
      </c>
      <c r="D28" s="29" t="s">
        <v>198</v>
      </c>
      <c r="E28" s="29" t="s">
        <v>178</v>
      </c>
      <c r="F28" s="29"/>
      <c r="G28" s="30">
        <v>0</v>
      </c>
      <c r="H28" s="30">
        <v>1</v>
      </c>
      <c r="I28" s="29" t="s">
        <v>212</v>
      </c>
      <c r="J28" s="29"/>
      <c r="K28" s="31">
        <v>0</v>
      </c>
      <c r="L28" s="31"/>
      <c r="M28" s="31"/>
      <c r="O28" s="33" t="str">
        <f>INDEX(ParametrosIndice!$A$3:$A$6,MATCH($D28,ParametrosIndice!$B$3:$B$6,0),1)</f>
        <v>M</v>
      </c>
      <c r="P28" s="34"/>
    </row>
    <row r="29" spans="1:16" s="32" customFormat="1" ht="25.5" x14ac:dyDescent="0.2">
      <c r="A29" s="29" t="s">
        <v>219</v>
      </c>
      <c r="B29" s="29"/>
      <c r="C29" s="29" t="s">
        <v>220</v>
      </c>
      <c r="D29" s="29" t="s">
        <v>198</v>
      </c>
      <c r="E29" s="29" t="s">
        <v>178</v>
      </c>
      <c r="F29" s="29"/>
      <c r="G29" s="30">
        <v>0</v>
      </c>
      <c r="H29" s="30">
        <v>1</v>
      </c>
      <c r="I29" s="29" t="s">
        <v>212</v>
      </c>
      <c r="J29" s="29"/>
      <c r="K29" s="31">
        <v>0</v>
      </c>
      <c r="L29" s="31"/>
      <c r="M29" s="31"/>
      <c r="O29" s="33" t="str">
        <f>INDEX(ParametrosIndice!$A$3:$A$6,MATCH($D29,ParametrosIndice!$B$3:$B$6,0),1)</f>
        <v>M</v>
      </c>
      <c r="P29" s="34"/>
    </row>
    <row r="30" spans="1:16" s="32" customFormat="1" ht="25.5" x14ac:dyDescent="0.2">
      <c r="A30" s="29" t="s">
        <v>221</v>
      </c>
      <c r="B30" s="29"/>
      <c r="C30" s="29" t="s">
        <v>222</v>
      </c>
      <c r="D30" s="29" t="s">
        <v>198</v>
      </c>
      <c r="E30" s="29" t="s">
        <v>178</v>
      </c>
      <c r="F30" s="29"/>
      <c r="G30" s="30">
        <v>0</v>
      </c>
      <c r="H30" s="30">
        <v>1</v>
      </c>
      <c r="I30" s="29" t="s">
        <v>212</v>
      </c>
      <c r="J30" s="29"/>
      <c r="K30" s="31">
        <v>0</v>
      </c>
      <c r="L30" s="31"/>
      <c r="M30" s="31"/>
      <c r="O30" s="33" t="str">
        <f>INDEX(ParametrosIndice!$A$3:$A$6,MATCH($D30,ParametrosIndice!$B$3:$B$6,0),1)</f>
        <v>M</v>
      </c>
      <c r="P30" s="34"/>
    </row>
    <row r="31" spans="1:16" s="32" customFormat="1" x14ac:dyDescent="0.2">
      <c r="A31" s="29" t="s">
        <v>129</v>
      </c>
      <c r="B31" s="29" t="s">
        <v>467</v>
      </c>
      <c r="C31" s="29" t="s">
        <v>130</v>
      </c>
      <c r="D31" s="29" t="s">
        <v>198</v>
      </c>
      <c r="E31" s="29" t="s">
        <v>163</v>
      </c>
      <c r="F31" s="29"/>
      <c r="G31" s="30">
        <v>0</v>
      </c>
      <c r="H31" s="30">
        <v>1</v>
      </c>
      <c r="I31" s="29" t="s">
        <v>223</v>
      </c>
      <c r="J31" s="29">
        <v>3</v>
      </c>
      <c r="K31" s="31">
        <v>1</v>
      </c>
      <c r="L31" s="31">
        <v>1</v>
      </c>
      <c r="M31" s="31">
        <v>1</v>
      </c>
      <c r="O31" s="33" t="str">
        <f>INDEX(ParametrosIndice!$A$3:$A$6,MATCH($D31,ParametrosIndice!$B$3:$B$6,0),1)</f>
        <v>M</v>
      </c>
      <c r="P31" s="34" t="s">
        <v>430</v>
      </c>
    </row>
    <row r="32" spans="1:16" s="32" customFormat="1" ht="25.5" x14ac:dyDescent="0.2">
      <c r="A32" s="29" t="s">
        <v>131</v>
      </c>
      <c r="B32" s="29" t="s">
        <v>468</v>
      </c>
      <c r="C32" s="29" t="s">
        <v>132</v>
      </c>
      <c r="D32" s="29" t="s">
        <v>198</v>
      </c>
      <c r="E32" s="29" t="s">
        <v>163</v>
      </c>
      <c r="F32" s="29"/>
      <c r="G32" s="30">
        <v>0</v>
      </c>
      <c r="H32" s="30">
        <v>1</v>
      </c>
      <c r="I32" s="29" t="s">
        <v>206</v>
      </c>
      <c r="J32" s="29">
        <v>2</v>
      </c>
      <c r="K32" s="31">
        <v>1</v>
      </c>
      <c r="L32" s="31">
        <v>1</v>
      </c>
      <c r="M32" s="31">
        <v>1</v>
      </c>
      <c r="O32" s="33" t="str">
        <f>INDEX(ParametrosIndice!$A$3:$A$6,MATCH($D32,ParametrosIndice!$B$3:$B$6,0),1)</f>
        <v>M</v>
      </c>
      <c r="P32" s="34" t="s">
        <v>431</v>
      </c>
    </row>
    <row r="33" spans="1:16" s="32" customFormat="1" ht="25.5" x14ac:dyDescent="0.2">
      <c r="A33" s="29" t="s">
        <v>133</v>
      </c>
      <c r="B33" s="29" t="s">
        <v>469</v>
      </c>
      <c r="C33" s="29" t="s">
        <v>134</v>
      </c>
      <c r="D33" s="29" t="s">
        <v>198</v>
      </c>
      <c r="E33" s="29" t="s">
        <v>163</v>
      </c>
      <c r="F33" s="29"/>
      <c r="G33" s="30">
        <v>0</v>
      </c>
      <c r="H33" s="30">
        <v>1</v>
      </c>
      <c r="I33" s="29" t="s">
        <v>224</v>
      </c>
      <c r="J33" s="29">
        <v>4</v>
      </c>
      <c r="K33" s="31">
        <v>1</v>
      </c>
      <c r="L33" s="31"/>
      <c r="M33" s="31"/>
      <c r="O33" s="33" t="str">
        <f>INDEX(ParametrosIndice!$A$3:$A$6,MATCH($D33,ParametrosIndice!$B$3:$B$6,0),1)</f>
        <v>M</v>
      </c>
      <c r="P33" s="34" t="s">
        <v>510</v>
      </c>
    </row>
    <row r="34" spans="1:16" s="32" customFormat="1" ht="25.5" x14ac:dyDescent="0.2">
      <c r="A34" s="29" t="s">
        <v>135</v>
      </c>
      <c r="B34" s="29" t="s">
        <v>470</v>
      </c>
      <c r="C34" s="29" t="s">
        <v>136</v>
      </c>
      <c r="D34" s="29" t="s">
        <v>198</v>
      </c>
      <c r="E34" s="29" t="s">
        <v>163</v>
      </c>
      <c r="F34" s="29"/>
      <c r="G34" s="30">
        <v>0</v>
      </c>
      <c r="H34" s="30">
        <v>1</v>
      </c>
      <c r="I34" s="29" t="s">
        <v>225</v>
      </c>
      <c r="J34" s="29"/>
      <c r="K34" s="31">
        <v>1</v>
      </c>
      <c r="L34" s="31"/>
      <c r="M34" s="31"/>
      <c r="O34" s="33" t="str">
        <f>INDEX(ParametrosIndice!$A$3:$A$6,MATCH($D34,ParametrosIndice!$B$3:$B$6,0),1)</f>
        <v>M</v>
      </c>
      <c r="P34" s="34" t="s">
        <v>511</v>
      </c>
    </row>
    <row r="35" spans="1:16" s="32" customFormat="1" ht="25.5" x14ac:dyDescent="0.2">
      <c r="A35" s="29" t="s">
        <v>137</v>
      </c>
      <c r="B35" s="29" t="s">
        <v>471</v>
      </c>
      <c r="C35" s="29" t="s">
        <v>138</v>
      </c>
      <c r="D35" s="29" t="s">
        <v>198</v>
      </c>
      <c r="E35" s="29" t="s">
        <v>163</v>
      </c>
      <c r="F35" s="29"/>
      <c r="G35" s="30">
        <v>0</v>
      </c>
      <c r="H35" s="30">
        <v>1</v>
      </c>
      <c r="I35" s="29" t="s">
        <v>199</v>
      </c>
      <c r="J35" s="29">
        <v>1</v>
      </c>
      <c r="K35" s="31">
        <v>1</v>
      </c>
      <c r="L35" s="31">
        <v>1</v>
      </c>
      <c r="M35" s="31">
        <v>1</v>
      </c>
      <c r="O35" s="33" t="str">
        <f>INDEX(ParametrosIndice!$A$3:$A$6,MATCH($D35,ParametrosIndice!$B$3:$B$6,0),1)</f>
        <v>M</v>
      </c>
      <c r="P35" s="34" t="s">
        <v>432</v>
      </c>
    </row>
    <row r="36" spans="1:16" s="32" customFormat="1" x14ac:dyDescent="0.2">
      <c r="A36" s="29" t="s">
        <v>226</v>
      </c>
      <c r="B36" s="29"/>
      <c r="C36" s="29" t="s">
        <v>227</v>
      </c>
      <c r="D36" s="29" t="s">
        <v>198</v>
      </c>
      <c r="E36" s="29" t="s">
        <v>163</v>
      </c>
      <c r="F36" s="29"/>
      <c r="G36" s="30">
        <v>0</v>
      </c>
      <c r="H36" s="30">
        <v>1</v>
      </c>
      <c r="I36" s="29" t="s">
        <v>199</v>
      </c>
      <c r="J36" s="29"/>
      <c r="K36" s="31">
        <v>0</v>
      </c>
      <c r="L36" s="31"/>
      <c r="M36" s="31"/>
      <c r="O36" s="33" t="str">
        <f>INDEX(ParametrosIndice!$A$3:$A$6,MATCH($D36,ParametrosIndice!$B$3:$B$6,0),1)</f>
        <v>M</v>
      </c>
      <c r="P36" s="34"/>
    </row>
    <row r="37" spans="1:16" s="32" customFormat="1" ht="25.5" x14ac:dyDescent="0.2">
      <c r="A37" s="29" t="s">
        <v>139</v>
      </c>
      <c r="B37" s="29" t="s">
        <v>472</v>
      </c>
      <c r="C37" s="29" t="s">
        <v>140</v>
      </c>
      <c r="D37" s="29" t="s">
        <v>198</v>
      </c>
      <c r="E37" s="29" t="s">
        <v>228</v>
      </c>
      <c r="F37" s="29"/>
      <c r="G37" s="30">
        <v>0</v>
      </c>
      <c r="H37" s="30">
        <v>1</v>
      </c>
      <c r="I37" s="29" t="s">
        <v>206</v>
      </c>
      <c r="J37" s="29">
        <v>2</v>
      </c>
      <c r="K37" s="31">
        <v>1</v>
      </c>
      <c r="L37" s="31">
        <v>1</v>
      </c>
      <c r="M37" s="31">
        <v>1</v>
      </c>
      <c r="O37" s="33" t="str">
        <f>INDEX(ParametrosIndice!$A$3:$A$6,MATCH($D37,ParametrosIndice!$B$3:$B$6,0),1)</f>
        <v>M</v>
      </c>
      <c r="P37" s="34" t="s">
        <v>433</v>
      </c>
    </row>
    <row r="38" spans="1:16" s="32" customFormat="1" x14ac:dyDescent="0.2">
      <c r="A38" s="29" t="s">
        <v>141</v>
      </c>
      <c r="B38" s="29" t="s">
        <v>473</v>
      </c>
      <c r="C38" s="29" t="s">
        <v>142</v>
      </c>
      <c r="D38" s="29" t="s">
        <v>198</v>
      </c>
      <c r="E38" s="29" t="s">
        <v>228</v>
      </c>
      <c r="F38" s="29"/>
      <c r="G38" s="30">
        <v>0</v>
      </c>
      <c r="H38" s="30">
        <v>1</v>
      </c>
      <c r="I38" s="29" t="s">
        <v>223</v>
      </c>
      <c r="J38" s="29">
        <v>3</v>
      </c>
      <c r="K38" s="31">
        <v>1</v>
      </c>
      <c r="L38" s="31"/>
      <c r="M38" s="31"/>
      <c r="O38" s="33" t="str">
        <f>INDEX(ParametrosIndice!$A$3:$A$6,MATCH($D38,ParametrosIndice!$B$3:$B$6,0),1)</f>
        <v>M</v>
      </c>
      <c r="P38" s="34" t="s">
        <v>434</v>
      </c>
    </row>
    <row r="39" spans="1:16" s="32" customFormat="1" ht="25.5" x14ac:dyDescent="0.2">
      <c r="A39" s="29" t="s">
        <v>105</v>
      </c>
      <c r="B39" s="29" t="s">
        <v>474</v>
      </c>
      <c r="C39" s="29" t="s">
        <v>475</v>
      </c>
      <c r="D39" s="29" t="s">
        <v>198</v>
      </c>
      <c r="E39" s="29" t="s">
        <v>230</v>
      </c>
      <c r="F39" s="29"/>
      <c r="G39" s="35">
        <v>5.3014750577367103E-3</v>
      </c>
      <c r="H39" s="35">
        <v>2.2814065883416501E-2</v>
      </c>
      <c r="I39" s="29" t="s">
        <v>223</v>
      </c>
      <c r="J39" s="29"/>
      <c r="K39" s="31">
        <v>1</v>
      </c>
      <c r="L39" s="31">
        <v>1</v>
      </c>
      <c r="M39" s="31">
        <v>1</v>
      </c>
      <c r="O39" s="33" t="str">
        <f>INDEX(ParametrosIndice!$A$3:$A$6,MATCH($D39,ParametrosIndice!$B$3:$B$6,0),1)</f>
        <v>M</v>
      </c>
      <c r="P39" s="34" t="s">
        <v>512</v>
      </c>
    </row>
    <row r="40" spans="1:16" s="32" customFormat="1" ht="25.5" x14ac:dyDescent="0.2">
      <c r="A40" s="29" t="s">
        <v>106</v>
      </c>
      <c r="B40" s="29" t="s">
        <v>476</v>
      </c>
      <c r="C40" s="29" t="s">
        <v>477</v>
      </c>
      <c r="D40" s="29" t="s">
        <v>198</v>
      </c>
      <c r="E40" s="29" t="s">
        <v>230</v>
      </c>
      <c r="F40" s="29"/>
      <c r="G40" s="35">
        <v>2.7499087860671598E-2</v>
      </c>
      <c r="H40" s="35">
        <v>9.9407209698532895E-2</v>
      </c>
      <c r="I40" s="29" t="s">
        <v>223</v>
      </c>
      <c r="J40" s="29">
        <v>4</v>
      </c>
      <c r="K40" s="31">
        <v>1</v>
      </c>
      <c r="L40" s="31">
        <v>1</v>
      </c>
      <c r="M40" s="31">
        <v>1</v>
      </c>
      <c r="O40" s="33" t="str">
        <f>INDEX(ParametrosIndice!$A$3:$A$6,MATCH($D40,ParametrosIndice!$B$3:$B$6,0),1)</f>
        <v>M</v>
      </c>
      <c r="P40" s="34" t="s">
        <v>435</v>
      </c>
    </row>
    <row r="41" spans="1:16" s="32" customFormat="1" ht="25.5" x14ac:dyDescent="0.2">
      <c r="A41" s="29" t="s">
        <v>107</v>
      </c>
      <c r="B41" s="29" t="s">
        <v>478</v>
      </c>
      <c r="C41" s="29" t="s">
        <v>479</v>
      </c>
      <c r="D41" s="29" t="s">
        <v>198</v>
      </c>
      <c r="E41" s="29" t="s">
        <v>230</v>
      </c>
      <c r="F41" s="29"/>
      <c r="G41" s="29"/>
      <c r="H41" s="29"/>
      <c r="I41" s="29" t="s">
        <v>223</v>
      </c>
      <c r="J41" s="29"/>
      <c r="K41" s="31">
        <v>1</v>
      </c>
      <c r="L41" s="31"/>
      <c r="M41" s="31"/>
      <c r="O41" s="33" t="str">
        <f>INDEX(ParametrosIndice!$A$3:$A$6,MATCH($D41,ParametrosIndice!$B$3:$B$6,0),1)</f>
        <v>M</v>
      </c>
      <c r="P41" s="34" t="s">
        <v>513</v>
      </c>
    </row>
    <row r="42" spans="1:16" s="32" customFormat="1" ht="25.5" x14ac:dyDescent="0.2">
      <c r="A42" s="29" t="s">
        <v>108</v>
      </c>
      <c r="B42" s="29" t="s">
        <v>480</v>
      </c>
      <c r="C42" s="29" t="s">
        <v>481</v>
      </c>
      <c r="D42" s="29" t="s">
        <v>198</v>
      </c>
      <c r="E42" s="29" t="s">
        <v>230</v>
      </c>
      <c r="F42" s="29"/>
      <c r="G42" s="30">
        <v>0</v>
      </c>
      <c r="H42" s="30">
        <v>1</v>
      </c>
      <c r="I42" s="29" t="s">
        <v>223</v>
      </c>
      <c r="J42" s="29">
        <v>4</v>
      </c>
      <c r="K42" s="31">
        <v>1</v>
      </c>
      <c r="L42" s="31"/>
      <c r="M42" s="31"/>
      <c r="O42" s="33" t="str">
        <f>INDEX(ParametrosIndice!$A$3:$A$6,MATCH($D42,ParametrosIndice!$B$3:$B$6,0),1)</f>
        <v>M</v>
      </c>
      <c r="P42" s="34" t="s">
        <v>436</v>
      </c>
    </row>
    <row r="43" spans="1:16" s="32" customFormat="1" ht="25.5" x14ac:dyDescent="0.2">
      <c r="A43" s="29" t="s">
        <v>125</v>
      </c>
      <c r="B43" s="29" t="s">
        <v>482</v>
      </c>
      <c r="C43" s="29" t="s">
        <v>126</v>
      </c>
      <c r="D43" s="29" t="s">
        <v>198</v>
      </c>
      <c r="E43" s="29" t="s">
        <v>228</v>
      </c>
      <c r="F43" s="29"/>
      <c r="G43" s="30">
        <v>0</v>
      </c>
      <c r="H43" s="30">
        <v>1</v>
      </c>
      <c r="I43" s="29" t="s">
        <v>224</v>
      </c>
      <c r="J43" s="29">
        <v>4</v>
      </c>
      <c r="K43" s="31">
        <v>1</v>
      </c>
      <c r="L43" s="31">
        <v>1</v>
      </c>
      <c r="M43" s="31">
        <v>1</v>
      </c>
      <c r="O43" s="33" t="str">
        <f>INDEX(ParametrosIndice!$A$3:$A$6,MATCH($D43,ParametrosIndice!$B$3:$B$6,0),1)</f>
        <v>M</v>
      </c>
      <c r="P43" s="34" t="s">
        <v>437</v>
      </c>
    </row>
    <row r="44" spans="1:16" s="32" customFormat="1" ht="25.5" x14ac:dyDescent="0.2">
      <c r="A44" s="29" t="s">
        <v>127</v>
      </c>
      <c r="B44" s="29" t="s">
        <v>483</v>
      </c>
      <c r="C44" s="29" t="s">
        <v>128</v>
      </c>
      <c r="D44" s="29" t="s">
        <v>198</v>
      </c>
      <c r="E44" s="29" t="s">
        <v>228</v>
      </c>
      <c r="F44" s="29"/>
      <c r="G44" s="30">
        <v>0</v>
      </c>
      <c r="H44" s="30">
        <v>1</v>
      </c>
      <c r="I44" s="29" t="s">
        <v>224</v>
      </c>
      <c r="J44" s="29">
        <v>4</v>
      </c>
      <c r="K44" s="31">
        <v>1</v>
      </c>
      <c r="L44" s="31"/>
      <c r="M44" s="31"/>
      <c r="O44" s="33" t="str">
        <f>INDEX(ParametrosIndice!$A$3:$A$6,MATCH($D44,ParametrosIndice!$B$3:$B$6,0),1)</f>
        <v>M</v>
      </c>
      <c r="P44" s="34" t="s">
        <v>514</v>
      </c>
    </row>
    <row r="45" spans="1:16" s="32" customFormat="1" ht="25.5" x14ac:dyDescent="0.2">
      <c r="A45" s="29" t="s">
        <v>234</v>
      </c>
      <c r="B45" s="29" t="s">
        <v>484</v>
      </c>
      <c r="C45" s="29" t="s">
        <v>235</v>
      </c>
      <c r="D45" s="29" t="s">
        <v>236</v>
      </c>
      <c r="E45" s="29" t="s">
        <v>237</v>
      </c>
      <c r="F45" s="29"/>
      <c r="G45" s="29">
        <v>0</v>
      </c>
      <c r="H45" s="29">
        <v>7</v>
      </c>
      <c r="I45" s="29" t="s">
        <v>238</v>
      </c>
      <c r="J45" s="29">
        <v>2</v>
      </c>
      <c r="K45" s="31">
        <v>1</v>
      </c>
      <c r="L45" s="31">
        <v>1</v>
      </c>
      <c r="M45" s="31">
        <v>1</v>
      </c>
      <c r="O45" s="33" t="str">
        <f>INDEX(ParametrosIndice!$A$3:$A$6,MATCH($D45,ParametrosIndice!$B$3:$B$6,0),1)</f>
        <v>A</v>
      </c>
      <c r="P45" s="34" t="s">
        <v>453</v>
      </c>
    </row>
    <row r="46" spans="1:16" s="32" customFormat="1" x14ac:dyDescent="0.2">
      <c r="A46" s="29" t="s">
        <v>239</v>
      </c>
      <c r="B46" s="29" t="s">
        <v>485</v>
      </c>
      <c r="C46" s="29" t="s">
        <v>240</v>
      </c>
      <c r="D46" s="29" t="s">
        <v>236</v>
      </c>
      <c r="E46" s="29" t="s">
        <v>237</v>
      </c>
      <c r="F46" s="29"/>
      <c r="G46" s="29">
        <v>0</v>
      </c>
      <c r="H46" s="29">
        <v>11</v>
      </c>
      <c r="I46" s="29" t="s">
        <v>241</v>
      </c>
      <c r="J46" s="29">
        <v>4</v>
      </c>
      <c r="K46" s="31">
        <v>1</v>
      </c>
      <c r="L46" s="31">
        <v>1</v>
      </c>
      <c r="M46" s="31">
        <v>1</v>
      </c>
      <c r="O46" s="33" t="str">
        <f>INDEX(ParametrosIndice!$A$3:$A$6,MATCH($D46,ParametrosIndice!$B$3:$B$6,0),1)</f>
        <v>A</v>
      </c>
      <c r="P46" s="34" t="s">
        <v>438</v>
      </c>
    </row>
    <row r="47" spans="1:16" s="32" customFormat="1" ht="25.5" x14ac:dyDescent="0.2">
      <c r="A47" s="29" t="s">
        <v>242</v>
      </c>
      <c r="B47" s="29"/>
      <c r="C47" s="29" t="s">
        <v>243</v>
      </c>
      <c r="D47" s="29" t="s">
        <v>236</v>
      </c>
      <c r="E47" s="29" t="s">
        <v>244</v>
      </c>
      <c r="F47" s="29"/>
      <c r="G47" s="30">
        <v>0</v>
      </c>
      <c r="H47" s="30">
        <v>1</v>
      </c>
      <c r="I47" s="29" t="s">
        <v>241</v>
      </c>
      <c r="J47" s="29"/>
      <c r="K47" s="31">
        <v>0</v>
      </c>
      <c r="L47" s="31"/>
      <c r="M47" s="31"/>
      <c r="O47" s="33" t="str">
        <f>INDEX(ParametrosIndice!$A$3:$A$6,MATCH($D47,ParametrosIndice!$B$3:$B$6,0),1)</f>
        <v>A</v>
      </c>
      <c r="P47" s="34"/>
    </row>
    <row r="48" spans="1:16" s="32" customFormat="1" ht="25.5" x14ac:dyDescent="0.2">
      <c r="A48" s="29" t="s">
        <v>245</v>
      </c>
      <c r="B48" s="29"/>
      <c r="C48" s="29" t="s">
        <v>246</v>
      </c>
      <c r="D48" s="29" t="s">
        <v>236</v>
      </c>
      <c r="E48" s="29" t="s">
        <v>178</v>
      </c>
      <c r="F48" s="29"/>
      <c r="G48" s="30">
        <v>0</v>
      </c>
      <c r="H48" s="30">
        <v>1</v>
      </c>
      <c r="I48" s="29" t="s">
        <v>241</v>
      </c>
      <c r="J48" s="29"/>
      <c r="K48" s="31">
        <v>0</v>
      </c>
      <c r="L48" s="31"/>
      <c r="M48" s="31"/>
      <c r="O48" s="33" t="str">
        <f>INDEX(ParametrosIndice!$A$3:$A$6,MATCH($D48,ParametrosIndice!$B$3:$B$6,0),1)</f>
        <v>A</v>
      </c>
      <c r="P48" s="34"/>
    </row>
    <row r="49" spans="1:16" s="32" customFormat="1" x14ac:dyDescent="0.2">
      <c r="A49" s="29" t="s">
        <v>247</v>
      </c>
      <c r="B49" s="29"/>
      <c r="C49" s="29" t="s">
        <v>524</v>
      </c>
      <c r="D49" s="29" t="s">
        <v>236</v>
      </c>
      <c r="E49" s="29" t="s">
        <v>244</v>
      </c>
      <c r="F49" s="29"/>
      <c r="G49" s="30">
        <v>0</v>
      </c>
      <c r="H49" s="30">
        <v>1</v>
      </c>
      <c r="I49" s="29" t="s">
        <v>241</v>
      </c>
      <c r="J49" s="29"/>
      <c r="K49" s="31">
        <v>0</v>
      </c>
      <c r="L49" s="31"/>
      <c r="M49" s="31"/>
      <c r="O49" s="33" t="str">
        <f>INDEX(ParametrosIndice!$A$3:$A$6,MATCH($D49,ParametrosIndice!$B$3:$B$6,0),1)</f>
        <v>A</v>
      </c>
      <c r="P49" s="34"/>
    </row>
    <row r="50" spans="1:16" s="32" customFormat="1" ht="25.5" x14ac:dyDescent="0.2">
      <c r="A50" s="29" t="s">
        <v>249</v>
      </c>
      <c r="B50" s="29"/>
      <c r="C50" s="29" t="s">
        <v>250</v>
      </c>
      <c r="D50" s="29" t="s">
        <v>236</v>
      </c>
      <c r="E50" s="29" t="s">
        <v>178</v>
      </c>
      <c r="F50" s="29"/>
      <c r="G50" s="30">
        <v>0</v>
      </c>
      <c r="H50" s="30">
        <v>1</v>
      </c>
      <c r="I50" s="29" t="s">
        <v>241</v>
      </c>
      <c r="J50" s="29"/>
      <c r="K50" s="31">
        <v>0</v>
      </c>
      <c r="L50" s="31"/>
      <c r="M50" s="31"/>
      <c r="O50" s="33" t="str">
        <f>INDEX(ParametrosIndice!$A$3:$A$6,MATCH($D50,ParametrosIndice!$B$3:$B$6,0),1)</f>
        <v>A</v>
      </c>
      <c r="P50" s="34"/>
    </row>
    <row r="51" spans="1:16" s="32" customFormat="1" ht="25.5" x14ac:dyDescent="0.2">
      <c r="A51" s="29" t="s">
        <v>251</v>
      </c>
      <c r="B51" s="29"/>
      <c r="C51" s="29" t="s">
        <v>252</v>
      </c>
      <c r="D51" s="29" t="s">
        <v>236</v>
      </c>
      <c r="E51" s="29" t="s">
        <v>178</v>
      </c>
      <c r="F51" s="29"/>
      <c r="G51" s="30">
        <v>0</v>
      </c>
      <c r="H51" s="30">
        <v>1</v>
      </c>
      <c r="I51" s="29" t="s">
        <v>241</v>
      </c>
      <c r="J51" s="29"/>
      <c r="K51" s="31">
        <v>0</v>
      </c>
      <c r="L51" s="31"/>
      <c r="M51" s="31"/>
      <c r="O51" s="33" t="str">
        <f>INDEX(ParametrosIndice!$A$3:$A$6,MATCH($D51,ParametrosIndice!$B$3:$B$6,0),1)</f>
        <v>A</v>
      </c>
      <c r="P51" s="34"/>
    </row>
    <row r="52" spans="1:16" s="32" customFormat="1" ht="25.5" x14ac:dyDescent="0.2">
      <c r="A52" s="29" t="s">
        <v>253</v>
      </c>
      <c r="B52" s="29"/>
      <c r="C52" s="29" t="s">
        <v>254</v>
      </c>
      <c r="D52" s="29" t="s">
        <v>236</v>
      </c>
      <c r="E52" s="29" t="s">
        <v>178</v>
      </c>
      <c r="F52" s="29"/>
      <c r="G52" s="30">
        <v>0</v>
      </c>
      <c r="H52" s="30">
        <v>1</v>
      </c>
      <c r="I52" s="29" t="s">
        <v>241</v>
      </c>
      <c r="J52" s="29"/>
      <c r="K52" s="31">
        <v>0</v>
      </c>
      <c r="L52" s="31"/>
      <c r="M52" s="31"/>
      <c r="O52" s="33" t="str">
        <f>INDEX(ParametrosIndice!$A$3:$A$6,MATCH($D52,ParametrosIndice!$B$3:$B$6,0),1)</f>
        <v>A</v>
      </c>
      <c r="P52" s="34"/>
    </row>
    <row r="53" spans="1:16" s="32" customFormat="1" ht="25.5" x14ac:dyDescent="0.2">
      <c r="A53" s="29" t="s">
        <v>255</v>
      </c>
      <c r="B53" s="29"/>
      <c r="C53" s="29" t="s">
        <v>256</v>
      </c>
      <c r="D53" s="29" t="s">
        <v>236</v>
      </c>
      <c r="E53" s="29" t="s">
        <v>178</v>
      </c>
      <c r="F53" s="29"/>
      <c r="G53" s="30">
        <v>0</v>
      </c>
      <c r="H53" s="30">
        <v>1</v>
      </c>
      <c r="I53" s="29" t="s">
        <v>241</v>
      </c>
      <c r="J53" s="29"/>
      <c r="K53" s="31">
        <v>0</v>
      </c>
      <c r="L53" s="31"/>
      <c r="M53" s="31"/>
      <c r="O53" s="33" t="str">
        <f>INDEX(ParametrosIndice!$A$3:$A$6,MATCH($D53,ParametrosIndice!$B$3:$B$6,0),1)</f>
        <v>A</v>
      </c>
      <c r="P53" s="34"/>
    </row>
    <row r="54" spans="1:16" s="32" customFormat="1" ht="25.5" x14ac:dyDescent="0.2">
      <c r="A54" s="29" t="s">
        <v>257</v>
      </c>
      <c r="B54" s="29"/>
      <c r="C54" s="29" t="s">
        <v>258</v>
      </c>
      <c r="D54" s="29" t="s">
        <v>236</v>
      </c>
      <c r="E54" s="29" t="s">
        <v>178</v>
      </c>
      <c r="F54" s="29"/>
      <c r="G54" s="30">
        <v>0</v>
      </c>
      <c r="H54" s="30">
        <v>1</v>
      </c>
      <c r="I54" s="29" t="s">
        <v>241</v>
      </c>
      <c r="J54" s="29"/>
      <c r="K54" s="31">
        <v>0</v>
      </c>
      <c r="L54" s="31"/>
      <c r="M54" s="31"/>
      <c r="O54" s="33" t="str">
        <f>INDEX(ParametrosIndice!$A$3:$A$6,MATCH($D54,ParametrosIndice!$B$3:$B$6,0),1)</f>
        <v>A</v>
      </c>
      <c r="P54" s="34"/>
    </row>
    <row r="55" spans="1:16" s="32" customFormat="1" ht="25.5" x14ac:dyDescent="0.2">
      <c r="A55" s="29" t="s">
        <v>259</v>
      </c>
      <c r="B55" s="29"/>
      <c r="C55" s="29" t="s">
        <v>260</v>
      </c>
      <c r="D55" s="29" t="s">
        <v>236</v>
      </c>
      <c r="E55" s="29" t="s">
        <v>178</v>
      </c>
      <c r="F55" s="29"/>
      <c r="G55" s="30">
        <v>0</v>
      </c>
      <c r="H55" s="30">
        <v>1</v>
      </c>
      <c r="I55" s="29" t="s">
        <v>241</v>
      </c>
      <c r="J55" s="29"/>
      <c r="K55" s="31">
        <v>0</v>
      </c>
      <c r="L55" s="31"/>
      <c r="M55" s="31"/>
      <c r="O55" s="33" t="str">
        <f>INDEX(ParametrosIndice!$A$3:$A$6,MATCH($D55,ParametrosIndice!$B$3:$B$6,0),1)</f>
        <v>A</v>
      </c>
      <c r="P55" s="34"/>
    </row>
    <row r="56" spans="1:16" s="32" customFormat="1" x14ac:dyDescent="0.2">
      <c r="A56" s="29" t="s">
        <v>261</v>
      </c>
      <c r="B56" s="29"/>
      <c r="C56" s="29" t="s">
        <v>262</v>
      </c>
      <c r="D56" s="29" t="s">
        <v>236</v>
      </c>
      <c r="E56" s="29" t="s">
        <v>178</v>
      </c>
      <c r="F56" s="29"/>
      <c r="G56" s="30">
        <v>0</v>
      </c>
      <c r="H56" s="30">
        <v>1</v>
      </c>
      <c r="I56" s="29" t="s">
        <v>241</v>
      </c>
      <c r="J56" s="29"/>
      <c r="K56" s="31">
        <v>0</v>
      </c>
      <c r="L56" s="31"/>
      <c r="M56" s="31"/>
      <c r="O56" s="33" t="str">
        <f>INDEX(ParametrosIndice!$A$3:$A$6,MATCH($D56,ParametrosIndice!$B$3:$B$6,0),1)</f>
        <v>A</v>
      </c>
      <c r="P56" s="34"/>
    </row>
    <row r="57" spans="1:16" s="32" customFormat="1" x14ac:dyDescent="0.2">
      <c r="A57" s="29" t="s">
        <v>263</v>
      </c>
      <c r="B57" s="29"/>
      <c r="C57" s="29" t="s">
        <v>264</v>
      </c>
      <c r="D57" s="29" t="s">
        <v>236</v>
      </c>
      <c r="E57" s="29" t="s">
        <v>178</v>
      </c>
      <c r="F57" s="29"/>
      <c r="G57" s="30">
        <v>0</v>
      </c>
      <c r="H57" s="30">
        <v>1</v>
      </c>
      <c r="I57" s="29" t="s">
        <v>241</v>
      </c>
      <c r="J57" s="29"/>
      <c r="K57" s="31">
        <v>0</v>
      </c>
      <c r="L57" s="31"/>
      <c r="M57" s="31"/>
      <c r="O57" s="33" t="str">
        <f>INDEX(ParametrosIndice!$A$3:$A$6,MATCH($D57,ParametrosIndice!$B$3:$B$6,0),1)</f>
        <v>A</v>
      </c>
      <c r="P57" s="34"/>
    </row>
    <row r="58" spans="1:16" s="32" customFormat="1" ht="25.5" x14ac:dyDescent="0.2">
      <c r="A58" s="29" t="s">
        <v>265</v>
      </c>
      <c r="B58" s="29"/>
      <c r="C58" s="29" t="s">
        <v>266</v>
      </c>
      <c r="D58" s="29" t="s">
        <v>236</v>
      </c>
      <c r="E58" s="29" t="s">
        <v>178</v>
      </c>
      <c r="F58" s="29"/>
      <c r="G58" s="30">
        <v>0</v>
      </c>
      <c r="H58" s="30">
        <v>1</v>
      </c>
      <c r="I58" s="29" t="s">
        <v>241</v>
      </c>
      <c r="J58" s="29"/>
      <c r="K58" s="31">
        <v>0</v>
      </c>
      <c r="L58" s="31"/>
      <c r="M58" s="31"/>
      <c r="O58" s="33" t="str">
        <f>INDEX(ParametrosIndice!$A$3:$A$6,MATCH($D58,ParametrosIndice!$B$3:$B$6,0),1)</f>
        <v>A</v>
      </c>
      <c r="P58" s="34"/>
    </row>
    <row r="59" spans="1:16" s="32" customFormat="1" ht="25.5" x14ac:dyDescent="0.2">
      <c r="A59" s="29" t="s">
        <v>267</v>
      </c>
      <c r="B59" s="29"/>
      <c r="C59" s="29" t="s">
        <v>268</v>
      </c>
      <c r="D59" s="29" t="s">
        <v>236</v>
      </c>
      <c r="E59" s="29" t="s">
        <v>178</v>
      </c>
      <c r="F59" s="29"/>
      <c r="G59" s="30">
        <v>0</v>
      </c>
      <c r="H59" s="30">
        <v>1</v>
      </c>
      <c r="I59" s="29" t="s">
        <v>241</v>
      </c>
      <c r="J59" s="29"/>
      <c r="K59" s="31">
        <v>0</v>
      </c>
      <c r="L59" s="31"/>
      <c r="M59" s="31"/>
      <c r="O59" s="33" t="str">
        <f>INDEX(ParametrosIndice!$A$3:$A$6,MATCH($D59,ParametrosIndice!$B$3:$B$6,0),1)</f>
        <v>A</v>
      </c>
      <c r="P59" s="34"/>
    </row>
    <row r="60" spans="1:16" s="32" customFormat="1" ht="25.5" x14ac:dyDescent="0.2">
      <c r="A60" s="29" t="s">
        <v>269</v>
      </c>
      <c r="B60" s="29"/>
      <c r="C60" s="29" t="s">
        <v>270</v>
      </c>
      <c r="D60" s="29" t="s">
        <v>236</v>
      </c>
      <c r="E60" s="29" t="s">
        <v>178</v>
      </c>
      <c r="F60" s="29"/>
      <c r="G60" s="30">
        <v>0</v>
      </c>
      <c r="H60" s="30">
        <v>1</v>
      </c>
      <c r="I60" s="29" t="s">
        <v>241</v>
      </c>
      <c r="J60" s="29"/>
      <c r="K60" s="31">
        <v>0</v>
      </c>
      <c r="L60" s="31"/>
      <c r="M60" s="31"/>
      <c r="O60" s="33" t="str">
        <f>INDEX(ParametrosIndice!$A$3:$A$6,MATCH($D60,ParametrosIndice!$B$3:$B$6,0),1)</f>
        <v>A</v>
      </c>
      <c r="P60" s="34"/>
    </row>
    <row r="61" spans="1:16" s="32" customFormat="1" ht="25.5" x14ac:dyDescent="0.2">
      <c r="A61" s="29" t="s">
        <v>271</v>
      </c>
      <c r="B61" s="29"/>
      <c r="C61" s="29" t="s">
        <v>272</v>
      </c>
      <c r="D61" s="29" t="s">
        <v>236</v>
      </c>
      <c r="E61" s="29" t="s">
        <v>178</v>
      </c>
      <c r="F61" s="29"/>
      <c r="G61" s="30">
        <v>0</v>
      </c>
      <c r="H61" s="30">
        <v>1</v>
      </c>
      <c r="I61" s="29" t="s">
        <v>241</v>
      </c>
      <c r="J61" s="29"/>
      <c r="K61" s="31">
        <v>0</v>
      </c>
      <c r="L61" s="31"/>
      <c r="M61" s="31"/>
      <c r="O61" s="33" t="str">
        <f>INDEX(ParametrosIndice!$A$3:$A$6,MATCH($D61,ParametrosIndice!$B$3:$B$6,0),1)</f>
        <v>A</v>
      </c>
      <c r="P61" s="34"/>
    </row>
    <row r="62" spans="1:16" s="32" customFormat="1" x14ac:dyDescent="0.2">
      <c r="A62" s="29" t="s">
        <v>273</v>
      </c>
      <c r="B62" s="29"/>
      <c r="C62" s="29" t="s">
        <v>274</v>
      </c>
      <c r="D62" s="29" t="s">
        <v>236</v>
      </c>
      <c r="E62" s="29" t="s">
        <v>178</v>
      </c>
      <c r="F62" s="29"/>
      <c r="G62" s="30">
        <v>0</v>
      </c>
      <c r="H62" s="30">
        <v>1</v>
      </c>
      <c r="I62" s="29" t="s">
        <v>241</v>
      </c>
      <c r="J62" s="29"/>
      <c r="K62" s="31">
        <v>0</v>
      </c>
      <c r="L62" s="31"/>
      <c r="M62" s="31"/>
      <c r="O62" s="33" t="str">
        <f>INDEX(ParametrosIndice!$A$3:$A$6,MATCH($D62,ParametrosIndice!$B$3:$B$6,0),1)</f>
        <v>A</v>
      </c>
      <c r="P62" s="34"/>
    </row>
    <row r="63" spans="1:16" s="32" customFormat="1" ht="25.5" x14ac:dyDescent="0.2">
      <c r="A63" s="29" t="s">
        <v>275</v>
      </c>
      <c r="B63" s="29"/>
      <c r="C63" s="29" t="s">
        <v>276</v>
      </c>
      <c r="D63" s="29" t="s">
        <v>236</v>
      </c>
      <c r="E63" s="29" t="s">
        <v>178</v>
      </c>
      <c r="F63" s="29"/>
      <c r="G63" s="30">
        <v>0</v>
      </c>
      <c r="H63" s="30">
        <v>1</v>
      </c>
      <c r="I63" s="29" t="s">
        <v>241</v>
      </c>
      <c r="J63" s="29"/>
      <c r="K63" s="31">
        <v>0</v>
      </c>
      <c r="L63" s="31"/>
      <c r="M63" s="31"/>
      <c r="O63" s="33" t="str">
        <f>INDEX(ParametrosIndice!$A$3:$A$6,MATCH($D63,ParametrosIndice!$B$3:$B$6,0),1)</f>
        <v>A</v>
      </c>
      <c r="P63" s="34"/>
    </row>
    <row r="64" spans="1:16" s="32" customFormat="1" ht="25.5" x14ac:dyDescent="0.2">
      <c r="A64" s="29" t="s">
        <v>277</v>
      </c>
      <c r="B64" s="29"/>
      <c r="C64" s="29" t="s">
        <v>278</v>
      </c>
      <c r="D64" s="29" t="s">
        <v>236</v>
      </c>
      <c r="E64" s="29" t="s">
        <v>178</v>
      </c>
      <c r="F64" s="29"/>
      <c r="G64" s="30">
        <v>0</v>
      </c>
      <c r="H64" s="30">
        <v>1</v>
      </c>
      <c r="I64" s="29" t="s">
        <v>241</v>
      </c>
      <c r="J64" s="29"/>
      <c r="K64" s="31">
        <v>0</v>
      </c>
      <c r="L64" s="31"/>
      <c r="M64" s="31"/>
      <c r="O64" s="33" t="str">
        <f>INDEX(ParametrosIndice!$A$3:$A$6,MATCH($D64,ParametrosIndice!$B$3:$B$6,0),1)</f>
        <v>A</v>
      </c>
      <c r="P64" s="34"/>
    </row>
    <row r="65" spans="1:16" s="32" customFormat="1" ht="25.5" x14ac:dyDescent="0.2">
      <c r="A65" s="29" t="s">
        <v>279</v>
      </c>
      <c r="B65" s="29"/>
      <c r="C65" s="29" t="s">
        <v>280</v>
      </c>
      <c r="D65" s="29" t="s">
        <v>236</v>
      </c>
      <c r="E65" s="29" t="s">
        <v>178</v>
      </c>
      <c r="F65" s="29"/>
      <c r="G65" s="30">
        <v>0</v>
      </c>
      <c r="H65" s="30">
        <v>1</v>
      </c>
      <c r="I65" s="29" t="s">
        <v>241</v>
      </c>
      <c r="J65" s="29"/>
      <c r="K65" s="31">
        <v>0</v>
      </c>
      <c r="L65" s="31"/>
      <c r="M65" s="31"/>
      <c r="O65" s="33" t="str">
        <f>INDEX(ParametrosIndice!$A$3:$A$6,MATCH($D65,ParametrosIndice!$B$3:$B$6,0),1)</f>
        <v>A</v>
      </c>
      <c r="P65" s="34"/>
    </row>
    <row r="66" spans="1:16" s="32" customFormat="1" ht="25.5" x14ac:dyDescent="0.2">
      <c r="A66" s="29" t="s">
        <v>281</v>
      </c>
      <c r="B66" s="29"/>
      <c r="C66" s="29" t="s">
        <v>282</v>
      </c>
      <c r="D66" s="29" t="s">
        <v>236</v>
      </c>
      <c r="E66" s="29" t="s">
        <v>178</v>
      </c>
      <c r="F66" s="29"/>
      <c r="G66" s="30">
        <v>0</v>
      </c>
      <c r="H66" s="30">
        <v>1</v>
      </c>
      <c r="I66" s="29" t="s">
        <v>241</v>
      </c>
      <c r="J66" s="29"/>
      <c r="K66" s="31">
        <v>0</v>
      </c>
      <c r="L66" s="31"/>
      <c r="M66" s="31"/>
      <c r="O66" s="33" t="str">
        <f>INDEX(ParametrosIndice!$A$3:$A$6,MATCH($D66,ParametrosIndice!$B$3:$B$6,0),1)</f>
        <v>A</v>
      </c>
      <c r="P66" s="34"/>
    </row>
    <row r="67" spans="1:16" s="32" customFormat="1" ht="25.5" x14ac:dyDescent="0.2">
      <c r="A67" s="29" t="s">
        <v>283</v>
      </c>
      <c r="B67" s="29"/>
      <c r="C67" s="29" t="s">
        <v>284</v>
      </c>
      <c r="D67" s="29" t="s">
        <v>236</v>
      </c>
      <c r="E67" s="29" t="s">
        <v>178</v>
      </c>
      <c r="F67" s="29"/>
      <c r="G67" s="30">
        <v>0</v>
      </c>
      <c r="H67" s="30">
        <v>1</v>
      </c>
      <c r="I67" s="29" t="s">
        <v>241</v>
      </c>
      <c r="J67" s="29"/>
      <c r="K67" s="31">
        <v>0</v>
      </c>
      <c r="L67" s="31"/>
      <c r="M67" s="31"/>
      <c r="O67" s="33" t="str">
        <f>INDEX(ParametrosIndice!$A$3:$A$6,MATCH($D67,ParametrosIndice!$B$3:$B$6,0),1)</f>
        <v>A</v>
      </c>
      <c r="P67" s="34"/>
    </row>
    <row r="68" spans="1:16" s="32" customFormat="1" ht="25.5" x14ac:dyDescent="0.2">
      <c r="A68" s="29" t="s">
        <v>285</v>
      </c>
      <c r="B68" s="29"/>
      <c r="C68" s="29" t="s">
        <v>286</v>
      </c>
      <c r="D68" s="29" t="s">
        <v>236</v>
      </c>
      <c r="E68" s="29" t="s">
        <v>178</v>
      </c>
      <c r="F68" s="29"/>
      <c r="G68" s="30">
        <v>0</v>
      </c>
      <c r="H68" s="30">
        <v>1</v>
      </c>
      <c r="I68" s="29" t="s">
        <v>241</v>
      </c>
      <c r="J68" s="29"/>
      <c r="K68" s="31">
        <v>0</v>
      </c>
      <c r="L68" s="31"/>
      <c r="M68" s="31"/>
      <c r="O68" s="33" t="str">
        <f>INDEX(ParametrosIndice!$A$3:$A$6,MATCH($D68,ParametrosIndice!$B$3:$B$6,0),1)</f>
        <v>A</v>
      </c>
      <c r="P68" s="34"/>
    </row>
    <row r="69" spans="1:16" s="32" customFormat="1" ht="25.5" x14ac:dyDescent="0.2">
      <c r="A69" s="29" t="s">
        <v>287</v>
      </c>
      <c r="B69" s="29"/>
      <c r="C69" s="29" t="s">
        <v>288</v>
      </c>
      <c r="D69" s="29" t="s">
        <v>236</v>
      </c>
      <c r="E69" s="29" t="s">
        <v>178</v>
      </c>
      <c r="F69" s="29"/>
      <c r="G69" s="30">
        <v>0</v>
      </c>
      <c r="H69" s="30">
        <v>1</v>
      </c>
      <c r="I69" s="29" t="s">
        <v>241</v>
      </c>
      <c r="J69" s="29"/>
      <c r="K69" s="31">
        <v>0</v>
      </c>
      <c r="L69" s="31"/>
      <c r="M69" s="31"/>
      <c r="O69" s="33" t="str">
        <f>INDEX(ParametrosIndice!$A$3:$A$6,MATCH($D69,ParametrosIndice!$B$3:$B$6,0),1)</f>
        <v>A</v>
      </c>
      <c r="P69" s="34"/>
    </row>
    <row r="70" spans="1:16" s="32" customFormat="1" ht="25.5" x14ac:dyDescent="0.2">
      <c r="A70" s="29" t="s">
        <v>289</v>
      </c>
      <c r="B70" s="29"/>
      <c r="C70" s="29" t="s">
        <v>290</v>
      </c>
      <c r="D70" s="29" t="s">
        <v>236</v>
      </c>
      <c r="E70" s="29" t="s">
        <v>178</v>
      </c>
      <c r="F70" s="29"/>
      <c r="G70" s="30">
        <v>0</v>
      </c>
      <c r="H70" s="30">
        <v>1</v>
      </c>
      <c r="I70" s="29" t="s">
        <v>241</v>
      </c>
      <c r="J70" s="29"/>
      <c r="K70" s="31">
        <v>0</v>
      </c>
      <c r="L70" s="31"/>
      <c r="M70" s="31"/>
      <c r="O70" s="33" t="str">
        <f>INDEX(ParametrosIndice!$A$3:$A$6,MATCH($D70,ParametrosIndice!$B$3:$B$6,0),1)</f>
        <v>A</v>
      </c>
      <c r="P70" s="34"/>
    </row>
    <row r="71" spans="1:16" s="32" customFormat="1" x14ac:dyDescent="0.2">
      <c r="A71" s="29" t="s">
        <v>291</v>
      </c>
      <c r="B71" s="29"/>
      <c r="C71" s="29" t="s">
        <v>292</v>
      </c>
      <c r="D71" s="29" t="s">
        <v>236</v>
      </c>
      <c r="E71" s="29" t="s">
        <v>178</v>
      </c>
      <c r="F71" s="29"/>
      <c r="G71" s="30">
        <v>0</v>
      </c>
      <c r="H71" s="30">
        <v>1</v>
      </c>
      <c r="I71" s="29" t="s">
        <v>241</v>
      </c>
      <c r="J71" s="29"/>
      <c r="K71" s="31">
        <v>0</v>
      </c>
      <c r="L71" s="31"/>
      <c r="M71" s="31"/>
      <c r="O71" s="33" t="str">
        <f>INDEX(ParametrosIndice!$A$3:$A$6,MATCH($D71,ParametrosIndice!$B$3:$B$6,0),1)</f>
        <v>A</v>
      </c>
      <c r="P71" s="34"/>
    </row>
    <row r="72" spans="1:16" s="32" customFormat="1" x14ac:dyDescent="0.2">
      <c r="A72" s="29" t="s">
        <v>293</v>
      </c>
      <c r="B72" s="29"/>
      <c r="C72" s="29" t="s">
        <v>294</v>
      </c>
      <c r="D72" s="29" t="s">
        <v>236</v>
      </c>
      <c r="E72" s="29" t="s">
        <v>178</v>
      </c>
      <c r="F72" s="29"/>
      <c r="G72" s="30">
        <v>0</v>
      </c>
      <c r="H72" s="30">
        <v>1</v>
      </c>
      <c r="I72" s="29" t="s">
        <v>241</v>
      </c>
      <c r="J72" s="29"/>
      <c r="K72" s="31">
        <v>0</v>
      </c>
      <c r="L72" s="31"/>
      <c r="M72" s="31"/>
      <c r="O72" s="33" t="str">
        <f>INDEX(ParametrosIndice!$A$3:$A$6,MATCH($D72,ParametrosIndice!$B$3:$B$6,0),1)</f>
        <v>A</v>
      </c>
      <c r="P72" s="34"/>
    </row>
    <row r="73" spans="1:16" s="32" customFormat="1" ht="25.5" x14ac:dyDescent="0.2">
      <c r="A73" s="29" t="s">
        <v>295</v>
      </c>
      <c r="B73" s="29"/>
      <c r="C73" s="29" t="s">
        <v>296</v>
      </c>
      <c r="D73" s="29" t="s">
        <v>236</v>
      </c>
      <c r="E73" s="29" t="s">
        <v>178</v>
      </c>
      <c r="F73" s="29"/>
      <c r="G73" s="30">
        <v>0</v>
      </c>
      <c r="H73" s="30">
        <v>1</v>
      </c>
      <c r="I73" s="29" t="s">
        <v>241</v>
      </c>
      <c r="J73" s="29"/>
      <c r="K73" s="31">
        <v>0</v>
      </c>
      <c r="L73" s="31"/>
      <c r="M73" s="31"/>
      <c r="O73" s="33" t="str">
        <f>INDEX(ParametrosIndice!$A$3:$A$6,MATCH($D73,ParametrosIndice!$B$3:$B$6,0),1)</f>
        <v>A</v>
      </c>
      <c r="P73" s="34"/>
    </row>
    <row r="74" spans="1:16" s="32" customFormat="1" x14ac:dyDescent="0.2">
      <c r="A74" s="29" t="s">
        <v>297</v>
      </c>
      <c r="B74" s="29"/>
      <c r="C74" s="29" t="s">
        <v>525</v>
      </c>
      <c r="D74" s="29" t="s">
        <v>236</v>
      </c>
      <c r="E74" s="29" t="s">
        <v>178</v>
      </c>
      <c r="F74" s="29"/>
      <c r="G74" s="30">
        <v>0</v>
      </c>
      <c r="H74" s="30">
        <v>1</v>
      </c>
      <c r="I74" s="29" t="s">
        <v>299</v>
      </c>
      <c r="J74" s="29"/>
      <c r="K74" s="31">
        <v>0</v>
      </c>
      <c r="L74" s="31"/>
      <c r="M74" s="31"/>
      <c r="O74" s="33" t="str">
        <f>INDEX(ParametrosIndice!$A$3:$A$6,MATCH($D74,ParametrosIndice!$B$3:$B$6,0),1)</f>
        <v>A</v>
      </c>
      <c r="P74" s="34"/>
    </row>
    <row r="75" spans="1:16" s="32" customFormat="1" ht="25.5" x14ac:dyDescent="0.2">
      <c r="A75" s="29" t="s">
        <v>300</v>
      </c>
      <c r="B75" s="29"/>
      <c r="C75" s="29" t="s">
        <v>301</v>
      </c>
      <c r="D75" s="29" t="s">
        <v>236</v>
      </c>
      <c r="E75" s="29" t="s">
        <v>178</v>
      </c>
      <c r="F75" s="29"/>
      <c r="G75" s="30">
        <v>0</v>
      </c>
      <c r="H75" s="30">
        <v>1</v>
      </c>
      <c r="I75" s="29" t="s">
        <v>241</v>
      </c>
      <c r="J75" s="29"/>
      <c r="K75" s="31">
        <v>0</v>
      </c>
      <c r="L75" s="31"/>
      <c r="M75" s="31"/>
      <c r="O75" s="33" t="str">
        <f>INDEX(ParametrosIndice!$A$3:$A$6,MATCH($D75,ParametrosIndice!$B$3:$B$6,0),1)</f>
        <v>A</v>
      </c>
      <c r="P75" s="34"/>
    </row>
    <row r="76" spans="1:16" s="32" customFormat="1" ht="25.5" x14ac:dyDescent="0.2">
      <c r="A76" s="29" t="s">
        <v>302</v>
      </c>
      <c r="B76" s="29"/>
      <c r="C76" s="29" t="s">
        <v>303</v>
      </c>
      <c r="D76" s="29" t="s">
        <v>236</v>
      </c>
      <c r="E76" s="29" t="s">
        <v>178</v>
      </c>
      <c r="F76" s="29"/>
      <c r="G76" s="30">
        <v>0</v>
      </c>
      <c r="H76" s="30">
        <v>1</v>
      </c>
      <c r="I76" s="29" t="s">
        <v>241</v>
      </c>
      <c r="J76" s="29"/>
      <c r="K76" s="31">
        <v>0</v>
      </c>
      <c r="L76" s="31"/>
      <c r="M76" s="31"/>
      <c r="O76" s="33" t="str">
        <f>INDEX(ParametrosIndice!$A$3:$A$6,MATCH($D76,ParametrosIndice!$B$3:$B$6,0),1)</f>
        <v>A</v>
      </c>
      <c r="P76" s="34"/>
    </row>
    <row r="77" spans="1:16" s="32" customFormat="1" ht="25.5" x14ac:dyDescent="0.2">
      <c r="A77" s="29" t="s">
        <v>304</v>
      </c>
      <c r="B77" s="29"/>
      <c r="C77" s="29" t="s">
        <v>305</v>
      </c>
      <c r="D77" s="29" t="s">
        <v>236</v>
      </c>
      <c r="E77" s="29" t="s">
        <v>178</v>
      </c>
      <c r="F77" s="29"/>
      <c r="G77" s="30">
        <v>0</v>
      </c>
      <c r="H77" s="30">
        <v>1</v>
      </c>
      <c r="I77" s="29" t="s">
        <v>241</v>
      </c>
      <c r="J77" s="29"/>
      <c r="K77" s="31">
        <v>0</v>
      </c>
      <c r="L77" s="31"/>
      <c r="M77" s="31"/>
      <c r="O77" s="33" t="str">
        <f>INDEX(ParametrosIndice!$A$3:$A$6,MATCH($D77,ParametrosIndice!$B$3:$B$6,0),1)</f>
        <v>A</v>
      </c>
      <c r="P77" s="34"/>
    </row>
    <row r="78" spans="1:16" s="32" customFormat="1" ht="25.5" x14ac:dyDescent="0.2">
      <c r="A78" s="29" t="s">
        <v>306</v>
      </c>
      <c r="B78" s="29"/>
      <c r="C78" s="29" t="s">
        <v>307</v>
      </c>
      <c r="D78" s="29" t="s">
        <v>236</v>
      </c>
      <c r="E78" s="29" t="s">
        <v>178</v>
      </c>
      <c r="F78" s="29"/>
      <c r="G78" s="30">
        <v>0</v>
      </c>
      <c r="H78" s="30">
        <v>1</v>
      </c>
      <c r="I78" s="29" t="s">
        <v>241</v>
      </c>
      <c r="J78" s="29"/>
      <c r="K78" s="31">
        <v>0</v>
      </c>
      <c r="L78" s="31"/>
      <c r="M78" s="31"/>
      <c r="O78" s="33" t="str">
        <f>INDEX(ParametrosIndice!$A$3:$A$6,MATCH($D78,ParametrosIndice!$B$3:$B$6,0),1)</f>
        <v>A</v>
      </c>
      <c r="P78" s="34"/>
    </row>
    <row r="79" spans="1:16" s="32" customFormat="1" ht="25.5" x14ac:dyDescent="0.2">
      <c r="A79" s="29" t="s">
        <v>308</v>
      </c>
      <c r="B79" s="29"/>
      <c r="C79" s="29" t="s">
        <v>309</v>
      </c>
      <c r="D79" s="29" t="s">
        <v>236</v>
      </c>
      <c r="E79" s="29" t="s">
        <v>178</v>
      </c>
      <c r="F79" s="29"/>
      <c r="G79" s="30">
        <v>0</v>
      </c>
      <c r="H79" s="30">
        <v>1</v>
      </c>
      <c r="I79" s="29" t="s">
        <v>241</v>
      </c>
      <c r="J79" s="29"/>
      <c r="K79" s="31">
        <v>0</v>
      </c>
      <c r="L79" s="31"/>
      <c r="M79" s="31"/>
      <c r="O79" s="33" t="str">
        <f>INDEX(ParametrosIndice!$A$3:$A$6,MATCH($D79,ParametrosIndice!$B$3:$B$6,0),1)</f>
        <v>A</v>
      </c>
      <c r="P79" s="34"/>
    </row>
    <row r="80" spans="1:16" s="32" customFormat="1" ht="25.5" x14ac:dyDescent="0.2">
      <c r="A80" s="29" t="s">
        <v>310</v>
      </c>
      <c r="B80" s="29"/>
      <c r="C80" s="29" t="s">
        <v>311</v>
      </c>
      <c r="D80" s="29" t="s">
        <v>236</v>
      </c>
      <c r="E80" s="29" t="s">
        <v>178</v>
      </c>
      <c r="F80" s="29"/>
      <c r="G80" s="30">
        <v>0</v>
      </c>
      <c r="H80" s="30">
        <v>1</v>
      </c>
      <c r="I80" s="29" t="s">
        <v>241</v>
      </c>
      <c r="J80" s="29"/>
      <c r="K80" s="31">
        <v>0</v>
      </c>
      <c r="L80" s="31"/>
      <c r="M80" s="31"/>
      <c r="O80" s="33" t="str">
        <f>INDEX(ParametrosIndice!$A$3:$A$6,MATCH($D80,ParametrosIndice!$B$3:$B$6,0),1)</f>
        <v>A</v>
      </c>
      <c r="P80" s="34"/>
    </row>
    <row r="81" spans="1:16" s="32" customFormat="1" ht="25.5" x14ac:dyDescent="0.2">
      <c r="A81" s="29" t="s">
        <v>312</v>
      </c>
      <c r="B81" s="29"/>
      <c r="C81" s="29" t="s">
        <v>313</v>
      </c>
      <c r="D81" s="29" t="s">
        <v>236</v>
      </c>
      <c r="E81" s="29" t="s">
        <v>178</v>
      </c>
      <c r="F81" s="29"/>
      <c r="G81" s="30">
        <v>0</v>
      </c>
      <c r="H81" s="30">
        <v>1</v>
      </c>
      <c r="I81" s="29" t="s">
        <v>241</v>
      </c>
      <c r="J81" s="29"/>
      <c r="K81" s="31">
        <v>0</v>
      </c>
      <c r="L81" s="31"/>
      <c r="M81" s="31"/>
      <c r="O81" s="33" t="str">
        <f>INDEX(ParametrosIndice!$A$3:$A$6,MATCH($D81,ParametrosIndice!$B$3:$B$6,0),1)</f>
        <v>A</v>
      </c>
      <c r="P81" s="34"/>
    </row>
    <row r="82" spans="1:16" s="32" customFormat="1" ht="25.5" x14ac:dyDescent="0.2">
      <c r="A82" s="29" t="s">
        <v>314</v>
      </c>
      <c r="B82" s="29"/>
      <c r="C82" s="29" t="s">
        <v>315</v>
      </c>
      <c r="D82" s="29" t="s">
        <v>236</v>
      </c>
      <c r="E82" s="29" t="s">
        <v>178</v>
      </c>
      <c r="F82" s="29"/>
      <c r="G82" s="30">
        <v>0</v>
      </c>
      <c r="H82" s="30">
        <v>1</v>
      </c>
      <c r="I82" s="29" t="s">
        <v>241</v>
      </c>
      <c r="J82" s="29"/>
      <c r="K82" s="31">
        <v>0</v>
      </c>
      <c r="L82" s="31"/>
      <c r="M82" s="31"/>
      <c r="O82" s="33" t="str">
        <f>INDEX(ParametrosIndice!$A$3:$A$6,MATCH($D82,ParametrosIndice!$B$3:$B$6,0),1)</f>
        <v>A</v>
      </c>
      <c r="P82" s="34"/>
    </row>
    <row r="83" spans="1:16" s="32" customFormat="1" ht="25.5" x14ac:dyDescent="0.2">
      <c r="A83" s="29" t="s">
        <v>316</v>
      </c>
      <c r="B83" s="29"/>
      <c r="C83" s="29" t="s">
        <v>317</v>
      </c>
      <c r="D83" s="29" t="s">
        <v>236</v>
      </c>
      <c r="E83" s="29" t="s">
        <v>178</v>
      </c>
      <c r="F83" s="29"/>
      <c r="G83" s="30">
        <v>0</v>
      </c>
      <c r="H83" s="30">
        <v>1</v>
      </c>
      <c r="I83" s="29" t="s">
        <v>241</v>
      </c>
      <c r="J83" s="29"/>
      <c r="K83" s="31">
        <v>0</v>
      </c>
      <c r="L83" s="31"/>
      <c r="M83" s="31"/>
      <c r="O83" s="33" t="str">
        <f>INDEX(ParametrosIndice!$A$3:$A$6,MATCH($D83,ParametrosIndice!$B$3:$B$6,0),1)</f>
        <v>A</v>
      </c>
      <c r="P83" s="34"/>
    </row>
    <row r="84" spans="1:16" s="32" customFormat="1" ht="25.5" x14ac:dyDescent="0.2">
      <c r="A84" s="29" t="s">
        <v>318</v>
      </c>
      <c r="B84" s="29"/>
      <c r="C84" s="29" t="s">
        <v>319</v>
      </c>
      <c r="D84" s="29" t="s">
        <v>236</v>
      </c>
      <c r="E84" s="29" t="s">
        <v>178</v>
      </c>
      <c r="F84" s="29"/>
      <c r="G84" s="30">
        <v>0</v>
      </c>
      <c r="H84" s="30">
        <v>1</v>
      </c>
      <c r="I84" s="29" t="s">
        <v>241</v>
      </c>
      <c r="J84" s="29"/>
      <c r="K84" s="31">
        <v>0</v>
      </c>
      <c r="L84" s="31"/>
      <c r="M84" s="31"/>
      <c r="O84" s="33" t="str">
        <f>INDEX(ParametrosIndice!$A$3:$A$6,MATCH($D84,ParametrosIndice!$B$3:$B$6,0),1)</f>
        <v>A</v>
      </c>
      <c r="P84" s="34"/>
    </row>
    <row r="85" spans="1:16" s="32" customFormat="1" ht="25.5" x14ac:dyDescent="0.2">
      <c r="A85" s="29" t="s">
        <v>320</v>
      </c>
      <c r="B85" s="29"/>
      <c r="C85" s="29" t="s">
        <v>321</v>
      </c>
      <c r="D85" s="29" t="s">
        <v>236</v>
      </c>
      <c r="E85" s="29" t="s">
        <v>178</v>
      </c>
      <c r="F85" s="29"/>
      <c r="G85" s="30">
        <v>0</v>
      </c>
      <c r="H85" s="30">
        <v>1</v>
      </c>
      <c r="I85" s="29" t="s">
        <v>241</v>
      </c>
      <c r="J85" s="29"/>
      <c r="K85" s="31">
        <v>0</v>
      </c>
      <c r="L85" s="31"/>
      <c r="M85" s="31"/>
      <c r="O85" s="33" t="str">
        <f>INDEX(ParametrosIndice!$A$3:$A$6,MATCH($D85,ParametrosIndice!$B$3:$B$6,0),1)</f>
        <v>A</v>
      </c>
      <c r="P85" s="34"/>
    </row>
    <row r="86" spans="1:16" s="32" customFormat="1" x14ac:dyDescent="0.2">
      <c r="A86" s="29" t="s">
        <v>322</v>
      </c>
      <c r="B86" s="29"/>
      <c r="C86" s="29" t="s">
        <v>323</v>
      </c>
      <c r="D86" s="29" t="s">
        <v>236</v>
      </c>
      <c r="E86" s="29" t="s">
        <v>178</v>
      </c>
      <c r="F86" s="29"/>
      <c r="G86" s="30">
        <v>0</v>
      </c>
      <c r="H86" s="30">
        <v>1</v>
      </c>
      <c r="I86" s="29" t="s">
        <v>241</v>
      </c>
      <c r="J86" s="29"/>
      <c r="K86" s="31">
        <v>0</v>
      </c>
      <c r="L86" s="31"/>
      <c r="M86" s="31"/>
      <c r="O86" s="33" t="str">
        <f>INDEX(ParametrosIndice!$A$3:$A$6,MATCH($D86,ParametrosIndice!$B$3:$B$6,0),1)</f>
        <v>A</v>
      </c>
      <c r="P86" s="34"/>
    </row>
    <row r="87" spans="1:16" s="32" customFormat="1" ht="25.5" x14ac:dyDescent="0.2">
      <c r="A87" s="29" t="s">
        <v>324</v>
      </c>
      <c r="B87" s="29"/>
      <c r="C87" s="29" t="s">
        <v>325</v>
      </c>
      <c r="D87" s="29" t="s">
        <v>236</v>
      </c>
      <c r="E87" s="29" t="s">
        <v>178</v>
      </c>
      <c r="F87" s="29"/>
      <c r="G87" s="30">
        <v>0</v>
      </c>
      <c r="H87" s="30">
        <v>1</v>
      </c>
      <c r="I87" s="29" t="s">
        <v>241</v>
      </c>
      <c r="J87" s="29"/>
      <c r="K87" s="31">
        <v>0</v>
      </c>
      <c r="L87" s="31"/>
      <c r="M87" s="31"/>
      <c r="O87" s="33" t="str">
        <f>INDEX(ParametrosIndice!$A$3:$A$6,MATCH($D87,ParametrosIndice!$B$3:$B$6,0),1)</f>
        <v>A</v>
      </c>
      <c r="P87" s="34"/>
    </row>
    <row r="88" spans="1:16" s="32" customFormat="1" ht="25.5" x14ac:dyDescent="0.2">
      <c r="A88" s="29" t="s">
        <v>4</v>
      </c>
      <c r="B88" s="29"/>
      <c r="C88" s="29" t="s">
        <v>5</v>
      </c>
      <c r="D88" s="29" t="s">
        <v>236</v>
      </c>
      <c r="E88" s="29" t="s">
        <v>163</v>
      </c>
      <c r="F88" s="29"/>
      <c r="G88" s="30">
        <v>0</v>
      </c>
      <c r="H88" s="30">
        <v>1</v>
      </c>
      <c r="I88" s="29" t="s">
        <v>241</v>
      </c>
      <c r="J88" s="29"/>
      <c r="K88" s="31">
        <v>0</v>
      </c>
      <c r="L88" s="31"/>
      <c r="M88" s="31"/>
      <c r="O88" s="33" t="str">
        <f>INDEX(ParametrosIndice!$A$3:$A$6,MATCH($D88,ParametrosIndice!$B$3:$B$6,0),1)</f>
        <v>A</v>
      </c>
      <c r="P88" s="34"/>
    </row>
    <row r="89" spans="1:16" s="32" customFormat="1" x14ac:dyDescent="0.2">
      <c r="A89" s="29" t="s">
        <v>6</v>
      </c>
      <c r="B89" s="29"/>
      <c r="C89" s="29" t="s">
        <v>326</v>
      </c>
      <c r="D89" s="29" t="s">
        <v>236</v>
      </c>
      <c r="E89" s="29" t="s">
        <v>163</v>
      </c>
      <c r="F89" s="29"/>
      <c r="G89" s="30">
        <v>0</v>
      </c>
      <c r="H89" s="30">
        <v>1</v>
      </c>
      <c r="I89" s="29" t="s">
        <v>241</v>
      </c>
      <c r="J89" s="29"/>
      <c r="K89" s="31">
        <v>0</v>
      </c>
      <c r="L89" s="31"/>
      <c r="M89" s="31"/>
      <c r="O89" s="33" t="str">
        <f>INDEX(ParametrosIndice!$A$3:$A$6,MATCH($D89,ParametrosIndice!$B$3:$B$6,0),1)</f>
        <v>A</v>
      </c>
      <c r="P89" s="34"/>
    </row>
    <row r="90" spans="1:16" s="32" customFormat="1" x14ac:dyDescent="0.2">
      <c r="A90" s="29" t="s">
        <v>7</v>
      </c>
      <c r="B90" s="29"/>
      <c r="C90" s="29" t="s">
        <v>8</v>
      </c>
      <c r="D90" s="29" t="s">
        <v>236</v>
      </c>
      <c r="E90" s="29" t="s">
        <v>163</v>
      </c>
      <c r="F90" s="29"/>
      <c r="G90" s="30">
        <v>0</v>
      </c>
      <c r="H90" s="30">
        <v>1</v>
      </c>
      <c r="I90" s="29" t="s">
        <v>241</v>
      </c>
      <c r="J90" s="29"/>
      <c r="K90" s="31">
        <v>0</v>
      </c>
      <c r="L90" s="31"/>
      <c r="M90" s="31"/>
      <c r="O90" s="33" t="str">
        <f>INDEX(ParametrosIndice!$A$3:$A$6,MATCH($D90,ParametrosIndice!$B$3:$B$6,0),1)</f>
        <v>A</v>
      </c>
      <c r="P90" s="34"/>
    </row>
    <row r="91" spans="1:16" s="32" customFormat="1" x14ac:dyDescent="0.2">
      <c r="A91" s="29" t="s">
        <v>9</v>
      </c>
      <c r="B91" s="29"/>
      <c r="C91" s="29" t="s">
        <v>10</v>
      </c>
      <c r="D91" s="29" t="s">
        <v>236</v>
      </c>
      <c r="E91" s="29" t="s">
        <v>163</v>
      </c>
      <c r="F91" s="29"/>
      <c r="G91" s="30">
        <v>0</v>
      </c>
      <c r="H91" s="30">
        <v>1</v>
      </c>
      <c r="I91" s="29" t="s">
        <v>241</v>
      </c>
      <c r="J91" s="29"/>
      <c r="K91" s="31">
        <v>0</v>
      </c>
      <c r="L91" s="31"/>
      <c r="M91" s="31"/>
      <c r="O91" s="33" t="str">
        <f>INDEX(ParametrosIndice!$A$3:$A$6,MATCH($D91,ParametrosIndice!$B$3:$B$6,0),1)</f>
        <v>A</v>
      </c>
      <c r="P91" s="34"/>
    </row>
    <row r="92" spans="1:16" s="32" customFormat="1" x14ac:dyDescent="0.2">
      <c r="A92" s="29" t="s">
        <v>11</v>
      </c>
      <c r="B92" s="29"/>
      <c r="C92" s="29" t="s">
        <v>12</v>
      </c>
      <c r="D92" s="29" t="s">
        <v>236</v>
      </c>
      <c r="E92" s="29" t="s">
        <v>163</v>
      </c>
      <c r="F92" s="29"/>
      <c r="G92" s="30">
        <v>0</v>
      </c>
      <c r="H92" s="30">
        <v>1</v>
      </c>
      <c r="I92" s="29" t="s">
        <v>241</v>
      </c>
      <c r="J92" s="29"/>
      <c r="K92" s="31">
        <v>0</v>
      </c>
      <c r="L92" s="31"/>
      <c r="M92" s="31"/>
      <c r="O92" s="33" t="str">
        <f>INDEX(ParametrosIndice!$A$3:$A$6,MATCH($D92,ParametrosIndice!$B$3:$B$6,0),1)</f>
        <v>A</v>
      </c>
      <c r="P92" s="34"/>
    </row>
    <row r="93" spans="1:16" s="32" customFormat="1" x14ac:dyDescent="0.2">
      <c r="A93" s="29" t="s">
        <v>13</v>
      </c>
      <c r="B93" s="29"/>
      <c r="C93" s="29" t="s">
        <v>14</v>
      </c>
      <c r="D93" s="29" t="s">
        <v>236</v>
      </c>
      <c r="E93" s="29" t="s">
        <v>163</v>
      </c>
      <c r="F93" s="29"/>
      <c r="G93" s="30">
        <v>0</v>
      </c>
      <c r="H93" s="30">
        <v>1</v>
      </c>
      <c r="I93" s="29" t="s">
        <v>241</v>
      </c>
      <c r="J93" s="29"/>
      <c r="K93" s="31">
        <v>0</v>
      </c>
      <c r="L93" s="31"/>
      <c r="M93" s="31"/>
      <c r="O93" s="33" t="str">
        <f>INDEX(ParametrosIndice!$A$3:$A$6,MATCH($D93,ParametrosIndice!$B$3:$B$6,0),1)</f>
        <v>A</v>
      </c>
      <c r="P93" s="34"/>
    </row>
    <row r="94" spans="1:16" s="32" customFormat="1" ht="25.5" x14ac:dyDescent="0.2">
      <c r="A94" s="29" t="s">
        <v>15</v>
      </c>
      <c r="B94" s="29"/>
      <c r="C94" s="29" t="s">
        <v>16</v>
      </c>
      <c r="D94" s="29" t="s">
        <v>236</v>
      </c>
      <c r="E94" s="29" t="s">
        <v>163</v>
      </c>
      <c r="F94" s="29"/>
      <c r="G94" s="30">
        <v>0</v>
      </c>
      <c r="H94" s="30">
        <v>1</v>
      </c>
      <c r="I94" s="29" t="s">
        <v>241</v>
      </c>
      <c r="J94" s="29"/>
      <c r="K94" s="31">
        <v>0</v>
      </c>
      <c r="L94" s="31"/>
      <c r="M94" s="31"/>
      <c r="O94" s="33" t="str">
        <f>INDEX(ParametrosIndice!$A$3:$A$6,MATCH($D94,ParametrosIndice!$B$3:$B$6,0),1)</f>
        <v>A</v>
      </c>
      <c r="P94" s="34"/>
    </row>
    <row r="95" spans="1:16" s="32" customFormat="1" ht="25.5" x14ac:dyDescent="0.2">
      <c r="A95" s="29" t="s">
        <v>17</v>
      </c>
      <c r="B95" s="29"/>
      <c r="C95" s="29" t="s">
        <v>18</v>
      </c>
      <c r="D95" s="29" t="s">
        <v>236</v>
      </c>
      <c r="E95" s="29" t="s">
        <v>163</v>
      </c>
      <c r="F95" s="29"/>
      <c r="G95" s="30">
        <v>0</v>
      </c>
      <c r="H95" s="30">
        <v>1</v>
      </c>
      <c r="I95" s="29" t="s">
        <v>241</v>
      </c>
      <c r="J95" s="29"/>
      <c r="K95" s="31">
        <v>0</v>
      </c>
      <c r="L95" s="31"/>
      <c r="M95" s="31"/>
      <c r="O95" s="33" t="str">
        <f>INDEX(ParametrosIndice!$A$3:$A$6,MATCH($D95,ParametrosIndice!$B$3:$B$6,0),1)</f>
        <v>A</v>
      </c>
      <c r="P95" s="34"/>
    </row>
    <row r="96" spans="1:16" s="32" customFormat="1" ht="25.5" x14ac:dyDescent="0.2">
      <c r="A96" s="29" t="s">
        <v>19</v>
      </c>
      <c r="B96" s="29"/>
      <c r="C96" s="29" t="s">
        <v>327</v>
      </c>
      <c r="D96" s="29" t="s">
        <v>236</v>
      </c>
      <c r="E96" s="29" t="s">
        <v>181</v>
      </c>
      <c r="F96" s="29"/>
      <c r="G96" s="30">
        <v>0</v>
      </c>
      <c r="H96" s="30">
        <v>1</v>
      </c>
      <c r="I96" s="29" t="s">
        <v>241</v>
      </c>
      <c r="J96" s="29"/>
      <c r="K96" s="31">
        <v>0</v>
      </c>
      <c r="L96" s="31"/>
      <c r="M96" s="31"/>
      <c r="O96" s="33" t="str">
        <f>INDEX(ParametrosIndice!$A$3:$A$6,MATCH($D96,ParametrosIndice!$B$3:$B$6,0),1)</f>
        <v>A</v>
      </c>
      <c r="P96" s="34"/>
    </row>
    <row r="97" spans="1:16" s="32" customFormat="1" ht="25.5" x14ac:dyDescent="0.2">
      <c r="A97" s="29" t="s">
        <v>20</v>
      </c>
      <c r="B97" s="29"/>
      <c r="C97" s="29" t="s">
        <v>21</v>
      </c>
      <c r="D97" s="29" t="s">
        <v>236</v>
      </c>
      <c r="E97" s="29" t="s">
        <v>163</v>
      </c>
      <c r="F97" s="29"/>
      <c r="G97" s="30">
        <v>0</v>
      </c>
      <c r="H97" s="30">
        <v>1</v>
      </c>
      <c r="I97" s="29" t="s">
        <v>241</v>
      </c>
      <c r="J97" s="29"/>
      <c r="K97" s="31">
        <v>0</v>
      </c>
      <c r="L97" s="31"/>
      <c r="M97" s="31"/>
      <c r="O97" s="33" t="str">
        <f>INDEX(ParametrosIndice!$A$3:$A$6,MATCH($D97,ParametrosIndice!$B$3:$B$6,0),1)</f>
        <v>A</v>
      </c>
      <c r="P97" s="34"/>
    </row>
    <row r="98" spans="1:16" s="32" customFormat="1" x14ac:dyDescent="0.2">
      <c r="A98" s="29" t="s">
        <v>75</v>
      </c>
      <c r="B98" s="29"/>
      <c r="C98" s="29" t="s">
        <v>328</v>
      </c>
      <c r="D98" s="29" t="s">
        <v>236</v>
      </c>
      <c r="E98" s="29" t="s">
        <v>163</v>
      </c>
      <c r="F98" s="29"/>
      <c r="G98" s="30">
        <v>0</v>
      </c>
      <c r="H98" s="30">
        <v>1</v>
      </c>
      <c r="I98" s="29" t="s">
        <v>241</v>
      </c>
      <c r="J98" s="29"/>
      <c r="K98" s="31">
        <v>0</v>
      </c>
      <c r="L98" s="31"/>
      <c r="M98" s="31"/>
      <c r="O98" s="33" t="str">
        <f>INDEX(ParametrosIndice!$A$3:$A$6,MATCH($D98,ParametrosIndice!$B$3:$B$6,0),1)</f>
        <v>A</v>
      </c>
      <c r="P98" s="34"/>
    </row>
    <row r="99" spans="1:16" s="32" customFormat="1" x14ac:dyDescent="0.2">
      <c r="A99" s="29" t="s">
        <v>22</v>
      </c>
      <c r="B99" s="29" t="s">
        <v>486</v>
      </c>
      <c r="C99" s="29" t="s">
        <v>23</v>
      </c>
      <c r="D99" s="29" t="s">
        <v>236</v>
      </c>
      <c r="E99" s="29" t="s">
        <v>163</v>
      </c>
      <c r="F99" s="29"/>
      <c r="G99" s="30">
        <v>0</v>
      </c>
      <c r="H99" s="30">
        <v>1</v>
      </c>
      <c r="I99" s="29" t="s">
        <v>241</v>
      </c>
      <c r="J99" s="29">
        <v>3</v>
      </c>
      <c r="K99" s="31">
        <v>1</v>
      </c>
      <c r="L99" s="31">
        <v>1</v>
      </c>
      <c r="M99" s="31"/>
      <c r="O99" s="33" t="str">
        <f>INDEX(ParametrosIndice!$A$3:$A$6,MATCH($D99,ParametrosIndice!$B$3:$B$6,0),1)</f>
        <v>A</v>
      </c>
      <c r="P99" s="34" t="s">
        <v>439</v>
      </c>
    </row>
    <row r="100" spans="1:16" s="32" customFormat="1" x14ac:dyDescent="0.2">
      <c r="A100" s="29" t="s">
        <v>24</v>
      </c>
      <c r="B100" s="29"/>
      <c r="C100" s="29" t="s">
        <v>25</v>
      </c>
      <c r="D100" s="29" t="s">
        <v>236</v>
      </c>
      <c r="E100" s="29" t="s">
        <v>163</v>
      </c>
      <c r="F100" s="29"/>
      <c r="G100" s="29">
        <v>0</v>
      </c>
      <c r="H100" s="29">
        <v>7</v>
      </c>
      <c r="I100" s="29" t="s">
        <v>238</v>
      </c>
      <c r="J100" s="29"/>
      <c r="K100" s="31">
        <v>0</v>
      </c>
      <c r="L100" s="31"/>
      <c r="M100" s="31"/>
      <c r="O100" s="33" t="str">
        <f>INDEX(ParametrosIndice!$A$3:$A$6,MATCH($D100,ParametrosIndice!$B$3:$B$6,0),1)</f>
        <v>A</v>
      </c>
      <c r="P100" s="34"/>
    </row>
    <row r="101" spans="1:16" s="32" customFormat="1" x14ac:dyDescent="0.2">
      <c r="A101" s="29" t="s">
        <v>26</v>
      </c>
      <c r="B101" s="29"/>
      <c r="C101" s="29" t="s">
        <v>27</v>
      </c>
      <c r="D101" s="29" t="s">
        <v>236</v>
      </c>
      <c r="E101" s="29" t="s">
        <v>163</v>
      </c>
      <c r="F101" s="29"/>
      <c r="G101" s="29">
        <v>0</v>
      </c>
      <c r="H101" s="29">
        <v>7</v>
      </c>
      <c r="I101" s="29" t="s">
        <v>238</v>
      </c>
      <c r="J101" s="29"/>
      <c r="K101" s="31">
        <v>0</v>
      </c>
      <c r="L101" s="31"/>
      <c r="M101" s="31"/>
      <c r="O101" s="33" t="str">
        <f>INDEX(ParametrosIndice!$A$3:$A$6,MATCH($D101,ParametrosIndice!$B$3:$B$6,0),1)</f>
        <v>A</v>
      </c>
      <c r="P101" s="34"/>
    </row>
    <row r="102" spans="1:16" s="32" customFormat="1" x14ac:dyDescent="0.2">
      <c r="A102" s="29" t="s">
        <v>28</v>
      </c>
      <c r="B102" s="29"/>
      <c r="C102" s="29" t="s">
        <v>29</v>
      </c>
      <c r="D102" s="29" t="s">
        <v>236</v>
      </c>
      <c r="E102" s="29" t="s">
        <v>163</v>
      </c>
      <c r="F102" s="29"/>
      <c r="G102" s="29">
        <v>0</v>
      </c>
      <c r="H102" s="29">
        <v>7</v>
      </c>
      <c r="I102" s="29" t="s">
        <v>238</v>
      </c>
      <c r="J102" s="29"/>
      <c r="K102" s="31">
        <v>0</v>
      </c>
      <c r="L102" s="31"/>
      <c r="M102" s="31"/>
      <c r="O102" s="33" t="str">
        <f>INDEX(ParametrosIndice!$A$3:$A$6,MATCH($D102,ParametrosIndice!$B$3:$B$6,0),1)</f>
        <v>A</v>
      </c>
      <c r="P102" s="34"/>
    </row>
    <row r="103" spans="1:16" s="32" customFormat="1" x14ac:dyDescent="0.2">
      <c r="A103" s="29" t="s">
        <v>30</v>
      </c>
      <c r="B103" s="29" t="s">
        <v>487</v>
      </c>
      <c r="C103" s="29" t="s">
        <v>31</v>
      </c>
      <c r="D103" s="29" t="s">
        <v>236</v>
      </c>
      <c r="E103" s="29" t="s">
        <v>163</v>
      </c>
      <c r="F103" s="29"/>
      <c r="G103" s="29">
        <v>0</v>
      </c>
      <c r="H103" s="29">
        <v>7</v>
      </c>
      <c r="I103" s="29" t="s">
        <v>238</v>
      </c>
      <c r="J103" s="29">
        <v>3</v>
      </c>
      <c r="K103" s="31">
        <v>1</v>
      </c>
      <c r="L103" s="31"/>
      <c r="M103" s="31">
        <v>1</v>
      </c>
      <c r="O103" s="33" t="str">
        <f>INDEX(ParametrosIndice!$A$3:$A$6,MATCH($D103,ParametrosIndice!$B$3:$B$6,0),1)</f>
        <v>A</v>
      </c>
      <c r="P103" s="34" t="s">
        <v>440</v>
      </c>
    </row>
    <row r="104" spans="1:16" s="32" customFormat="1" x14ac:dyDescent="0.2">
      <c r="A104" s="29" t="s">
        <v>32</v>
      </c>
      <c r="B104" s="29" t="s">
        <v>488</v>
      </c>
      <c r="C104" s="29" t="s">
        <v>33</v>
      </c>
      <c r="D104" s="29" t="s">
        <v>236</v>
      </c>
      <c r="E104" s="29" t="s">
        <v>163</v>
      </c>
      <c r="F104" s="29"/>
      <c r="G104" s="29">
        <v>0</v>
      </c>
      <c r="H104" s="29">
        <v>7</v>
      </c>
      <c r="I104" s="29" t="s">
        <v>238</v>
      </c>
      <c r="J104" s="29">
        <v>1</v>
      </c>
      <c r="K104" s="31">
        <v>1</v>
      </c>
      <c r="L104" s="31">
        <v>1</v>
      </c>
      <c r="M104" s="31">
        <v>1</v>
      </c>
      <c r="O104" s="33" t="str">
        <f>INDEX(ParametrosIndice!$A$3:$A$6,MATCH($D104,ParametrosIndice!$B$3:$B$6,0),1)</f>
        <v>A</v>
      </c>
      <c r="P104" s="34" t="s">
        <v>441</v>
      </c>
    </row>
    <row r="105" spans="1:16" s="32" customFormat="1" x14ac:dyDescent="0.2">
      <c r="A105" s="29" t="s">
        <v>329</v>
      </c>
      <c r="B105" s="29"/>
      <c r="C105" s="29" t="s">
        <v>330</v>
      </c>
      <c r="D105" s="29" t="s">
        <v>236</v>
      </c>
      <c r="E105" s="29" t="s">
        <v>331</v>
      </c>
      <c r="F105" s="29"/>
      <c r="G105" s="29"/>
      <c r="H105" s="29"/>
      <c r="I105" s="29" t="s">
        <v>299</v>
      </c>
      <c r="J105" s="29"/>
      <c r="K105" s="31">
        <v>0</v>
      </c>
      <c r="L105" s="31"/>
      <c r="M105" s="31"/>
      <c r="O105" s="33" t="str">
        <f>INDEX(ParametrosIndice!$A$3:$A$6,MATCH($D105,ParametrosIndice!$B$3:$B$6,0),1)</f>
        <v>A</v>
      </c>
      <c r="P105" s="34"/>
    </row>
    <row r="106" spans="1:16" s="32" customFormat="1" x14ac:dyDescent="0.2">
      <c r="A106" s="29" t="s">
        <v>332</v>
      </c>
      <c r="B106" s="29"/>
      <c r="C106" s="29" t="s">
        <v>333</v>
      </c>
      <c r="D106" s="29" t="s">
        <v>236</v>
      </c>
      <c r="E106" s="29" t="s">
        <v>331</v>
      </c>
      <c r="F106" s="29"/>
      <c r="G106" s="29"/>
      <c r="H106" s="29"/>
      <c r="I106" s="29" t="s">
        <v>299</v>
      </c>
      <c r="J106" s="29"/>
      <c r="K106" s="31">
        <v>0</v>
      </c>
      <c r="L106" s="31"/>
      <c r="M106" s="31"/>
      <c r="O106" s="33" t="str">
        <f>INDEX(ParametrosIndice!$A$3:$A$6,MATCH($D106,ParametrosIndice!$B$3:$B$6,0),1)</f>
        <v>A</v>
      </c>
      <c r="P106" s="34"/>
    </row>
    <row r="107" spans="1:16" s="32" customFormat="1" x14ac:dyDescent="0.2">
      <c r="A107" s="29" t="s">
        <v>334</v>
      </c>
      <c r="B107" s="29"/>
      <c r="C107" s="29" t="s">
        <v>335</v>
      </c>
      <c r="D107" s="29" t="s">
        <v>336</v>
      </c>
      <c r="E107" s="29" t="s">
        <v>178</v>
      </c>
      <c r="F107" s="29"/>
      <c r="G107" s="30">
        <v>0</v>
      </c>
      <c r="H107" s="30">
        <v>1</v>
      </c>
      <c r="I107" s="29" t="s">
        <v>337</v>
      </c>
      <c r="J107" s="29"/>
      <c r="K107" s="31">
        <v>0</v>
      </c>
      <c r="L107" s="31"/>
      <c r="M107" s="31"/>
      <c r="O107" s="33" t="str">
        <f>INDEX(ParametrosIndice!$A$3:$A$6,MATCH($D107,ParametrosIndice!$B$3:$B$6,0),1)</f>
        <v>C</v>
      </c>
      <c r="P107" s="34"/>
    </row>
    <row r="108" spans="1:16" s="32" customFormat="1" x14ac:dyDescent="0.2">
      <c r="A108" s="29" t="s">
        <v>338</v>
      </c>
      <c r="B108" s="29"/>
      <c r="C108" s="29" t="s">
        <v>339</v>
      </c>
      <c r="D108" s="29" t="s">
        <v>336</v>
      </c>
      <c r="E108" s="29" t="s">
        <v>178</v>
      </c>
      <c r="F108" s="29"/>
      <c r="G108" s="30">
        <v>0</v>
      </c>
      <c r="H108" s="30">
        <v>1</v>
      </c>
      <c r="I108" s="29" t="s">
        <v>337</v>
      </c>
      <c r="J108" s="29"/>
      <c r="K108" s="31">
        <v>0</v>
      </c>
      <c r="L108" s="31"/>
      <c r="M108" s="31"/>
      <c r="O108" s="33" t="str">
        <f>INDEX(ParametrosIndice!$A$3:$A$6,MATCH($D108,ParametrosIndice!$B$3:$B$6,0),1)</f>
        <v>C</v>
      </c>
      <c r="P108" s="34"/>
    </row>
    <row r="109" spans="1:16" s="32" customFormat="1" ht="25.5" x14ac:dyDescent="0.2">
      <c r="A109" s="29" t="s">
        <v>340</v>
      </c>
      <c r="B109" s="29"/>
      <c r="C109" s="29" t="s">
        <v>341</v>
      </c>
      <c r="D109" s="29" t="s">
        <v>336</v>
      </c>
      <c r="E109" s="29" t="s">
        <v>178</v>
      </c>
      <c r="F109" s="29"/>
      <c r="G109" s="30">
        <v>0</v>
      </c>
      <c r="H109" s="30">
        <v>1</v>
      </c>
      <c r="I109" s="29" t="s">
        <v>337</v>
      </c>
      <c r="J109" s="29"/>
      <c r="K109" s="31">
        <v>0</v>
      </c>
      <c r="L109" s="31"/>
      <c r="M109" s="31"/>
      <c r="O109" s="33" t="str">
        <f>INDEX(ParametrosIndice!$A$3:$A$6,MATCH($D109,ParametrosIndice!$B$3:$B$6,0),1)</f>
        <v>C</v>
      </c>
      <c r="P109" s="34"/>
    </row>
    <row r="110" spans="1:16" s="32" customFormat="1" ht="25.5" x14ac:dyDescent="0.2">
      <c r="A110" s="29" t="s">
        <v>342</v>
      </c>
      <c r="B110" s="29"/>
      <c r="C110" s="29" t="s">
        <v>343</v>
      </c>
      <c r="D110" s="29" t="s">
        <v>336</v>
      </c>
      <c r="E110" s="29" t="s">
        <v>178</v>
      </c>
      <c r="F110" s="29"/>
      <c r="G110" s="30">
        <v>0</v>
      </c>
      <c r="H110" s="30">
        <v>1</v>
      </c>
      <c r="I110" s="29" t="s">
        <v>337</v>
      </c>
      <c r="J110" s="29"/>
      <c r="K110" s="31">
        <v>0</v>
      </c>
      <c r="L110" s="31"/>
      <c r="M110" s="31"/>
      <c r="O110" s="33" t="str">
        <f>INDEX(ParametrosIndice!$A$3:$A$6,MATCH($D110,ParametrosIndice!$B$3:$B$6,0),1)</f>
        <v>C</v>
      </c>
      <c r="P110" s="34"/>
    </row>
    <row r="111" spans="1:16" s="32" customFormat="1" ht="25.5" x14ac:dyDescent="0.2">
      <c r="A111" s="29" t="s">
        <v>344</v>
      </c>
      <c r="B111" s="29"/>
      <c r="C111" s="29" t="s">
        <v>345</v>
      </c>
      <c r="D111" s="29" t="s">
        <v>336</v>
      </c>
      <c r="E111" s="29" t="s">
        <v>178</v>
      </c>
      <c r="F111" s="29"/>
      <c r="G111" s="30">
        <v>0</v>
      </c>
      <c r="H111" s="30">
        <v>1</v>
      </c>
      <c r="I111" s="29" t="s">
        <v>337</v>
      </c>
      <c r="J111" s="29"/>
      <c r="K111" s="31">
        <v>0</v>
      </c>
      <c r="L111" s="31"/>
      <c r="M111" s="31"/>
      <c r="O111" s="33" t="str">
        <f>INDEX(ParametrosIndice!$A$3:$A$6,MATCH($D111,ParametrosIndice!$B$3:$B$6,0),1)</f>
        <v>C</v>
      </c>
      <c r="P111" s="34"/>
    </row>
    <row r="112" spans="1:16" s="32" customFormat="1" ht="25.5" x14ac:dyDescent="0.2">
      <c r="A112" s="29" t="s">
        <v>346</v>
      </c>
      <c r="B112" s="29"/>
      <c r="C112" s="29" t="s">
        <v>347</v>
      </c>
      <c r="D112" s="29" t="s">
        <v>336</v>
      </c>
      <c r="E112" s="29" t="s">
        <v>178</v>
      </c>
      <c r="F112" s="29"/>
      <c r="G112" s="30">
        <v>0</v>
      </c>
      <c r="H112" s="30">
        <v>1</v>
      </c>
      <c r="I112" s="29" t="s">
        <v>337</v>
      </c>
      <c r="J112" s="29"/>
      <c r="K112" s="31">
        <v>0</v>
      </c>
      <c r="L112" s="31"/>
      <c r="M112" s="31"/>
      <c r="O112" s="33" t="str">
        <f>INDEX(ParametrosIndice!$A$3:$A$6,MATCH($D112,ParametrosIndice!$B$3:$B$6,0),1)</f>
        <v>C</v>
      </c>
      <c r="P112" s="34"/>
    </row>
    <row r="113" spans="1:16" s="32" customFormat="1" x14ac:dyDescent="0.2">
      <c r="A113" s="29" t="s">
        <v>62</v>
      </c>
      <c r="B113" s="29"/>
      <c r="C113" s="29" t="s">
        <v>348</v>
      </c>
      <c r="D113" s="29" t="s">
        <v>336</v>
      </c>
      <c r="E113" s="29" t="s">
        <v>244</v>
      </c>
      <c r="F113" s="29"/>
      <c r="G113" s="30">
        <v>0</v>
      </c>
      <c r="H113" s="30">
        <v>1</v>
      </c>
      <c r="I113" s="29" t="s">
        <v>349</v>
      </c>
      <c r="J113" s="29"/>
      <c r="K113" s="31">
        <v>0</v>
      </c>
      <c r="L113" s="31"/>
      <c r="M113" s="31"/>
      <c r="O113" s="33" t="str">
        <f>INDEX(ParametrosIndice!$A$3:$A$6,MATCH($D113,ParametrosIndice!$B$3:$B$6,0),1)</f>
        <v>C</v>
      </c>
      <c r="P113" s="34"/>
    </row>
    <row r="114" spans="1:16" s="32" customFormat="1" x14ac:dyDescent="0.2">
      <c r="A114" s="29" t="s">
        <v>350</v>
      </c>
      <c r="B114" s="29"/>
      <c r="C114" s="29" t="s">
        <v>526</v>
      </c>
      <c r="D114" s="29" t="s">
        <v>336</v>
      </c>
      <c r="E114" s="29" t="s">
        <v>178</v>
      </c>
      <c r="F114" s="29"/>
      <c r="G114" s="30">
        <v>0</v>
      </c>
      <c r="H114" s="30">
        <v>1</v>
      </c>
      <c r="I114" s="29" t="s">
        <v>349</v>
      </c>
      <c r="J114" s="29"/>
      <c r="K114" s="31">
        <v>0</v>
      </c>
      <c r="L114" s="31"/>
      <c r="M114" s="31"/>
      <c r="O114" s="33" t="str">
        <f>INDEX(ParametrosIndice!$A$3:$A$6,MATCH($D114,ParametrosIndice!$B$3:$B$6,0),1)</f>
        <v>C</v>
      </c>
      <c r="P114" s="34"/>
    </row>
    <row r="115" spans="1:16" s="32" customFormat="1" x14ac:dyDescent="0.2">
      <c r="A115" s="29" t="s">
        <v>352</v>
      </c>
      <c r="B115" s="29"/>
      <c r="C115" s="29" t="s">
        <v>527</v>
      </c>
      <c r="D115" s="29" t="s">
        <v>336</v>
      </c>
      <c r="E115" s="29" t="s">
        <v>178</v>
      </c>
      <c r="F115" s="29"/>
      <c r="G115" s="30">
        <v>0</v>
      </c>
      <c r="H115" s="30">
        <v>1</v>
      </c>
      <c r="I115" s="29" t="s">
        <v>349</v>
      </c>
      <c r="J115" s="29"/>
      <c r="K115" s="31">
        <v>0</v>
      </c>
      <c r="L115" s="31"/>
      <c r="M115" s="31"/>
      <c r="O115" s="33" t="str">
        <f>INDEX(ParametrosIndice!$A$3:$A$6,MATCH($D115,ParametrosIndice!$B$3:$B$6,0),1)</f>
        <v>C</v>
      </c>
      <c r="P115" s="34"/>
    </row>
    <row r="116" spans="1:16" s="32" customFormat="1" x14ac:dyDescent="0.2">
      <c r="A116" s="29" t="s">
        <v>354</v>
      </c>
      <c r="B116" s="29"/>
      <c r="C116" s="29" t="s">
        <v>528</v>
      </c>
      <c r="D116" s="29" t="s">
        <v>336</v>
      </c>
      <c r="E116" s="29" t="s">
        <v>178</v>
      </c>
      <c r="F116" s="29"/>
      <c r="G116" s="30">
        <v>0</v>
      </c>
      <c r="H116" s="30">
        <v>1</v>
      </c>
      <c r="I116" s="29" t="s">
        <v>349</v>
      </c>
      <c r="J116" s="29"/>
      <c r="K116" s="31">
        <v>0</v>
      </c>
      <c r="L116" s="31"/>
      <c r="M116" s="31"/>
      <c r="O116" s="33" t="str">
        <f>INDEX(ParametrosIndice!$A$3:$A$6,MATCH($D116,ParametrosIndice!$B$3:$B$6,0),1)</f>
        <v>C</v>
      </c>
      <c r="P116" s="34"/>
    </row>
    <row r="117" spans="1:16" s="32" customFormat="1" x14ac:dyDescent="0.2">
      <c r="A117" s="29" t="s">
        <v>34</v>
      </c>
      <c r="B117" s="29" t="s">
        <v>489</v>
      </c>
      <c r="C117" s="29" t="s">
        <v>35</v>
      </c>
      <c r="D117" s="29" t="s">
        <v>336</v>
      </c>
      <c r="E117" s="29" t="s">
        <v>163</v>
      </c>
      <c r="F117" s="29"/>
      <c r="G117" s="30">
        <v>0</v>
      </c>
      <c r="H117" s="30">
        <v>1</v>
      </c>
      <c r="I117" s="29" t="s">
        <v>337</v>
      </c>
      <c r="J117" s="29">
        <v>7</v>
      </c>
      <c r="K117" s="31">
        <v>1</v>
      </c>
      <c r="L117" s="31"/>
      <c r="M117" s="31">
        <v>1</v>
      </c>
      <c r="O117" s="33" t="str">
        <f>INDEX(ParametrosIndice!$A$3:$A$6,MATCH($D117,ParametrosIndice!$B$3:$B$6,0),1)</f>
        <v>C</v>
      </c>
      <c r="P117" s="34" t="s">
        <v>509</v>
      </c>
    </row>
    <row r="118" spans="1:16" s="32" customFormat="1" x14ac:dyDescent="0.2">
      <c r="A118" s="29" t="s">
        <v>36</v>
      </c>
      <c r="B118" s="29" t="s">
        <v>490</v>
      </c>
      <c r="C118" s="29" t="s">
        <v>37</v>
      </c>
      <c r="D118" s="29" t="s">
        <v>336</v>
      </c>
      <c r="E118" s="29" t="s">
        <v>163</v>
      </c>
      <c r="F118" s="29"/>
      <c r="G118" s="30">
        <v>0</v>
      </c>
      <c r="H118" s="30">
        <v>1</v>
      </c>
      <c r="I118" s="29" t="s">
        <v>337</v>
      </c>
      <c r="J118" s="29">
        <v>8</v>
      </c>
      <c r="K118" s="31">
        <v>1</v>
      </c>
      <c r="L118" s="31"/>
      <c r="M118" s="31">
        <v>1</v>
      </c>
      <c r="O118" s="33" t="str">
        <f>INDEX(ParametrosIndice!$A$3:$A$6,MATCH($D118,ParametrosIndice!$B$3:$B$6,0),1)</f>
        <v>C</v>
      </c>
      <c r="P118" s="34" t="s">
        <v>442</v>
      </c>
    </row>
    <row r="119" spans="1:16" s="32" customFormat="1" ht="25.5" x14ac:dyDescent="0.2">
      <c r="A119" s="29" t="s">
        <v>38</v>
      </c>
      <c r="B119" s="29" t="s">
        <v>491</v>
      </c>
      <c r="C119" s="29" t="s">
        <v>39</v>
      </c>
      <c r="D119" s="29" t="s">
        <v>336</v>
      </c>
      <c r="E119" s="29" t="s">
        <v>163</v>
      </c>
      <c r="F119" s="29"/>
      <c r="G119" s="30">
        <v>0</v>
      </c>
      <c r="H119" s="30">
        <v>1</v>
      </c>
      <c r="I119" s="29" t="s">
        <v>337</v>
      </c>
      <c r="J119" s="29">
        <v>4</v>
      </c>
      <c r="K119" s="31">
        <v>1</v>
      </c>
      <c r="L119" s="31">
        <v>1</v>
      </c>
      <c r="M119" s="31">
        <v>1</v>
      </c>
      <c r="O119" s="33" t="str">
        <f>INDEX(ParametrosIndice!$A$3:$A$6,MATCH($D119,ParametrosIndice!$B$3:$B$6,0),1)</f>
        <v>C</v>
      </c>
      <c r="P119" s="34" t="s">
        <v>443</v>
      </c>
    </row>
    <row r="120" spans="1:16" s="32" customFormat="1" ht="25.5" x14ac:dyDescent="0.2">
      <c r="A120" s="29" t="s">
        <v>40</v>
      </c>
      <c r="B120" s="29" t="s">
        <v>492</v>
      </c>
      <c r="C120" s="29" t="s">
        <v>41</v>
      </c>
      <c r="D120" s="29" t="s">
        <v>336</v>
      </c>
      <c r="E120" s="29" t="s">
        <v>163</v>
      </c>
      <c r="F120" s="29"/>
      <c r="G120" s="30">
        <v>0</v>
      </c>
      <c r="H120" s="30">
        <v>1</v>
      </c>
      <c r="I120" s="29" t="s">
        <v>337</v>
      </c>
      <c r="J120" s="29">
        <v>3</v>
      </c>
      <c r="K120" s="31">
        <v>1</v>
      </c>
      <c r="L120" s="31">
        <v>1</v>
      </c>
      <c r="M120" s="31">
        <v>1</v>
      </c>
      <c r="O120" s="33" t="str">
        <f>INDEX(ParametrosIndice!$A$3:$A$6,MATCH($D120,ParametrosIndice!$B$3:$B$6,0),1)</f>
        <v>C</v>
      </c>
      <c r="P120" s="34" t="s">
        <v>444</v>
      </c>
    </row>
    <row r="121" spans="1:16" s="32" customFormat="1" ht="25.5" x14ac:dyDescent="0.2">
      <c r="A121" s="29" t="s">
        <v>42</v>
      </c>
      <c r="B121" s="29" t="s">
        <v>493</v>
      </c>
      <c r="C121" s="29" t="s">
        <v>43</v>
      </c>
      <c r="D121" s="29" t="s">
        <v>336</v>
      </c>
      <c r="E121" s="29" t="s">
        <v>163</v>
      </c>
      <c r="F121" s="29"/>
      <c r="G121" s="30">
        <v>0</v>
      </c>
      <c r="H121" s="30">
        <v>1</v>
      </c>
      <c r="I121" s="29" t="s">
        <v>337</v>
      </c>
      <c r="J121" s="29"/>
      <c r="K121" s="31">
        <v>1</v>
      </c>
      <c r="L121" s="31"/>
      <c r="M121" s="31"/>
      <c r="O121" s="33" t="str">
        <f>INDEX(ParametrosIndice!$A$3:$A$6,MATCH($D121,ParametrosIndice!$B$3:$B$6,0),1)</f>
        <v>C</v>
      </c>
      <c r="P121" s="34" t="s">
        <v>515</v>
      </c>
    </row>
    <row r="122" spans="1:16" s="32" customFormat="1" ht="25.5" x14ac:dyDescent="0.2">
      <c r="A122" s="29" t="s">
        <v>44</v>
      </c>
      <c r="B122" s="29" t="s">
        <v>494</v>
      </c>
      <c r="C122" s="29" t="s">
        <v>45</v>
      </c>
      <c r="D122" s="29" t="s">
        <v>336</v>
      </c>
      <c r="E122" s="29" t="s">
        <v>163</v>
      </c>
      <c r="F122" s="29"/>
      <c r="G122" s="30">
        <v>0</v>
      </c>
      <c r="H122" s="30">
        <v>1</v>
      </c>
      <c r="I122" s="29" t="s">
        <v>337</v>
      </c>
      <c r="J122" s="29">
        <v>4</v>
      </c>
      <c r="K122" s="31">
        <v>1</v>
      </c>
      <c r="L122" s="31">
        <v>1</v>
      </c>
      <c r="M122" s="31"/>
      <c r="O122" s="33" t="str">
        <f>INDEX(ParametrosIndice!$A$3:$A$6,MATCH($D122,ParametrosIndice!$B$3:$B$6,0),1)</f>
        <v>C</v>
      </c>
      <c r="P122" s="34" t="s">
        <v>445</v>
      </c>
    </row>
    <row r="123" spans="1:16" s="32" customFormat="1" x14ac:dyDescent="0.2">
      <c r="A123" s="29" t="s">
        <v>46</v>
      </c>
      <c r="B123" s="29" t="s">
        <v>495</v>
      </c>
      <c r="C123" s="29" t="s">
        <v>47</v>
      </c>
      <c r="D123" s="29" t="s">
        <v>336</v>
      </c>
      <c r="E123" s="29" t="s">
        <v>163</v>
      </c>
      <c r="F123" s="29"/>
      <c r="G123" s="30">
        <v>0</v>
      </c>
      <c r="H123" s="30">
        <v>1</v>
      </c>
      <c r="I123" s="29" t="s">
        <v>337</v>
      </c>
      <c r="J123" s="29">
        <v>6</v>
      </c>
      <c r="K123" s="31">
        <v>1</v>
      </c>
      <c r="L123" s="31">
        <v>1</v>
      </c>
      <c r="M123" s="31"/>
      <c r="O123" s="33" t="str">
        <f>INDEX(ParametrosIndice!$A$3:$A$6,MATCH($D123,ParametrosIndice!$B$3:$B$6,0),1)</f>
        <v>C</v>
      </c>
      <c r="P123" s="34" t="s">
        <v>446</v>
      </c>
    </row>
    <row r="124" spans="1:16" s="32" customFormat="1" ht="25.5" x14ac:dyDescent="0.2">
      <c r="A124" s="29" t="s">
        <v>48</v>
      </c>
      <c r="B124" s="29" t="s">
        <v>496</v>
      </c>
      <c r="C124" s="29" t="s">
        <v>49</v>
      </c>
      <c r="D124" s="29" t="s">
        <v>336</v>
      </c>
      <c r="E124" s="29" t="s">
        <v>163</v>
      </c>
      <c r="F124" s="29"/>
      <c r="G124" s="30">
        <v>0</v>
      </c>
      <c r="H124" s="30">
        <v>1</v>
      </c>
      <c r="I124" s="29" t="s">
        <v>337</v>
      </c>
      <c r="J124" s="29"/>
      <c r="K124" s="31">
        <v>1</v>
      </c>
      <c r="L124" s="31"/>
      <c r="M124" s="31"/>
      <c r="O124" s="33" t="str">
        <f>INDEX(ParametrosIndice!$A$3:$A$6,MATCH($D124,ParametrosIndice!$B$3:$B$6,0),1)</f>
        <v>C</v>
      </c>
      <c r="P124" s="34" t="s">
        <v>516</v>
      </c>
    </row>
    <row r="125" spans="1:16" s="32" customFormat="1" x14ac:dyDescent="0.2">
      <c r="A125" s="29" t="s">
        <v>50</v>
      </c>
      <c r="B125" s="29" t="s">
        <v>497</v>
      </c>
      <c r="C125" s="29" t="s">
        <v>51</v>
      </c>
      <c r="D125" s="29" t="s">
        <v>336</v>
      </c>
      <c r="E125" s="29" t="s">
        <v>163</v>
      </c>
      <c r="F125" s="29"/>
      <c r="G125" s="30">
        <v>0</v>
      </c>
      <c r="H125" s="30">
        <v>1</v>
      </c>
      <c r="I125" s="29" t="s">
        <v>356</v>
      </c>
      <c r="J125" s="29">
        <v>7</v>
      </c>
      <c r="K125" s="31">
        <v>1</v>
      </c>
      <c r="L125" s="31">
        <v>1</v>
      </c>
      <c r="M125" s="31">
        <v>1</v>
      </c>
      <c r="O125" s="33" t="str">
        <f>INDEX(ParametrosIndice!$A$3:$A$6,MATCH($D125,ParametrosIndice!$B$3:$B$6,0),1)</f>
        <v>C</v>
      </c>
      <c r="P125" s="34" t="s">
        <v>51</v>
      </c>
    </row>
    <row r="126" spans="1:16" s="32" customFormat="1" x14ac:dyDescent="0.2">
      <c r="A126" s="29" t="s">
        <v>52</v>
      </c>
      <c r="B126" s="29" t="s">
        <v>498</v>
      </c>
      <c r="C126" s="29" t="s">
        <v>53</v>
      </c>
      <c r="D126" s="29" t="s">
        <v>336</v>
      </c>
      <c r="E126" s="29" t="s">
        <v>163</v>
      </c>
      <c r="F126" s="29"/>
      <c r="G126" s="30">
        <v>0</v>
      </c>
      <c r="H126" s="30">
        <v>1</v>
      </c>
      <c r="I126" s="29" t="s">
        <v>356</v>
      </c>
      <c r="J126" s="29">
        <v>8</v>
      </c>
      <c r="K126" s="31">
        <v>1</v>
      </c>
      <c r="L126" s="31"/>
      <c r="M126" s="31"/>
      <c r="O126" s="33" t="str">
        <f>INDEX(ParametrosIndice!$A$3:$A$6,MATCH($D126,ParametrosIndice!$B$3:$B$6,0),1)</f>
        <v>C</v>
      </c>
      <c r="P126" s="34" t="s">
        <v>517</v>
      </c>
    </row>
    <row r="127" spans="1:16" s="32" customFormat="1" x14ac:dyDescent="0.2">
      <c r="A127" s="29" t="s">
        <v>54</v>
      </c>
      <c r="B127" s="29" t="s">
        <v>499</v>
      </c>
      <c r="C127" s="29" t="s">
        <v>55</v>
      </c>
      <c r="D127" s="29" t="s">
        <v>336</v>
      </c>
      <c r="E127" s="29" t="s">
        <v>163</v>
      </c>
      <c r="F127" s="29"/>
      <c r="G127" s="30">
        <v>0</v>
      </c>
      <c r="H127" s="30">
        <v>1</v>
      </c>
      <c r="I127" s="29" t="s">
        <v>349</v>
      </c>
      <c r="J127" s="29">
        <v>7</v>
      </c>
      <c r="K127" s="31">
        <v>1</v>
      </c>
      <c r="L127" s="31"/>
      <c r="M127" s="31"/>
      <c r="O127" s="33" t="str">
        <f>INDEX(ParametrosIndice!$A$3:$A$6,MATCH($D127,ParametrosIndice!$B$3:$B$6,0),1)</f>
        <v>C</v>
      </c>
      <c r="P127" s="34" t="s">
        <v>518</v>
      </c>
    </row>
    <row r="128" spans="1:16" s="32" customFormat="1" ht="25.5" x14ac:dyDescent="0.2">
      <c r="A128" s="29" t="s">
        <v>56</v>
      </c>
      <c r="B128" s="29" t="s">
        <v>500</v>
      </c>
      <c r="C128" s="29" t="s">
        <v>57</v>
      </c>
      <c r="D128" s="29" t="s">
        <v>336</v>
      </c>
      <c r="E128" s="29" t="s">
        <v>228</v>
      </c>
      <c r="F128" s="29">
        <v>1</v>
      </c>
      <c r="G128" s="30">
        <v>0</v>
      </c>
      <c r="H128" s="30">
        <v>1</v>
      </c>
      <c r="I128" s="29" t="s">
        <v>349</v>
      </c>
      <c r="J128" s="29">
        <v>7</v>
      </c>
      <c r="K128" s="31">
        <v>1</v>
      </c>
      <c r="L128" s="31">
        <v>1</v>
      </c>
      <c r="M128" s="31"/>
      <c r="O128" s="33" t="str">
        <f>INDEX(ParametrosIndice!$A$3:$A$6,MATCH($D128,ParametrosIndice!$B$3:$B$6,0),1)</f>
        <v>C</v>
      </c>
      <c r="P128" s="34" t="s">
        <v>447</v>
      </c>
    </row>
    <row r="129" spans="1:16" s="32" customFormat="1" x14ac:dyDescent="0.2">
      <c r="A129" s="29" t="s">
        <v>58</v>
      </c>
      <c r="B129" s="29" t="s">
        <v>501</v>
      </c>
      <c r="C129" s="29" t="s">
        <v>59</v>
      </c>
      <c r="D129" s="29" t="s">
        <v>336</v>
      </c>
      <c r="E129" s="29" t="s">
        <v>228</v>
      </c>
      <c r="F129" s="29"/>
      <c r="G129" s="30">
        <v>0</v>
      </c>
      <c r="H129" s="30">
        <v>1</v>
      </c>
      <c r="I129" s="29" t="s">
        <v>356</v>
      </c>
      <c r="J129" s="29">
        <v>7</v>
      </c>
      <c r="K129" s="31">
        <v>1</v>
      </c>
      <c r="L129" s="31"/>
      <c r="M129" s="31"/>
      <c r="O129" s="33" t="str">
        <f>INDEX(ParametrosIndice!$A$3:$A$6,MATCH($D129,ParametrosIndice!$B$3:$B$6,0),1)</f>
        <v>C</v>
      </c>
      <c r="P129" s="34" t="s">
        <v>519</v>
      </c>
    </row>
    <row r="130" spans="1:16" s="32" customFormat="1" ht="25.5" x14ac:dyDescent="0.2">
      <c r="A130" s="29" t="s">
        <v>60</v>
      </c>
      <c r="B130" s="29" t="s">
        <v>502</v>
      </c>
      <c r="C130" s="29" t="s">
        <v>61</v>
      </c>
      <c r="D130" s="29" t="s">
        <v>336</v>
      </c>
      <c r="E130" s="29" t="s">
        <v>228</v>
      </c>
      <c r="F130" s="29">
        <v>1</v>
      </c>
      <c r="G130" s="30">
        <v>0</v>
      </c>
      <c r="H130" s="30">
        <v>1</v>
      </c>
      <c r="I130" s="29" t="s">
        <v>356</v>
      </c>
      <c r="J130" s="29"/>
      <c r="K130" s="31">
        <v>1</v>
      </c>
      <c r="L130" s="31"/>
      <c r="M130" s="31"/>
      <c r="O130" s="33" t="str">
        <f>INDEX(ParametrosIndice!$A$3:$A$6,MATCH($D130,ParametrosIndice!$B$3:$B$6,0),1)</f>
        <v>C</v>
      </c>
      <c r="P130" s="34" t="s">
        <v>520</v>
      </c>
    </row>
    <row r="131" spans="1:16" s="32" customFormat="1" x14ac:dyDescent="0.2">
      <c r="A131" s="29" t="s">
        <v>109</v>
      </c>
      <c r="B131" s="29" t="s">
        <v>503</v>
      </c>
      <c r="C131" s="29" t="s">
        <v>110</v>
      </c>
      <c r="D131" s="29" t="s">
        <v>336</v>
      </c>
      <c r="E131" s="29" t="s">
        <v>331</v>
      </c>
      <c r="F131" s="29"/>
      <c r="G131" s="30">
        <v>0</v>
      </c>
      <c r="H131" s="30">
        <v>1</v>
      </c>
      <c r="I131" s="29" t="s">
        <v>349</v>
      </c>
      <c r="J131" s="29">
        <v>7</v>
      </c>
      <c r="K131" s="31">
        <v>1</v>
      </c>
      <c r="L131" s="31"/>
      <c r="M131" s="31">
        <v>1</v>
      </c>
      <c r="O131" s="33" t="str">
        <f>INDEX(ParametrosIndice!$A$3:$A$6,MATCH($D131,ParametrosIndice!$B$3:$B$6,0),1)</f>
        <v>C</v>
      </c>
      <c r="P131" s="34" t="s">
        <v>448</v>
      </c>
    </row>
    <row r="132" spans="1:16" s="32" customFormat="1" x14ac:dyDescent="0.2">
      <c r="A132" s="29" t="s">
        <v>111</v>
      </c>
      <c r="B132" s="29" t="s">
        <v>504</v>
      </c>
      <c r="C132" s="29" t="s">
        <v>112</v>
      </c>
      <c r="D132" s="29" t="s">
        <v>336</v>
      </c>
      <c r="E132" s="29" t="s">
        <v>163</v>
      </c>
      <c r="F132" s="29"/>
      <c r="G132" s="30">
        <v>0</v>
      </c>
      <c r="H132" s="30">
        <v>1</v>
      </c>
      <c r="I132" s="29" t="s">
        <v>349</v>
      </c>
      <c r="J132" s="29">
        <v>8</v>
      </c>
      <c r="K132" s="31">
        <v>1</v>
      </c>
      <c r="L132" s="31">
        <v>1</v>
      </c>
      <c r="M132" s="31">
        <v>1</v>
      </c>
      <c r="O132" s="33" t="str">
        <f>INDEX(ParametrosIndice!$A$3:$A$6,MATCH($D132,ParametrosIndice!$B$3:$B$6,0),1)</f>
        <v>C</v>
      </c>
      <c r="P132" s="34" t="s">
        <v>449</v>
      </c>
    </row>
    <row r="133" spans="1:16" s="32" customFormat="1" x14ac:dyDescent="0.2">
      <c r="A133" s="29" t="s">
        <v>113</v>
      </c>
      <c r="B133" s="29" t="s">
        <v>505</v>
      </c>
      <c r="C133" s="29" t="s">
        <v>114</v>
      </c>
      <c r="D133" s="29" t="s">
        <v>336</v>
      </c>
      <c r="E133" s="29" t="s">
        <v>331</v>
      </c>
      <c r="F133" s="29"/>
      <c r="G133" s="29">
        <v>0</v>
      </c>
      <c r="H133" s="29">
        <v>25</v>
      </c>
      <c r="I133" s="29" t="s">
        <v>337</v>
      </c>
      <c r="J133" s="29">
        <v>4</v>
      </c>
      <c r="K133" s="31">
        <v>1</v>
      </c>
      <c r="L133" s="31">
        <v>1</v>
      </c>
      <c r="M133" s="31">
        <v>1</v>
      </c>
      <c r="O133" s="33" t="str">
        <f>INDEX(ParametrosIndice!$A$3:$A$6,MATCH($D133,ParametrosIndice!$B$3:$B$6,0),1)</f>
        <v>C</v>
      </c>
      <c r="P133" s="34" t="s">
        <v>450</v>
      </c>
    </row>
    <row r="134" spans="1:16" s="32" customFormat="1" x14ac:dyDescent="0.2">
      <c r="A134" s="29" t="s">
        <v>357</v>
      </c>
      <c r="B134" s="29"/>
      <c r="C134" s="29" t="s">
        <v>358</v>
      </c>
      <c r="D134" s="29" t="s">
        <v>336</v>
      </c>
      <c r="E134" s="29" t="s">
        <v>454</v>
      </c>
      <c r="F134" s="29"/>
      <c r="G134" s="29">
        <v>0</v>
      </c>
      <c r="H134" s="29">
        <v>25</v>
      </c>
      <c r="I134" s="29" t="s">
        <v>337</v>
      </c>
      <c r="J134" s="29"/>
      <c r="K134" s="31">
        <v>0</v>
      </c>
      <c r="L134" s="31"/>
      <c r="M134" s="31"/>
      <c r="O134" s="33" t="str">
        <f>INDEX(ParametrosIndice!$A$3:$A$6,MATCH($D134,ParametrosIndice!$B$3:$B$6,0),1)</f>
        <v>C</v>
      </c>
      <c r="P134" s="34"/>
    </row>
    <row r="135" spans="1:16" s="32" customFormat="1" ht="38.25" x14ac:dyDescent="0.2">
      <c r="A135" s="29" t="s">
        <v>359</v>
      </c>
      <c r="B135" s="29"/>
      <c r="C135" s="29" t="s">
        <v>360</v>
      </c>
      <c r="D135" s="29" t="s">
        <v>336</v>
      </c>
      <c r="E135" s="29" t="s">
        <v>331</v>
      </c>
      <c r="F135" s="29"/>
      <c r="G135" s="29"/>
      <c r="H135" s="29"/>
      <c r="I135" s="29" t="s">
        <v>337</v>
      </c>
      <c r="J135" s="29"/>
      <c r="K135" s="31">
        <v>0</v>
      </c>
      <c r="L135" s="31"/>
      <c r="M135" s="31"/>
      <c r="O135" s="33" t="str">
        <f>INDEX(ParametrosIndice!$A$3:$A$6,MATCH($D135,ParametrosIndice!$B$3:$B$6,0),1)</f>
        <v>C</v>
      </c>
      <c r="P135" s="34"/>
    </row>
    <row r="136" spans="1:16" s="32" customFormat="1" x14ac:dyDescent="0.2">
      <c r="A136" s="29" t="s">
        <v>115</v>
      </c>
      <c r="B136" s="29" t="s">
        <v>506</v>
      </c>
      <c r="C136" s="29" t="s">
        <v>116</v>
      </c>
      <c r="D136" s="29" t="s">
        <v>336</v>
      </c>
      <c r="E136" s="29" t="s">
        <v>331</v>
      </c>
      <c r="F136" s="29"/>
      <c r="G136" s="29"/>
      <c r="H136" s="29"/>
      <c r="I136" s="29" t="s">
        <v>337</v>
      </c>
      <c r="J136" s="29"/>
      <c r="K136" s="31">
        <v>1</v>
      </c>
      <c r="L136" s="31"/>
      <c r="M136" s="31"/>
      <c r="O136" s="33" t="str">
        <f>INDEX(ParametrosIndice!$A$3:$A$6,MATCH($D136,ParametrosIndice!$B$3:$B$6,0),1)</f>
        <v>C</v>
      </c>
      <c r="P136" s="34" t="s">
        <v>521</v>
      </c>
    </row>
    <row r="137" spans="1:16" s="32" customFormat="1" x14ac:dyDescent="0.2">
      <c r="A137" s="29" t="s">
        <v>361</v>
      </c>
      <c r="B137" s="29"/>
      <c r="C137" s="29" t="s">
        <v>362</v>
      </c>
      <c r="D137" s="29" t="s">
        <v>336</v>
      </c>
      <c r="E137" s="29" t="s">
        <v>454</v>
      </c>
      <c r="F137" s="29"/>
      <c r="G137" s="29"/>
      <c r="H137" s="29"/>
      <c r="I137" s="29" t="s">
        <v>337</v>
      </c>
      <c r="J137" s="29"/>
      <c r="K137" s="31">
        <v>0</v>
      </c>
      <c r="L137" s="31"/>
      <c r="M137" s="31"/>
      <c r="O137" s="33" t="str">
        <f>INDEX(ParametrosIndice!$A$3:$A$6,MATCH($D137,ParametrosIndice!$B$3:$B$6,0),1)</f>
        <v>C</v>
      </c>
      <c r="P137" s="34"/>
    </row>
    <row r="138" spans="1:16" s="32" customFormat="1" ht="38.25" x14ac:dyDescent="0.2">
      <c r="A138" s="29" t="s">
        <v>363</v>
      </c>
      <c r="B138" s="29"/>
      <c r="C138" s="29" t="s">
        <v>364</v>
      </c>
      <c r="D138" s="29" t="s">
        <v>336</v>
      </c>
      <c r="E138" s="29" t="s">
        <v>331</v>
      </c>
      <c r="F138" s="29"/>
      <c r="G138" s="29"/>
      <c r="H138" s="29"/>
      <c r="I138" s="29" t="s">
        <v>337</v>
      </c>
      <c r="J138" s="29"/>
      <c r="K138" s="31">
        <v>0</v>
      </c>
      <c r="L138" s="31"/>
      <c r="M138" s="31"/>
      <c r="O138" s="33" t="str">
        <f>INDEX(ParametrosIndice!$A$3:$A$6,MATCH($D138,ParametrosIndice!$B$3:$B$6,0),1)</f>
        <v>C</v>
      </c>
      <c r="P138" s="34"/>
    </row>
    <row r="139" spans="1:16" s="32" customFormat="1" x14ac:dyDescent="0.2">
      <c r="A139" s="29" t="s">
        <v>365</v>
      </c>
      <c r="B139" s="29"/>
      <c r="C139" s="29" t="s">
        <v>366</v>
      </c>
      <c r="D139" s="29" t="s">
        <v>336</v>
      </c>
      <c r="E139" s="29" t="s">
        <v>181</v>
      </c>
      <c r="F139" s="29"/>
      <c r="G139" s="29">
        <v>0</v>
      </c>
      <c r="H139" s="29">
        <v>100</v>
      </c>
      <c r="I139" s="29" t="s">
        <v>349</v>
      </c>
      <c r="J139" s="29"/>
      <c r="K139" s="31">
        <v>0</v>
      </c>
      <c r="L139" s="31"/>
      <c r="M139" s="31"/>
      <c r="O139" s="33" t="str">
        <f>INDEX(ParametrosIndice!$A$3:$A$6,MATCH($D139,ParametrosIndice!$B$3:$B$6,0),1)</f>
        <v>C</v>
      </c>
      <c r="P139" s="34"/>
    </row>
    <row r="140" spans="1:16" s="32" customFormat="1" x14ac:dyDescent="0.2">
      <c r="A140" s="29" t="s">
        <v>367</v>
      </c>
      <c r="B140" s="29"/>
      <c r="C140" s="29" t="s">
        <v>368</v>
      </c>
      <c r="D140" s="29" t="s">
        <v>336</v>
      </c>
      <c r="E140" s="29" t="s">
        <v>181</v>
      </c>
      <c r="F140" s="29"/>
      <c r="G140" s="29">
        <v>0</v>
      </c>
      <c r="H140" s="29">
        <v>100</v>
      </c>
      <c r="I140" s="29" t="s">
        <v>349</v>
      </c>
      <c r="J140" s="29"/>
      <c r="K140" s="31">
        <v>0</v>
      </c>
      <c r="L140" s="31"/>
      <c r="M140" s="31"/>
      <c r="O140" s="33" t="str">
        <f>INDEX(ParametrosIndice!$A$3:$A$6,MATCH($D140,ParametrosIndice!$B$3:$B$6,0),1)</f>
        <v>C</v>
      </c>
      <c r="P140" s="34"/>
    </row>
    <row r="141" spans="1:16" s="32" customFormat="1" x14ac:dyDescent="0.2">
      <c r="A141" s="29" t="s">
        <v>117</v>
      </c>
      <c r="B141" s="29" t="s">
        <v>507</v>
      </c>
      <c r="C141" s="29" t="s">
        <v>118</v>
      </c>
      <c r="D141" s="29" t="s">
        <v>336</v>
      </c>
      <c r="E141" s="29" t="s">
        <v>331</v>
      </c>
      <c r="F141" s="29"/>
      <c r="G141" s="30">
        <v>0</v>
      </c>
      <c r="H141" s="30">
        <v>1</v>
      </c>
      <c r="I141" s="29" t="s">
        <v>369</v>
      </c>
      <c r="J141" s="29">
        <v>5</v>
      </c>
      <c r="K141" s="31">
        <v>1</v>
      </c>
      <c r="L141" s="31">
        <v>1</v>
      </c>
      <c r="M141" s="31"/>
      <c r="O141" s="33" t="str">
        <f>INDEX(ParametrosIndice!$A$3:$A$6,MATCH($D141,ParametrosIndice!$B$3:$B$6,0),1)</f>
        <v>C</v>
      </c>
      <c r="P141" s="34" t="s">
        <v>451</v>
      </c>
    </row>
    <row r="142" spans="1:16" s="32" customFormat="1" x14ac:dyDescent="0.2">
      <c r="A142" s="29" t="s">
        <v>119</v>
      </c>
      <c r="B142" s="29" t="s">
        <v>508</v>
      </c>
      <c r="C142" s="29" t="s">
        <v>120</v>
      </c>
      <c r="D142" s="29" t="s">
        <v>336</v>
      </c>
      <c r="E142" s="29" t="s">
        <v>331</v>
      </c>
      <c r="F142" s="29"/>
      <c r="G142" s="30">
        <v>0</v>
      </c>
      <c r="H142" s="30">
        <v>1</v>
      </c>
      <c r="I142" s="29" t="s">
        <v>369</v>
      </c>
      <c r="J142" s="29">
        <v>1</v>
      </c>
      <c r="K142" s="31">
        <v>1</v>
      </c>
      <c r="L142" s="31">
        <v>1</v>
      </c>
      <c r="M142" s="31">
        <v>1</v>
      </c>
      <c r="O142" s="33" t="str">
        <f>INDEX(ParametrosIndice!$A$3:$A$6,MATCH($D142,ParametrosIndice!$B$3:$B$6,0),1)</f>
        <v>C</v>
      </c>
      <c r="P142" s="34" t="s">
        <v>452</v>
      </c>
    </row>
    <row r="143" spans="1:16" s="32" customFormat="1" x14ac:dyDescent="0.2">
      <c r="A143" s="29" t="s">
        <v>370</v>
      </c>
      <c r="B143" s="29"/>
      <c r="C143" s="29" t="s">
        <v>371</v>
      </c>
      <c r="D143" s="29" t="s">
        <v>336</v>
      </c>
      <c r="E143" s="29" t="s">
        <v>331</v>
      </c>
      <c r="F143" s="29"/>
      <c r="G143" s="29"/>
      <c r="H143" s="29"/>
      <c r="I143" s="29" t="s">
        <v>337</v>
      </c>
      <c r="J143" s="29"/>
      <c r="K143" s="31">
        <v>0</v>
      </c>
      <c r="L143" s="31"/>
      <c r="M143" s="31"/>
      <c r="O143" s="33" t="str">
        <f>INDEX(ParametrosIndice!$A$3:$A$6,MATCH($D143,ParametrosIndice!$B$3:$B$6,0),1)</f>
        <v>C</v>
      </c>
      <c r="P143" s="34"/>
    </row>
    <row r="144" spans="1:16" s="32" customFormat="1" ht="25.5" x14ac:dyDescent="0.2">
      <c r="A144" s="29" t="s">
        <v>372</v>
      </c>
      <c r="B144" s="29"/>
      <c r="C144" s="29" t="s">
        <v>373</v>
      </c>
      <c r="D144" s="29" t="s">
        <v>336</v>
      </c>
      <c r="E144" s="29" t="s">
        <v>331</v>
      </c>
      <c r="F144" s="29"/>
      <c r="G144" s="29"/>
      <c r="H144" s="29"/>
      <c r="I144" s="29" t="s">
        <v>337</v>
      </c>
      <c r="J144" s="29"/>
      <c r="K144" s="31">
        <v>0</v>
      </c>
      <c r="L144" s="31"/>
      <c r="M144" s="31"/>
      <c r="O144" s="33" t="str">
        <f>INDEX(ParametrosIndice!$A$3:$A$6,MATCH($D144,ParametrosIndice!$B$3:$B$6,0),1)</f>
        <v>C</v>
      </c>
      <c r="P144" s="34"/>
    </row>
  </sheetData>
  <sortState xmlns:xlrd2="http://schemas.microsoft.com/office/spreadsheetml/2017/richdata2" ref="A2:I143">
    <sortCondition ref="A2:A143"/>
  </sortState>
  <hyperlinks>
    <hyperlink ref="D3:D12" location="'HABILIDADES DIGITALES'!A1" display="Habilidades digitales " xr:uid="{00000000-0004-0000-0100-000000000000}"/>
    <hyperlink ref="D20:D30" location="MOTIVACIÓN!A1" display="Motivación " xr:uid="{00000000-0004-0000-0100-000001000000}"/>
    <hyperlink ref="D107:D116" location="'ACCESO MATERIAL'!A1" display="Acceso material " xr:uid="{00000000-0004-0000-0100-000002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98"/>
  <sheetViews>
    <sheetView showGridLines="0" workbookViewId="0">
      <pane xSplit="2" ySplit="3" topLeftCell="P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1" max="1" width="8.28515625" style="2" bestFit="1" customWidth="1"/>
    <col min="2" max="2" width="20.85546875" style="2" customWidth="1"/>
    <col min="3" max="17" width="12" style="2" customWidth="1"/>
    <col min="18" max="28" width="12" style="2" bestFit="1" customWidth="1"/>
    <col min="29" max="29" width="13.28515625" style="2" customWidth="1"/>
    <col min="30" max="30" width="12" style="2" bestFit="1" customWidth="1"/>
    <col min="31" max="31" width="13.5703125" style="2" customWidth="1"/>
    <col min="32" max="42" width="12" style="2" bestFit="1" customWidth="1"/>
    <col min="43" max="43" width="9" style="2" bestFit="1" customWidth="1"/>
    <col min="44" max="64" width="12" style="2" bestFit="1" customWidth="1"/>
    <col min="65" max="82" width="11.42578125" style="2"/>
    <col min="83" max="84" width="11.42578125" style="2" hidden="1" customWidth="1"/>
    <col min="85" max="88" width="11.42578125" style="2"/>
    <col min="89" max="89" width="10.5703125" style="2" bestFit="1" customWidth="1"/>
    <col min="90" max="94" width="11.42578125" style="2"/>
    <col min="95" max="95" width="10.7109375" style="2" customWidth="1"/>
    <col min="96" max="16384" width="11.42578125" style="2"/>
  </cols>
  <sheetData>
    <row r="1" spans="1:97" s="39" customFormat="1" x14ac:dyDescent="0.25">
      <c r="A1" s="36" t="s">
        <v>534</v>
      </c>
      <c r="B1" s="37">
        <f>AñoDeCalculo</f>
        <v>2018</v>
      </c>
      <c r="C1" s="38" t="s">
        <v>4</v>
      </c>
      <c r="D1" s="38" t="s">
        <v>6</v>
      </c>
      <c r="E1" s="38" t="s">
        <v>7</v>
      </c>
      <c r="F1" s="38" t="s">
        <v>9</v>
      </c>
      <c r="G1" s="38" t="s">
        <v>11</v>
      </c>
      <c r="H1" s="38" t="s">
        <v>13</v>
      </c>
      <c r="I1" s="38" t="s">
        <v>15</v>
      </c>
      <c r="J1" s="38" t="s">
        <v>17</v>
      </c>
      <c r="K1" s="38" t="s">
        <v>19</v>
      </c>
      <c r="L1" s="38" t="s">
        <v>20</v>
      </c>
      <c r="M1" s="38" t="s">
        <v>75</v>
      </c>
      <c r="N1" s="38" t="s">
        <v>22</v>
      </c>
      <c r="O1" s="38" t="s">
        <v>24</v>
      </c>
      <c r="P1" s="38" t="s">
        <v>26</v>
      </c>
      <c r="Q1" s="38" t="s">
        <v>28</v>
      </c>
      <c r="R1" s="38" t="s">
        <v>30</v>
      </c>
      <c r="S1" s="38" t="s">
        <v>32</v>
      </c>
      <c r="T1" s="38" t="s">
        <v>234</v>
      </c>
      <c r="U1" s="38" t="s">
        <v>239</v>
      </c>
      <c r="V1" s="38" t="s">
        <v>63</v>
      </c>
      <c r="W1" s="38" t="s">
        <v>66</v>
      </c>
      <c r="X1" s="38" t="s">
        <v>67</v>
      </c>
      <c r="Y1" s="38" t="s">
        <v>68</v>
      </c>
      <c r="Z1" s="38" t="s">
        <v>69</v>
      </c>
      <c r="AA1" s="38" t="s">
        <v>70</v>
      </c>
      <c r="AB1" s="38" t="s">
        <v>72</v>
      </c>
      <c r="AC1" s="38" t="s">
        <v>73</v>
      </c>
      <c r="AD1" s="38" t="s">
        <v>64</v>
      </c>
      <c r="AE1" s="38" t="s">
        <v>183</v>
      </c>
      <c r="AF1" s="38" t="s">
        <v>121</v>
      </c>
      <c r="AG1" s="38" t="s">
        <v>123</v>
      </c>
      <c r="AH1" s="38" t="s">
        <v>187</v>
      </c>
      <c r="AI1" s="38" t="s">
        <v>191</v>
      </c>
      <c r="AJ1" s="38" t="s">
        <v>194</v>
      </c>
      <c r="AK1" s="38" t="s">
        <v>113</v>
      </c>
      <c r="AL1" s="38" t="s">
        <v>109</v>
      </c>
      <c r="AM1" s="38" t="s">
        <v>62</v>
      </c>
      <c r="AN1" s="38" t="s">
        <v>34</v>
      </c>
      <c r="AO1" s="38" t="s">
        <v>36</v>
      </c>
      <c r="AP1" s="38" t="s">
        <v>38</v>
      </c>
      <c r="AQ1" s="38" t="s">
        <v>40</v>
      </c>
      <c r="AR1" s="38" t="s">
        <v>42</v>
      </c>
      <c r="AS1" s="38" t="s">
        <v>44</v>
      </c>
      <c r="AT1" s="38" t="s">
        <v>46</v>
      </c>
      <c r="AU1" s="38" t="s">
        <v>48</v>
      </c>
      <c r="AV1" s="38" t="s">
        <v>50</v>
      </c>
      <c r="AW1" s="38" t="s">
        <v>52</v>
      </c>
      <c r="AX1" s="38" t="s">
        <v>54</v>
      </c>
      <c r="AY1" s="38" t="s">
        <v>56</v>
      </c>
      <c r="AZ1" s="38" t="s">
        <v>58</v>
      </c>
      <c r="BA1" s="38" t="s">
        <v>60</v>
      </c>
      <c r="BB1" s="38" t="s">
        <v>111</v>
      </c>
      <c r="BC1" s="38" t="s">
        <v>357</v>
      </c>
      <c r="BD1" s="38" t="s">
        <v>115</v>
      </c>
      <c r="BE1" s="38" t="s">
        <v>361</v>
      </c>
      <c r="BF1" s="38" t="s">
        <v>117</v>
      </c>
      <c r="BG1" s="38" t="s">
        <v>119</v>
      </c>
      <c r="BH1" s="38" t="s">
        <v>129</v>
      </c>
      <c r="BI1" s="38" t="s">
        <v>131</v>
      </c>
      <c r="BJ1" s="38" t="s">
        <v>133</v>
      </c>
      <c r="BK1" s="38" t="s">
        <v>135</v>
      </c>
      <c r="BL1" s="38" t="s">
        <v>137</v>
      </c>
      <c r="BM1" s="38" t="s">
        <v>139</v>
      </c>
      <c r="BN1" s="38" t="s">
        <v>141</v>
      </c>
      <c r="BO1" s="38" t="s">
        <v>105</v>
      </c>
      <c r="BP1" s="38" t="s">
        <v>106</v>
      </c>
      <c r="BQ1" s="38" t="s">
        <v>107</v>
      </c>
      <c r="BR1" s="38" t="s">
        <v>108</v>
      </c>
      <c r="BS1" s="38" t="s">
        <v>125</v>
      </c>
      <c r="BT1" s="38" t="s">
        <v>127</v>
      </c>
      <c r="CE1" s="38" t="s">
        <v>109</v>
      </c>
      <c r="CF1" s="38" t="s">
        <v>113</v>
      </c>
      <c r="CK1" s="9" t="s">
        <v>458</v>
      </c>
      <c r="CL1" s="9"/>
      <c r="CM1" s="9"/>
      <c r="CN1" s="9"/>
      <c r="CO1" s="9"/>
      <c r="CP1" s="9"/>
      <c r="CQ1" s="9"/>
      <c r="CR1" s="9"/>
      <c r="CS1" s="9"/>
    </row>
    <row r="2" spans="1:97" ht="75" x14ac:dyDescent="0.25">
      <c r="A2" s="40" t="s">
        <v>144</v>
      </c>
      <c r="B2" s="40"/>
      <c r="C2" s="41">
        <f>VLOOKUP(C$1,DirectorioIndicadores,ListaIndicadores!$P$2,FALSE)</f>
        <v>0</v>
      </c>
      <c r="D2" s="41">
        <f>VLOOKUP(D$1,DirectorioIndicadores,ListaIndicadores!$P$2,FALSE)</f>
        <v>0</v>
      </c>
      <c r="E2" s="41">
        <f>VLOOKUP(E$1,DirectorioIndicadores,ListaIndicadores!$P$2,FALSE)</f>
        <v>0</v>
      </c>
      <c r="F2" s="41">
        <f>VLOOKUP(F$1,DirectorioIndicadores,ListaIndicadores!$P$2,FALSE)</f>
        <v>0</v>
      </c>
      <c r="G2" s="41">
        <f>VLOOKUP(G$1,DirectorioIndicadores,ListaIndicadores!$P$2,FALSE)</f>
        <v>0</v>
      </c>
      <c r="H2" s="41">
        <f>VLOOKUP(H$1,DirectorioIndicadores,ListaIndicadores!$P$2,FALSE)</f>
        <v>0</v>
      </c>
      <c r="I2" s="41">
        <f>VLOOKUP(I$1,DirectorioIndicadores,ListaIndicadores!$P$2,FALSE)</f>
        <v>0</v>
      </c>
      <c r="J2" s="41">
        <f>VLOOKUP(J$1,DirectorioIndicadores,ListaIndicadores!$P$2,FALSE)</f>
        <v>0</v>
      </c>
      <c r="K2" s="41">
        <f>VLOOKUP(K$1,DirectorioIndicadores,ListaIndicadores!$P$2,FALSE)</f>
        <v>0</v>
      </c>
      <c r="L2" s="41">
        <f>VLOOKUP(L$1,DirectorioIndicadores,ListaIndicadores!$P$2,FALSE)</f>
        <v>0</v>
      </c>
      <c r="M2" s="41">
        <f>VLOOKUP(M$1,DirectorioIndicadores,ListaIndicadores!$P$2,FALSE)</f>
        <v>0</v>
      </c>
      <c r="N2" s="41" t="str">
        <f>VLOOKUP(N$1,DirectorioIndicadores,ListaIndicadores!$P$2,FALSE)</f>
        <v>% usuarios internet</v>
      </c>
      <c r="O2" s="41">
        <f>VLOOKUP(O$1,DirectorioIndicadores,ListaIndicadores!$P$2,FALSE)</f>
        <v>0</v>
      </c>
      <c r="P2" s="41">
        <f>VLOOKUP(P$1,DirectorioIndicadores,ListaIndicadores!$P$2,FALSE)</f>
        <v>0</v>
      </c>
      <c r="Q2" s="41">
        <f>VLOOKUP(Q$1,DirectorioIndicadores,ListaIndicadores!$P$2,FALSE)</f>
        <v>0</v>
      </c>
      <c r="R2" s="41" t="str">
        <f>VLOOKUP(R$1,DirectorioIndicadores,ListaIndicadores!$P$2,FALSE)</f>
        <v>Frecuencia uso internet</v>
      </c>
      <c r="S2" s="41" t="str">
        <f>VLOOKUP(S$1,DirectorioIndicadores,ListaIndicadores!$P$2,FALSE)</f>
        <v>Frecuencia uso celular</v>
      </c>
      <c r="T2" s="41" t="str">
        <f>VLOOKUP(T$1,DirectorioIndicadores,ListaIndicadores!$P$2,FALSE)</f>
        <v>Frecuencia uso computador u otros</v>
      </c>
      <c r="U2" s="41" t="str">
        <f>VLOOKUP(U$1,DirectorioIndicadores,ListaIndicadores!$P$2,FALSE)</f>
        <v>Conteo usos de internet</v>
      </c>
      <c r="V2" s="41" t="str">
        <f>VLOOKUP(V$1,DirectorioIndicadores,ListaIndicadores!$P$2,FALSE)</f>
        <v>Copiar-mover archivo o carpeta</v>
      </c>
      <c r="W2" s="41" t="str">
        <f>VLOOKUP(W$1,DirectorioIndicadores,ListaIndicadores!$P$2,FALSE)</f>
        <v>Copiar-pegar información documento</v>
      </c>
      <c r="X2" s="41" t="str">
        <f>VLOOKUP(X$1,DirectorioIndicadores,ListaIndicadores!$P$2,FALSE)</f>
        <v>Correo electrónico con adjuntos</v>
      </c>
      <c r="Y2" s="41" t="str">
        <f>VLOOKUP(Y$1,DirectorioIndicadores,ListaIndicadores!$P$2,FALSE)</f>
        <v>Formulas aritméticas en Excel</v>
      </c>
      <c r="Z2" s="41" t="str">
        <f>VLOOKUP(Z$1,DirectorioIndicadores,ListaIndicadores!$P$2,FALSE)</f>
        <v>Conectar e instalar nuevos dispositivos</v>
      </c>
      <c r="AA2" s="41" t="str">
        <f>VLOOKUP(AA$1,DirectorioIndicadores,ListaIndicadores!$P$2,FALSE)</f>
        <v>Encontrar, instalar, configurar SW</v>
      </c>
      <c r="AB2" s="41" t="str">
        <f>VLOOKUP(AB$1,DirectorioIndicadores,ListaIndicadores!$P$2,FALSE)</f>
        <v>Crear presentaciones con SW</v>
      </c>
      <c r="AC2" s="41" t="str">
        <f>VLOOKUP(AC$1,DirectorioIndicadores,ListaIndicadores!$P$2,FALSE)</f>
        <v>Programación</v>
      </c>
      <c r="AD2" s="41" t="str">
        <f>VLOOKUP(AD$1,DirectorioIndicadores,ListaIndicadores!$P$2,FALSE)</f>
        <v>Transferir archivos</v>
      </c>
      <c r="AE2" s="41" t="str">
        <f>VLOOKUP(AE$1,DirectorioIndicadores,ListaIndicadores!$P$2,FALSE)</f>
        <v>Años escolarización</v>
      </c>
      <c r="AF2" s="41" t="str">
        <f>VLOOKUP(AF$1,DirectorioIndicadores,ListaIndicadores!$P$2,FALSE)</f>
        <v>Tasa inscripción ed. secundaria</v>
      </c>
      <c r="AG2" s="41" t="str">
        <f>VLOOKUP(AG$1,DirectorioIndicadores,ListaIndicadores!$P$2,FALSE)</f>
        <v>Tasa inscripción ed. Terciaria</v>
      </c>
      <c r="AH2" s="41" t="str">
        <f>VLOOKUP(AH$1,DirectorioIndicadores,ListaIndicadores!$P$2,FALSE)</f>
        <v>Conteo básicas</v>
      </c>
      <c r="AI2" s="41" t="str">
        <f>VLOOKUP(AI$1,DirectorioIndicadores,ListaIndicadores!$P$2,FALSE)</f>
        <v>Conteo intermedias</v>
      </c>
      <c r="AJ2" s="41" t="str">
        <f>VLOOKUP(AJ$1,DirectorioIndicadores,ListaIndicadores!$P$2,FALSE)</f>
        <v>Conteo avanzadas</v>
      </c>
      <c r="AK2" s="41" t="str">
        <f>VLOOKUP(AK$1,DirectorioIndicadores,ListaIndicadores!$P$2,FALSE)</f>
        <v>Velocidad IF</v>
      </c>
      <c r="AL2" s="41" t="str">
        <f>VLOOKUP(AL$1,DirectorioIndicadores,ListaIndicadores!$P$2,FALSE)</f>
        <v>% hogares con IF</v>
      </c>
      <c r="AM2" s="41">
        <f>VLOOKUP(AM$1,DirectorioIndicadores,ListaIndicadores!$P$2,FALSE)</f>
        <v>0</v>
      </c>
      <c r="AN2" s="41" t="str">
        <f>VLOOKUP(AN$1,DirectorioIndicadores,ListaIndicadores!$P$2,FALSE)</f>
        <v>% acceso internet en hogar</v>
      </c>
      <c r="AO2" s="41" t="str">
        <f>VLOOKUP(AO$1,DirectorioIndicadores,ListaIndicadores!$P$2,FALSE)</f>
        <v>% acceso internet en trabajo</v>
      </c>
      <c r="AP2" s="41" t="str">
        <f>VLOOKUP(AP$1,DirectorioIndicadores,ListaIndicadores!$P$2,FALSE)</f>
        <v>% acceso internet en Inst. Educativa</v>
      </c>
      <c r="AQ2" s="41" t="str">
        <f>VLOOKUP(AQ$1,DirectorioIndicadores,ListaIndicadores!$P$2,FALSE)</f>
        <v>% acceso internet público gratis</v>
      </c>
      <c r="AR2" s="41" t="str">
        <f>VLOOKUP(AR$1,DirectorioIndicadores,ListaIndicadores!$P$2,FALSE)</f>
        <v>% acceso internet público con costo</v>
      </c>
      <c r="AS2" s="41" t="str">
        <f>VLOOKUP(AS$1,DirectorioIndicadores,ListaIndicadores!$P$2,FALSE)</f>
        <v>% acceso internet vivienda ajena</v>
      </c>
      <c r="AT2" s="41" t="str">
        <f>VLOOKUP(AT$1,DirectorioIndicadores,ListaIndicadores!$P$2,FALSE)</f>
        <v>% acceso internet en tránsito</v>
      </c>
      <c r="AU2" s="41" t="str">
        <f>VLOOKUP(AU$1,DirectorioIndicadores,ListaIndicadores!$P$2,FALSE)</f>
        <v>% acceso internet en otro sitio</v>
      </c>
      <c r="AV2" s="41" t="str">
        <f>VLOOKUP(AV$1,DirectorioIndicadores,ListaIndicadores!$P$2,FALSE)</f>
        <v>% hogares con computador</v>
      </c>
      <c r="AW2" s="41" t="str">
        <f>VLOOKUP(AW$1,DirectorioIndicadores,ListaIndicadores!$P$2,FALSE)</f>
        <v>% personas con smartphone</v>
      </c>
      <c r="AX2" s="41" t="str">
        <f>VLOOKUP(AX$1,DirectorioIndicadores,ListaIndicadores!$P$2,FALSE)</f>
        <v>% hogares con internet</v>
      </c>
      <c r="AY2" s="41" t="str">
        <f>VLOOKUP(AY$1,DirectorioIndicadores,ListaIndicadores!$P$2,FALSE)</f>
        <v>% hogares no internet por cobertura</v>
      </c>
      <c r="AZ2" s="41" t="str">
        <f>VLOOKUP(AZ$1,DirectorioIndicadores,ListaIndicadores!$P$2,FALSE)</f>
        <v>% personas con tableta</v>
      </c>
      <c r="BA2" s="41" t="str">
        <f>VLOOKUP(BA$1,DirectorioIndicadores,ListaIndicadores!$P$2,FALSE)</f>
        <v>% hogares no internet por no dispositivo</v>
      </c>
      <c r="BB2" s="41" t="str">
        <f>VLOOKUP(BB$1,DirectorioIndicadores,ListaIndicadores!$P$2,FALSE)</f>
        <v>% personas con IM</v>
      </c>
      <c r="BC2" s="41">
        <f>VLOOKUP(BC$1,DirectorioIndicadores,ListaIndicadores!$P$2,FALSE)</f>
        <v>0</v>
      </c>
      <c r="BD2" s="41" t="str">
        <f>VLOOKUP(BD$1,DirectorioIndicadores,ListaIndicadores!$P$2,FALSE)</f>
        <v>Capacidad IM</v>
      </c>
      <c r="BE2" s="41">
        <f>VLOOKUP(BE$1,DirectorioIndicadores,ListaIndicadores!$P$2,FALSE)</f>
        <v>0</v>
      </c>
      <c r="BF2" s="41" t="str">
        <f>VLOOKUP(BF$1,DirectorioIndicadores,ListaIndicadores!$P$2,FALSE)</f>
        <v>% población cubierta 3G</v>
      </c>
      <c r="BG2" s="41" t="str">
        <f>VLOOKUP(BG$1,DirectorioIndicadores,ListaIndicadores!$P$2,FALSE)</f>
        <v>% población cubierta 4G</v>
      </c>
      <c r="BH2" s="41" t="str">
        <f>VLOOKUP(BH$1,DirectorioIndicadores,ListaIndicadores!$P$2,FALSE)</f>
        <v>% no usan internet x costo</v>
      </c>
      <c r="BI2" s="41" t="str">
        <f>VLOOKUP(BI$1,DirectorioIndicadores,ListaIndicadores!$P$2,FALSE)</f>
        <v>% no usan internet x no ser necesario</v>
      </c>
      <c r="BJ2" s="41" t="str">
        <f>VLOOKUP(BJ$1,DirectorioIndicadores,ListaIndicadores!$P$2,FALSE)</f>
        <v>% no usan internet x no saber como</v>
      </c>
      <c r="BK2" s="41" t="str">
        <f>VLOOKUP(BK$1,DirectorioIndicadores,ListaIndicadores!$P$2,FALSE)</f>
        <v>% no usan internet x no tener permiso</v>
      </c>
      <c r="BL2" s="41" t="str">
        <f>VLOOKUP(BL$1,DirectorioIndicadores,ListaIndicadores!$P$2,FALSE)</f>
        <v>% no usan internet x seguridad</v>
      </c>
      <c r="BM2" s="41" t="str">
        <f>VLOOKUP(BM$1,DirectorioIndicadores,ListaIndicadores!$P$2,FALSE)</f>
        <v>% no computador x no interés</v>
      </c>
      <c r="BN2" s="41" t="str">
        <f>VLOOKUP(BN$1,DirectorioIndicadores,ListaIndicadores!$P$2,FALSE)</f>
        <v>% no computador x costo</v>
      </c>
      <c r="BO2" s="41" t="str">
        <f>VLOOKUP(BO$1,DirectorioIndicadores,ListaIndicadores!$P$2,FALSE)</f>
        <v>Costo IF x MB velocidad</v>
      </c>
      <c r="BP2" s="41" t="str">
        <f>VLOOKUP(BP$1,DirectorioIndicadores,ListaIndicadores!$P$2,FALSE)</f>
        <v>Valor plan IF menor</v>
      </c>
      <c r="BQ2" s="41" t="str">
        <f>VLOOKUP(BQ$1,DirectorioIndicadores,ListaIndicadores!$P$2,FALSE)</f>
        <v>Costo IM x GB capacidad</v>
      </c>
      <c r="BR2" s="41" t="str">
        <f>VLOOKUP(BR$1,DirectorioIndicadores,ListaIndicadores!$P$2,FALSE)</f>
        <v>Valor plan IM menor</v>
      </c>
      <c r="BS2" s="41" t="str">
        <f>VLOOKUP(BS$1,DirectorioIndicadores,ListaIndicadores!$P$2,FALSE)</f>
        <v>% no computador x no saben usarlo</v>
      </c>
      <c r="BT2" s="41" t="str">
        <f>VLOOKUP(BT$1,DirectorioIndicadores,ListaIndicadores!$P$2,FALSE)</f>
        <v>% no internet x no saben usarlo</v>
      </c>
      <c r="CE2" s="41" t="str">
        <f>VLOOKUP(CE$1,DirectorioIndicadores,ListaIndicadores!$P$2,FALSE)</f>
        <v>% hogares con IF</v>
      </c>
      <c r="CF2" s="41" t="str">
        <f>VLOOKUP(CF$1,DirectorioIndicadores,ListaIndicadores!$P$2,FALSE)</f>
        <v>Velocidad IF</v>
      </c>
      <c r="CK2" s="41" t="str">
        <f t="shared" ref="CK2:CS2" si="0">INDEX(ListaRegiones,CK$3,1)</f>
        <v>Antioquia</v>
      </c>
      <c r="CL2" s="41" t="str">
        <f t="shared" si="0"/>
        <v>Caribe</v>
      </c>
      <c r="CM2" s="41" t="str">
        <f t="shared" si="0"/>
        <v>Bogotá</v>
      </c>
      <c r="CN2" s="41" t="str">
        <f t="shared" si="0"/>
        <v>Oriental</v>
      </c>
      <c r="CO2" s="41" t="str">
        <f t="shared" si="0"/>
        <v>Central</v>
      </c>
      <c r="CP2" s="41" t="str">
        <f t="shared" si="0"/>
        <v>Pacífica</v>
      </c>
      <c r="CQ2" s="41" t="str">
        <f t="shared" si="0"/>
        <v>Valle del cauca</v>
      </c>
      <c r="CR2" s="41" t="str">
        <f t="shared" si="0"/>
        <v>Orinoquía - amazonía</v>
      </c>
      <c r="CS2" s="41" t="str">
        <f t="shared" si="0"/>
        <v>San Andrés</v>
      </c>
    </row>
    <row r="3" spans="1:97" s="39" customFormat="1" x14ac:dyDescent="0.25">
      <c r="A3" s="38" t="s">
        <v>153</v>
      </c>
      <c r="B3" s="38" t="s">
        <v>143</v>
      </c>
      <c r="C3" s="38" t="str">
        <f>VLOOKUP(C$1,DirectorioIndicadores,ListaIndicadores!$O$2,FALSE)</f>
        <v>A</v>
      </c>
      <c r="D3" s="38" t="str">
        <f>VLOOKUP(D$1,DirectorioIndicadores,ListaIndicadores!$O$2,FALSE)</f>
        <v>A</v>
      </c>
      <c r="E3" s="38" t="str">
        <f>VLOOKUP(E$1,DirectorioIndicadores,ListaIndicadores!$O$2,FALSE)</f>
        <v>A</v>
      </c>
      <c r="F3" s="38" t="str">
        <f>VLOOKUP(F$1,DirectorioIndicadores,ListaIndicadores!$O$2,FALSE)</f>
        <v>A</v>
      </c>
      <c r="G3" s="38" t="str">
        <f>VLOOKUP(G$1,DirectorioIndicadores,ListaIndicadores!$O$2,FALSE)</f>
        <v>A</v>
      </c>
      <c r="H3" s="38" t="str">
        <f>VLOOKUP(H$1,DirectorioIndicadores,ListaIndicadores!$O$2,FALSE)</f>
        <v>A</v>
      </c>
      <c r="I3" s="38" t="str">
        <f>VLOOKUP(I$1,DirectorioIndicadores,ListaIndicadores!$O$2,FALSE)</f>
        <v>A</v>
      </c>
      <c r="J3" s="38" t="str">
        <f>VLOOKUP(J$1,DirectorioIndicadores,ListaIndicadores!$O$2,FALSE)</f>
        <v>A</v>
      </c>
      <c r="K3" s="38" t="str">
        <f>VLOOKUP(K$1,DirectorioIndicadores,ListaIndicadores!$O$2,FALSE)</f>
        <v>A</v>
      </c>
      <c r="L3" s="38" t="str">
        <f>VLOOKUP(L$1,DirectorioIndicadores,ListaIndicadores!$O$2,FALSE)</f>
        <v>A</v>
      </c>
      <c r="M3" s="38" t="str">
        <f>VLOOKUP(M$1,DirectorioIndicadores,ListaIndicadores!$O$2,FALSE)</f>
        <v>A</v>
      </c>
      <c r="N3" s="38" t="str">
        <f>VLOOKUP(N$1,DirectorioIndicadores,ListaIndicadores!$O$2,FALSE)</f>
        <v>A</v>
      </c>
      <c r="O3" s="38" t="str">
        <f>VLOOKUP(O$1,DirectorioIndicadores,ListaIndicadores!$O$2,FALSE)</f>
        <v>A</v>
      </c>
      <c r="P3" s="38" t="str">
        <f>VLOOKUP(P$1,DirectorioIndicadores,ListaIndicadores!$O$2,FALSE)</f>
        <v>A</v>
      </c>
      <c r="Q3" s="38" t="str">
        <f>VLOOKUP(Q$1,DirectorioIndicadores,ListaIndicadores!$O$2,FALSE)</f>
        <v>A</v>
      </c>
      <c r="R3" s="38" t="str">
        <f>VLOOKUP(R$1,DirectorioIndicadores,ListaIndicadores!$O$2,FALSE)</f>
        <v>A</v>
      </c>
      <c r="S3" s="38" t="str">
        <f>VLOOKUP(S$1,DirectorioIndicadores,ListaIndicadores!$O$2,FALSE)</f>
        <v>A</v>
      </c>
      <c r="T3" s="38" t="str">
        <f>VLOOKUP(T$1,DirectorioIndicadores,ListaIndicadores!$O$2,FALSE)</f>
        <v>A</v>
      </c>
      <c r="U3" s="38" t="str">
        <f>VLOOKUP(U$1,DirectorioIndicadores,ListaIndicadores!$O$2,FALSE)</f>
        <v>A</v>
      </c>
      <c r="V3" s="38" t="str">
        <f>VLOOKUP(V$1,DirectorioIndicadores,ListaIndicadores!$O$2,FALSE)</f>
        <v>H</v>
      </c>
      <c r="W3" s="38" t="str">
        <f>VLOOKUP(W$1,DirectorioIndicadores,ListaIndicadores!$O$2,FALSE)</f>
        <v>H</v>
      </c>
      <c r="X3" s="38" t="str">
        <f>VLOOKUP(X$1,DirectorioIndicadores,ListaIndicadores!$O$2,FALSE)</f>
        <v>H</v>
      </c>
      <c r="Y3" s="38" t="str">
        <f>VLOOKUP(Y$1,DirectorioIndicadores,ListaIndicadores!$O$2,FALSE)</f>
        <v>H</v>
      </c>
      <c r="Z3" s="38" t="str">
        <f>VLOOKUP(Z$1,DirectorioIndicadores,ListaIndicadores!$O$2,FALSE)</f>
        <v>H</v>
      </c>
      <c r="AA3" s="38" t="str">
        <f>VLOOKUP(AA$1,DirectorioIndicadores,ListaIndicadores!$O$2,FALSE)</f>
        <v>H</v>
      </c>
      <c r="AB3" s="38" t="str">
        <f>VLOOKUP(AB$1,DirectorioIndicadores,ListaIndicadores!$O$2,FALSE)</f>
        <v>H</v>
      </c>
      <c r="AC3" s="38" t="str">
        <f>VLOOKUP(AC$1,DirectorioIndicadores,ListaIndicadores!$O$2,FALSE)</f>
        <v>H</v>
      </c>
      <c r="AD3" s="38" t="str">
        <f>VLOOKUP(AD$1,DirectorioIndicadores,ListaIndicadores!$O$2,FALSE)</f>
        <v>H</v>
      </c>
      <c r="AE3" s="38" t="str">
        <f>VLOOKUP(AE$1,DirectorioIndicadores,ListaIndicadores!$O$2,FALSE)</f>
        <v>H</v>
      </c>
      <c r="AF3" s="38" t="str">
        <f>VLOOKUP(AF$1,DirectorioIndicadores,ListaIndicadores!$O$2,FALSE)</f>
        <v>H</v>
      </c>
      <c r="AG3" s="38" t="str">
        <f>VLOOKUP(AG$1,DirectorioIndicadores,ListaIndicadores!$O$2,FALSE)</f>
        <v>H</v>
      </c>
      <c r="AH3" s="38" t="str">
        <f>VLOOKUP(AH$1,DirectorioIndicadores,ListaIndicadores!$O$2,FALSE)</f>
        <v>H</v>
      </c>
      <c r="AI3" s="38" t="str">
        <f>VLOOKUP(AI$1,DirectorioIndicadores,ListaIndicadores!$O$2,FALSE)</f>
        <v>H</v>
      </c>
      <c r="AJ3" s="38" t="str">
        <f>VLOOKUP(AJ$1,DirectorioIndicadores,ListaIndicadores!$O$2,FALSE)</f>
        <v>H</v>
      </c>
      <c r="AK3" s="38" t="str">
        <f>VLOOKUP(AK$1,DirectorioIndicadores,ListaIndicadores!$O$2,FALSE)</f>
        <v>C</v>
      </c>
      <c r="AL3" s="38" t="str">
        <f>VLOOKUP(AL$1,DirectorioIndicadores,ListaIndicadores!$O$2,FALSE)</f>
        <v>C</v>
      </c>
      <c r="AM3" s="38" t="str">
        <f>VLOOKUP(AM$1,DirectorioIndicadores,ListaIndicadores!$O$2,FALSE)</f>
        <v>C</v>
      </c>
      <c r="AN3" s="38" t="str">
        <f>VLOOKUP(AN$1,DirectorioIndicadores,ListaIndicadores!$O$2,FALSE)</f>
        <v>C</v>
      </c>
      <c r="AO3" s="38" t="str">
        <f>VLOOKUP(AO$1,DirectorioIndicadores,ListaIndicadores!$O$2,FALSE)</f>
        <v>C</v>
      </c>
      <c r="AP3" s="38" t="str">
        <f>VLOOKUP(AP$1,DirectorioIndicadores,ListaIndicadores!$O$2,FALSE)</f>
        <v>C</v>
      </c>
      <c r="AQ3" s="38" t="str">
        <f>VLOOKUP(AQ$1,DirectorioIndicadores,ListaIndicadores!$O$2,FALSE)</f>
        <v>C</v>
      </c>
      <c r="AR3" s="38" t="str">
        <f>VLOOKUP(AR$1,DirectorioIndicadores,ListaIndicadores!$O$2,FALSE)</f>
        <v>C</v>
      </c>
      <c r="AS3" s="38" t="str">
        <f>VLOOKUP(AS$1,DirectorioIndicadores,ListaIndicadores!$O$2,FALSE)</f>
        <v>C</v>
      </c>
      <c r="AT3" s="38" t="str">
        <f>VLOOKUP(AT$1,DirectorioIndicadores,ListaIndicadores!$O$2,FALSE)</f>
        <v>C</v>
      </c>
      <c r="AU3" s="38" t="str">
        <f>VLOOKUP(AU$1,DirectorioIndicadores,ListaIndicadores!$O$2,FALSE)</f>
        <v>C</v>
      </c>
      <c r="AV3" s="38" t="str">
        <f>VLOOKUP(AV$1,DirectorioIndicadores,ListaIndicadores!$O$2,FALSE)</f>
        <v>C</v>
      </c>
      <c r="AW3" s="38" t="str">
        <f>VLOOKUP(AW$1,DirectorioIndicadores,ListaIndicadores!$O$2,FALSE)</f>
        <v>C</v>
      </c>
      <c r="AX3" s="38" t="str">
        <f>VLOOKUP(AX$1,DirectorioIndicadores,ListaIndicadores!$O$2,FALSE)</f>
        <v>C</v>
      </c>
      <c r="AY3" s="38" t="str">
        <f>VLOOKUP(AY$1,DirectorioIndicadores,ListaIndicadores!$O$2,FALSE)</f>
        <v>C</v>
      </c>
      <c r="AZ3" s="38" t="str">
        <f>VLOOKUP(AZ$1,DirectorioIndicadores,ListaIndicadores!$O$2,FALSE)</f>
        <v>C</v>
      </c>
      <c r="BA3" s="38" t="str">
        <f>VLOOKUP(BA$1,DirectorioIndicadores,ListaIndicadores!$O$2,FALSE)</f>
        <v>C</v>
      </c>
      <c r="BB3" s="38" t="str">
        <f>VLOOKUP(BB$1,DirectorioIndicadores,ListaIndicadores!$O$2,FALSE)</f>
        <v>C</v>
      </c>
      <c r="BC3" s="38" t="str">
        <f>VLOOKUP(BC$1,DirectorioIndicadores,ListaIndicadores!$O$2,FALSE)</f>
        <v>C</v>
      </c>
      <c r="BD3" s="38" t="str">
        <f>VLOOKUP(BD$1,DirectorioIndicadores,ListaIndicadores!$O$2,FALSE)</f>
        <v>C</v>
      </c>
      <c r="BE3" s="38" t="str">
        <f>VLOOKUP(BE$1,DirectorioIndicadores,ListaIndicadores!$O$2,FALSE)</f>
        <v>C</v>
      </c>
      <c r="BF3" s="38" t="str">
        <f>VLOOKUP(BF$1,DirectorioIndicadores,ListaIndicadores!$O$2,FALSE)</f>
        <v>C</v>
      </c>
      <c r="BG3" s="38" t="str">
        <f>VLOOKUP(BG$1,DirectorioIndicadores,ListaIndicadores!$O$2,FALSE)</f>
        <v>C</v>
      </c>
      <c r="BH3" s="38" t="str">
        <f>VLOOKUP(BH$1,DirectorioIndicadores,ListaIndicadores!$O$2,FALSE)</f>
        <v>M</v>
      </c>
      <c r="BI3" s="38" t="str">
        <f>VLOOKUP(BI$1,DirectorioIndicadores,ListaIndicadores!$O$2,FALSE)</f>
        <v>M</v>
      </c>
      <c r="BJ3" s="38" t="str">
        <f>VLOOKUP(BJ$1,DirectorioIndicadores,ListaIndicadores!$O$2,FALSE)</f>
        <v>M</v>
      </c>
      <c r="BK3" s="38" t="str">
        <f>VLOOKUP(BK$1,DirectorioIndicadores,ListaIndicadores!$O$2,FALSE)</f>
        <v>M</v>
      </c>
      <c r="BL3" s="38" t="str">
        <f>VLOOKUP(BL$1,DirectorioIndicadores,ListaIndicadores!$O$2,FALSE)</f>
        <v>M</v>
      </c>
      <c r="BM3" s="38" t="str">
        <f>VLOOKUP(BM$1,DirectorioIndicadores,ListaIndicadores!$O$2,FALSE)</f>
        <v>M</v>
      </c>
      <c r="BN3" s="38" t="str">
        <f>VLOOKUP(BN$1,DirectorioIndicadores,ListaIndicadores!$O$2,FALSE)</f>
        <v>M</v>
      </c>
      <c r="BO3" s="38" t="str">
        <f>VLOOKUP(BO$1,DirectorioIndicadores,ListaIndicadores!$O$2,FALSE)</f>
        <v>M</v>
      </c>
      <c r="BP3" s="38" t="str">
        <f>VLOOKUP(BP$1,DirectorioIndicadores,ListaIndicadores!$O$2,FALSE)</f>
        <v>M</v>
      </c>
      <c r="BQ3" s="38" t="str">
        <f>VLOOKUP(BQ$1,DirectorioIndicadores,ListaIndicadores!$O$2,FALSE)</f>
        <v>M</v>
      </c>
      <c r="BR3" s="38" t="str">
        <f>VLOOKUP(BR$1,DirectorioIndicadores,ListaIndicadores!$O$2,FALSE)</f>
        <v>M</v>
      </c>
      <c r="BS3" s="38" t="str">
        <f>VLOOKUP(BS$1,DirectorioIndicadores,ListaIndicadores!$O$2,FALSE)</f>
        <v>M</v>
      </c>
      <c r="BT3" s="38" t="str">
        <f>VLOOKUP(BT$1,DirectorioIndicadores,ListaIndicadores!$O$2,FALSE)</f>
        <v>M</v>
      </c>
      <c r="CE3" s="38">
        <f>MATCH(CE$1,$C$1:$BT$1,0)</f>
        <v>36</v>
      </c>
      <c r="CF3" s="38">
        <f>MATCH(CF$1,$C$1:$BT$1,0)</f>
        <v>35</v>
      </c>
      <c r="CK3" s="38">
        <v>1</v>
      </c>
      <c r="CL3" s="38">
        <f>CK3+1</f>
        <v>2</v>
      </c>
      <c r="CM3" s="38">
        <f t="shared" ref="CM3:CS3" si="1">CL3+1</f>
        <v>3</v>
      </c>
      <c r="CN3" s="38">
        <f t="shared" si="1"/>
        <v>4</v>
      </c>
      <c r="CO3" s="38">
        <f t="shared" si="1"/>
        <v>5</v>
      </c>
      <c r="CP3" s="38">
        <f t="shared" si="1"/>
        <v>6</v>
      </c>
      <c r="CQ3" s="38">
        <f t="shared" si="1"/>
        <v>7</v>
      </c>
      <c r="CR3" s="38">
        <f t="shared" si="1"/>
        <v>8</v>
      </c>
      <c r="CS3" s="38">
        <f t="shared" si="1"/>
        <v>9</v>
      </c>
    </row>
    <row r="4" spans="1:97" x14ac:dyDescent="0.25">
      <c r="A4" s="15">
        <f>Departamentos!A3</f>
        <v>5</v>
      </c>
      <c r="B4" s="15" t="str">
        <f>Departamentos!B3</f>
        <v>Antioquia</v>
      </c>
      <c r="C4" s="15">
        <f ca="1">SUMIFS(INDIRECT("TablaAnualDepartamentos["&amp;C$1&amp;"]"),TablaAnualDepartamentos[Año],AñoDeCalculo,TablaAnualDepartamentos[Departamento],$A4)</f>
        <v>0</v>
      </c>
      <c r="D4" s="15">
        <f ca="1">SUMIFS(INDIRECT("TablaAnualDepartamentos["&amp;D$1&amp;"]"),TablaAnualDepartamentos[Año],AñoDeCalculo,TablaAnualDepartamentos[Departamento],$A4)</f>
        <v>0</v>
      </c>
      <c r="E4" s="15">
        <f ca="1">SUMIFS(INDIRECT("TablaAnualDepartamentos["&amp;E$1&amp;"]"),TablaAnualDepartamentos[Año],AñoDeCalculo,TablaAnualDepartamentos[Departamento],$A4)</f>
        <v>0</v>
      </c>
      <c r="F4" s="15">
        <f ca="1">SUMIFS(INDIRECT("TablaAnualDepartamentos["&amp;F$1&amp;"]"),TablaAnualDepartamentos[Año],AñoDeCalculo,TablaAnualDepartamentos[Departamento],$A4)</f>
        <v>0</v>
      </c>
      <c r="G4" s="15">
        <f ca="1">SUMIFS(INDIRECT("TablaAnualDepartamentos["&amp;G$1&amp;"]"),TablaAnualDepartamentos[Año],AñoDeCalculo,TablaAnualDepartamentos[Departamento],$A4)</f>
        <v>0</v>
      </c>
      <c r="H4" s="15">
        <f ca="1">SUMIFS(INDIRECT("TablaAnualDepartamentos["&amp;H$1&amp;"]"),TablaAnualDepartamentos[Año],AñoDeCalculo,TablaAnualDepartamentos[Departamento],$A4)</f>
        <v>0</v>
      </c>
      <c r="I4" s="15">
        <f ca="1">SUMIFS(INDIRECT("TablaAnualDepartamentos["&amp;I$1&amp;"]"),TablaAnualDepartamentos[Año],AñoDeCalculo,TablaAnualDepartamentos[Departamento],$A4)</f>
        <v>0</v>
      </c>
      <c r="J4" s="15">
        <f ca="1">SUMIFS(INDIRECT("TablaAnualDepartamentos["&amp;J$1&amp;"]"),TablaAnualDepartamentos[Año],AñoDeCalculo,TablaAnualDepartamentos[Departamento],$A4)</f>
        <v>0</v>
      </c>
      <c r="K4" s="15">
        <f ca="1">SUMIFS(INDIRECT("TablaAnualDepartamentos["&amp;K$1&amp;"]"),TablaAnualDepartamentos[Año],AñoDeCalculo,TablaAnualDepartamentos[Departamento],$A4)</f>
        <v>0</v>
      </c>
      <c r="L4" s="15">
        <f ca="1">SUMIFS(INDIRECT("TablaAnualDepartamentos["&amp;L$1&amp;"]"),TablaAnualDepartamentos[Año],AñoDeCalculo,TablaAnualDepartamentos[Departamento],$A4)</f>
        <v>0</v>
      </c>
      <c r="M4" s="15">
        <f ca="1">SUMIFS(INDIRECT("TablaAnualDepartamentos["&amp;M$1&amp;"]"),TablaAnualDepartamentos[Año],AñoDeCalculo,TablaAnualDepartamentos[Departamento],$A4)</f>
        <v>0</v>
      </c>
      <c r="N4" s="15">
        <f ca="1">SUMIFS(INDIRECT("TablaAnualDepartamentos["&amp;N$1&amp;"]"),TablaAnualDepartamentos[Año],AñoDeCalculo,TablaAnualDepartamentos[Departamento],$A4)</f>
        <v>0</v>
      </c>
      <c r="O4" s="15">
        <f ca="1">SUMIFS(INDIRECT("TablaAnualDepartamentos["&amp;O$1&amp;"]"),TablaAnualDepartamentos[Año],AñoDeCalculo,TablaAnualDepartamentos[Departamento],$A4)</f>
        <v>0</v>
      </c>
      <c r="P4" s="15">
        <f ca="1">SUMIFS(INDIRECT("TablaAnualDepartamentos["&amp;P$1&amp;"]"),TablaAnualDepartamentos[Año],AñoDeCalculo,TablaAnualDepartamentos[Departamento],$A4)</f>
        <v>0</v>
      </c>
      <c r="Q4" s="15">
        <f ca="1">SUMIFS(INDIRECT("TablaAnualDepartamentos["&amp;Q$1&amp;"]"),TablaAnualDepartamentos[Año],AñoDeCalculo,TablaAnualDepartamentos[Departamento],$A4)</f>
        <v>0</v>
      </c>
      <c r="R4" s="15">
        <f ca="1">SUMIFS(INDIRECT("TablaAnualDepartamentos["&amp;R$1&amp;"]"),TablaAnualDepartamentos[Año],AñoDeCalculo,TablaAnualDepartamentos[Departamento],$A4)</f>
        <v>4.3376989000000004</v>
      </c>
      <c r="S4" s="15">
        <f ca="1">SUMIFS(INDIRECT("TablaAnualDepartamentos["&amp;S$1&amp;"]"),TablaAnualDepartamentos[Año],AñoDeCalculo,TablaAnualDepartamentos[Departamento],$A4)</f>
        <v>6.6110059999999997</v>
      </c>
      <c r="T4" s="15">
        <f ca="1">SUMIFS(INDIRECT("TablaAnualDepartamentos["&amp;T$1&amp;"]"),TablaAnualDepartamentos[Año],AñoDeCalculo,TablaAnualDepartamentos[Departamento],$A4)</f>
        <v>3.4699659999999999</v>
      </c>
      <c r="U4" s="15">
        <f ca="1">SUMIFS(INDIRECT("TablaAnualDepartamentos["&amp;U$1&amp;"]"),TablaAnualDepartamentos[Año],AñoDeCalculo,TablaAnualDepartamentos[Departamento],$A4)</f>
        <v>2.4264961</v>
      </c>
      <c r="V4" s="15">
        <f ca="1">SUMIFS(INDIRECT("TablaAnualDepartamentos["&amp;V$1&amp;"]"),TablaAnualDepartamentos[Año],AñoDeCalculo,TablaAnualDepartamentos[Departamento],$A4)</f>
        <v>0</v>
      </c>
      <c r="W4" s="15">
        <f ca="1">SUMIFS(INDIRECT("TablaAnualDepartamentos["&amp;W$1&amp;"]"),TablaAnualDepartamentos[Año],AñoDeCalculo,TablaAnualDepartamentos[Departamento],$A4)</f>
        <v>0</v>
      </c>
      <c r="X4" s="15">
        <f ca="1">SUMIFS(INDIRECT("TablaAnualDepartamentos["&amp;X$1&amp;"]"),TablaAnualDepartamentos[Año],AñoDeCalculo,TablaAnualDepartamentos[Departamento],$A4)</f>
        <v>0</v>
      </c>
      <c r="Y4" s="15">
        <f ca="1">SUMIFS(INDIRECT("TablaAnualDepartamentos["&amp;Y$1&amp;"]"),TablaAnualDepartamentos[Año],AñoDeCalculo,TablaAnualDepartamentos[Departamento],$A4)</f>
        <v>0</v>
      </c>
      <c r="Z4" s="15">
        <f ca="1">SUMIFS(INDIRECT("TablaAnualDepartamentos["&amp;Z$1&amp;"]"),TablaAnualDepartamentos[Año],AñoDeCalculo,TablaAnualDepartamentos[Departamento],$A4)</f>
        <v>0</v>
      </c>
      <c r="AA4" s="15">
        <f ca="1">SUMIFS(INDIRECT("TablaAnualDepartamentos["&amp;AA$1&amp;"]"),TablaAnualDepartamentos[Año],AñoDeCalculo,TablaAnualDepartamentos[Departamento],$A4)</f>
        <v>0</v>
      </c>
      <c r="AB4" s="15">
        <f ca="1">SUMIFS(INDIRECT("TablaAnualDepartamentos["&amp;AB$1&amp;"]"),TablaAnualDepartamentos[Año],AñoDeCalculo,TablaAnualDepartamentos[Departamento],$A4)</f>
        <v>0</v>
      </c>
      <c r="AC4" s="15">
        <f ca="1">SUMIFS(INDIRECT("TablaAnualDepartamentos["&amp;AC$1&amp;"]"),TablaAnualDepartamentos[Año],AñoDeCalculo,TablaAnualDepartamentos[Departamento],$A4)</f>
        <v>0</v>
      </c>
      <c r="AD4" s="15">
        <f ca="1">SUMIFS(INDIRECT("TablaAnualDepartamentos["&amp;AD$1&amp;"]"),TablaAnualDepartamentos[Año],AñoDeCalculo,TablaAnualDepartamentos[Departamento],$A4)</f>
        <v>0</v>
      </c>
      <c r="AE4" s="15">
        <f ca="1">SUMIFS(INDIRECT("TablaAnualDepartamentos["&amp;AE$1&amp;"]"),TablaAnualDepartamentos[Año],AñoDeCalculo,TablaAnualDepartamentos[Departamento],$A4)</f>
        <v>8.2983360000000008</v>
      </c>
      <c r="AF4" s="15">
        <f ca="1">SUMIFS(INDIRECT("TablaAnualDepartamentos["&amp;AF$1&amp;"]"),TablaAnualDepartamentos[Año],AñoDeCalculo,TablaAnualDepartamentos[Departamento],$A4)</f>
        <v>0.81818400000000002</v>
      </c>
      <c r="AG4" s="15">
        <f ca="1">SUMIFS(INDIRECT("TablaAnualDepartamentos["&amp;AG$1&amp;"]"),TablaAnualDepartamentos[Año],AñoDeCalculo,TablaAnualDepartamentos[Departamento],$A4)</f>
        <v>0.58031744875379099</v>
      </c>
      <c r="AH4" s="15">
        <f ca="1">SUMIFS(INDIRECT("TablaAnualDepartamentos["&amp;AH$1&amp;"]"),TablaAnualDepartamentos[Año],AñoDeCalculo,TablaAnualDepartamentos[Departamento],$A4)</f>
        <v>1.3190961999999999</v>
      </c>
      <c r="AI4" s="15">
        <f ca="1">SUMIFS(INDIRECT("TablaAnualDepartamentos["&amp;AI$1&amp;"]"),TablaAnualDepartamentos[Año],AñoDeCalculo,TablaAnualDepartamentos[Departamento],$A4)</f>
        <v>0.8893375</v>
      </c>
      <c r="AJ4" s="15">
        <f ca="1">SUMIFS(INDIRECT("TablaAnualDepartamentos["&amp;AJ$1&amp;"]"),TablaAnualDepartamentos[Año],AñoDeCalculo,TablaAnualDepartamentos[Departamento],$A4)</f>
        <v>3.5876280000000003E-2</v>
      </c>
      <c r="AK4" s="15">
        <f ca="1">SUMIFS(INDIRECT("TablaAnualDepartamentos["&amp;AK$1&amp;"]"),TablaAnualDepartamentos[Año],AñoDeCalculo,TablaAnualDepartamentos[Departamento],$A4)</f>
        <v>9.5566759999999995</v>
      </c>
      <c r="AL4" s="15">
        <f ca="1">SUMIFS(INDIRECT("TablaAnualDepartamentos["&amp;AL$1&amp;"]"),TablaAnualDepartamentos[Año],AñoDeCalculo,TablaAnualDepartamentos[Departamento],$A4)</f>
        <v>0.51819130713926898</v>
      </c>
      <c r="AM4" s="15">
        <f ca="1">SUMIFS(INDIRECT("TablaAnualDepartamentos["&amp;AM$1&amp;"]"),TablaAnualDepartamentos[Año],AñoDeCalculo,TablaAnualDepartamentos[Departamento],$A4)</f>
        <v>0</v>
      </c>
      <c r="AN4" s="15">
        <f ca="1">SUMIFS(INDIRECT("TablaAnualDepartamentos["&amp;AN$1&amp;"]"),TablaAnualDepartamentos[Año],AñoDeCalculo,TablaAnualDepartamentos[Departamento],$A4)</f>
        <v>0.58342636000000003</v>
      </c>
      <c r="AO4" s="15">
        <f ca="1">SUMIFS(INDIRECT("TablaAnualDepartamentos["&amp;AO$1&amp;"]"),TablaAnualDepartamentos[Año],AñoDeCalculo,TablaAnualDepartamentos[Departamento],$A4)</f>
        <v>0.21755374999999999</v>
      </c>
      <c r="AP4" s="15">
        <f ca="1">SUMIFS(INDIRECT("TablaAnualDepartamentos["&amp;AP$1&amp;"]"),TablaAnualDepartamentos[Año],AñoDeCalculo,TablaAnualDepartamentos[Departamento],$A4)</f>
        <v>0.12607357999999999</v>
      </c>
      <c r="AQ4" s="15">
        <f ca="1">SUMIFS(INDIRECT("TablaAnualDepartamentos["&amp;AQ$1&amp;"]"),TablaAnualDepartamentos[Año],AñoDeCalculo,TablaAnualDepartamentos[Departamento],$A4)</f>
        <v>6.2763260000000001E-2</v>
      </c>
      <c r="AR4" s="15">
        <f ca="1">SUMIFS(INDIRECT("TablaAnualDepartamentos["&amp;AR$1&amp;"]"),TablaAnualDepartamentos[Año],AñoDeCalculo,TablaAnualDepartamentos[Departamento],$A4)</f>
        <v>0</v>
      </c>
      <c r="AS4" s="15">
        <f ca="1">SUMIFS(INDIRECT("TablaAnualDepartamentos["&amp;AS$1&amp;"]"),TablaAnualDepartamentos[Año],AñoDeCalculo,TablaAnualDepartamentos[Departamento],$A4)</f>
        <v>0</v>
      </c>
      <c r="AT4" s="15">
        <f ca="1">SUMIFS(INDIRECT("TablaAnualDepartamentos["&amp;AT$1&amp;"]"),TablaAnualDepartamentos[Año],AñoDeCalculo,TablaAnualDepartamentos[Departamento],$A4)</f>
        <v>0</v>
      </c>
      <c r="AU4" s="15">
        <f ca="1">SUMIFS(INDIRECT("TablaAnualDepartamentos["&amp;AU$1&amp;"]"),TablaAnualDepartamentos[Año],AñoDeCalculo,TablaAnualDepartamentos[Departamento],$A4)</f>
        <v>0</v>
      </c>
      <c r="AV4" s="15">
        <f ca="1">SUMIFS(INDIRECT("TablaAnualDepartamentos["&amp;AV$1&amp;"]"),TablaAnualDepartamentos[Año],AñoDeCalculo,TablaAnualDepartamentos[Departamento],$A4)</f>
        <v>0.4257862</v>
      </c>
      <c r="AW4" s="15">
        <f ca="1">SUMIFS(INDIRECT("TablaAnualDepartamentos["&amp;AW$1&amp;"]"),TablaAnualDepartamentos[Año],AñoDeCalculo,TablaAnualDepartamentos[Departamento],$A4)</f>
        <v>0</v>
      </c>
      <c r="AX4" s="15">
        <f ca="1">SUMIFS(INDIRECT("TablaAnualDepartamentos["&amp;AX$1&amp;"]"),TablaAnualDepartamentos[Año],AñoDeCalculo,TablaAnualDepartamentos[Departamento],$A4)</f>
        <v>0</v>
      </c>
      <c r="AY4" s="15">
        <f ca="1">SUMIFS(INDIRECT("TablaAnualDepartamentos["&amp;AY$1&amp;"]"),TablaAnualDepartamentos[Año],AñoDeCalculo,TablaAnualDepartamentos[Departamento],$A4)</f>
        <v>0</v>
      </c>
      <c r="AZ4" s="15">
        <f ca="1">SUMIFS(INDIRECT("TablaAnualDepartamentos["&amp;AZ$1&amp;"]"),TablaAnualDepartamentos[Año],AñoDeCalculo,TablaAnualDepartamentos[Departamento],$A4)</f>
        <v>0</v>
      </c>
      <c r="BA4" s="15">
        <f ca="1">SUMIFS(INDIRECT("TablaAnualDepartamentos["&amp;BA$1&amp;"]"),TablaAnualDepartamentos[Año],AñoDeCalculo,TablaAnualDepartamentos[Departamento],$A4)</f>
        <v>0</v>
      </c>
      <c r="BB4" s="15">
        <f ca="1">SUMIFS(INDIRECT("TablaAnualDepartamentos["&amp;BB$1&amp;"]"),TablaAnualDepartamentos[Año],AñoDeCalculo,TablaAnualDepartamentos[Departamento],$A4)</f>
        <v>0.24413431699999999</v>
      </c>
      <c r="BC4" s="15">
        <f ca="1">SUMIFS(INDIRECT("TablaAnualDepartamentos["&amp;BC$1&amp;"]"),TablaAnualDepartamentos[Año],AñoDeCalculo,TablaAnualDepartamentos[Departamento],$A4)</f>
        <v>0</v>
      </c>
      <c r="BD4" s="15">
        <f ca="1">SUMIFS(INDIRECT("TablaAnualDepartamentos["&amp;BD$1&amp;"]"),TablaAnualDepartamentos[Año],AñoDeCalculo,TablaAnualDepartamentos[Departamento],$A4)</f>
        <v>0</v>
      </c>
      <c r="BE4" s="15">
        <f ca="1">SUMIFS(INDIRECT("TablaAnualDepartamentos["&amp;BE$1&amp;"]"),TablaAnualDepartamentos[Año],AñoDeCalculo,TablaAnualDepartamentos[Departamento],$A4)</f>
        <v>0</v>
      </c>
      <c r="BF4" s="15">
        <f ca="1">SUMIFS(INDIRECT("TablaAnualDepartamentos["&amp;BF$1&amp;"]"),TablaAnualDepartamentos[Año],AñoDeCalculo,TablaAnualDepartamentos[Departamento],$A4)</f>
        <v>0</v>
      </c>
      <c r="BG4" s="15">
        <f ca="1">SUMIFS(INDIRECT("TablaAnualDepartamentos["&amp;BG$1&amp;"]"),TablaAnualDepartamentos[Año],AñoDeCalculo,TablaAnualDepartamentos[Departamento],$A4)</f>
        <v>0.72549079999999999</v>
      </c>
      <c r="BH4" s="15">
        <f ca="1">SUMIFS(INDIRECT("TablaAnualDepartamentos["&amp;BH$1&amp;"]"),TablaAnualDepartamentos[Año],AñoDeCalculo,TablaAnualDepartamentos[Departamento],$A4)</f>
        <v>7.8705899999999995E-2</v>
      </c>
      <c r="BI4" s="15">
        <f ca="1">SUMIFS(INDIRECT("TablaAnualDepartamentos["&amp;BI$1&amp;"]"),TablaAnualDepartamentos[Año],AñoDeCalculo,TablaAnualDepartamentos[Departamento],$A4)</f>
        <v>8.6153309999999997E-2</v>
      </c>
      <c r="BJ4" s="15">
        <f ca="1">SUMIFS(INDIRECT("TablaAnualDepartamentos["&amp;BJ$1&amp;"]"),TablaAnualDepartamentos[Año],AñoDeCalculo,TablaAnualDepartamentos[Departamento],$A4)</f>
        <v>0</v>
      </c>
      <c r="BK4" s="15">
        <f ca="1">SUMIFS(INDIRECT("TablaAnualDepartamentos["&amp;BK$1&amp;"]"),TablaAnualDepartamentos[Año],AñoDeCalculo,TablaAnualDepartamentos[Departamento],$A4)</f>
        <v>0</v>
      </c>
      <c r="BL4" s="15">
        <f ca="1">SUMIFS(INDIRECT("TablaAnualDepartamentos["&amp;BL$1&amp;"]"),TablaAnualDepartamentos[Año],AñoDeCalculo,TablaAnualDepartamentos[Departamento],$A4)</f>
        <v>5.8346859999999995E-4</v>
      </c>
      <c r="BM4" s="15">
        <f ca="1">SUMIFS(INDIRECT("TablaAnualDepartamentos["&amp;BM$1&amp;"]"),TablaAnualDepartamentos[Año],AñoDeCalculo,TablaAnualDepartamentos[Departamento],$A4)</f>
        <v>0.20787167000000001</v>
      </c>
      <c r="BN4" s="15">
        <f ca="1">SUMIFS(INDIRECT("TablaAnualDepartamentos["&amp;BN$1&amp;"]"),TablaAnualDepartamentos[Año],AñoDeCalculo,TablaAnualDepartamentos[Departamento],$A4)</f>
        <v>0</v>
      </c>
      <c r="BO4" s="15">
        <f ca="1">SUMIFS(INDIRECT("TablaAnualDepartamentos["&amp;BO$1&amp;"]"),TablaAnualDepartamentos[Año],AñoDeCalculo,TablaAnualDepartamentos[Departamento],$A4)</f>
        <v>4.8199089999999998E-3</v>
      </c>
      <c r="BP4" s="15">
        <f ca="1">SUMIFS(INDIRECT("TablaAnualDepartamentos["&amp;BP$1&amp;"]"),TablaAnualDepartamentos[Año],AñoDeCalculo,TablaAnualDepartamentos[Departamento],$A4)</f>
        <v>1.3252813E-2</v>
      </c>
      <c r="BQ4" s="15">
        <f ca="1">SUMIFS(INDIRECT("TablaAnualDepartamentos["&amp;BQ$1&amp;"]"),TablaAnualDepartamentos[Año],AñoDeCalculo,TablaAnualDepartamentos[Departamento],$A4)</f>
        <v>0</v>
      </c>
      <c r="BR4" s="15">
        <f ca="1">SUMIFS(INDIRECT("TablaAnualDepartamentos["&amp;BR$1&amp;"]"),TablaAnualDepartamentos[Año],AñoDeCalculo,TablaAnualDepartamentos[Departamento],$A4)</f>
        <v>0</v>
      </c>
      <c r="BS4" s="15">
        <f ca="1">SUMIFS(INDIRECT("TablaAnualDepartamentos["&amp;BS$1&amp;"]"),TablaAnualDepartamentos[Año],AñoDeCalculo,TablaAnualDepartamentos[Departamento],$A4)</f>
        <v>7.401017E-2</v>
      </c>
      <c r="BT4" s="15">
        <f ca="1">SUMIFS(INDIRECT("TablaAnualDepartamentos["&amp;BT$1&amp;"]"),TablaAnualDepartamentos[Año],AñoDeCalculo,TablaAnualDepartamentos[Departamento],$A4)</f>
        <v>0</v>
      </c>
      <c r="CE4" s="15">
        <f ca="1">INDEX($C4:$BT4,1,CE$3)</f>
        <v>0.51819130713926898</v>
      </c>
      <c r="CF4" s="15">
        <f ca="1">INDEX($C4:$BT4,1,CF$3)</f>
        <v>9.5566759999999995</v>
      </c>
      <c r="CK4" s="23">
        <f>IF(Departamentos!$D3=CK$2,Departamentos!$C3,0)</f>
        <v>6407102</v>
      </c>
      <c r="CL4" s="23">
        <f>IF(Departamentos!$D3=CL$2,Departamentos!$C3,0)</f>
        <v>0</v>
      </c>
      <c r="CM4" s="23">
        <f>IF(Departamentos!$D3=CM$2,Departamentos!$C3,0)</f>
        <v>0</v>
      </c>
      <c r="CN4" s="23">
        <f>IF(Departamentos!$D3=CN$2,Departamentos!$C3,0)</f>
        <v>0</v>
      </c>
      <c r="CO4" s="23">
        <f>IF(Departamentos!$D3=CO$2,Departamentos!$C3,0)</f>
        <v>0</v>
      </c>
      <c r="CP4" s="23">
        <f>IF(Departamentos!$D3=CP$2,Departamentos!$C3,0)</f>
        <v>0</v>
      </c>
      <c r="CQ4" s="23">
        <f>IF(Departamentos!$D3=CQ$2,Departamentos!$C3,0)</f>
        <v>0</v>
      </c>
      <c r="CR4" s="23">
        <f>IF(Departamentos!$D3=CR$2,Departamentos!$C3,0)</f>
        <v>0</v>
      </c>
      <c r="CS4" s="23">
        <f>IF(Departamentos!$D3=CS$2,Departamentos!$C3,0)</f>
        <v>0</v>
      </c>
    </row>
    <row r="5" spans="1:97" x14ac:dyDescent="0.25">
      <c r="A5" s="15">
        <f>Departamentos!A4</f>
        <v>8</v>
      </c>
      <c r="B5" s="15" t="str">
        <f>Departamentos!B4</f>
        <v>Atlántico</v>
      </c>
      <c r="C5" s="15">
        <f ca="1">SUMIFS(INDIRECT("TablaAnualDepartamentos["&amp;C$1&amp;"]"),TablaAnualDepartamentos[Año],AñoDeCalculo,TablaAnualDepartamentos[Departamento],$A5)</f>
        <v>0</v>
      </c>
      <c r="D5" s="15">
        <f ca="1">SUMIFS(INDIRECT("TablaAnualDepartamentos["&amp;D$1&amp;"]"),TablaAnualDepartamentos[Año],AñoDeCalculo,TablaAnualDepartamentos[Departamento],$A5)</f>
        <v>0</v>
      </c>
      <c r="E5" s="15">
        <f ca="1">SUMIFS(INDIRECT("TablaAnualDepartamentos["&amp;E$1&amp;"]"),TablaAnualDepartamentos[Año],AñoDeCalculo,TablaAnualDepartamentos[Departamento],$A5)</f>
        <v>0</v>
      </c>
      <c r="F5" s="15">
        <f ca="1">SUMIFS(INDIRECT("TablaAnualDepartamentos["&amp;F$1&amp;"]"),TablaAnualDepartamentos[Año],AñoDeCalculo,TablaAnualDepartamentos[Departamento],$A5)</f>
        <v>0</v>
      </c>
      <c r="G5" s="15">
        <f ca="1">SUMIFS(INDIRECT("TablaAnualDepartamentos["&amp;G$1&amp;"]"),TablaAnualDepartamentos[Año],AñoDeCalculo,TablaAnualDepartamentos[Departamento],$A5)</f>
        <v>0</v>
      </c>
      <c r="H5" s="15">
        <f ca="1">SUMIFS(INDIRECT("TablaAnualDepartamentos["&amp;H$1&amp;"]"),TablaAnualDepartamentos[Año],AñoDeCalculo,TablaAnualDepartamentos[Departamento],$A5)</f>
        <v>0</v>
      </c>
      <c r="I5" s="15">
        <f ca="1">SUMIFS(INDIRECT("TablaAnualDepartamentos["&amp;I$1&amp;"]"),TablaAnualDepartamentos[Año],AñoDeCalculo,TablaAnualDepartamentos[Departamento],$A5)</f>
        <v>0</v>
      </c>
      <c r="J5" s="15">
        <f ca="1">SUMIFS(INDIRECT("TablaAnualDepartamentos["&amp;J$1&amp;"]"),TablaAnualDepartamentos[Año],AñoDeCalculo,TablaAnualDepartamentos[Departamento],$A5)</f>
        <v>0</v>
      </c>
      <c r="K5" s="15">
        <f ca="1">SUMIFS(INDIRECT("TablaAnualDepartamentos["&amp;K$1&amp;"]"),TablaAnualDepartamentos[Año],AñoDeCalculo,TablaAnualDepartamentos[Departamento],$A5)</f>
        <v>0</v>
      </c>
      <c r="L5" s="15">
        <f ca="1">SUMIFS(INDIRECT("TablaAnualDepartamentos["&amp;L$1&amp;"]"),TablaAnualDepartamentos[Año],AñoDeCalculo,TablaAnualDepartamentos[Departamento],$A5)</f>
        <v>0</v>
      </c>
      <c r="M5" s="15">
        <f ca="1">SUMIFS(INDIRECT("TablaAnualDepartamentos["&amp;M$1&amp;"]"),TablaAnualDepartamentos[Año],AñoDeCalculo,TablaAnualDepartamentos[Departamento],$A5)</f>
        <v>0</v>
      </c>
      <c r="N5" s="15">
        <f ca="1">SUMIFS(INDIRECT("TablaAnualDepartamentos["&amp;N$1&amp;"]"),TablaAnualDepartamentos[Año],AñoDeCalculo,TablaAnualDepartamentos[Departamento],$A5)</f>
        <v>0</v>
      </c>
      <c r="O5" s="15">
        <f ca="1">SUMIFS(INDIRECT("TablaAnualDepartamentos["&amp;O$1&amp;"]"),TablaAnualDepartamentos[Año],AñoDeCalculo,TablaAnualDepartamentos[Departamento],$A5)</f>
        <v>0</v>
      </c>
      <c r="P5" s="15">
        <f ca="1">SUMIFS(INDIRECT("TablaAnualDepartamentos["&amp;P$1&amp;"]"),TablaAnualDepartamentos[Año],AñoDeCalculo,TablaAnualDepartamentos[Departamento],$A5)</f>
        <v>0</v>
      </c>
      <c r="Q5" s="15">
        <f ca="1">SUMIFS(INDIRECT("TablaAnualDepartamentos["&amp;Q$1&amp;"]"),TablaAnualDepartamentos[Año],AñoDeCalculo,TablaAnualDepartamentos[Departamento],$A5)</f>
        <v>0</v>
      </c>
      <c r="R5" s="15">
        <f ca="1">SUMIFS(INDIRECT("TablaAnualDepartamentos["&amp;R$1&amp;"]"),TablaAnualDepartamentos[Año],AñoDeCalculo,TablaAnualDepartamentos[Departamento],$A5)</f>
        <v>4.3303469000000003</v>
      </c>
      <c r="S5" s="15">
        <f ca="1">SUMIFS(INDIRECT("TablaAnualDepartamentos["&amp;S$1&amp;"]"),TablaAnualDepartamentos[Año],AñoDeCalculo,TablaAnualDepartamentos[Departamento],$A5)</f>
        <v>6.619828</v>
      </c>
      <c r="T5" s="15">
        <f ca="1">SUMIFS(INDIRECT("TablaAnualDepartamentos["&amp;T$1&amp;"]"),TablaAnualDepartamentos[Año],AñoDeCalculo,TablaAnualDepartamentos[Departamento],$A5)</f>
        <v>3.353834</v>
      </c>
      <c r="U5" s="15">
        <f ca="1">SUMIFS(INDIRECT("TablaAnualDepartamentos["&amp;U$1&amp;"]"),TablaAnualDepartamentos[Año],AñoDeCalculo,TablaAnualDepartamentos[Departamento],$A5)</f>
        <v>2.3467384999999998</v>
      </c>
      <c r="V5" s="15">
        <f ca="1">SUMIFS(INDIRECT("TablaAnualDepartamentos["&amp;V$1&amp;"]"),TablaAnualDepartamentos[Año],AñoDeCalculo,TablaAnualDepartamentos[Departamento],$A5)</f>
        <v>0</v>
      </c>
      <c r="W5" s="15">
        <f ca="1">SUMIFS(INDIRECT("TablaAnualDepartamentos["&amp;W$1&amp;"]"),TablaAnualDepartamentos[Año],AñoDeCalculo,TablaAnualDepartamentos[Departamento],$A5)</f>
        <v>0</v>
      </c>
      <c r="X5" s="15">
        <f ca="1">SUMIFS(INDIRECT("TablaAnualDepartamentos["&amp;X$1&amp;"]"),TablaAnualDepartamentos[Año],AñoDeCalculo,TablaAnualDepartamentos[Departamento],$A5)</f>
        <v>0</v>
      </c>
      <c r="Y5" s="15">
        <f ca="1">SUMIFS(INDIRECT("TablaAnualDepartamentos["&amp;Y$1&amp;"]"),TablaAnualDepartamentos[Año],AñoDeCalculo,TablaAnualDepartamentos[Departamento],$A5)</f>
        <v>0</v>
      </c>
      <c r="Z5" s="15">
        <f ca="1">SUMIFS(INDIRECT("TablaAnualDepartamentos["&amp;Z$1&amp;"]"),TablaAnualDepartamentos[Año],AñoDeCalculo,TablaAnualDepartamentos[Departamento],$A5)</f>
        <v>0</v>
      </c>
      <c r="AA5" s="15">
        <f ca="1">SUMIFS(INDIRECT("TablaAnualDepartamentos["&amp;AA$1&amp;"]"),TablaAnualDepartamentos[Año],AñoDeCalculo,TablaAnualDepartamentos[Departamento],$A5)</f>
        <v>0</v>
      </c>
      <c r="AB5" s="15">
        <f ca="1">SUMIFS(INDIRECT("TablaAnualDepartamentos["&amp;AB$1&amp;"]"),TablaAnualDepartamentos[Año],AñoDeCalculo,TablaAnualDepartamentos[Departamento],$A5)</f>
        <v>0</v>
      </c>
      <c r="AC5" s="15">
        <f ca="1">SUMIFS(INDIRECT("TablaAnualDepartamentos["&amp;AC$1&amp;"]"),TablaAnualDepartamentos[Año],AñoDeCalculo,TablaAnualDepartamentos[Departamento],$A5)</f>
        <v>0</v>
      </c>
      <c r="AD5" s="15">
        <f ca="1">SUMIFS(INDIRECT("TablaAnualDepartamentos["&amp;AD$1&amp;"]"),TablaAnualDepartamentos[Año],AñoDeCalculo,TablaAnualDepartamentos[Departamento],$A5)</f>
        <v>0</v>
      </c>
      <c r="AE5" s="15">
        <f ca="1">SUMIFS(INDIRECT("TablaAnualDepartamentos["&amp;AE$1&amp;"]"),TablaAnualDepartamentos[Año],AñoDeCalculo,TablaAnualDepartamentos[Departamento],$A5)</f>
        <v>8.7707130000000006</v>
      </c>
      <c r="AF5" s="15">
        <f ca="1">SUMIFS(INDIRECT("TablaAnualDepartamentos["&amp;AF$1&amp;"]"),TablaAnualDepartamentos[Año],AñoDeCalculo,TablaAnualDepartamentos[Departamento],$A5)</f>
        <v>0.87105900000000003</v>
      </c>
      <c r="AG5" s="15">
        <f ca="1">SUMIFS(INDIRECT("TablaAnualDepartamentos["&amp;AG$1&amp;"]"),TablaAnualDepartamentos[Año],AñoDeCalculo,TablaAnualDepartamentos[Departamento],$A5)</f>
        <v>0.59519517854006598</v>
      </c>
      <c r="AH5" s="15">
        <f ca="1">SUMIFS(INDIRECT("TablaAnualDepartamentos["&amp;AH$1&amp;"]"),TablaAnualDepartamentos[Año],AñoDeCalculo,TablaAnualDepartamentos[Departamento],$A5)</f>
        <v>1.2398492000000001</v>
      </c>
      <c r="AI5" s="15">
        <f ca="1">SUMIFS(INDIRECT("TablaAnualDepartamentos["&amp;AI$1&amp;"]"),TablaAnualDepartamentos[Año],AñoDeCalculo,TablaAnualDepartamentos[Departamento],$A5)</f>
        <v>0.88732339999999998</v>
      </c>
      <c r="AJ5" s="15">
        <f ca="1">SUMIFS(INDIRECT("TablaAnualDepartamentos["&amp;AJ$1&amp;"]"),TablaAnualDepartamentos[Año],AñoDeCalculo,TablaAnualDepartamentos[Departamento],$A5)</f>
        <v>3.11963E-2</v>
      </c>
      <c r="AK5" s="15">
        <f ca="1">SUMIFS(INDIRECT("TablaAnualDepartamentos["&amp;AK$1&amp;"]"),TablaAnualDepartamentos[Año],AñoDeCalculo,TablaAnualDepartamentos[Departamento],$A5)</f>
        <v>9.531307</v>
      </c>
      <c r="AL5" s="15">
        <f ca="1">SUMIFS(INDIRECT("TablaAnualDepartamentos["&amp;AL$1&amp;"]"),TablaAnualDepartamentos[Año],AñoDeCalculo,TablaAnualDepartamentos[Departamento],$A5)</f>
        <v>0.44741357694619899</v>
      </c>
      <c r="AM5" s="15">
        <f ca="1">SUMIFS(INDIRECT("TablaAnualDepartamentos["&amp;AM$1&amp;"]"),TablaAnualDepartamentos[Año],AñoDeCalculo,TablaAnualDepartamentos[Departamento],$A5)</f>
        <v>0</v>
      </c>
      <c r="AN5" s="15">
        <f ca="1">SUMIFS(INDIRECT("TablaAnualDepartamentos["&amp;AN$1&amp;"]"),TablaAnualDepartamentos[Año],AñoDeCalculo,TablaAnualDepartamentos[Departamento],$A5)</f>
        <v>0.58613190000000004</v>
      </c>
      <c r="AO5" s="15">
        <f ca="1">SUMIFS(INDIRECT("TablaAnualDepartamentos["&amp;AO$1&amp;"]"),TablaAnualDepartamentos[Año],AñoDeCalculo,TablaAnualDepartamentos[Departamento],$A5)</f>
        <v>0.18377709</v>
      </c>
      <c r="AP5" s="15">
        <f ca="1">SUMIFS(INDIRECT("TablaAnualDepartamentos["&amp;AP$1&amp;"]"),TablaAnualDepartamentos[Año],AñoDeCalculo,TablaAnualDepartamentos[Departamento],$A5)</f>
        <v>0.12153339000000001</v>
      </c>
      <c r="AQ5" s="15">
        <f ca="1">SUMIFS(INDIRECT("TablaAnualDepartamentos["&amp;AQ$1&amp;"]"),TablaAnualDepartamentos[Año],AñoDeCalculo,TablaAnualDepartamentos[Departamento],$A5)</f>
        <v>3.0245589999999999E-2</v>
      </c>
      <c r="AR5" s="15">
        <f ca="1">SUMIFS(INDIRECT("TablaAnualDepartamentos["&amp;AR$1&amp;"]"),TablaAnualDepartamentos[Año],AñoDeCalculo,TablaAnualDepartamentos[Departamento],$A5)</f>
        <v>0</v>
      </c>
      <c r="AS5" s="15">
        <f ca="1">SUMIFS(INDIRECT("TablaAnualDepartamentos["&amp;AS$1&amp;"]"),TablaAnualDepartamentos[Año],AñoDeCalculo,TablaAnualDepartamentos[Departamento],$A5)</f>
        <v>0</v>
      </c>
      <c r="AT5" s="15">
        <f ca="1">SUMIFS(INDIRECT("TablaAnualDepartamentos["&amp;AT$1&amp;"]"),TablaAnualDepartamentos[Año],AñoDeCalculo,TablaAnualDepartamentos[Departamento],$A5)</f>
        <v>0</v>
      </c>
      <c r="AU5" s="15">
        <f ca="1">SUMIFS(INDIRECT("TablaAnualDepartamentos["&amp;AU$1&amp;"]"),TablaAnualDepartamentos[Año],AñoDeCalculo,TablaAnualDepartamentos[Departamento],$A5)</f>
        <v>0</v>
      </c>
      <c r="AV5" s="15">
        <f ca="1">SUMIFS(INDIRECT("TablaAnualDepartamentos["&amp;AV$1&amp;"]"),TablaAnualDepartamentos[Año],AñoDeCalculo,TablaAnualDepartamentos[Departamento],$A5)</f>
        <v>0.37460130000000003</v>
      </c>
      <c r="AW5" s="15">
        <f ca="1">SUMIFS(INDIRECT("TablaAnualDepartamentos["&amp;AW$1&amp;"]"),TablaAnualDepartamentos[Año],AñoDeCalculo,TablaAnualDepartamentos[Departamento],$A5)</f>
        <v>0</v>
      </c>
      <c r="AX5" s="15">
        <f ca="1">SUMIFS(INDIRECT("TablaAnualDepartamentos["&amp;AX$1&amp;"]"),TablaAnualDepartamentos[Año],AñoDeCalculo,TablaAnualDepartamentos[Departamento],$A5)</f>
        <v>0</v>
      </c>
      <c r="AY5" s="15">
        <f ca="1">SUMIFS(INDIRECT("TablaAnualDepartamentos["&amp;AY$1&amp;"]"),TablaAnualDepartamentos[Año],AñoDeCalculo,TablaAnualDepartamentos[Departamento],$A5)</f>
        <v>0</v>
      </c>
      <c r="AZ5" s="15">
        <f ca="1">SUMIFS(INDIRECT("TablaAnualDepartamentos["&amp;AZ$1&amp;"]"),TablaAnualDepartamentos[Año],AñoDeCalculo,TablaAnualDepartamentos[Departamento],$A5)</f>
        <v>0</v>
      </c>
      <c r="BA5" s="15">
        <f ca="1">SUMIFS(INDIRECT("TablaAnualDepartamentos["&amp;BA$1&amp;"]"),TablaAnualDepartamentos[Año],AñoDeCalculo,TablaAnualDepartamentos[Departamento],$A5)</f>
        <v>0</v>
      </c>
      <c r="BB5" s="15">
        <f ca="1">SUMIFS(INDIRECT("TablaAnualDepartamentos["&amp;BB$1&amp;"]"),TablaAnualDepartamentos[Año],AñoDeCalculo,TablaAnualDepartamentos[Departamento],$A5)</f>
        <v>0.27806107200000002</v>
      </c>
      <c r="BC5" s="15">
        <f ca="1">SUMIFS(INDIRECT("TablaAnualDepartamentos["&amp;BC$1&amp;"]"),TablaAnualDepartamentos[Año],AñoDeCalculo,TablaAnualDepartamentos[Departamento],$A5)</f>
        <v>0</v>
      </c>
      <c r="BD5" s="15">
        <f ca="1">SUMIFS(INDIRECT("TablaAnualDepartamentos["&amp;BD$1&amp;"]"),TablaAnualDepartamentos[Año],AñoDeCalculo,TablaAnualDepartamentos[Departamento],$A5)</f>
        <v>0</v>
      </c>
      <c r="BE5" s="15">
        <f ca="1">SUMIFS(INDIRECT("TablaAnualDepartamentos["&amp;BE$1&amp;"]"),TablaAnualDepartamentos[Año],AñoDeCalculo,TablaAnualDepartamentos[Departamento],$A5)</f>
        <v>0</v>
      </c>
      <c r="BF5" s="15">
        <f ca="1">SUMIFS(INDIRECT("TablaAnualDepartamentos["&amp;BF$1&amp;"]"),TablaAnualDepartamentos[Año],AñoDeCalculo,TablaAnualDepartamentos[Departamento],$A5)</f>
        <v>0</v>
      </c>
      <c r="BG5" s="15">
        <f ca="1">SUMIFS(INDIRECT("TablaAnualDepartamentos["&amp;BG$1&amp;"]"),TablaAnualDepartamentos[Año],AñoDeCalculo,TablaAnualDepartamentos[Departamento],$A5)</f>
        <v>0.83099350000000005</v>
      </c>
      <c r="BH5" s="15">
        <f ca="1">SUMIFS(INDIRECT("TablaAnualDepartamentos["&amp;BH$1&amp;"]"),TablaAnualDepartamentos[Año],AñoDeCalculo,TablaAnualDepartamentos[Departamento],$A5)</f>
        <v>8.6155090000000004E-2</v>
      </c>
      <c r="BI5" s="15">
        <f ca="1">SUMIFS(INDIRECT("TablaAnualDepartamentos["&amp;BI$1&amp;"]"),TablaAnualDepartamentos[Año],AñoDeCalculo,TablaAnualDepartamentos[Departamento],$A5)</f>
        <v>7.7231729999999998E-2</v>
      </c>
      <c r="BJ5" s="15">
        <f ca="1">SUMIFS(INDIRECT("TablaAnualDepartamentos["&amp;BJ$1&amp;"]"),TablaAnualDepartamentos[Año],AñoDeCalculo,TablaAnualDepartamentos[Departamento],$A5)</f>
        <v>0</v>
      </c>
      <c r="BK5" s="15">
        <f ca="1">SUMIFS(INDIRECT("TablaAnualDepartamentos["&amp;BK$1&amp;"]"),TablaAnualDepartamentos[Año],AñoDeCalculo,TablaAnualDepartamentos[Departamento],$A5)</f>
        <v>0</v>
      </c>
      <c r="BL5" s="15">
        <f ca="1">SUMIFS(INDIRECT("TablaAnualDepartamentos["&amp;BL$1&amp;"]"),TablaAnualDepartamentos[Año],AñoDeCalculo,TablaAnualDepartamentos[Departamento],$A5)</f>
        <v>9.5486300000000002E-4</v>
      </c>
      <c r="BM5" s="15">
        <f ca="1">SUMIFS(INDIRECT("TablaAnualDepartamentos["&amp;BM$1&amp;"]"),TablaAnualDepartamentos[Año],AñoDeCalculo,TablaAnualDepartamentos[Departamento],$A5)</f>
        <v>0.14092684</v>
      </c>
      <c r="BN5" s="15">
        <f ca="1">SUMIFS(INDIRECT("TablaAnualDepartamentos["&amp;BN$1&amp;"]"),TablaAnualDepartamentos[Año],AñoDeCalculo,TablaAnualDepartamentos[Departamento],$A5)</f>
        <v>0</v>
      </c>
      <c r="BO5" s="15">
        <f ca="1">SUMIFS(INDIRECT("TablaAnualDepartamentos["&amp;BO$1&amp;"]"),TablaAnualDepartamentos[Año],AñoDeCalculo,TablaAnualDepartamentos[Departamento],$A5)</f>
        <v>7.6614159999999999E-3</v>
      </c>
      <c r="BP5" s="15">
        <f ca="1">SUMIFS(INDIRECT("TablaAnualDepartamentos["&amp;BP$1&amp;"]"),TablaAnualDepartamentos[Año],AñoDeCalculo,TablaAnualDepartamentos[Departamento],$A5)</f>
        <v>8.7936549999999992E-3</v>
      </c>
      <c r="BQ5" s="15">
        <f ca="1">SUMIFS(INDIRECT("TablaAnualDepartamentos["&amp;BQ$1&amp;"]"),TablaAnualDepartamentos[Año],AñoDeCalculo,TablaAnualDepartamentos[Departamento],$A5)</f>
        <v>0</v>
      </c>
      <c r="BR5" s="15">
        <f ca="1">SUMIFS(INDIRECT("TablaAnualDepartamentos["&amp;BR$1&amp;"]"),TablaAnualDepartamentos[Año],AñoDeCalculo,TablaAnualDepartamentos[Departamento],$A5)</f>
        <v>0</v>
      </c>
      <c r="BS5" s="15">
        <f ca="1">SUMIFS(INDIRECT("TablaAnualDepartamentos["&amp;BS$1&amp;"]"),TablaAnualDepartamentos[Año],AñoDeCalculo,TablaAnualDepartamentos[Departamento],$A5)</f>
        <v>4.0726690000000003E-2</v>
      </c>
      <c r="BT5" s="15">
        <f ca="1">SUMIFS(INDIRECT("TablaAnualDepartamentos["&amp;BT$1&amp;"]"),TablaAnualDepartamentos[Año],AñoDeCalculo,TablaAnualDepartamentos[Departamento],$A5)</f>
        <v>0</v>
      </c>
      <c r="CE5" s="15">
        <f t="shared" ref="CE5:CF36" ca="1" si="2">INDEX($C5:$BT5,1,CE$3)</f>
        <v>0.44741357694619899</v>
      </c>
      <c r="CF5" s="15">
        <f t="shared" ca="1" si="2"/>
        <v>9.531307</v>
      </c>
      <c r="CK5" s="23">
        <f>IF(Departamentos!$D4=CK$2,Departamentos!$C4,0)</f>
        <v>0</v>
      </c>
      <c r="CL5" s="23">
        <f>IF(Departamentos!$D4=CL$2,Departamentos!$C4,0)</f>
        <v>2535517</v>
      </c>
      <c r="CM5" s="23">
        <f>IF(Departamentos!$D4=CM$2,Departamentos!$C4,0)</f>
        <v>0</v>
      </c>
      <c r="CN5" s="23">
        <f>IF(Departamentos!$D4=CN$2,Departamentos!$C4,0)</f>
        <v>0</v>
      </c>
      <c r="CO5" s="23">
        <f>IF(Departamentos!$D4=CO$2,Departamentos!$C4,0)</f>
        <v>0</v>
      </c>
      <c r="CP5" s="23">
        <f>IF(Departamentos!$D4=CP$2,Departamentos!$C4,0)</f>
        <v>0</v>
      </c>
      <c r="CQ5" s="23">
        <f>IF(Departamentos!$D4=CQ$2,Departamentos!$C4,0)</f>
        <v>0</v>
      </c>
      <c r="CR5" s="23">
        <f>IF(Departamentos!$D4=CR$2,Departamentos!$C4,0)</f>
        <v>0</v>
      </c>
      <c r="CS5" s="23">
        <f>IF(Departamentos!$D4=CS$2,Departamentos!$C4,0)</f>
        <v>0</v>
      </c>
    </row>
    <row r="6" spans="1:97" x14ac:dyDescent="0.25">
      <c r="A6" s="15">
        <f>Departamentos!A5</f>
        <v>11</v>
      </c>
      <c r="B6" s="15" t="str">
        <f>Departamentos!B5</f>
        <v>Bogotá D.C</v>
      </c>
      <c r="C6" s="15">
        <f ca="1">SUMIFS(INDIRECT("TablaAnualDepartamentos["&amp;C$1&amp;"]"),TablaAnualDepartamentos[Año],AñoDeCalculo,TablaAnualDepartamentos[Departamento],$A6)</f>
        <v>0</v>
      </c>
      <c r="D6" s="15">
        <f ca="1">SUMIFS(INDIRECT("TablaAnualDepartamentos["&amp;D$1&amp;"]"),TablaAnualDepartamentos[Año],AñoDeCalculo,TablaAnualDepartamentos[Departamento],$A6)</f>
        <v>0</v>
      </c>
      <c r="E6" s="15">
        <f ca="1">SUMIFS(INDIRECT("TablaAnualDepartamentos["&amp;E$1&amp;"]"),TablaAnualDepartamentos[Año],AñoDeCalculo,TablaAnualDepartamentos[Departamento],$A6)</f>
        <v>0</v>
      </c>
      <c r="F6" s="15">
        <f ca="1">SUMIFS(INDIRECT("TablaAnualDepartamentos["&amp;F$1&amp;"]"),TablaAnualDepartamentos[Año],AñoDeCalculo,TablaAnualDepartamentos[Departamento],$A6)</f>
        <v>0</v>
      </c>
      <c r="G6" s="15">
        <f ca="1">SUMIFS(INDIRECT("TablaAnualDepartamentos["&amp;G$1&amp;"]"),TablaAnualDepartamentos[Año],AñoDeCalculo,TablaAnualDepartamentos[Departamento],$A6)</f>
        <v>0</v>
      </c>
      <c r="H6" s="15">
        <f ca="1">SUMIFS(INDIRECT("TablaAnualDepartamentos["&amp;H$1&amp;"]"),TablaAnualDepartamentos[Año],AñoDeCalculo,TablaAnualDepartamentos[Departamento],$A6)</f>
        <v>0</v>
      </c>
      <c r="I6" s="15">
        <f ca="1">SUMIFS(INDIRECT("TablaAnualDepartamentos["&amp;I$1&amp;"]"),TablaAnualDepartamentos[Año],AñoDeCalculo,TablaAnualDepartamentos[Departamento],$A6)</f>
        <v>0</v>
      </c>
      <c r="J6" s="15">
        <f ca="1">SUMIFS(INDIRECT("TablaAnualDepartamentos["&amp;J$1&amp;"]"),TablaAnualDepartamentos[Año],AñoDeCalculo,TablaAnualDepartamentos[Departamento],$A6)</f>
        <v>0</v>
      </c>
      <c r="K6" s="15">
        <f ca="1">SUMIFS(INDIRECT("TablaAnualDepartamentos["&amp;K$1&amp;"]"),TablaAnualDepartamentos[Año],AñoDeCalculo,TablaAnualDepartamentos[Departamento],$A6)</f>
        <v>0</v>
      </c>
      <c r="L6" s="15">
        <f ca="1">SUMIFS(INDIRECT("TablaAnualDepartamentos["&amp;L$1&amp;"]"),TablaAnualDepartamentos[Año],AñoDeCalculo,TablaAnualDepartamentos[Departamento],$A6)</f>
        <v>0</v>
      </c>
      <c r="M6" s="15">
        <f ca="1">SUMIFS(INDIRECT("TablaAnualDepartamentos["&amp;M$1&amp;"]"),TablaAnualDepartamentos[Año],AñoDeCalculo,TablaAnualDepartamentos[Departamento],$A6)</f>
        <v>0</v>
      </c>
      <c r="N6" s="15">
        <f ca="1">SUMIFS(INDIRECT("TablaAnualDepartamentos["&amp;N$1&amp;"]"),TablaAnualDepartamentos[Año],AñoDeCalculo,TablaAnualDepartamentos[Departamento],$A6)</f>
        <v>0</v>
      </c>
      <c r="O6" s="15">
        <f ca="1">SUMIFS(INDIRECT("TablaAnualDepartamentos["&amp;O$1&amp;"]"),TablaAnualDepartamentos[Año],AñoDeCalculo,TablaAnualDepartamentos[Departamento],$A6)</f>
        <v>0</v>
      </c>
      <c r="P6" s="15">
        <f ca="1">SUMIFS(INDIRECT("TablaAnualDepartamentos["&amp;P$1&amp;"]"),TablaAnualDepartamentos[Año],AñoDeCalculo,TablaAnualDepartamentos[Departamento],$A6)</f>
        <v>0</v>
      </c>
      <c r="Q6" s="15">
        <f ca="1">SUMIFS(INDIRECT("TablaAnualDepartamentos["&amp;Q$1&amp;"]"),TablaAnualDepartamentos[Año],AñoDeCalculo,TablaAnualDepartamentos[Departamento],$A6)</f>
        <v>0</v>
      </c>
      <c r="R6" s="15">
        <f ca="1">SUMIFS(INDIRECT("TablaAnualDepartamentos["&amp;R$1&amp;"]"),TablaAnualDepartamentos[Año],AñoDeCalculo,TablaAnualDepartamentos[Departamento],$A6)</f>
        <v>5.3476714000000003</v>
      </c>
      <c r="S6" s="15">
        <f ca="1">SUMIFS(INDIRECT("TablaAnualDepartamentos["&amp;S$1&amp;"]"),TablaAnualDepartamentos[Año],AñoDeCalculo,TablaAnualDepartamentos[Departamento],$A6)</f>
        <v>6.8038059999999998</v>
      </c>
      <c r="T6" s="15">
        <f ca="1">SUMIFS(INDIRECT("TablaAnualDepartamentos["&amp;T$1&amp;"]"),TablaAnualDepartamentos[Año],AñoDeCalculo,TablaAnualDepartamentos[Departamento],$A6)</f>
        <v>6.2015039999999999</v>
      </c>
      <c r="U6" s="15">
        <f ca="1">SUMIFS(INDIRECT("TablaAnualDepartamentos["&amp;U$1&amp;"]"),TablaAnualDepartamentos[Año],AñoDeCalculo,TablaAnualDepartamentos[Departamento],$A6)</f>
        <v>3.3353986</v>
      </c>
      <c r="V6" s="15">
        <f ca="1">SUMIFS(INDIRECT("TablaAnualDepartamentos["&amp;V$1&amp;"]"),TablaAnualDepartamentos[Año],AñoDeCalculo,TablaAnualDepartamentos[Departamento],$A6)</f>
        <v>0</v>
      </c>
      <c r="W6" s="15">
        <f ca="1">SUMIFS(INDIRECT("TablaAnualDepartamentos["&amp;W$1&amp;"]"),TablaAnualDepartamentos[Año],AñoDeCalculo,TablaAnualDepartamentos[Departamento],$A6)</f>
        <v>0</v>
      </c>
      <c r="X6" s="15">
        <f ca="1">SUMIFS(INDIRECT("TablaAnualDepartamentos["&amp;X$1&amp;"]"),TablaAnualDepartamentos[Año],AñoDeCalculo,TablaAnualDepartamentos[Departamento],$A6)</f>
        <v>0</v>
      </c>
      <c r="Y6" s="15">
        <f ca="1">SUMIFS(INDIRECT("TablaAnualDepartamentos["&amp;Y$1&amp;"]"),TablaAnualDepartamentos[Año],AñoDeCalculo,TablaAnualDepartamentos[Departamento],$A6)</f>
        <v>0</v>
      </c>
      <c r="Z6" s="15">
        <f ca="1">SUMIFS(INDIRECT("TablaAnualDepartamentos["&amp;Z$1&amp;"]"),TablaAnualDepartamentos[Año],AñoDeCalculo,TablaAnualDepartamentos[Departamento],$A6)</f>
        <v>0</v>
      </c>
      <c r="AA6" s="15">
        <f ca="1">SUMIFS(INDIRECT("TablaAnualDepartamentos["&amp;AA$1&amp;"]"),TablaAnualDepartamentos[Año],AñoDeCalculo,TablaAnualDepartamentos[Departamento],$A6)</f>
        <v>0</v>
      </c>
      <c r="AB6" s="15">
        <f ca="1">SUMIFS(INDIRECT("TablaAnualDepartamentos["&amp;AB$1&amp;"]"),TablaAnualDepartamentos[Año],AñoDeCalculo,TablaAnualDepartamentos[Departamento],$A6)</f>
        <v>0</v>
      </c>
      <c r="AC6" s="15">
        <f ca="1">SUMIFS(INDIRECT("TablaAnualDepartamentos["&amp;AC$1&amp;"]"),TablaAnualDepartamentos[Año],AñoDeCalculo,TablaAnualDepartamentos[Departamento],$A6)</f>
        <v>0</v>
      </c>
      <c r="AD6" s="15">
        <f ca="1">SUMIFS(INDIRECT("TablaAnualDepartamentos["&amp;AD$1&amp;"]"),TablaAnualDepartamentos[Año],AñoDeCalculo,TablaAnualDepartamentos[Departamento],$A6)</f>
        <v>0</v>
      </c>
      <c r="AE6" s="15">
        <f ca="1">SUMIFS(INDIRECT("TablaAnualDepartamentos["&amp;AE$1&amp;"]"),TablaAnualDepartamentos[Año],AñoDeCalculo,TablaAnualDepartamentos[Departamento],$A6)</f>
        <v>10.893102000000001</v>
      </c>
      <c r="AF6" s="15">
        <f ca="1">SUMIFS(INDIRECT("TablaAnualDepartamentos["&amp;AF$1&amp;"]"),TablaAnualDepartamentos[Año],AñoDeCalculo,TablaAnualDepartamentos[Departamento],$A6)</f>
        <v>0.80771400000000004</v>
      </c>
      <c r="AG6" s="15">
        <f ca="1">SUMIFS(INDIRECT("TablaAnualDepartamentos["&amp;AG$1&amp;"]"),TablaAnualDepartamentos[Año],AñoDeCalculo,TablaAnualDepartamentos[Departamento],$A6)</f>
        <v>1.13581145878682</v>
      </c>
      <c r="AH6" s="15">
        <f ca="1">SUMIFS(INDIRECT("TablaAnualDepartamentos["&amp;AH$1&amp;"]"),TablaAnualDepartamentos[Año],AñoDeCalculo,TablaAnualDepartamentos[Departamento],$A6)</f>
        <v>2.099834</v>
      </c>
      <c r="AI6" s="15">
        <f ca="1">SUMIFS(INDIRECT("TablaAnualDepartamentos["&amp;AI$1&amp;"]"),TablaAnualDepartamentos[Año],AñoDeCalculo,TablaAnualDepartamentos[Departamento],$A6)</f>
        <v>1.7092689999999999</v>
      </c>
      <c r="AJ6" s="15">
        <f ca="1">SUMIFS(INDIRECT("TablaAnualDepartamentos["&amp;AJ$1&amp;"]"),TablaAnualDepartamentos[Año],AñoDeCalculo,TablaAnualDepartamentos[Departamento],$A6)</f>
        <v>0.18002608</v>
      </c>
      <c r="AK6" s="15">
        <f ca="1">SUMIFS(INDIRECT("TablaAnualDepartamentos["&amp;AK$1&amp;"]"),TablaAnualDepartamentos[Año],AñoDeCalculo,TablaAnualDepartamentos[Departamento],$A6)</f>
        <v>11.502435999999999</v>
      </c>
      <c r="AL6" s="15">
        <f ca="1">SUMIFS(INDIRECT("TablaAnualDepartamentos["&amp;AL$1&amp;"]"),TablaAnualDepartamentos[Año],AñoDeCalculo,TablaAnualDepartamentos[Departamento],$A6)</f>
        <v>0.66747748545068297</v>
      </c>
      <c r="AM6" s="15">
        <f ca="1">SUMIFS(INDIRECT("TablaAnualDepartamentos["&amp;AM$1&amp;"]"),TablaAnualDepartamentos[Año],AñoDeCalculo,TablaAnualDepartamentos[Departamento],$A6)</f>
        <v>0</v>
      </c>
      <c r="AN6" s="15">
        <f ca="1">SUMIFS(INDIRECT("TablaAnualDepartamentos["&amp;AN$1&amp;"]"),TablaAnualDepartamentos[Año],AñoDeCalculo,TablaAnualDepartamentos[Departamento],$A6)</f>
        <v>0.74575435999999995</v>
      </c>
      <c r="AO6" s="15">
        <f ca="1">SUMIFS(INDIRECT("TablaAnualDepartamentos["&amp;AO$1&amp;"]"),TablaAnualDepartamentos[Año],AñoDeCalculo,TablaAnualDepartamentos[Departamento],$A6)</f>
        <v>0.34274426000000002</v>
      </c>
      <c r="AP6" s="15">
        <f ca="1">SUMIFS(INDIRECT("TablaAnualDepartamentos["&amp;AP$1&amp;"]"),TablaAnualDepartamentos[Año],AñoDeCalculo,TablaAnualDepartamentos[Departamento],$A6)</f>
        <v>0.15409951</v>
      </c>
      <c r="AQ6" s="15">
        <f ca="1">SUMIFS(INDIRECT("TablaAnualDepartamentos["&amp;AQ$1&amp;"]"),TablaAnualDepartamentos[Año],AñoDeCalculo,TablaAnualDepartamentos[Departamento],$A6)</f>
        <v>6.2634010000000004E-2</v>
      </c>
      <c r="AR6" s="15">
        <f ca="1">SUMIFS(INDIRECT("TablaAnualDepartamentos["&amp;AR$1&amp;"]"),TablaAnualDepartamentos[Año],AñoDeCalculo,TablaAnualDepartamentos[Departamento],$A6)</f>
        <v>0</v>
      </c>
      <c r="AS6" s="15">
        <f ca="1">SUMIFS(INDIRECT("TablaAnualDepartamentos["&amp;AS$1&amp;"]"),TablaAnualDepartamentos[Año],AñoDeCalculo,TablaAnualDepartamentos[Departamento],$A6)</f>
        <v>0</v>
      </c>
      <c r="AT6" s="15">
        <f ca="1">SUMIFS(INDIRECT("TablaAnualDepartamentos["&amp;AT$1&amp;"]"),TablaAnualDepartamentos[Año],AñoDeCalculo,TablaAnualDepartamentos[Departamento],$A6)</f>
        <v>0</v>
      </c>
      <c r="AU6" s="15">
        <f ca="1">SUMIFS(INDIRECT("TablaAnualDepartamentos["&amp;AU$1&amp;"]"),TablaAnualDepartamentos[Año],AñoDeCalculo,TablaAnualDepartamentos[Departamento],$A6)</f>
        <v>0</v>
      </c>
      <c r="AV6" s="15">
        <f ca="1">SUMIFS(INDIRECT("TablaAnualDepartamentos["&amp;AV$1&amp;"]"),TablaAnualDepartamentos[Año],AñoDeCalculo,TablaAnualDepartamentos[Departamento],$A6)</f>
        <v>0.68039550000000004</v>
      </c>
      <c r="AW6" s="15">
        <f ca="1">SUMIFS(INDIRECT("TablaAnualDepartamentos["&amp;AW$1&amp;"]"),TablaAnualDepartamentos[Año],AñoDeCalculo,TablaAnualDepartamentos[Departamento],$A6)</f>
        <v>0</v>
      </c>
      <c r="AX6" s="15">
        <f ca="1">SUMIFS(INDIRECT("TablaAnualDepartamentos["&amp;AX$1&amp;"]"),TablaAnualDepartamentos[Año],AñoDeCalculo,TablaAnualDepartamentos[Departamento],$A6)</f>
        <v>0</v>
      </c>
      <c r="AY6" s="15">
        <f ca="1">SUMIFS(INDIRECT("TablaAnualDepartamentos["&amp;AY$1&amp;"]"),TablaAnualDepartamentos[Año],AñoDeCalculo,TablaAnualDepartamentos[Departamento],$A6)</f>
        <v>0</v>
      </c>
      <c r="AZ6" s="15">
        <f ca="1">SUMIFS(INDIRECT("TablaAnualDepartamentos["&amp;AZ$1&amp;"]"),TablaAnualDepartamentos[Año],AñoDeCalculo,TablaAnualDepartamentos[Departamento],$A6)</f>
        <v>0</v>
      </c>
      <c r="BA6" s="15">
        <f ca="1">SUMIFS(INDIRECT("TablaAnualDepartamentos["&amp;BA$1&amp;"]"),TablaAnualDepartamentos[Año],AñoDeCalculo,TablaAnualDepartamentos[Departamento],$A6)</f>
        <v>0</v>
      </c>
      <c r="BB6" s="15">
        <f ca="1">SUMIFS(INDIRECT("TablaAnualDepartamentos["&amp;BB$1&amp;"]"),TablaAnualDepartamentos[Año],AñoDeCalculo,TablaAnualDepartamentos[Departamento],$A6)</f>
        <v>0.40593921100000002</v>
      </c>
      <c r="BC6" s="15">
        <f ca="1">SUMIFS(INDIRECT("TablaAnualDepartamentos["&amp;BC$1&amp;"]"),TablaAnualDepartamentos[Año],AñoDeCalculo,TablaAnualDepartamentos[Departamento],$A6)</f>
        <v>0</v>
      </c>
      <c r="BD6" s="15">
        <f ca="1">SUMIFS(INDIRECT("TablaAnualDepartamentos["&amp;BD$1&amp;"]"),TablaAnualDepartamentos[Año],AñoDeCalculo,TablaAnualDepartamentos[Departamento],$A6)</f>
        <v>0</v>
      </c>
      <c r="BE6" s="15">
        <f ca="1">SUMIFS(INDIRECT("TablaAnualDepartamentos["&amp;BE$1&amp;"]"),TablaAnualDepartamentos[Año],AñoDeCalculo,TablaAnualDepartamentos[Departamento],$A6)</f>
        <v>0</v>
      </c>
      <c r="BF6" s="15">
        <f ca="1">SUMIFS(INDIRECT("TablaAnualDepartamentos["&amp;BF$1&amp;"]"),TablaAnualDepartamentos[Año],AñoDeCalculo,TablaAnualDepartamentos[Departamento],$A6)</f>
        <v>0</v>
      </c>
      <c r="BG6" s="15">
        <f ca="1">SUMIFS(INDIRECT("TablaAnualDepartamentos["&amp;BG$1&amp;"]"),TablaAnualDepartamentos[Año],AñoDeCalculo,TablaAnualDepartamentos[Departamento],$A6)</f>
        <v>0.99660499999999996</v>
      </c>
      <c r="BH6" s="15">
        <f ca="1">SUMIFS(INDIRECT("TablaAnualDepartamentos["&amp;BH$1&amp;"]"),TablaAnualDepartamentos[Año],AñoDeCalculo,TablaAnualDepartamentos[Departamento],$A6)</f>
        <v>3.5929139999999998E-2</v>
      </c>
      <c r="BI6" s="15">
        <f ca="1">SUMIFS(INDIRECT("TablaAnualDepartamentos["&amp;BI$1&amp;"]"),TablaAnualDepartamentos[Año],AñoDeCalculo,TablaAnualDepartamentos[Departamento],$A6)</f>
        <v>5.6297850000000003E-2</v>
      </c>
      <c r="BJ6" s="15">
        <f ca="1">SUMIFS(INDIRECT("TablaAnualDepartamentos["&amp;BJ$1&amp;"]"),TablaAnualDepartamentos[Año],AñoDeCalculo,TablaAnualDepartamentos[Departamento],$A6)</f>
        <v>0</v>
      </c>
      <c r="BK6" s="15">
        <f ca="1">SUMIFS(INDIRECT("TablaAnualDepartamentos["&amp;BK$1&amp;"]"),TablaAnualDepartamentos[Año],AñoDeCalculo,TablaAnualDepartamentos[Departamento],$A6)</f>
        <v>0</v>
      </c>
      <c r="BL6" s="15">
        <f ca="1">SUMIFS(INDIRECT("TablaAnualDepartamentos["&amp;BL$1&amp;"]"),TablaAnualDepartamentos[Año],AñoDeCalculo,TablaAnualDepartamentos[Departamento],$A6)</f>
        <v>7.3159697999999997E-3</v>
      </c>
      <c r="BM6" s="15">
        <f ca="1">SUMIFS(INDIRECT("TablaAnualDepartamentos["&amp;BM$1&amp;"]"),TablaAnualDepartamentos[Año],AñoDeCalculo,TablaAnualDepartamentos[Departamento],$A6)</f>
        <v>9.4983070000000003E-2</v>
      </c>
      <c r="BN6" s="15">
        <f ca="1">SUMIFS(INDIRECT("TablaAnualDepartamentos["&amp;BN$1&amp;"]"),TablaAnualDepartamentos[Año],AñoDeCalculo,TablaAnualDepartamentos[Departamento],$A6)</f>
        <v>0</v>
      </c>
      <c r="BO6" s="15">
        <f ca="1">SUMIFS(INDIRECT("TablaAnualDepartamentos["&amp;BO$1&amp;"]"),TablaAnualDepartamentos[Año],AñoDeCalculo,TablaAnualDepartamentos[Departamento],$A6)</f>
        <v>4.5315449999999997E-3</v>
      </c>
      <c r="BP6" s="15">
        <f ca="1">SUMIFS(INDIRECT("TablaAnualDepartamentos["&amp;BP$1&amp;"]"),TablaAnualDepartamentos[Año],AñoDeCalculo,TablaAnualDepartamentos[Departamento],$A6)</f>
        <v>4.3304980000000003E-3</v>
      </c>
      <c r="BQ6" s="15">
        <f ca="1">SUMIFS(INDIRECT("TablaAnualDepartamentos["&amp;BQ$1&amp;"]"),TablaAnualDepartamentos[Año],AñoDeCalculo,TablaAnualDepartamentos[Departamento],$A6)</f>
        <v>0</v>
      </c>
      <c r="BR6" s="15">
        <f ca="1">SUMIFS(INDIRECT("TablaAnualDepartamentos["&amp;BR$1&amp;"]"),TablaAnualDepartamentos[Año],AñoDeCalculo,TablaAnualDepartamentos[Departamento],$A6)</f>
        <v>0</v>
      </c>
      <c r="BS6" s="15">
        <f ca="1">SUMIFS(INDIRECT("TablaAnualDepartamentos["&amp;BS$1&amp;"]"),TablaAnualDepartamentos[Año],AñoDeCalculo,TablaAnualDepartamentos[Departamento],$A6)</f>
        <v>6.5328209999999998E-2</v>
      </c>
      <c r="BT6" s="15">
        <f ca="1">SUMIFS(INDIRECT("TablaAnualDepartamentos["&amp;BT$1&amp;"]"),TablaAnualDepartamentos[Año],AñoDeCalculo,TablaAnualDepartamentos[Departamento],$A6)</f>
        <v>0</v>
      </c>
      <c r="CE6" s="15">
        <f t="shared" ca="1" si="2"/>
        <v>0.66747748545068297</v>
      </c>
      <c r="CF6" s="15">
        <f t="shared" ca="1" si="2"/>
        <v>11.502435999999999</v>
      </c>
      <c r="CK6" s="23">
        <f>IF(Departamentos!$D5=CK$2,Departamentos!$C5,0)</f>
        <v>0</v>
      </c>
      <c r="CL6" s="23">
        <f>IF(Departamentos!$D5=CL$2,Departamentos!$C5,0)</f>
        <v>0</v>
      </c>
      <c r="CM6" s="23">
        <f>IF(Departamentos!$D5=CM$2,Departamentos!$C5,0)</f>
        <v>7412566</v>
      </c>
      <c r="CN6" s="23">
        <f>IF(Departamentos!$D5=CN$2,Departamentos!$C5,0)</f>
        <v>0</v>
      </c>
      <c r="CO6" s="23">
        <f>IF(Departamentos!$D5=CO$2,Departamentos!$C5,0)</f>
        <v>0</v>
      </c>
      <c r="CP6" s="23">
        <f>IF(Departamentos!$D5=CP$2,Departamentos!$C5,0)</f>
        <v>0</v>
      </c>
      <c r="CQ6" s="23">
        <f>IF(Departamentos!$D5=CQ$2,Departamentos!$C5,0)</f>
        <v>0</v>
      </c>
      <c r="CR6" s="23">
        <f>IF(Departamentos!$D5=CR$2,Departamentos!$C5,0)</f>
        <v>0</v>
      </c>
      <c r="CS6" s="23">
        <f>IF(Departamentos!$D5=CS$2,Departamentos!$C5,0)</f>
        <v>0</v>
      </c>
    </row>
    <row r="7" spans="1:97" x14ac:dyDescent="0.25">
      <c r="A7" s="15">
        <f>Departamentos!A6</f>
        <v>13</v>
      </c>
      <c r="B7" s="15" t="str">
        <f>Departamentos!B6</f>
        <v>Bolívar</v>
      </c>
      <c r="C7" s="15">
        <f ca="1">SUMIFS(INDIRECT("TablaAnualDepartamentos["&amp;C$1&amp;"]"),TablaAnualDepartamentos[Año],AñoDeCalculo,TablaAnualDepartamentos[Departamento],$A7)</f>
        <v>0</v>
      </c>
      <c r="D7" s="15">
        <f ca="1">SUMIFS(INDIRECT("TablaAnualDepartamentos["&amp;D$1&amp;"]"),TablaAnualDepartamentos[Año],AñoDeCalculo,TablaAnualDepartamentos[Departamento],$A7)</f>
        <v>0</v>
      </c>
      <c r="E7" s="15">
        <f ca="1">SUMIFS(INDIRECT("TablaAnualDepartamentos["&amp;E$1&amp;"]"),TablaAnualDepartamentos[Año],AñoDeCalculo,TablaAnualDepartamentos[Departamento],$A7)</f>
        <v>0</v>
      </c>
      <c r="F7" s="15">
        <f ca="1">SUMIFS(INDIRECT("TablaAnualDepartamentos["&amp;F$1&amp;"]"),TablaAnualDepartamentos[Año],AñoDeCalculo,TablaAnualDepartamentos[Departamento],$A7)</f>
        <v>0</v>
      </c>
      <c r="G7" s="15">
        <f ca="1">SUMIFS(INDIRECT("TablaAnualDepartamentos["&amp;G$1&amp;"]"),TablaAnualDepartamentos[Año],AñoDeCalculo,TablaAnualDepartamentos[Departamento],$A7)</f>
        <v>0</v>
      </c>
      <c r="H7" s="15">
        <f ca="1">SUMIFS(INDIRECT("TablaAnualDepartamentos["&amp;H$1&amp;"]"),TablaAnualDepartamentos[Año],AñoDeCalculo,TablaAnualDepartamentos[Departamento],$A7)</f>
        <v>0</v>
      </c>
      <c r="I7" s="15">
        <f ca="1">SUMIFS(INDIRECT("TablaAnualDepartamentos["&amp;I$1&amp;"]"),TablaAnualDepartamentos[Año],AñoDeCalculo,TablaAnualDepartamentos[Departamento],$A7)</f>
        <v>0</v>
      </c>
      <c r="J7" s="15">
        <f ca="1">SUMIFS(INDIRECT("TablaAnualDepartamentos["&amp;J$1&amp;"]"),TablaAnualDepartamentos[Año],AñoDeCalculo,TablaAnualDepartamentos[Departamento],$A7)</f>
        <v>0</v>
      </c>
      <c r="K7" s="15">
        <f ca="1">SUMIFS(INDIRECT("TablaAnualDepartamentos["&amp;K$1&amp;"]"),TablaAnualDepartamentos[Año],AñoDeCalculo,TablaAnualDepartamentos[Departamento],$A7)</f>
        <v>0</v>
      </c>
      <c r="L7" s="15">
        <f ca="1">SUMIFS(INDIRECT("TablaAnualDepartamentos["&amp;L$1&amp;"]"),TablaAnualDepartamentos[Año],AñoDeCalculo,TablaAnualDepartamentos[Departamento],$A7)</f>
        <v>0</v>
      </c>
      <c r="M7" s="15">
        <f ca="1">SUMIFS(INDIRECT("TablaAnualDepartamentos["&amp;M$1&amp;"]"),TablaAnualDepartamentos[Año],AñoDeCalculo,TablaAnualDepartamentos[Departamento],$A7)</f>
        <v>0</v>
      </c>
      <c r="N7" s="15">
        <f ca="1">SUMIFS(INDIRECT("TablaAnualDepartamentos["&amp;N$1&amp;"]"),TablaAnualDepartamentos[Año],AñoDeCalculo,TablaAnualDepartamentos[Departamento],$A7)</f>
        <v>0</v>
      </c>
      <c r="O7" s="15">
        <f ca="1">SUMIFS(INDIRECT("TablaAnualDepartamentos["&amp;O$1&amp;"]"),TablaAnualDepartamentos[Año],AñoDeCalculo,TablaAnualDepartamentos[Departamento],$A7)</f>
        <v>0</v>
      </c>
      <c r="P7" s="15">
        <f ca="1">SUMIFS(INDIRECT("TablaAnualDepartamentos["&amp;P$1&amp;"]"),TablaAnualDepartamentos[Año],AñoDeCalculo,TablaAnualDepartamentos[Departamento],$A7)</f>
        <v>0</v>
      </c>
      <c r="Q7" s="15">
        <f ca="1">SUMIFS(INDIRECT("TablaAnualDepartamentos["&amp;Q$1&amp;"]"),TablaAnualDepartamentos[Año],AñoDeCalculo,TablaAnualDepartamentos[Departamento],$A7)</f>
        <v>0</v>
      </c>
      <c r="R7" s="15">
        <f ca="1">SUMIFS(INDIRECT("TablaAnualDepartamentos["&amp;R$1&amp;"]"),TablaAnualDepartamentos[Año],AñoDeCalculo,TablaAnualDepartamentos[Departamento],$A7)</f>
        <v>3.3620288999999999</v>
      </c>
      <c r="S7" s="15">
        <f ca="1">SUMIFS(INDIRECT("TablaAnualDepartamentos["&amp;S$1&amp;"]"),TablaAnualDepartamentos[Año],AñoDeCalculo,TablaAnualDepartamentos[Departamento],$A7)</f>
        <v>6.2445589999999997</v>
      </c>
      <c r="T7" s="15">
        <f ca="1">SUMIFS(INDIRECT("TablaAnualDepartamentos["&amp;T$1&amp;"]"),TablaAnualDepartamentos[Año],AñoDeCalculo,TablaAnualDepartamentos[Departamento],$A7)</f>
        <v>2.893805</v>
      </c>
      <c r="U7" s="15">
        <f ca="1">SUMIFS(INDIRECT("TablaAnualDepartamentos["&amp;U$1&amp;"]"),TablaAnualDepartamentos[Año],AñoDeCalculo,TablaAnualDepartamentos[Departamento],$A7)</f>
        <v>1.7377085000000001</v>
      </c>
      <c r="V7" s="15">
        <f ca="1">SUMIFS(INDIRECT("TablaAnualDepartamentos["&amp;V$1&amp;"]"),TablaAnualDepartamentos[Año],AñoDeCalculo,TablaAnualDepartamentos[Departamento],$A7)</f>
        <v>0</v>
      </c>
      <c r="W7" s="15">
        <f ca="1">SUMIFS(INDIRECT("TablaAnualDepartamentos["&amp;W$1&amp;"]"),TablaAnualDepartamentos[Año],AñoDeCalculo,TablaAnualDepartamentos[Departamento],$A7)</f>
        <v>0</v>
      </c>
      <c r="X7" s="15">
        <f ca="1">SUMIFS(INDIRECT("TablaAnualDepartamentos["&amp;X$1&amp;"]"),TablaAnualDepartamentos[Año],AñoDeCalculo,TablaAnualDepartamentos[Departamento],$A7)</f>
        <v>0</v>
      </c>
      <c r="Y7" s="15">
        <f ca="1">SUMIFS(INDIRECT("TablaAnualDepartamentos["&amp;Y$1&amp;"]"),TablaAnualDepartamentos[Año],AñoDeCalculo,TablaAnualDepartamentos[Departamento],$A7)</f>
        <v>0</v>
      </c>
      <c r="Z7" s="15">
        <f ca="1">SUMIFS(INDIRECT("TablaAnualDepartamentos["&amp;Z$1&amp;"]"),TablaAnualDepartamentos[Año],AñoDeCalculo,TablaAnualDepartamentos[Departamento],$A7)</f>
        <v>0</v>
      </c>
      <c r="AA7" s="15">
        <f ca="1">SUMIFS(INDIRECT("TablaAnualDepartamentos["&amp;AA$1&amp;"]"),TablaAnualDepartamentos[Año],AñoDeCalculo,TablaAnualDepartamentos[Departamento],$A7)</f>
        <v>0</v>
      </c>
      <c r="AB7" s="15">
        <f ca="1">SUMIFS(INDIRECT("TablaAnualDepartamentos["&amp;AB$1&amp;"]"),TablaAnualDepartamentos[Año],AñoDeCalculo,TablaAnualDepartamentos[Departamento],$A7)</f>
        <v>0</v>
      </c>
      <c r="AC7" s="15">
        <f ca="1">SUMIFS(INDIRECT("TablaAnualDepartamentos["&amp;AC$1&amp;"]"),TablaAnualDepartamentos[Año],AñoDeCalculo,TablaAnualDepartamentos[Departamento],$A7)</f>
        <v>0</v>
      </c>
      <c r="AD7" s="15">
        <f ca="1">SUMIFS(INDIRECT("TablaAnualDepartamentos["&amp;AD$1&amp;"]"),TablaAnualDepartamentos[Año],AñoDeCalculo,TablaAnualDepartamentos[Departamento],$A7)</f>
        <v>0</v>
      </c>
      <c r="AE7" s="15">
        <f ca="1">SUMIFS(INDIRECT("TablaAnualDepartamentos["&amp;AE$1&amp;"]"),TablaAnualDepartamentos[Año],AñoDeCalculo,TablaAnualDepartamentos[Departamento],$A7)</f>
        <v>7.6008589999999998</v>
      </c>
      <c r="AF7" s="15">
        <f ca="1">SUMIFS(INDIRECT("TablaAnualDepartamentos["&amp;AF$1&amp;"]"),TablaAnualDepartamentos[Año],AñoDeCalculo,TablaAnualDepartamentos[Departamento],$A7)</f>
        <v>0.78664999999999996</v>
      </c>
      <c r="AG7" s="15">
        <f ca="1">SUMIFS(INDIRECT("TablaAnualDepartamentos["&amp;AG$1&amp;"]"),TablaAnualDepartamentos[Año],AñoDeCalculo,TablaAnualDepartamentos[Departamento],$A7)</f>
        <v>0.36907434043209703</v>
      </c>
      <c r="AH7" s="15">
        <f ca="1">SUMIFS(INDIRECT("TablaAnualDepartamentos["&amp;AH$1&amp;"]"),TablaAnualDepartamentos[Año],AñoDeCalculo,TablaAnualDepartamentos[Departamento],$A7)</f>
        <v>1.1501954999999999</v>
      </c>
      <c r="AI7" s="15">
        <f ca="1">SUMIFS(INDIRECT("TablaAnualDepartamentos["&amp;AI$1&amp;"]"),TablaAnualDepartamentos[Año],AñoDeCalculo,TablaAnualDepartamentos[Departamento],$A7)</f>
        <v>0.6728478</v>
      </c>
      <c r="AJ7" s="15">
        <f ca="1">SUMIFS(INDIRECT("TablaAnualDepartamentos["&amp;AJ$1&amp;"]"),TablaAnualDepartamentos[Año],AñoDeCalculo,TablaAnualDepartamentos[Departamento],$A7)</f>
        <v>3.7814710000000001E-2</v>
      </c>
      <c r="AK7" s="15">
        <f ca="1">SUMIFS(INDIRECT("TablaAnualDepartamentos["&amp;AK$1&amp;"]"),TablaAnualDepartamentos[Año],AñoDeCalculo,TablaAnualDepartamentos[Departamento],$A7)</f>
        <v>8.4734750000000005</v>
      </c>
      <c r="AL7" s="15">
        <f ca="1">SUMIFS(INDIRECT("TablaAnualDepartamentos["&amp;AL$1&amp;"]"),TablaAnualDepartamentos[Año],AñoDeCalculo,TablaAnualDepartamentos[Departamento],$A7)</f>
        <v>0.28854641413154197</v>
      </c>
      <c r="AM7" s="15">
        <f ca="1">SUMIFS(INDIRECT("TablaAnualDepartamentos["&amp;AM$1&amp;"]"),TablaAnualDepartamentos[Año],AñoDeCalculo,TablaAnualDepartamentos[Departamento],$A7)</f>
        <v>0</v>
      </c>
      <c r="AN7" s="15">
        <f ca="1">SUMIFS(INDIRECT("TablaAnualDepartamentos["&amp;AN$1&amp;"]"),TablaAnualDepartamentos[Año],AñoDeCalculo,TablaAnualDepartamentos[Departamento],$A7)</f>
        <v>0.38371158</v>
      </c>
      <c r="AO7" s="15">
        <f ca="1">SUMIFS(INDIRECT("TablaAnualDepartamentos["&amp;AO$1&amp;"]"),TablaAnualDepartamentos[Año],AñoDeCalculo,TablaAnualDepartamentos[Departamento],$A7)</f>
        <v>0.11404731999999999</v>
      </c>
      <c r="AP7" s="15">
        <f ca="1">SUMIFS(INDIRECT("TablaAnualDepartamentos["&amp;AP$1&amp;"]"),TablaAnualDepartamentos[Año],AñoDeCalculo,TablaAnualDepartamentos[Departamento],$A7)</f>
        <v>0.14881615000000001</v>
      </c>
      <c r="AQ7" s="15">
        <f ca="1">SUMIFS(INDIRECT("TablaAnualDepartamentos["&amp;AQ$1&amp;"]"),TablaAnualDepartamentos[Año],AñoDeCalculo,TablaAnualDepartamentos[Departamento],$A7)</f>
        <v>4.1801379999999999E-2</v>
      </c>
      <c r="AR7" s="15">
        <f ca="1">SUMIFS(INDIRECT("TablaAnualDepartamentos["&amp;AR$1&amp;"]"),TablaAnualDepartamentos[Año],AñoDeCalculo,TablaAnualDepartamentos[Departamento],$A7)</f>
        <v>0</v>
      </c>
      <c r="AS7" s="15">
        <f ca="1">SUMIFS(INDIRECT("TablaAnualDepartamentos["&amp;AS$1&amp;"]"),TablaAnualDepartamentos[Año],AñoDeCalculo,TablaAnualDepartamentos[Departamento],$A7)</f>
        <v>0</v>
      </c>
      <c r="AT7" s="15">
        <f ca="1">SUMIFS(INDIRECT("TablaAnualDepartamentos["&amp;AT$1&amp;"]"),TablaAnualDepartamentos[Año],AñoDeCalculo,TablaAnualDepartamentos[Departamento],$A7)</f>
        <v>0</v>
      </c>
      <c r="AU7" s="15">
        <f ca="1">SUMIFS(INDIRECT("TablaAnualDepartamentos["&amp;AU$1&amp;"]"),TablaAnualDepartamentos[Año],AñoDeCalculo,TablaAnualDepartamentos[Departamento],$A7)</f>
        <v>0</v>
      </c>
      <c r="AV7" s="15">
        <f ca="1">SUMIFS(INDIRECT("TablaAnualDepartamentos["&amp;AV$1&amp;"]"),TablaAnualDepartamentos[Año],AñoDeCalculo,TablaAnualDepartamentos[Departamento],$A7)</f>
        <v>0.22399669999999999</v>
      </c>
      <c r="AW7" s="15">
        <f ca="1">SUMIFS(INDIRECT("TablaAnualDepartamentos["&amp;AW$1&amp;"]"),TablaAnualDepartamentos[Año],AñoDeCalculo,TablaAnualDepartamentos[Departamento],$A7)</f>
        <v>0</v>
      </c>
      <c r="AX7" s="15">
        <f ca="1">SUMIFS(INDIRECT("TablaAnualDepartamentos["&amp;AX$1&amp;"]"),TablaAnualDepartamentos[Año],AñoDeCalculo,TablaAnualDepartamentos[Departamento],$A7)</f>
        <v>0</v>
      </c>
      <c r="AY7" s="15">
        <f ca="1">SUMIFS(INDIRECT("TablaAnualDepartamentos["&amp;AY$1&amp;"]"),TablaAnualDepartamentos[Año],AñoDeCalculo,TablaAnualDepartamentos[Departamento],$A7)</f>
        <v>0</v>
      </c>
      <c r="AZ7" s="15">
        <f ca="1">SUMIFS(INDIRECT("TablaAnualDepartamentos["&amp;AZ$1&amp;"]"),TablaAnualDepartamentos[Año],AñoDeCalculo,TablaAnualDepartamentos[Departamento],$A7)</f>
        <v>0</v>
      </c>
      <c r="BA7" s="15">
        <f ca="1">SUMIFS(INDIRECT("TablaAnualDepartamentos["&amp;BA$1&amp;"]"),TablaAnualDepartamentos[Año],AñoDeCalculo,TablaAnualDepartamentos[Departamento],$A7)</f>
        <v>0</v>
      </c>
      <c r="BB7" s="15">
        <f ca="1">SUMIFS(INDIRECT("TablaAnualDepartamentos["&amp;BB$1&amp;"]"),TablaAnualDepartamentos[Año],AñoDeCalculo,TablaAnualDepartamentos[Departamento],$A7)</f>
        <v>0.13176595799999999</v>
      </c>
      <c r="BC7" s="15">
        <f ca="1">SUMIFS(INDIRECT("TablaAnualDepartamentos["&amp;BC$1&amp;"]"),TablaAnualDepartamentos[Año],AñoDeCalculo,TablaAnualDepartamentos[Departamento],$A7)</f>
        <v>0</v>
      </c>
      <c r="BD7" s="15">
        <f ca="1">SUMIFS(INDIRECT("TablaAnualDepartamentos["&amp;BD$1&amp;"]"),TablaAnualDepartamentos[Año],AñoDeCalculo,TablaAnualDepartamentos[Departamento],$A7)</f>
        <v>0</v>
      </c>
      <c r="BE7" s="15">
        <f ca="1">SUMIFS(INDIRECT("TablaAnualDepartamentos["&amp;BE$1&amp;"]"),TablaAnualDepartamentos[Año],AñoDeCalculo,TablaAnualDepartamentos[Departamento],$A7)</f>
        <v>0</v>
      </c>
      <c r="BF7" s="15">
        <f ca="1">SUMIFS(INDIRECT("TablaAnualDepartamentos["&amp;BF$1&amp;"]"),TablaAnualDepartamentos[Año],AñoDeCalculo,TablaAnualDepartamentos[Departamento],$A7)</f>
        <v>0</v>
      </c>
      <c r="BG7" s="15">
        <f ca="1">SUMIFS(INDIRECT("TablaAnualDepartamentos["&amp;BG$1&amp;"]"),TablaAnualDepartamentos[Año],AñoDeCalculo,TablaAnualDepartamentos[Departamento],$A7)</f>
        <v>0.65631379999999995</v>
      </c>
      <c r="BH7" s="15">
        <f ca="1">SUMIFS(INDIRECT("TablaAnualDepartamentos["&amp;BH$1&amp;"]"),TablaAnualDepartamentos[Año],AñoDeCalculo,TablaAnualDepartamentos[Departamento],$A7)</f>
        <v>8.1313490000000002E-2</v>
      </c>
      <c r="BI7" s="15">
        <f ca="1">SUMIFS(INDIRECT("TablaAnualDepartamentos["&amp;BI$1&amp;"]"),TablaAnualDepartamentos[Año],AñoDeCalculo,TablaAnualDepartamentos[Departamento],$A7)</f>
        <v>8.7385350000000001E-2</v>
      </c>
      <c r="BJ7" s="15">
        <f ca="1">SUMIFS(INDIRECT("TablaAnualDepartamentos["&amp;BJ$1&amp;"]"),TablaAnualDepartamentos[Año],AñoDeCalculo,TablaAnualDepartamentos[Departamento],$A7)</f>
        <v>0</v>
      </c>
      <c r="BK7" s="15">
        <f ca="1">SUMIFS(INDIRECT("TablaAnualDepartamentos["&amp;BK$1&amp;"]"),TablaAnualDepartamentos[Año],AñoDeCalculo,TablaAnualDepartamentos[Departamento],$A7)</f>
        <v>0</v>
      </c>
      <c r="BL7" s="15">
        <f ca="1">SUMIFS(INDIRECT("TablaAnualDepartamentos["&amp;BL$1&amp;"]"),TablaAnualDepartamentos[Año],AñoDeCalculo,TablaAnualDepartamentos[Departamento],$A7)</f>
        <v>2.6935486999999998E-3</v>
      </c>
      <c r="BM7" s="15">
        <f ca="1">SUMIFS(INDIRECT("TablaAnualDepartamentos["&amp;BM$1&amp;"]"),TablaAnualDepartamentos[Año],AñoDeCalculo,TablaAnualDepartamentos[Departamento],$A7)</f>
        <v>0.19347164</v>
      </c>
      <c r="BN7" s="15">
        <f ca="1">SUMIFS(INDIRECT("TablaAnualDepartamentos["&amp;BN$1&amp;"]"),TablaAnualDepartamentos[Año],AñoDeCalculo,TablaAnualDepartamentos[Departamento],$A7)</f>
        <v>0</v>
      </c>
      <c r="BO7" s="15">
        <f ca="1">SUMIFS(INDIRECT("TablaAnualDepartamentos["&amp;BO$1&amp;"]"),TablaAnualDepartamentos[Año],AñoDeCalculo,TablaAnualDepartamentos[Departamento],$A7)</f>
        <v>7.5636430000000001E-3</v>
      </c>
      <c r="BP7" s="15">
        <f ca="1">SUMIFS(INDIRECT("TablaAnualDepartamentos["&amp;BP$1&amp;"]"),TablaAnualDepartamentos[Año],AñoDeCalculo,TablaAnualDepartamentos[Departamento],$A7)</f>
        <v>5.7873559999999996E-3</v>
      </c>
      <c r="BQ7" s="15">
        <f ca="1">SUMIFS(INDIRECT("TablaAnualDepartamentos["&amp;BQ$1&amp;"]"),TablaAnualDepartamentos[Año],AñoDeCalculo,TablaAnualDepartamentos[Departamento],$A7)</f>
        <v>0</v>
      </c>
      <c r="BR7" s="15">
        <f ca="1">SUMIFS(INDIRECT("TablaAnualDepartamentos["&amp;BR$1&amp;"]"),TablaAnualDepartamentos[Año],AñoDeCalculo,TablaAnualDepartamentos[Departamento],$A7)</f>
        <v>0</v>
      </c>
      <c r="BS7" s="15">
        <f ca="1">SUMIFS(INDIRECT("TablaAnualDepartamentos["&amp;BS$1&amp;"]"),TablaAnualDepartamentos[Año],AñoDeCalculo,TablaAnualDepartamentos[Departamento],$A7)</f>
        <v>8.3504990000000001E-2</v>
      </c>
      <c r="BT7" s="15">
        <f ca="1">SUMIFS(INDIRECT("TablaAnualDepartamentos["&amp;BT$1&amp;"]"),TablaAnualDepartamentos[Año],AñoDeCalculo,TablaAnualDepartamentos[Departamento],$A7)</f>
        <v>0</v>
      </c>
      <c r="CE7" s="15">
        <f t="shared" ca="1" si="2"/>
        <v>0.28854641413154197</v>
      </c>
      <c r="CF7" s="15">
        <f t="shared" ca="1" si="2"/>
        <v>8.4734750000000005</v>
      </c>
      <c r="CK7" s="23">
        <f>IF(Departamentos!$D6=CK$2,Departamentos!$C6,0)</f>
        <v>0</v>
      </c>
      <c r="CL7" s="23">
        <f>IF(Departamentos!$D6=CL$2,Departamentos!$C6,0)</f>
        <v>2070110</v>
      </c>
      <c r="CM7" s="23">
        <f>IF(Departamentos!$D6=CM$2,Departamentos!$C6,0)</f>
        <v>0</v>
      </c>
      <c r="CN7" s="23">
        <f>IF(Departamentos!$D6=CN$2,Departamentos!$C6,0)</f>
        <v>0</v>
      </c>
      <c r="CO7" s="23">
        <f>IF(Departamentos!$D6=CO$2,Departamentos!$C6,0)</f>
        <v>0</v>
      </c>
      <c r="CP7" s="23">
        <f>IF(Departamentos!$D6=CP$2,Departamentos!$C6,0)</f>
        <v>0</v>
      </c>
      <c r="CQ7" s="23">
        <f>IF(Departamentos!$D6=CQ$2,Departamentos!$C6,0)</f>
        <v>0</v>
      </c>
      <c r="CR7" s="23">
        <f>IF(Departamentos!$D6=CR$2,Departamentos!$C6,0)</f>
        <v>0</v>
      </c>
      <c r="CS7" s="23">
        <f>IF(Departamentos!$D6=CS$2,Departamentos!$C6,0)</f>
        <v>0</v>
      </c>
    </row>
    <row r="8" spans="1:97" x14ac:dyDescent="0.25">
      <c r="A8" s="15">
        <f>Departamentos!A7</f>
        <v>15</v>
      </c>
      <c r="B8" s="15" t="str">
        <f>Departamentos!B7</f>
        <v>Boyacá</v>
      </c>
      <c r="C8" s="15">
        <f ca="1">SUMIFS(INDIRECT("TablaAnualDepartamentos["&amp;C$1&amp;"]"),TablaAnualDepartamentos[Año],AñoDeCalculo,TablaAnualDepartamentos[Departamento],$A8)</f>
        <v>0</v>
      </c>
      <c r="D8" s="15">
        <f ca="1">SUMIFS(INDIRECT("TablaAnualDepartamentos["&amp;D$1&amp;"]"),TablaAnualDepartamentos[Año],AñoDeCalculo,TablaAnualDepartamentos[Departamento],$A8)</f>
        <v>0</v>
      </c>
      <c r="E8" s="15">
        <f ca="1">SUMIFS(INDIRECT("TablaAnualDepartamentos["&amp;E$1&amp;"]"),TablaAnualDepartamentos[Año],AñoDeCalculo,TablaAnualDepartamentos[Departamento],$A8)</f>
        <v>0</v>
      </c>
      <c r="F8" s="15">
        <f ca="1">SUMIFS(INDIRECT("TablaAnualDepartamentos["&amp;F$1&amp;"]"),TablaAnualDepartamentos[Año],AñoDeCalculo,TablaAnualDepartamentos[Departamento],$A8)</f>
        <v>0</v>
      </c>
      <c r="G8" s="15">
        <f ca="1">SUMIFS(INDIRECT("TablaAnualDepartamentos["&amp;G$1&amp;"]"),TablaAnualDepartamentos[Año],AñoDeCalculo,TablaAnualDepartamentos[Departamento],$A8)</f>
        <v>0</v>
      </c>
      <c r="H8" s="15">
        <f ca="1">SUMIFS(INDIRECT("TablaAnualDepartamentos["&amp;H$1&amp;"]"),TablaAnualDepartamentos[Año],AñoDeCalculo,TablaAnualDepartamentos[Departamento],$A8)</f>
        <v>0</v>
      </c>
      <c r="I8" s="15">
        <f ca="1">SUMIFS(INDIRECT("TablaAnualDepartamentos["&amp;I$1&amp;"]"),TablaAnualDepartamentos[Año],AñoDeCalculo,TablaAnualDepartamentos[Departamento],$A8)</f>
        <v>0</v>
      </c>
      <c r="J8" s="15">
        <f ca="1">SUMIFS(INDIRECT("TablaAnualDepartamentos["&amp;J$1&amp;"]"),TablaAnualDepartamentos[Año],AñoDeCalculo,TablaAnualDepartamentos[Departamento],$A8)</f>
        <v>0</v>
      </c>
      <c r="K8" s="15">
        <f ca="1">SUMIFS(INDIRECT("TablaAnualDepartamentos["&amp;K$1&amp;"]"),TablaAnualDepartamentos[Año],AñoDeCalculo,TablaAnualDepartamentos[Departamento],$A8)</f>
        <v>0</v>
      </c>
      <c r="L8" s="15">
        <f ca="1">SUMIFS(INDIRECT("TablaAnualDepartamentos["&amp;L$1&amp;"]"),TablaAnualDepartamentos[Año],AñoDeCalculo,TablaAnualDepartamentos[Departamento],$A8)</f>
        <v>0</v>
      </c>
      <c r="M8" s="15">
        <f ca="1">SUMIFS(INDIRECT("TablaAnualDepartamentos["&amp;M$1&amp;"]"),TablaAnualDepartamentos[Año],AñoDeCalculo,TablaAnualDepartamentos[Departamento],$A8)</f>
        <v>0</v>
      </c>
      <c r="N8" s="15">
        <f ca="1">SUMIFS(INDIRECT("TablaAnualDepartamentos["&amp;N$1&amp;"]"),TablaAnualDepartamentos[Año],AñoDeCalculo,TablaAnualDepartamentos[Departamento],$A8)</f>
        <v>0</v>
      </c>
      <c r="O8" s="15">
        <f ca="1">SUMIFS(INDIRECT("TablaAnualDepartamentos["&amp;O$1&amp;"]"),TablaAnualDepartamentos[Año],AñoDeCalculo,TablaAnualDepartamentos[Departamento],$A8)</f>
        <v>0</v>
      </c>
      <c r="P8" s="15">
        <f ca="1">SUMIFS(INDIRECT("TablaAnualDepartamentos["&amp;P$1&amp;"]"),TablaAnualDepartamentos[Año],AñoDeCalculo,TablaAnualDepartamentos[Departamento],$A8)</f>
        <v>0</v>
      </c>
      <c r="Q8" s="15">
        <f ca="1">SUMIFS(INDIRECT("TablaAnualDepartamentos["&amp;Q$1&amp;"]"),TablaAnualDepartamentos[Año],AñoDeCalculo,TablaAnualDepartamentos[Departamento],$A8)</f>
        <v>0</v>
      </c>
      <c r="R8" s="15">
        <f ca="1">SUMIFS(INDIRECT("TablaAnualDepartamentos["&amp;R$1&amp;"]"),TablaAnualDepartamentos[Año],AñoDeCalculo,TablaAnualDepartamentos[Departamento],$A8)</f>
        <v>3.5882367999999998</v>
      </c>
      <c r="S8" s="15">
        <f ca="1">SUMIFS(INDIRECT("TablaAnualDepartamentos["&amp;S$1&amp;"]"),TablaAnualDepartamentos[Año],AñoDeCalculo,TablaAnualDepartamentos[Departamento],$A8)</f>
        <v>6.562208</v>
      </c>
      <c r="T8" s="15">
        <f ca="1">SUMIFS(INDIRECT("TablaAnualDepartamentos["&amp;T$1&amp;"]"),TablaAnualDepartamentos[Año],AñoDeCalculo,TablaAnualDepartamentos[Departamento],$A8)</f>
        <v>3.1609039999999999</v>
      </c>
      <c r="U8" s="15">
        <f ca="1">SUMIFS(INDIRECT("TablaAnualDepartamentos["&amp;U$1&amp;"]"),TablaAnualDepartamentos[Año],AñoDeCalculo,TablaAnualDepartamentos[Departamento],$A8)</f>
        <v>1.737417</v>
      </c>
      <c r="V8" s="15">
        <f ca="1">SUMIFS(INDIRECT("TablaAnualDepartamentos["&amp;V$1&amp;"]"),TablaAnualDepartamentos[Año],AñoDeCalculo,TablaAnualDepartamentos[Departamento],$A8)</f>
        <v>0</v>
      </c>
      <c r="W8" s="15">
        <f ca="1">SUMIFS(INDIRECT("TablaAnualDepartamentos["&amp;W$1&amp;"]"),TablaAnualDepartamentos[Año],AñoDeCalculo,TablaAnualDepartamentos[Departamento],$A8)</f>
        <v>0</v>
      </c>
      <c r="X8" s="15">
        <f ca="1">SUMIFS(INDIRECT("TablaAnualDepartamentos["&amp;X$1&amp;"]"),TablaAnualDepartamentos[Año],AñoDeCalculo,TablaAnualDepartamentos[Departamento],$A8)</f>
        <v>0</v>
      </c>
      <c r="Y8" s="15">
        <f ca="1">SUMIFS(INDIRECT("TablaAnualDepartamentos["&amp;Y$1&amp;"]"),TablaAnualDepartamentos[Año],AñoDeCalculo,TablaAnualDepartamentos[Departamento],$A8)</f>
        <v>0</v>
      </c>
      <c r="Z8" s="15">
        <f ca="1">SUMIFS(INDIRECT("TablaAnualDepartamentos["&amp;Z$1&amp;"]"),TablaAnualDepartamentos[Año],AñoDeCalculo,TablaAnualDepartamentos[Departamento],$A8)</f>
        <v>0</v>
      </c>
      <c r="AA8" s="15">
        <f ca="1">SUMIFS(INDIRECT("TablaAnualDepartamentos["&amp;AA$1&amp;"]"),TablaAnualDepartamentos[Año],AñoDeCalculo,TablaAnualDepartamentos[Departamento],$A8)</f>
        <v>0</v>
      </c>
      <c r="AB8" s="15">
        <f ca="1">SUMIFS(INDIRECT("TablaAnualDepartamentos["&amp;AB$1&amp;"]"),TablaAnualDepartamentos[Año],AñoDeCalculo,TablaAnualDepartamentos[Departamento],$A8)</f>
        <v>0</v>
      </c>
      <c r="AC8" s="15">
        <f ca="1">SUMIFS(INDIRECT("TablaAnualDepartamentos["&amp;AC$1&amp;"]"),TablaAnualDepartamentos[Año],AñoDeCalculo,TablaAnualDepartamentos[Departamento],$A8)</f>
        <v>0</v>
      </c>
      <c r="AD8" s="15">
        <f ca="1">SUMIFS(INDIRECT("TablaAnualDepartamentos["&amp;AD$1&amp;"]"),TablaAnualDepartamentos[Año],AñoDeCalculo,TablaAnualDepartamentos[Departamento],$A8)</f>
        <v>0</v>
      </c>
      <c r="AE8" s="15">
        <f ca="1">SUMIFS(INDIRECT("TablaAnualDepartamentos["&amp;AE$1&amp;"]"),TablaAnualDepartamentos[Año],AñoDeCalculo,TablaAnualDepartamentos[Departamento],$A8)</f>
        <v>7.4191710000000004</v>
      </c>
      <c r="AF8" s="15">
        <f ca="1">SUMIFS(INDIRECT("TablaAnualDepartamentos["&amp;AF$1&amp;"]"),TablaAnualDepartamentos[Año],AñoDeCalculo,TablaAnualDepartamentos[Departamento],$A8)</f>
        <v>0.84742200000000001</v>
      </c>
      <c r="AG8" s="15">
        <f ca="1">SUMIFS(INDIRECT("TablaAnualDepartamentos["&amp;AG$1&amp;"]"),TablaAnualDepartamentos[Año],AñoDeCalculo,TablaAnualDepartamentos[Departamento],$A8)</f>
        <v>0.56320797877207396</v>
      </c>
      <c r="AH8" s="15">
        <f ca="1">SUMIFS(INDIRECT("TablaAnualDepartamentos["&amp;AH$1&amp;"]"),TablaAnualDepartamentos[Año],AñoDeCalculo,TablaAnualDepartamentos[Departamento],$A8)</f>
        <v>1.3137321</v>
      </c>
      <c r="AI8" s="15">
        <f ca="1">SUMIFS(INDIRECT("TablaAnualDepartamentos["&amp;AI$1&amp;"]"),TablaAnualDepartamentos[Año],AñoDeCalculo,TablaAnualDepartamentos[Departamento],$A8)</f>
        <v>0.94910700000000003</v>
      </c>
      <c r="AJ8" s="15">
        <f ca="1">SUMIFS(INDIRECT("TablaAnualDepartamentos["&amp;AJ$1&amp;"]"),TablaAnualDepartamentos[Año],AñoDeCalculo,TablaAnualDepartamentos[Departamento],$A8)</f>
        <v>3.3541509999999997E-2</v>
      </c>
      <c r="AK8" s="15">
        <f ca="1">SUMIFS(INDIRECT("TablaAnualDepartamentos["&amp;AK$1&amp;"]"),TablaAnualDepartamentos[Año],AñoDeCalculo,TablaAnualDepartamentos[Departamento],$A8)</f>
        <v>6.1610899999999997</v>
      </c>
      <c r="AL8" s="15">
        <f ca="1">SUMIFS(INDIRECT("TablaAnualDepartamentos["&amp;AL$1&amp;"]"),TablaAnualDepartamentos[Año],AñoDeCalculo,TablaAnualDepartamentos[Departamento],$A8)</f>
        <v>0.25193355186946997</v>
      </c>
      <c r="AM8" s="15">
        <f ca="1">SUMIFS(INDIRECT("TablaAnualDepartamentos["&amp;AM$1&amp;"]"),TablaAnualDepartamentos[Año],AñoDeCalculo,TablaAnualDepartamentos[Departamento],$A8)</f>
        <v>0</v>
      </c>
      <c r="AN8" s="15">
        <f ca="1">SUMIFS(INDIRECT("TablaAnualDepartamentos["&amp;AN$1&amp;"]"),TablaAnualDepartamentos[Año],AñoDeCalculo,TablaAnualDepartamentos[Departamento],$A8)</f>
        <v>0.43847279</v>
      </c>
      <c r="AO8" s="15">
        <f ca="1">SUMIFS(INDIRECT("TablaAnualDepartamentos["&amp;AO$1&amp;"]"),TablaAnualDepartamentos[Año],AñoDeCalculo,TablaAnualDepartamentos[Departamento],$A8)</f>
        <v>0.13297612</v>
      </c>
      <c r="AP8" s="15">
        <f ca="1">SUMIFS(INDIRECT("TablaAnualDepartamentos["&amp;AP$1&amp;"]"),TablaAnualDepartamentos[Año],AñoDeCalculo,TablaAnualDepartamentos[Departamento],$A8)</f>
        <v>0.14886115999999999</v>
      </c>
      <c r="AQ8" s="15">
        <f ca="1">SUMIFS(INDIRECT("TablaAnualDepartamentos["&amp;AQ$1&amp;"]"),TablaAnualDepartamentos[Año],AñoDeCalculo,TablaAnualDepartamentos[Departamento],$A8)</f>
        <v>4.9627409999999997E-2</v>
      </c>
      <c r="AR8" s="15">
        <f ca="1">SUMIFS(INDIRECT("TablaAnualDepartamentos["&amp;AR$1&amp;"]"),TablaAnualDepartamentos[Año],AñoDeCalculo,TablaAnualDepartamentos[Departamento],$A8)</f>
        <v>0</v>
      </c>
      <c r="AS8" s="15">
        <f ca="1">SUMIFS(INDIRECT("TablaAnualDepartamentos["&amp;AS$1&amp;"]"),TablaAnualDepartamentos[Año],AñoDeCalculo,TablaAnualDepartamentos[Departamento],$A8)</f>
        <v>0</v>
      </c>
      <c r="AT8" s="15">
        <f ca="1">SUMIFS(INDIRECT("TablaAnualDepartamentos["&amp;AT$1&amp;"]"),TablaAnualDepartamentos[Año],AñoDeCalculo,TablaAnualDepartamentos[Departamento],$A8)</f>
        <v>0</v>
      </c>
      <c r="AU8" s="15">
        <f ca="1">SUMIFS(INDIRECT("TablaAnualDepartamentos["&amp;AU$1&amp;"]"),TablaAnualDepartamentos[Año],AñoDeCalculo,TablaAnualDepartamentos[Departamento],$A8)</f>
        <v>0</v>
      </c>
      <c r="AV8" s="15">
        <f ca="1">SUMIFS(INDIRECT("TablaAnualDepartamentos["&amp;AV$1&amp;"]"),TablaAnualDepartamentos[Año],AñoDeCalculo,TablaAnualDepartamentos[Departamento],$A8)</f>
        <v>0.30713649999999998</v>
      </c>
      <c r="AW8" s="15">
        <f ca="1">SUMIFS(INDIRECT("TablaAnualDepartamentos["&amp;AW$1&amp;"]"),TablaAnualDepartamentos[Año],AñoDeCalculo,TablaAnualDepartamentos[Departamento],$A8)</f>
        <v>0</v>
      </c>
      <c r="AX8" s="15">
        <f ca="1">SUMIFS(INDIRECT("TablaAnualDepartamentos["&amp;AX$1&amp;"]"),TablaAnualDepartamentos[Año],AñoDeCalculo,TablaAnualDepartamentos[Departamento],$A8)</f>
        <v>0</v>
      </c>
      <c r="AY8" s="15">
        <f ca="1">SUMIFS(INDIRECT("TablaAnualDepartamentos["&amp;AY$1&amp;"]"),TablaAnualDepartamentos[Año],AñoDeCalculo,TablaAnualDepartamentos[Departamento],$A8)</f>
        <v>0</v>
      </c>
      <c r="AZ8" s="15">
        <f ca="1">SUMIFS(INDIRECT("TablaAnualDepartamentos["&amp;AZ$1&amp;"]"),TablaAnualDepartamentos[Año],AñoDeCalculo,TablaAnualDepartamentos[Departamento],$A8)</f>
        <v>0</v>
      </c>
      <c r="BA8" s="15">
        <f ca="1">SUMIFS(INDIRECT("TablaAnualDepartamentos["&amp;BA$1&amp;"]"),TablaAnualDepartamentos[Año],AñoDeCalculo,TablaAnualDepartamentos[Departamento],$A8)</f>
        <v>0</v>
      </c>
      <c r="BB8" s="15">
        <f ca="1">SUMIFS(INDIRECT("TablaAnualDepartamentos["&amp;BB$1&amp;"]"),TablaAnualDepartamentos[Año],AñoDeCalculo,TablaAnualDepartamentos[Departamento],$A8)</f>
        <v>0.38031504300000002</v>
      </c>
      <c r="BC8" s="15">
        <f ca="1">SUMIFS(INDIRECT("TablaAnualDepartamentos["&amp;BC$1&amp;"]"),TablaAnualDepartamentos[Año],AñoDeCalculo,TablaAnualDepartamentos[Departamento],$A8)</f>
        <v>0</v>
      </c>
      <c r="BD8" s="15">
        <f ca="1">SUMIFS(INDIRECT("TablaAnualDepartamentos["&amp;BD$1&amp;"]"),TablaAnualDepartamentos[Año],AñoDeCalculo,TablaAnualDepartamentos[Departamento],$A8)</f>
        <v>0</v>
      </c>
      <c r="BE8" s="15">
        <f ca="1">SUMIFS(INDIRECT("TablaAnualDepartamentos["&amp;BE$1&amp;"]"),TablaAnualDepartamentos[Año],AñoDeCalculo,TablaAnualDepartamentos[Departamento],$A8)</f>
        <v>0</v>
      </c>
      <c r="BF8" s="15">
        <f ca="1">SUMIFS(INDIRECT("TablaAnualDepartamentos["&amp;BF$1&amp;"]"),TablaAnualDepartamentos[Año],AñoDeCalculo,TablaAnualDepartamentos[Departamento],$A8)</f>
        <v>0</v>
      </c>
      <c r="BG8" s="15">
        <f ca="1">SUMIFS(INDIRECT("TablaAnualDepartamentos["&amp;BG$1&amp;"]"),TablaAnualDepartamentos[Año],AñoDeCalculo,TablaAnualDepartamentos[Departamento],$A8)</f>
        <v>0.5291458</v>
      </c>
      <c r="BH8" s="15">
        <f ca="1">SUMIFS(INDIRECT("TablaAnualDepartamentos["&amp;BH$1&amp;"]"),TablaAnualDepartamentos[Año],AñoDeCalculo,TablaAnualDepartamentos[Departamento],$A8)</f>
        <v>3.8271430000000002E-2</v>
      </c>
      <c r="BI8" s="15">
        <f ca="1">SUMIFS(INDIRECT("TablaAnualDepartamentos["&amp;BI$1&amp;"]"),TablaAnualDepartamentos[Año],AñoDeCalculo,TablaAnualDepartamentos[Departamento],$A8)</f>
        <v>0.13059345999999999</v>
      </c>
      <c r="BJ8" s="15">
        <f ca="1">SUMIFS(INDIRECT("TablaAnualDepartamentos["&amp;BJ$1&amp;"]"),TablaAnualDepartamentos[Año],AñoDeCalculo,TablaAnualDepartamentos[Departamento],$A8)</f>
        <v>0</v>
      </c>
      <c r="BK8" s="15">
        <f ca="1">SUMIFS(INDIRECT("TablaAnualDepartamentos["&amp;BK$1&amp;"]"),TablaAnualDepartamentos[Año],AñoDeCalculo,TablaAnualDepartamentos[Departamento],$A8)</f>
        <v>0</v>
      </c>
      <c r="BL8" s="15">
        <f ca="1">SUMIFS(INDIRECT("TablaAnualDepartamentos["&amp;BL$1&amp;"]"),TablaAnualDepartamentos[Año],AñoDeCalculo,TablaAnualDepartamentos[Departamento],$A8)</f>
        <v>1.1931604000000001E-3</v>
      </c>
      <c r="BM8" s="15">
        <f ca="1">SUMIFS(INDIRECT("TablaAnualDepartamentos["&amp;BM$1&amp;"]"),TablaAnualDepartamentos[Año],AñoDeCalculo,TablaAnualDepartamentos[Departamento],$A8)</f>
        <v>0.24244085000000001</v>
      </c>
      <c r="BN8" s="15">
        <f ca="1">SUMIFS(INDIRECT("TablaAnualDepartamentos["&amp;BN$1&amp;"]"),TablaAnualDepartamentos[Año],AñoDeCalculo,TablaAnualDepartamentos[Departamento],$A8)</f>
        <v>0</v>
      </c>
      <c r="BO8" s="15">
        <f ca="1">SUMIFS(INDIRECT("TablaAnualDepartamentos["&amp;BO$1&amp;"]"),TablaAnualDepartamentos[Año],AñoDeCalculo,TablaAnualDepartamentos[Departamento],$A8)</f>
        <v>9.5158080000000006E-3</v>
      </c>
      <c r="BP8" s="15">
        <f ca="1">SUMIFS(INDIRECT("TablaAnualDepartamentos["&amp;BP$1&amp;"]"),TablaAnualDepartamentos[Año],AñoDeCalculo,TablaAnualDepartamentos[Departamento],$A8)</f>
        <v>5.6853110000000002E-3</v>
      </c>
      <c r="BQ8" s="15">
        <f ca="1">SUMIFS(INDIRECT("TablaAnualDepartamentos["&amp;BQ$1&amp;"]"),TablaAnualDepartamentos[Año],AñoDeCalculo,TablaAnualDepartamentos[Departamento],$A8)</f>
        <v>0</v>
      </c>
      <c r="BR8" s="15">
        <f ca="1">SUMIFS(INDIRECT("TablaAnualDepartamentos["&amp;BR$1&amp;"]"),TablaAnualDepartamentos[Año],AñoDeCalculo,TablaAnualDepartamentos[Departamento],$A8)</f>
        <v>0</v>
      </c>
      <c r="BS8" s="15">
        <f ca="1">SUMIFS(INDIRECT("TablaAnualDepartamentos["&amp;BS$1&amp;"]"),TablaAnualDepartamentos[Año],AñoDeCalculo,TablaAnualDepartamentos[Departamento],$A8)</f>
        <v>0.13614008999999999</v>
      </c>
      <c r="BT8" s="15">
        <f ca="1">SUMIFS(INDIRECT("TablaAnualDepartamentos["&amp;BT$1&amp;"]"),TablaAnualDepartamentos[Año],AñoDeCalculo,TablaAnualDepartamentos[Departamento],$A8)</f>
        <v>0</v>
      </c>
      <c r="CE8" s="15">
        <f t="shared" ca="1" si="2"/>
        <v>0.25193355186946997</v>
      </c>
      <c r="CF8" s="15">
        <f t="shared" ca="1" si="2"/>
        <v>6.1610899999999997</v>
      </c>
      <c r="CK8" s="23">
        <f>IF(Departamentos!$D7=CK$2,Departamentos!$C7,0)</f>
        <v>0</v>
      </c>
      <c r="CL8" s="23">
        <f>IF(Departamentos!$D7=CL$2,Departamentos!$C7,0)</f>
        <v>0</v>
      </c>
      <c r="CM8" s="23">
        <f>IF(Departamentos!$D7=CM$2,Departamentos!$C7,0)</f>
        <v>0</v>
      </c>
      <c r="CN8" s="23">
        <f>IF(Departamentos!$D7=CN$2,Departamentos!$C7,0)</f>
        <v>1217376</v>
      </c>
      <c r="CO8" s="23">
        <f>IF(Departamentos!$D7=CO$2,Departamentos!$C7,0)</f>
        <v>0</v>
      </c>
      <c r="CP8" s="23">
        <f>IF(Departamentos!$D7=CP$2,Departamentos!$C7,0)</f>
        <v>0</v>
      </c>
      <c r="CQ8" s="23">
        <f>IF(Departamentos!$D7=CQ$2,Departamentos!$C7,0)</f>
        <v>0</v>
      </c>
      <c r="CR8" s="23">
        <f>IF(Departamentos!$D7=CR$2,Departamentos!$C7,0)</f>
        <v>0</v>
      </c>
      <c r="CS8" s="23">
        <f>IF(Departamentos!$D7=CS$2,Departamentos!$C7,0)</f>
        <v>0</v>
      </c>
    </row>
    <row r="9" spans="1:97" x14ac:dyDescent="0.25">
      <c r="A9" s="15">
        <f>Departamentos!A8</f>
        <v>17</v>
      </c>
      <c r="B9" s="15" t="str">
        <f>Departamentos!B8</f>
        <v>Caldas</v>
      </c>
      <c r="C9" s="15">
        <f ca="1">SUMIFS(INDIRECT("TablaAnualDepartamentos["&amp;C$1&amp;"]"),TablaAnualDepartamentos[Año],AñoDeCalculo,TablaAnualDepartamentos[Departamento],$A9)</f>
        <v>0</v>
      </c>
      <c r="D9" s="15">
        <f ca="1">SUMIFS(INDIRECT("TablaAnualDepartamentos["&amp;D$1&amp;"]"),TablaAnualDepartamentos[Año],AñoDeCalculo,TablaAnualDepartamentos[Departamento],$A9)</f>
        <v>0</v>
      </c>
      <c r="E9" s="15">
        <f ca="1">SUMIFS(INDIRECT("TablaAnualDepartamentos["&amp;E$1&amp;"]"),TablaAnualDepartamentos[Año],AñoDeCalculo,TablaAnualDepartamentos[Departamento],$A9)</f>
        <v>0</v>
      </c>
      <c r="F9" s="15">
        <f ca="1">SUMIFS(INDIRECT("TablaAnualDepartamentos["&amp;F$1&amp;"]"),TablaAnualDepartamentos[Año],AñoDeCalculo,TablaAnualDepartamentos[Departamento],$A9)</f>
        <v>0</v>
      </c>
      <c r="G9" s="15">
        <f ca="1">SUMIFS(INDIRECT("TablaAnualDepartamentos["&amp;G$1&amp;"]"),TablaAnualDepartamentos[Año],AñoDeCalculo,TablaAnualDepartamentos[Departamento],$A9)</f>
        <v>0</v>
      </c>
      <c r="H9" s="15">
        <f ca="1">SUMIFS(INDIRECT("TablaAnualDepartamentos["&amp;H$1&amp;"]"),TablaAnualDepartamentos[Año],AñoDeCalculo,TablaAnualDepartamentos[Departamento],$A9)</f>
        <v>0</v>
      </c>
      <c r="I9" s="15">
        <f ca="1">SUMIFS(INDIRECT("TablaAnualDepartamentos["&amp;I$1&amp;"]"),TablaAnualDepartamentos[Año],AñoDeCalculo,TablaAnualDepartamentos[Departamento],$A9)</f>
        <v>0</v>
      </c>
      <c r="J9" s="15">
        <f ca="1">SUMIFS(INDIRECT("TablaAnualDepartamentos["&amp;J$1&amp;"]"),TablaAnualDepartamentos[Año],AñoDeCalculo,TablaAnualDepartamentos[Departamento],$A9)</f>
        <v>0</v>
      </c>
      <c r="K9" s="15">
        <f ca="1">SUMIFS(INDIRECT("TablaAnualDepartamentos["&amp;K$1&amp;"]"),TablaAnualDepartamentos[Año],AñoDeCalculo,TablaAnualDepartamentos[Departamento],$A9)</f>
        <v>0</v>
      </c>
      <c r="L9" s="15">
        <f ca="1">SUMIFS(INDIRECT("TablaAnualDepartamentos["&amp;L$1&amp;"]"),TablaAnualDepartamentos[Año],AñoDeCalculo,TablaAnualDepartamentos[Departamento],$A9)</f>
        <v>0</v>
      </c>
      <c r="M9" s="15">
        <f ca="1">SUMIFS(INDIRECT("TablaAnualDepartamentos["&amp;M$1&amp;"]"),TablaAnualDepartamentos[Año],AñoDeCalculo,TablaAnualDepartamentos[Departamento],$A9)</f>
        <v>0</v>
      </c>
      <c r="N9" s="15">
        <f ca="1">SUMIFS(INDIRECT("TablaAnualDepartamentos["&amp;N$1&amp;"]"),TablaAnualDepartamentos[Año],AñoDeCalculo,TablaAnualDepartamentos[Departamento],$A9)</f>
        <v>0</v>
      </c>
      <c r="O9" s="15">
        <f ca="1">SUMIFS(INDIRECT("TablaAnualDepartamentos["&amp;O$1&amp;"]"),TablaAnualDepartamentos[Año],AñoDeCalculo,TablaAnualDepartamentos[Departamento],$A9)</f>
        <v>0</v>
      </c>
      <c r="P9" s="15">
        <f ca="1">SUMIFS(INDIRECT("TablaAnualDepartamentos["&amp;P$1&amp;"]"),TablaAnualDepartamentos[Año],AñoDeCalculo,TablaAnualDepartamentos[Departamento],$A9)</f>
        <v>0</v>
      </c>
      <c r="Q9" s="15">
        <f ca="1">SUMIFS(INDIRECT("TablaAnualDepartamentos["&amp;Q$1&amp;"]"),TablaAnualDepartamentos[Año],AñoDeCalculo,TablaAnualDepartamentos[Departamento],$A9)</f>
        <v>0</v>
      </c>
      <c r="R9" s="15">
        <f ca="1">SUMIFS(INDIRECT("TablaAnualDepartamentos["&amp;R$1&amp;"]"),TablaAnualDepartamentos[Año],AñoDeCalculo,TablaAnualDepartamentos[Departamento],$A9)</f>
        <v>3.9807271000000002</v>
      </c>
      <c r="S9" s="15">
        <f ca="1">SUMIFS(INDIRECT("TablaAnualDepartamentos["&amp;S$1&amp;"]"),TablaAnualDepartamentos[Año],AñoDeCalculo,TablaAnualDepartamentos[Departamento],$A9)</f>
        <v>6.5985180000000003</v>
      </c>
      <c r="T9" s="15">
        <f ca="1">SUMIFS(INDIRECT("TablaAnualDepartamentos["&amp;T$1&amp;"]"),TablaAnualDepartamentos[Año],AñoDeCalculo,TablaAnualDepartamentos[Departamento],$A9)</f>
        <v>3.221692</v>
      </c>
      <c r="U9" s="15">
        <f ca="1">SUMIFS(INDIRECT("TablaAnualDepartamentos["&amp;U$1&amp;"]"),TablaAnualDepartamentos[Año],AñoDeCalculo,TablaAnualDepartamentos[Departamento],$A9)</f>
        <v>1.8556816</v>
      </c>
      <c r="V9" s="15">
        <f ca="1">SUMIFS(INDIRECT("TablaAnualDepartamentos["&amp;V$1&amp;"]"),TablaAnualDepartamentos[Año],AñoDeCalculo,TablaAnualDepartamentos[Departamento],$A9)</f>
        <v>0</v>
      </c>
      <c r="W9" s="15">
        <f ca="1">SUMIFS(INDIRECT("TablaAnualDepartamentos["&amp;W$1&amp;"]"),TablaAnualDepartamentos[Año],AñoDeCalculo,TablaAnualDepartamentos[Departamento],$A9)</f>
        <v>0</v>
      </c>
      <c r="X9" s="15">
        <f ca="1">SUMIFS(INDIRECT("TablaAnualDepartamentos["&amp;X$1&amp;"]"),TablaAnualDepartamentos[Año],AñoDeCalculo,TablaAnualDepartamentos[Departamento],$A9)</f>
        <v>0</v>
      </c>
      <c r="Y9" s="15">
        <f ca="1">SUMIFS(INDIRECT("TablaAnualDepartamentos["&amp;Y$1&amp;"]"),TablaAnualDepartamentos[Año],AñoDeCalculo,TablaAnualDepartamentos[Departamento],$A9)</f>
        <v>0</v>
      </c>
      <c r="Z9" s="15">
        <f ca="1">SUMIFS(INDIRECT("TablaAnualDepartamentos["&amp;Z$1&amp;"]"),TablaAnualDepartamentos[Año],AñoDeCalculo,TablaAnualDepartamentos[Departamento],$A9)</f>
        <v>0</v>
      </c>
      <c r="AA9" s="15">
        <f ca="1">SUMIFS(INDIRECT("TablaAnualDepartamentos["&amp;AA$1&amp;"]"),TablaAnualDepartamentos[Año],AñoDeCalculo,TablaAnualDepartamentos[Departamento],$A9)</f>
        <v>0</v>
      </c>
      <c r="AB9" s="15">
        <f ca="1">SUMIFS(INDIRECT("TablaAnualDepartamentos["&amp;AB$1&amp;"]"),TablaAnualDepartamentos[Año],AñoDeCalculo,TablaAnualDepartamentos[Departamento],$A9)</f>
        <v>0</v>
      </c>
      <c r="AC9" s="15">
        <f ca="1">SUMIFS(INDIRECT("TablaAnualDepartamentos["&amp;AC$1&amp;"]"),TablaAnualDepartamentos[Año],AñoDeCalculo,TablaAnualDepartamentos[Departamento],$A9)</f>
        <v>0</v>
      </c>
      <c r="AD9" s="15">
        <f ca="1">SUMIFS(INDIRECT("TablaAnualDepartamentos["&amp;AD$1&amp;"]"),TablaAnualDepartamentos[Año],AñoDeCalculo,TablaAnualDepartamentos[Departamento],$A9)</f>
        <v>0</v>
      </c>
      <c r="AE9" s="15">
        <f ca="1">SUMIFS(INDIRECT("TablaAnualDepartamentos["&amp;AE$1&amp;"]"),TablaAnualDepartamentos[Año],AñoDeCalculo,TablaAnualDepartamentos[Departamento],$A9)</f>
        <v>8.1037199999999991</v>
      </c>
      <c r="AF9" s="15">
        <f ca="1">SUMIFS(INDIRECT("TablaAnualDepartamentos["&amp;AF$1&amp;"]"),TablaAnualDepartamentos[Año],AñoDeCalculo,TablaAnualDepartamentos[Departamento],$A9)</f>
        <v>0.774536</v>
      </c>
      <c r="AG9" s="15">
        <f ca="1">SUMIFS(INDIRECT("TablaAnualDepartamentos["&amp;AG$1&amp;"]"),TablaAnualDepartamentos[Año],AñoDeCalculo,TablaAnualDepartamentos[Departamento],$A9)</f>
        <v>0.58393775720164598</v>
      </c>
      <c r="AH9" s="15">
        <f ca="1">SUMIFS(INDIRECT("TablaAnualDepartamentos["&amp;AH$1&amp;"]"),TablaAnualDepartamentos[Año],AñoDeCalculo,TablaAnualDepartamentos[Departamento],$A9)</f>
        <v>1.1898716</v>
      </c>
      <c r="AI9" s="15">
        <f ca="1">SUMIFS(INDIRECT("TablaAnualDepartamentos["&amp;AI$1&amp;"]"),TablaAnualDepartamentos[Año],AñoDeCalculo,TablaAnualDepartamentos[Departamento],$A9)</f>
        <v>0.87020399999999998</v>
      </c>
      <c r="AJ9" s="15">
        <f ca="1">SUMIFS(INDIRECT("TablaAnualDepartamentos["&amp;AJ$1&amp;"]"),TablaAnualDepartamentos[Año],AñoDeCalculo,TablaAnualDepartamentos[Departamento],$A9)</f>
        <v>5.2135809999999998E-2</v>
      </c>
      <c r="AK9" s="15">
        <f ca="1">SUMIFS(INDIRECT("TablaAnualDepartamentos["&amp;AK$1&amp;"]"),TablaAnualDepartamentos[Año],AñoDeCalculo,TablaAnualDepartamentos[Departamento],$A9)</f>
        <v>8.232443</v>
      </c>
      <c r="AL9" s="15">
        <f ca="1">SUMIFS(INDIRECT("TablaAnualDepartamentos["&amp;AL$1&amp;"]"),TablaAnualDepartamentos[Año],AñoDeCalculo,TablaAnualDepartamentos[Departamento],$A9)</f>
        <v>0.33944713149647698</v>
      </c>
      <c r="AM9" s="15">
        <f ca="1">SUMIFS(INDIRECT("TablaAnualDepartamentos["&amp;AM$1&amp;"]"),TablaAnualDepartamentos[Año],AñoDeCalculo,TablaAnualDepartamentos[Departamento],$A9)</f>
        <v>0</v>
      </c>
      <c r="AN9" s="15">
        <f ca="1">SUMIFS(INDIRECT("TablaAnualDepartamentos["&amp;AN$1&amp;"]"),TablaAnualDepartamentos[Año],AñoDeCalculo,TablaAnualDepartamentos[Departamento],$A9)</f>
        <v>0.52578398000000004</v>
      </c>
      <c r="AO9" s="15">
        <f ca="1">SUMIFS(INDIRECT("TablaAnualDepartamentos["&amp;AO$1&amp;"]"),TablaAnualDepartamentos[Año],AñoDeCalculo,TablaAnualDepartamentos[Departamento],$A9)</f>
        <v>0.17161633000000001</v>
      </c>
      <c r="AP9" s="15">
        <f ca="1">SUMIFS(INDIRECT("TablaAnualDepartamentos["&amp;AP$1&amp;"]"),TablaAnualDepartamentos[Año],AñoDeCalculo,TablaAnualDepartamentos[Departamento],$A9)</f>
        <v>0.10263411</v>
      </c>
      <c r="AQ9" s="15">
        <f ca="1">SUMIFS(INDIRECT("TablaAnualDepartamentos["&amp;AQ$1&amp;"]"),TablaAnualDepartamentos[Año],AñoDeCalculo,TablaAnualDepartamentos[Departamento],$A9)</f>
        <v>4.233075E-2</v>
      </c>
      <c r="AR9" s="15">
        <f ca="1">SUMIFS(INDIRECT("TablaAnualDepartamentos["&amp;AR$1&amp;"]"),TablaAnualDepartamentos[Año],AñoDeCalculo,TablaAnualDepartamentos[Departamento],$A9)</f>
        <v>0</v>
      </c>
      <c r="AS9" s="15">
        <f ca="1">SUMIFS(INDIRECT("TablaAnualDepartamentos["&amp;AS$1&amp;"]"),TablaAnualDepartamentos[Año],AñoDeCalculo,TablaAnualDepartamentos[Departamento],$A9)</f>
        <v>0</v>
      </c>
      <c r="AT9" s="15">
        <f ca="1">SUMIFS(INDIRECT("TablaAnualDepartamentos["&amp;AT$1&amp;"]"),TablaAnualDepartamentos[Año],AñoDeCalculo,TablaAnualDepartamentos[Departamento],$A9)</f>
        <v>0</v>
      </c>
      <c r="AU9" s="15">
        <f ca="1">SUMIFS(INDIRECT("TablaAnualDepartamentos["&amp;AU$1&amp;"]"),TablaAnualDepartamentos[Año],AñoDeCalculo,TablaAnualDepartamentos[Departamento],$A9)</f>
        <v>0</v>
      </c>
      <c r="AV9" s="15">
        <f ca="1">SUMIFS(INDIRECT("TablaAnualDepartamentos["&amp;AV$1&amp;"]"),TablaAnualDepartamentos[Año],AñoDeCalculo,TablaAnualDepartamentos[Departamento],$A9)</f>
        <v>0.40056900000000001</v>
      </c>
      <c r="AW9" s="15">
        <f ca="1">SUMIFS(INDIRECT("TablaAnualDepartamentos["&amp;AW$1&amp;"]"),TablaAnualDepartamentos[Año],AñoDeCalculo,TablaAnualDepartamentos[Departamento],$A9)</f>
        <v>0</v>
      </c>
      <c r="AX9" s="15">
        <f ca="1">SUMIFS(INDIRECT("TablaAnualDepartamentos["&amp;AX$1&amp;"]"),TablaAnualDepartamentos[Año],AñoDeCalculo,TablaAnualDepartamentos[Departamento],$A9)</f>
        <v>0</v>
      </c>
      <c r="AY9" s="15">
        <f ca="1">SUMIFS(INDIRECT("TablaAnualDepartamentos["&amp;AY$1&amp;"]"),TablaAnualDepartamentos[Año],AñoDeCalculo,TablaAnualDepartamentos[Departamento],$A9)</f>
        <v>0</v>
      </c>
      <c r="AZ9" s="15">
        <f ca="1">SUMIFS(INDIRECT("TablaAnualDepartamentos["&amp;AZ$1&amp;"]"),TablaAnualDepartamentos[Año],AñoDeCalculo,TablaAnualDepartamentos[Departamento],$A9)</f>
        <v>0</v>
      </c>
      <c r="BA9" s="15">
        <f ca="1">SUMIFS(INDIRECT("TablaAnualDepartamentos["&amp;BA$1&amp;"]"),TablaAnualDepartamentos[Año],AñoDeCalculo,TablaAnualDepartamentos[Departamento],$A9)</f>
        <v>0</v>
      </c>
      <c r="BB9" s="15">
        <f ca="1">SUMIFS(INDIRECT("TablaAnualDepartamentos["&amp;BB$1&amp;"]"),TablaAnualDepartamentos[Año],AñoDeCalculo,TablaAnualDepartamentos[Departamento],$A9)</f>
        <v>0.20972871200000001</v>
      </c>
      <c r="BC9" s="15">
        <f ca="1">SUMIFS(INDIRECT("TablaAnualDepartamentos["&amp;BC$1&amp;"]"),TablaAnualDepartamentos[Año],AñoDeCalculo,TablaAnualDepartamentos[Departamento],$A9)</f>
        <v>0</v>
      </c>
      <c r="BD9" s="15">
        <f ca="1">SUMIFS(INDIRECT("TablaAnualDepartamentos["&amp;BD$1&amp;"]"),TablaAnualDepartamentos[Año],AñoDeCalculo,TablaAnualDepartamentos[Departamento],$A9)</f>
        <v>0</v>
      </c>
      <c r="BE9" s="15">
        <f ca="1">SUMIFS(INDIRECT("TablaAnualDepartamentos["&amp;BE$1&amp;"]"),TablaAnualDepartamentos[Año],AñoDeCalculo,TablaAnualDepartamentos[Departamento],$A9)</f>
        <v>0</v>
      </c>
      <c r="BF9" s="15">
        <f ca="1">SUMIFS(INDIRECT("TablaAnualDepartamentos["&amp;BF$1&amp;"]"),TablaAnualDepartamentos[Año],AñoDeCalculo,TablaAnualDepartamentos[Departamento],$A9)</f>
        <v>0</v>
      </c>
      <c r="BG9" s="15">
        <f ca="1">SUMIFS(INDIRECT("TablaAnualDepartamentos["&amp;BG$1&amp;"]"),TablaAnualDepartamentos[Año],AñoDeCalculo,TablaAnualDepartamentos[Departamento],$A9)</f>
        <v>0.72800920000000002</v>
      </c>
      <c r="BH9" s="15">
        <f ca="1">SUMIFS(INDIRECT("TablaAnualDepartamentos["&amp;BH$1&amp;"]"),TablaAnualDepartamentos[Año],AñoDeCalculo,TablaAnualDepartamentos[Departamento],$A9)</f>
        <v>9.1551099999999996E-2</v>
      </c>
      <c r="BI9" s="15">
        <f ca="1">SUMIFS(INDIRECT("TablaAnualDepartamentos["&amp;BI$1&amp;"]"),TablaAnualDepartamentos[Año],AñoDeCalculo,TablaAnualDepartamentos[Departamento],$A9)</f>
        <v>9.6625950000000002E-2</v>
      </c>
      <c r="BJ9" s="15">
        <f ca="1">SUMIFS(INDIRECT("TablaAnualDepartamentos["&amp;BJ$1&amp;"]"),TablaAnualDepartamentos[Año],AñoDeCalculo,TablaAnualDepartamentos[Departamento],$A9)</f>
        <v>0</v>
      </c>
      <c r="BK9" s="15">
        <f ca="1">SUMIFS(INDIRECT("TablaAnualDepartamentos["&amp;BK$1&amp;"]"),TablaAnualDepartamentos[Año],AñoDeCalculo,TablaAnualDepartamentos[Departamento],$A9)</f>
        <v>0</v>
      </c>
      <c r="BL9" s="15">
        <f ca="1">SUMIFS(INDIRECT("TablaAnualDepartamentos["&amp;BL$1&amp;"]"),TablaAnualDepartamentos[Año],AñoDeCalculo,TablaAnualDepartamentos[Departamento],$A9)</f>
        <v>9.9654809999999991E-4</v>
      </c>
      <c r="BM9" s="15">
        <f ca="1">SUMIFS(INDIRECT("TablaAnualDepartamentos["&amp;BM$1&amp;"]"),TablaAnualDepartamentos[Año],AñoDeCalculo,TablaAnualDepartamentos[Departamento],$A9)</f>
        <v>0.20069914</v>
      </c>
      <c r="BN9" s="15">
        <f ca="1">SUMIFS(INDIRECT("TablaAnualDepartamentos["&amp;BN$1&amp;"]"),TablaAnualDepartamentos[Año],AñoDeCalculo,TablaAnualDepartamentos[Departamento],$A9)</f>
        <v>0</v>
      </c>
      <c r="BO9" s="15">
        <f ca="1">SUMIFS(INDIRECT("TablaAnualDepartamentos["&amp;BO$1&amp;"]"),TablaAnualDepartamentos[Año],AñoDeCalculo,TablaAnualDepartamentos[Departamento],$A9)</f>
        <v>4.9238620000000002E-3</v>
      </c>
      <c r="BP9" s="15">
        <f ca="1">SUMIFS(INDIRECT("TablaAnualDepartamentos["&amp;BP$1&amp;"]"),TablaAnualDepartamentos[Año],AñoDeCalculo,TablaAnualDepartamentos[Departamento],$A9)</f>
        <v>4.9448249999999999E-3</v>
      </c>
      <c r="BQ9" s="15">
        <f ca="1">SUMIFS(INDIRECT("TablaAnualDepartamentos["&amp;BQ$1&amp;"]"),TablaAnualDepartamentos[Año],AñoDeCalculo,TablaAnualDepartamentos[Departamento],$A9)</f>
        <v>0</v>
      </c>
      <c r="BR9" s="15">
        <f ca="1">SUMIFS(INDIRECT("TablaAnualDepartamentos["&amp;BR$1&amp;"]"),TablaAnualDepartamentos[Año],AñoDeCalculo,TablaAnualDepartamentos[Departamento],$A9)</f>
        <v>0</v>
      </c>
      <c r="BS9" s="15">
        <f ca="1">SUMIFS(INDIRECT("TablaAnualDepartamentos["&amp;BS$1&amp;"]"),TablaAnualDepartamentos[Año],AñoDeCalculo,TablaAnualDepartamentos[Departamento],$A9)</f>
        <v>9.6539029999999998E-2</v>
      </c>
      <c r="BT9" s="15">
        <f ca="1">SUMIFS(INDIRECT("TablaAnualDepartamentos["&amp;BT$1&amp;"]"),TablaAnualDepartamentos[Año],AñoDeCalculo,TablaAnualDepartamentos[Departamento],$A9)</f>
        <v>0</v>
      </c>
      <c r="CE9" s="15">
        <f t="shared" ca="1" si="2"/>
        <v>0.33944713149647698</v>
      </c>
      <c r="CF9" s="15">
        <f t="shared" ca="1" si="2"/>
        <v>8.232443</v>
      </c>
      <c r="CK9" s="23">
        <f>IF(Departamentos!$D8=CK$2,Departamentos!$C8,0)</f>
        <v>0</v>
      </c>
      <c r="CL9" s="23">
        <f>IF(Departamentos!$D8=CL$2,Departamentos!$C8,0)</f>
        <v>0</v>
      </c>
      <c r="CM9" s="23">
        <f>IF(Departamentos!$D8=CM$2,Departamentos!$C8,0)</f>
        <v>0</v>
      </c>
      <c r="CN9" s="23">
        <f>IF(Departamentos!$D8=CN$2,Departamentos!$C8,0)</f>
        <v>0</v>
      </c>
      <c r="CO9" s="23">
        <f>IF(Departamentos!$D8=CO$2,Departamentos!$C8,0)</f>
        <v>998255</v>
      </c>
      <c r="CP9" s="23">
        <f>IF(Departamentos!$D8=CP$2,Departamentos!$C8,0)</f>
        <v>0</v>
      </c>
      <c r="CQ9" s="23">
        <f>IF(Departamentos!$D8=CQ$2,Departamentos!$C8,0)</f>
        <v>0</v>
      </c>
      <c r="CR9" s="23">
        <f>IF(Departamentos!$D8=CR$2,Departamentos!$C8,0)</f>
        <v>0</v>
      </c>
      <c r="CS9" s="23">
        <f>IF(Departamentos!$D8=CS$2,Departamentos!$C8,0)</f>
        <v>0</v>
      </c>
    </row>
    <row r="10" spans="1:97" x14ac:dyDescent="0.25">
      <c r="A10" s="15">
        <f>Departamentos!A9</f>
        <v>18</v>
      </c>
      <c r="B10" s="15" t="str">
        <f>Departamentos!B9</f>
        <v>Caquetá</v>
      </c>
      <c r="C10" s="15">
        <f ca="1">SUMIFS(INDIRECT("TablaAnualDepartamentos["&amp;C$1&amp;"]"),TablaAnualDepartamentos[Año],AñoDeCalculo,TablaAnualDepartamentos[Departamento],$A10)</f>
        <v>0</v>
      </c>
      <c r="D10" s="15">
        <f ca="1">SUMIFS(INDIRECT("TablaAnualDepartamentos["&amp;D$1&amp;"]"),TablaAnualDepartamentos[Año],AñoDeCalculo,TablaAnualDepartamentos[Departamento],$A10)</f>
        <v>0</v>
      </c>
      <c r="E10" s="15">
        <f ca="1">SUMIFS(INDIRECT("TablaAnualDepartamentos["&amp;E$1&amp;"]"),TablaAnualDepartamentos[Año],AñoDeCalculo,TablaAnualDepartamentos[Departamento],$A10)</f>
        <v>0</v>
      </c>
      <c r="F10" s="15">
        <f ca="1">SUMIFS(INDIRECT("TablaAnualDepartamentos["&amp;F$1&amp;"]"),TablaAnualDepartamentos[Año],AñoDeCalculo,TablaAnualDepartamentos[Departamento],$A10)</f>
        <v>0</v>
      </c>
      <c r="G10" s="15">
        <f ca="1">SUMIFS(INDIRECT("TablaAnualDepartamentos["&amp;G$1&amp;"]"),TablaAnualDepartamentos[Año],AñoDeCalculo,TablaAnualDepartamentos[Departamento],$A10)</f>
        <v>0</v>
      </c>
      <c r="H10" s="15">
        <f ca="1">SUMIFS(INDIRECT("TablaAnualDepartamentos["&amp;H$1&amp;"]"),TablaAnualDepartamentos[Año],AñoDeCalculo,TablaAnualDepartamentos[Departamento],$A10)</f>
        <v>0</v>
      </c>
      <c r="I10" s="15">
        <f ca="1">SUMIFS(INDIRECT("TablaAnualDepartamentos["&amp;I$1&amp;"]"),TablaAnualDepartamentos[Año],AñoDeCalculo,TablaAnualDepartamentos[Departamento],$A10)</f>
        <v>0</v>
      </c>
      <c r="J10" s="15">
        <f ca="1">SUMIFS(INDIRECT("TablaAnualDepartamentos["&amp;J$1&amp;"]"),TablaAnualDepartamentos[Año],AñoDeCalculo,TablaAnualDepartamentos[Departamento],$A10)</f>
        <v>0</v>
      </c>
      <c r="K10" s="15">
        <f ca="1">SUMIFS(INDIRECT("TablaAnualDepartamentos["&amp;K$1&amp;"]"),TablaAnualDepartamentos[Año],AñoDeCalculo,TablaAnualDepartamentos[Departamento],$A10)</f>
        <v>0</v>
      </c>
      <c r="L10" s="15">
        <f ca="1">SUMIFS(INDIRECT("TablaAnualDepartamentos["&amp;L$1&amp;"]"),TablaAnualDepartamentos[Año],AñoDeCalculo,TablaAnualDepartamentos[Departamento],$A10)</f>
        <v>0</v>
      </c>
      <c r="M10" s="15">
        <f ca="1">SUMIFS(INDIRECT("TablaAnualDepartamentos["&amp;M$1&amp;"]"),TablaAnualDepartamentos[Año],AñoDeCalculo,TablaAnualDepartamentos[Departamento],$A10)</f>
        <v>0</v>
      </c>
      <c r="N10" s="15">
        <f ca="1">SUMIFS(INDIRECT("TablaAnualDepartamentos["&amp;N$1&amp;"]"),TablaAnualDepartamentos[Año],AñoDeCalculo,TablaAnualDepartamentos[Departamento],$A10)</f>
        <v>0</v>
      </c>
      <c r="O10" s="15">
        <f ca="1">SUMIFS(INDIRECT("TablaAnualDepartamentos["&amp;O$1&amp;"]"),TablaAnualDepartamentos[Año],AñoDeCalculo,TablaAnualDepartamentos[Departamento],$A10)</f>
        <v>0</v>
      </c>
      <c r="P10" s="15">
        <f ca="1">SUMIFS(INDIRECT("TablaAnualDepartamentos["&amp;P$1&amp;"]"),TablaAnualDepartamentos[Año],AñoDeCalculo,TablaAnualDepartamentos[Departamento],$A10)</f>
        <v>0</v>
      </c>
      <c r="Q10" s="15">
        <f ca="1">SUMIFS(INDIRECT("TablaAnualDepartamentos["&amp;Q$1&amp;"]"),TablaAnualDepartamentos[Año],AñoDeCalculo,TablaAnualDepartamentos[Departamento],$A10)</f>
        <v>0</v>
      </c>
      <c r="R10" s="15">
        <f ca="1">SUMIFS(INDIRECT("TablaAnualDepartamentos["&amp;R$1&amp;"]"),TablaAnualDepartamentos[Año],AñoDeCalculo,TablaAnualDepartamentos[Departamento],$A10)</f>
        <v>2.6999195999999999</v>
      </c>
      <c r="S10" s="15">
        <f ca="1">SUMIFS(INDIRECT("TablaAnualDepartamentos["&amp;S$1&amp;"]"),TablaAnualDepartamentos[Año],AñoDeCalculo,TablaAnualDepartamentos[Departamento],$A10)</f>
        <v>6.2718980000000002</v>
      </c>
      <c r="T10" s="15">
        <f ca="1">SUMIFS(INDIRECT("TablaAnualDepartamentos["&amp;T$1&amp;"]"),TablaAnualDepartamentos[Año],AñoDeCalculo,TablaAnualDepartamentos[Departamento],$A10)</f>
        <v>2.1492170000000002</v>
      </c>
      <c r="U10" s="15">
        <f ca="1">SUMIFS(INDIRECT("TablaAnualDepartamentos["&amp;U$1&amp;"]"),TablaAnualDepartamentos[Año],AñoDeCalculo,TablaAnualDepartamentos[Departamento],$A10)</f>
        <v>1.2580952000000001</v>
      </c>
      <c r="V10" s="15">
        <f ca="1">SUMIFS(INDIRECT("TablaAnualDepartamentos["&amp;V$1&amp;"]"),TablaAnualDepartamentos[Año],AñoDeCalculo,TablaAnualDepartamentos[Departamento],$A10)</f>
        <v>0</v>
      </c>
      <c r="W10" s="15">
        <f ca="1">SUMIFS(INDIRECT("TablaAnualDepartamentos["&amp;W$1&amp;"]"),TablaAnualDepartamentos[Año],AñoDeCalculo,TablaAnualDepartamentos[Departamento],$A10)</f>
        <v>0</v>
      </c>
      <c r="X10" s="15">
        <f ca="1">SUMIFS(INDIRECT("TablaAnualDepartamentos["&amp;X$1&amp;"]"),TablaAnualDepartamentos[Año],AñoDeCalculo,TablaAnualDepartamentos[Departamento],$A10)</f>
        <v>0</v>
      </c>
      <c r="Y10" s="15">
        <f ca="1">SUMIFS(INDIRECT("TablaAnualDepartamentos["&amp;Y$1&amp;"]"),TablaAnualDepartamentos[Año],AñoDeCalculo,TablaAnualDepartamentos[Departamento],$A10)</f>
        <v>0</v>
      </c>
      <c r="Z10" s="15">
        <f ca="1">SUMIFS(INDIRECT("TablaAnualDepartamentos["&amp;Z$1&amp;"]"),TablaAnualDepartamentos[Año],AñoDeCalculo,TablaAnualDepartamentos[Departamento],$A10)</f>
        <v>0</v>
      </c>
      <c r="AA10" s="15">
        <f ca="1">SUMIFS(INDIRECT("TablaAnualDepartamentos["&amp;AA$1&amp;"]"),TablaAnualDepartamentos[Año],AñoDeCalculo,TablaAnualDepartamentos[Departamento],$A10)</f>
        <v>0</v>
      </c>
      <c r="AB10" s="15">
        <f ca="1">SUMIFS(INDIRECT("TablaAnualDepartamentos["&amp;AB$1&amp;"]"),TablaAnualDepartamentos[Año],AñoDeCalculo,TablaAnualDepartamentos[Departamento],$A10)</f>
        <v>0</v>
      </c>
      <c r="AC10" s="15">
        <f ca="1">SUMIFS(INDIRECT("TablaAnualDepartamentos["&amp;AC$1&amp;"]"),TablaAnualDepartamentos[Año],AñoDeCalculo,TablaAnualDepartamentos[Departamento],$A10)</f>
        <v>0</v>
      </c>
      <c r="AD10" s="15">
        <f ca="1">SUMIFS(INDIRECT("TablaAnualDepartamentos["&amp;AD$1&amp;"]"),TablaAnualDepartamentos[Año],AñoDeCalculo,TablaAnualDepartamentos[Departamento],$A10)</f>
        <v>0</v>
      </c>
      <c r="AE10" s="15">
        <f ca="1">SUMIFS(INDIRECT("TablaAnualDepartamentos["&amp;AE$1&amp;"]"),TablaAnualDepartamentos[Año],AñoDeCalculo,TablaAnualDepartamentos[Departamento],$A10)</f>
        <v>6.5014050000000001</v>
      </c>
      <c r="AF10" s="15">
        <f ca="1">SUMIFS(INDIRECT("TablaAnualDepartamentos["&amp;AF$1&amp;"]"),TablaAnualDepartamentos[Año],AñoDeCalculo,TablaAnualDepartamentos[Departamento],$A10)</f>
        <v>0.68633699999999997</v>
      </c>
      <c r="AG10" s="15">
        <f ca="1">SUMIFS(INDIRECT("TablaAnualDepartamentos["&amp;AG$1&amp;"]"),TablaAnualDepartamentos[Año],AñoDeCalculo,TablaAnualDepartamentos[Departamento],$A10)</f>
        <v>0.22396386822529199</v>
      </c>
      <c r="AH10" s="15">
        <f ca="1">SUMIFS(INDIRECT("TablaAnualDepartamentos["&amp;AH$1&amp;"]"),TablaAnualDepartamentos[Año],AñoDeCalculo,TablaAnualDepartamentos[Departamento],$A10)</f>
        <v>0.85241690000000003</v>
      </c>
      <c r="AI10" s="15">
        <f ca="1">SUMIFS(INDIRECT("TablaAnualDepartamentos["&amp;AI$1&amp;"]"),TablaAnualDepartamentos[Año],AñoDeCalculo,TablaAnualDepartamentos[Departamento],$A10)</f>
        <v>0.53684980000000004</v>
      </c>
      <c r="AJ10" s="15">
        <f ca="1">SUMIFS(INDIRECT("TablaAnualDepartamentos["&amp;AJ$1&amp;"]"),TablaAnualDepartamentos[Año],AñoDeCalculo,TablaAnualDepartamentos[Departamento],$A10)</f>
        <v>2.6465570000000001E-2</v>
      </c>
      <c r="AK10" s="15">
        <f ca="1">SUMIFS(INDIRECT("TablaAnualDepartamentos["&amp;AK$1&amp;"]"),TablaAnualDepartamentos[Año],AñoDeCalculo,TablaAnualDepartamentos[Departamento],$A10)</f>
        <v>5.1809010000000004</v>
      </c>
      <c r="AL10" s="15">
        <f ca="1">SUMIFS(INDIRECT("TablaAnualDepartamentos["&amp;AL$1&amp;"]"),TablaAnualDepartamentos[Año],AñoDeCalculo,TablaAnualDepartamentos[Departamento],$A10)</f>
        <v>0.15617445806659899</v>
      </c>
      <c r="AM10" s="15">
        <f ca="1">SUMIFS(INDIRECT("TablaAnualDepartamentos["&amp;AM$1&amp;"]"),TablaAnualDepartamentos[Año],AñoDeCalculo,TablaAnualDepartamentos[Departamento],$A10)</f>
        <v>0</v>
      </c>
      <c r="AN10" s="15">
        <f ca="1">SUMIFS(INDIRECT("TablaAnualDepartamentos["&amp;AN$1&amp;"]"),TablaAnualDepartamentos[Año],AñoDeCalculo,TablaAnualDepartamentos[Departamento],$A10)</f>
        <v>0.31272207000000002</v>
      </c>
      <c r="AO10" s="15">
        <f ca="1">SUMIFS(INDIRECT("TablaAnualDepartamentos["&amp;AO$1&amp;"]"),TablaAnualDepartamentos[Año],AñoDeCalculo,TablaAnualDepartamentos[Departamento],$A10)</f>
        <v>0.10010666999999999</v>
      </c>
      <c r="AP10" s="15">
        <f ca="1">SUMIFS(INDIRECT("TablaAnualDepartamentos["&amp;AP$1&amp;"]"),TablaAnualDepartamentos[Año],AñoDeCalculo,TablaAnualDepartamentos[Departamento],$A10)</f>
        <v>0.10620739</v>
      </c>
      <c r="AQ10" s="15">
        <f ca="1">SUMIFS(INDIRECT("TablaAnualDepartamentos["&amp;AQ$1&amp;"]"),TablaAnualDepartamentos[Año],AñoDeCalculo,TablaAnualDepartamentos[Departamento],$A10)</f>
        <v>5.6588769999999997E-2</v>
      </c>
      <c r="AR10" s="15">
        <f ca="1">SUMIFS(INDIRECT("TablaAnualDepartamentos["&amp;AR$1&amp;"]"),TablaAnualDepartamentos[Año],AñoDeCalculo,TablaAnualDepartamentos[Departamento],$A10)</f>
        <v>0</v>
      </c>
      <c r="AS10" s="15">
        <f ca="1">SUMIFS(INDIRECT("TablaAnualDepartamentos["&amp;AS$1&amp;"]"),TablaAnualDepartamentos[Año],AñoDeCalculo,TablaAnualDepartamentos[Departamento],$A10)</f>
        <v>0</v>
      </c>
      <c r="AT10" s="15">
        <f ca="1">SUMIFS(INDIRECT("TablaAnualDepartamentos["&amp;AT$1&amp;"]"),TablaAnualDepartamentos[Año],AñoDeCalculo,TablaAnualDepartamentos[Departamento],$A10)</f>
        <v>0</v>
      </c>
      <c r="AU10" s="15">
        <f ca="1">SUMIFS(INDIRECT("TablaAnualDepartamentos["&amp;AU$1&amp;"]"),TablaAnualDepartamentos[Año],AñoDeCalculo,TablaAnualDepartamentos[Departamento],$A10)</f>
        <v>0</v>
      </c>
      <c r="AV10" s="15">
        <f ca="1">SUMIFS(INDIRECT("TablaAnualDepartamentos["&amp;AV$1&amp;"]"),TablaAnualDepartamentos[Año],AñoDeCalculo,TablaAnualDepartamentos[Departamento],$A10)</f>
        <v>0.19752310000000001</v>
      </c>
      <c r="AW10" s="15">
        <f ca="1">SUMIFS(INDIRECT("TablaAnualDepartamentos["&amp;AW$1&amp;"]"),TablaAnualDepartamentos[Año],AñoDeCalculo,TablaAnualDepartamentos[Departamento],$A10)</f>
        <v>0</v>
      </c>
      <c r="AX10" s="15">
        <f ca="1">SUMIFS(INDIRECT("TablaAnualDepartamentos["&amp;AX$1&amp;"]"),TablaAnualDepartamentos[Año],AñoDeCalculo,TablaAnualDepartamentos[Departamento],$A10)</f>
        <v>0</v>
      </c>
      <c r="AY10" s="15">
        <f ca="1">SUMIFS(INDIRECT("TablaAnualDepartamentos["&amp;AY$1&amp;"]"),TablaAnualDepartamentos[Año],AñoDeCalculo,TablaAnualDepartamentos[Departamento],$A10)</f>
        <v>0</v>
      </c>
      <c r="AZ10" s="15">
        <f ca="1">SUMIFS(INDIRECT("TablaAnualDepartamentos["&amp;AZ$1&amp;"]"),TablaAnualDepartamentos[Año],AñoDeCalculo,TablaAnualDepartamentos[Departamento],$A10)</f>
        <v>0</v>
      </c>
      <c r="BA10" s="15">
        <f ca="1">SUMIFS(INDIRECT("TablaAnualDepartamentos["&amp;BA$1&amp;"]"),TablaAnualDepartamentos[Año],AñoDeCalculo,TablaAnualDepartamentos[Departamento],$A10)</f>
        <v>0</v>
      </c>
      <c r="BB10" s="15">
        <f ca="1">SUMIFS(INDIRECT("TablaAnualDepartamentos["&amp;BB$1&amp;"]"),TablaAnualDepartamentos[Año],AñoDeCalculo,TablaAnualDepartamentos[Departamento],$A10)</f>
        <v>0.29207060299999998</v>
      </c>
      <c r="BC10" s="15">
        <f ca="1">SUMIFS(INDIRECT("TablaAnualDepartamentos["&amp;BC$1&amp;"]"),TablaAnualDepartamentos[Año],AñoDeCalculo,TablaAnualDepartamentos[Departamento],$A10)</f>
        <v>0</v>
      </c>
      <c r="BD10" s="15">
        <f ca="1">SUMIFS(INDIRECT("TablaAnualDepartamentos["&amp;BD$1&amp;"]"),TablaAnualDepartamentos[Año],AñoDeCalculo,TablaAnualDepartamentos[Departamento],$A10)</f>
        <v>0</v>
      </c>
      <c r="BE10" s="15">
        <f ca="1">SUMIFS(INDIRECT("TablaAnualDepartamentos["&amp;BE$1&amp;"]"),TablaAnualDepartamentos[Año],AñoDeCalculo,TablaAnualDepartamentos[Departamento],$A10)</f>
        <v>0</v>
      </c>
      <c r="BF10" s="15">
        <f ca="1">SUMIFS(INDIRECT("TablaAnualDepartamentos["&amp;BF$1&amp;"]"),TablaAnualDepartamentos[Año],AñoDeCalculo,TablaAnualDepartamentos[Departamento],$A10)</f>
        <v>0</v>
      </c>
      <c r="BG10" s="15">
        <f ca="1">SUMIFS(INDIRECT("TablaAnualDepartamentos["&amp;BG$1&amp;"]"),TablaAnualDepartamentos[Año],AñoDeCalculo,TablaAnualDepartamentos[Departamento],$A10)</f>
        <v>0.60255840000000005</v>
      </c>
      <c r="BH10" s="15">
        <f ca="1">SUMIFS(INDIRECT("TablaAnualDepartamentos["&amp;BH$1&amp;"]"),TablaAnualDepartamentos[Año],AñoDeCalculo,TablaAnualDepartamentos[Departamento],$A10)</f>
        <v>0.10128184</v>
      </c>
      <c r="BI10" s="15">
        <f ca="1">SUMIFS(INDIRECT("TablaAnualDepartamentos["&amp;BI$1&amp;"]"),TablaAnualDepartamentos[Año],AñoDeCalculo,TablaAnualDepartamentos[Departamento],$A10)</f>
        <v>0.12799838999999999</v>
      </c>
      <c r="BJ10" s="15">
        <f ca="1">SUMIFS(INDIRECT("TablaAnualDepartamentos["&amp;BJ$1&amp;"]"),TablaAnualDepartamentos[Año],AñoDeCalculo,TablaAnualDepartamentos[Departamento],$A10)</f>
        <v>0</v>
      </c>
      <c r="BK10" s="15">
        <f ca="1">SUMIFS(INDIRECT("TablaAnualDepartamentos["&amp;BK$1&amp;"]"),TablaAnualDepartamentos[Año],AñoDeCalculo,TablaAnualDepartamentos[Departamento],$A10)</f>
        <v>0</v>
      </c>
      <c r="BL10" s="15">
        <f ca="1">SUMIFS(INDIRECT("TablaAnualDepartamentos["&amp;BL$1&amp;"]"),TablaAnualDepartamentos[Año],AñoDeCalculo,TablaAnualDepartamentos[Departamento],$A10)</f>
        <v>1.2351487E-3</v>
      </c>
      <c r="BM10" s="15">
        <f ca="1">SUMIFS(INDIRECT("TablaAnualDepartamentos["&amp;BM$1&amp;"]"),TablaAnualDepartamentos[Año],AñoDeCalculo,TablaAnualDepartamentos[Departamento],$A10)</f>
        <v>0.27999153999999998</v>
      </c>
      <c r="BN10" s="15">
        <f ca="1">SUMIFS(INDIRECT("TablaAnualDepartamentos["&amp;BN$1&amp;"]"),TablaAnualDepartamentos[Año],AñoDeCalculo,TablaAnualDepartamentos[Departamento],$A10)</f>
        <v>0</v>
      </c>
      <c r="BO10" s="15">
        <f ca="1">SUMIFS(INDIRECT("TablaAnualDepartamentos["&amp;BO$1&amp;"]"),TablaAnualDepartamentos[Año],AñoDeCalculo,TablaAnualDepartamentos[Departamento],$A10)</f>
        <v>1.2959152999999999E-2</v>
      </c>
      <c r="BP10" s="15">
        <f ca="1">SUMIFS(INDIRECT("TablaAnualDepartamentos["&amp;BP$1&amp;"]"),TablaAnualDepartamentos[Año],AñoDeCalculo,TablaAnualDepartamentos[Departamento],$A10)</f>
        <v>8.0549909999999992E-3</v>
      </c>
      <c r="BQ10" s="15">
        <f ca="1">SUMIFS(INDIRECT("TablaAnualDepartamentos["&amp;BQ$1&amp;"]"),TablaAnualDepartamentos[Año],AñoDeCalculo,TablaAnualDepartamentos[Departamento],$A10)</f>
        <v>0</v>
      </c>
      <c r="BR10" s="15">
        <f ca="1">SUMIFS(INDIRECT("TablaAnualDepartamentos["&amp;BR$1&amp;"]"),TablaAnualDepartamentos[Año],AñoDeCalculo,TablaAnualDepartamentos[Departamento],$A10)</f>
        <v>0</v>
      </c>
      <c r="BS10" s="15">
        <f ca="1">SUMIFS(INDIRECT("TablaAnualDepartamentos["&amp;BS$1&amp;"]"),TablaAnualDepartamentos[Año],AñoDeCalculo,TablaAnualDepartamentos[Departamento],$A10)</f>
        <v>0.10805666</v>
      </c>
      <c r="BT10" s="15">
        <f ca="1">SUMIFS(INDIRECT("TablaAnualDepartamentos["&amp;BT$1&amp;"]"),TablaAnualDepartamentos[Año],AñoDeCalculo,TablaAnualDepartamentos[Departamento],$A10)</f>
        <v>0</v>
      </c>
      <c r="CE10" s="15">
        <f t="shared" ca="1" si="2"/>
        <v>0.15617445806659899</v>
      </c>
      <c r="CF10" s="15">
        <f t="shared" ca="1" si="2"/>
        <v>5.1809010000000004</v>
      </c>
      <c r="CK10" s="23">
        <f>IF(Departamentos!$D9=CK$2,Departamentos!$C9,0)</f>
        <v>0</v>
      </c>
      <c r="CL10" s="23">
        <f>IF(Departamentos!$D9=CL$2,Departamentos!$C9,0)</f>
        <v>0</v>
      </c>
      <c r="CM10" s="23">
        <f>IF(Departamentos!$D9=CM$2,Departamentos!$C9,0)</f>
        <v>0</v>
      </c>
      <c r="CN10" s="23">
        <f>IF(Departamentos!$D9=CN$2,Departamentos!$C9,0)</f>
        <v>0</v>
      </c>
      <c r="CO10" s="23">
        <f>IF(Departamentos!$D9=CO$2,Departamentos!$C9,0)</f>
        <v>401849</v>
      </c>
      <c r="CP10" s="23">
        <f>IF(Departamentos!$D9=CP$2,Departamentos!$C9,0)</f>
        <v>0</v>
      </c>
      <c r="CQ10" s="23">
        <f>IF(Departamentos!$D9=CQ$2,Departamentos!$C9,0)</f>
        <v>0</v>
      </c>
      <c r="CR10" s="23">
        <f>IF(Departamentos!$D9=CR$2,Departamentos!$C9,0)</f>
        <v>0</v>
      </c>
      <c r="CS10" s="23">
        <f>IF(Departamentos!$D9=CS$2,Departamentos!$C9,0)</f>
        <v>0</v>
      </c>
    </row>
    <row r="11" spans="1:97" x14ac:dyDescent="0.25">
      <c r="A11" s="15">
        <f>Departamentos!A10</f>
        <v>19</v>
      </c>
      <c r="B11" s="15" t="str">
        <f>Departamentos!B10</f>
        <v>Cauca</v>
      </c>
      <c r="C11" s="15">
        <f ca="1">SUMIFS(INDIRECT("TablaAnualDepartamentos["&amp;C$1&amp;"]"),TablaAnualDepartamentos[Año],AñoDeCalculo,TablaAnualDepartamentos[Departamento],$A11)</f>
        <v>0</v>
      </c>
      <c r="D11" s="15">
        <f ca="1">SUMIFS(INDIRECT("TablaAnualDepartamentos["&amp;D$1&amp;"]"),TablaAnualDepartamentos[Año],AñoDeCalculo,TablaAnualDepartamentos[Departamento],$A11)</f>
        <v>0</v>
      </c>
      <c r="E11" s="15">
        <f ca="1">SUMIFS(INDIRECT("TablaAnualDepartamentos["&amp;E$1&amp;"]"),TablaAnualDepartamentos[Año],AñoDeCalculo,TablaAnualDepartamentos[Departamento],$A11)</f>
        <v>0</v>
      </c>
      <c r="F11" s="15">
        <f ca="1">SUMIFS(INDIRECT("TablaAnualDepartamentos["&amp;F$1&amp;"]"),TablaAnualDepartamentos[Año],AñoDeCalculo,TablaAnualDepartamentos[Departamento],$A11)</f>
        <v>0</v>
      </c>
      <c r="G11" s="15">
        <f ca="1">SUMIFS(INDIRECT("TablaAnualDepartamentos["&amp;G$1&amp;"]"),TablaAnualDepartamentos[Año],AñoDeCalculo,TablaAnualDepartamentos[Departamento],$A11)</f>
        <v>0</v>
      </c>
      <c r="H11" s="15">
        <f ca="1">SUMIFS(INDIRECT("TablaAnualDepartamentos["&amp;H$1&amp;"]"),TablaAnualDepartamentos[Año],AñoDeCalculo,TablaAnualDepartamentos[Departamento],$A11)</f>
        <v>0</v>
      </c>
      <c r="I11" s="15">
        <f ca="1">SUMIFS(INDIRECT("TablaAnualDepartamentos["&amp;I$1&amp;"]"),TablaAnualDepartamentos[Año],AñoDeCalculo,TablaAnualDepartamentos[Departamento],$A11)</f>
        <v>0</v>
      </c>
      <c r="J11" s="15">
        <f ca="1">SUMIFS(INDIRECT("TablaAnualDepartamentos["&amp;J$1&amp;"]"),TablaAnualDepartamentos[Año],AñoDeCalculo,TablaAnualDepartamentos[Departamento],$A11)</f>
        <v>0</v>
      </c>
      <c r="K11" s="15">
        <f ca="1">SUMIFS(INDIRECT("TablaAnualDepartamentos["&amp;K$1&amp;"]"),TablaAnualDepartamentos[Año],AñoDeCalculo,TablaAnualDepartamentos[Departamento],$A11)</f>
        <v>0</v>
      </c>
      <c r="L11" s="15">
        <f ca="1">SUMIFS(INDIRECT("TablaAnualDepartamentos["&amp;L$1&amp;"]"),TablaAnualDepartamentos[Año],AñoDeCalculo,TablaAnualDepartamentos[Departamento],$A11)</f>
        <v>0</v>
      </c>
      <c r="M11" s="15">
        <f ca="1">SUMIFS(INDIRECT("TablaAnualDepartamentos["&amp;M$1&amp;"]"),TablaAnualDepartamentos[Año],AñoDeCalculo,TablaAnualDepartamentos[Departamento],$A11)</f>
        <v>0</v>
      </c>
      <c r="N11" s="15">
        <f ca="1">SUMIFS(INDIRECT("TablaAnualDepartamentos["&amp;N$1&amp;"]"),TablaAnualDepartamentos[Año],AñoDeCalculo,TablaAnualDepartamentos[Departamento],$A11)</f>
        <v>0</v>
      </c>
      <c r="O11" s="15">
        <f ca="1">SUMIFS(INDIRECT("TablaAnualDepartamentos["&amp;O$1&amp;"]"),TablaAnualDepartamentos[Año],AñoDeCalculo,TablaAnualDepartamentos[Departamento],$A11)</f>
        <v>0</v>
      </c>
      <c r="P11" s="15">
        <f ca="1">SUMIFS(INDIRECT("TablaAnualDepartamentos["&amp;P$1&amp;"]"),TablaAnualDepartamentos[Año],AñoDeCalculo,TablaAnualDepartamentos[Departamento],$A11)</f>
        <v>0</v>
      </c>
      <c r="Q11" s="15">
        <f ca="1">SUMIFS(INDIRECT("TablaAnualDepartamentos["&amp;Q$1&amp;"]"),TablaAnualDepartamentos[Año],AñoDeCalculo,TablaAnualDepartamentos[Departamento],$A11)</f>
        <v>0</v>
      </c>
      <c r="R11" s="15">
        <f ca="1">SUMIFS(INDIRECT("TablaAnualDepartamentos["&amp;R$1&amp;"]"),TablaAnualDepartamentos[Año],AñoDeCalculo,TablaAnualDepartamentos[Departamento],$A11)</f>
        <v>2.9313471</v>
      </c>
      <c r="S11" s="15">
        <f ca="1">SUMIFS(INDIRECT("TablaAnualDepartamentos["&amp;S$1&amp;"]"),TablaAnualDepartamentos[Año],AñoDeCalculo,TablaAnualDepartamentos[Departamento],$A11)</f>
        <v>6.2487380000000003</v>
      </c>
      <c r="T11" s="15">
        <f ca="1">SUMIFS(INDIRECT("TablaAnualDepartamentos["&amp;T$1&amp;"]"),TablaAnualDepartamentos[Año],AñoDeCalculo,TablaAnualDepartamentos[Departamento],$A11)</f>
        <v>2.6618930000000001</v>
      </c>
      <c r="U11" s="15">
        <f ca="1">SUMIFS(INDIRECT("TablaAnualDepartamentos["&amp;U$1&amp;"]"),TablaAnualDepartamentos[Año],AñoDeCalculo,TablaAnualDepartamentos[Departamento],$A11)</f>
        <v>1.439311</v>
      </c>
      <c r="V11" s="15">
        <f ca="1">SUMIFS(INDIRECT("TablaAnualDepartamentos["&amp;V$1&amp;"]"),TablaAnualDepartamentos[Año],AñoDeCalculo,TablaAnualDepartamentos[Departamento],$A11)</f>
        <v>0</v>
      </c>
      <c r="W11" s="15">
        <f ca="1">SUMIFS(INDIRECT("TablaAnualDepartamentos["&amp;W$1&amp;"]"),TablaAnualDepartamentos[Año],AñoDeCalculo,TablaAnualDepartamentos[Departamento],$A11)</f>
        <v>0</v>
      </c>
      <c r="X11" s="15">
        <f ca="1">SUMIFS(INDIRECT("TablaAnualDepartamentos["&amp;X$1&amp;"]"),TablaAnualDepartamentos[Año],AñoDeCalculo,TablaAnualDepartamentos[Departamento],$A11)</f>
        <v>0</v>
      </c>
      <c r="Y11" s="15">
        <f ca="1">SUMIFS(INDIRECT("TablaAnualDepartamentos["&amp;Y$1&amp;"]"),TablaAnualDepartamentos[Año],AñoDeCalculo,TablaAnualDepartamentos[Departamento],$A11)</f>
        <v>0</v>
      </c>
      <c r="Z11" s="15">
        <f ca="1">SUMIFS(INDIRECT("TablaAnualDepartamentos["&amp;Z$1&amp;"]"),TablaAnualDepartamentos[Año],AñoDeCalculo,TablaAnualDepartamentos[Departamento],$A11)</f>
        <v>0</v>
      </c>
      <c r="AA11" s="15">
        <f ca="1">SUMIFS(INDIRECT("TablaAnualDepartamentos["&amp;AA$1&amp;"]"),TablaAnualDepartamentos[Año],AñoDeCalculo,TablaAnualDepartamentos[Departamento],$A11)</f>
        <v>0</v>
      </c>
      <c r="AB11" s="15">
        <f ca="1">SUMIFS(INDIRECT("TablaAnualDepartamentos["&amp;AB$1&amp;"]"),TablaAnualDepartamentos[Año],AñoDeCalculo,TablaAnualDepartamentos[Departamento],$A11)</f>
        <v>0</v>
      </c>
      <c r="AC11" s="15">
        <f ca="1">SUMIFS(INDIRECT("TablaAnualDepartamentos["&amp;AC$1&amp;"]"),TablaAnualDepartamentos[Año],AñoDeCalculo,TablaAnualDepartamentos[Departamento],$A11)</f>
        <v>0</v>
      </c>
      <c r="AD11" s="15">
        <f ca="1">SUMIFS(INDIRECT("TablaAnualDepartamentos["&amp;AD$1&amp;"]"),TablaAnualDepartamentos[Año],AñoDeCalculo,TablaAnualDepartamentos[Departamento],$A11)</f>
        <v>0</v>
      </c>
      <c r="AE11" s="15">
        <f ca="1">SUMIFS(INDIRECT("TablaAnualDepartamentos["&amp;AE$1&amp;"]"),TablaAnualDepartamentos[Año],AñoDeCalculo,TablaAnualDepartamentos[Departamento],$A11)</f>
        <v>6.7863899999999999</v>
      </c>
      <c r="AF11" s="15">
        <f ca="1">SUMIFS(INDIRECT("TablaAnualDepartamentos["&amp;AF$1&amp;"]"),TablaAnualDepartamentos[Año],AñoDeCalculo,TablaAnualDepartamentos[Departamento],$A11)</f>
        <v>0.81045</v>
      </c>
      <c r="AG11" s="15">
        <f ca="1">SUMIFS(INDIRECT("TablaAnualDepartamentos["&amp;AG$1&amp;"]"),TablaAnualDepartamentos[Año],AñoDeCalculo,TablaAnualDepartamentos[Departamento],$A11)</f>
        <v>0.35187955082114097</v>
      </c>
      <c r="AH11" s="15">
        <f ca="1">SUMIFS(INDIRECT("TablaAnualDepartamentos["&amp;AH$1&amp;"]"),TablaAnualDepartamentos[Año],AñoDeCalculo,TablaAnualDepartamentos[Departamento],$A11)</f>
        <v>1.0247945999999999</v>
      </c>
      <c r="AI11" s="15">
        <f ca="1">SUMIFS(INDIRECT("TablaAnualDepartamentos["&amp;AI$1&amp;"]"),TablaAnualDepartamentos[Año],AñoDeCalculo,TablaAnualDepartamentos[Departamento],$A11)</f>
        <v>0.64189819999999997</v>
      </c>
      <c r="AJ11" s="15">
        <f ca="1">SUMIFS(INDIRECT("TablaAnualDepartamentos["&amp;AJ$1&amp;"]"),TablaAnualDepartamentos[Año],AñoDeCalculo,TablaAnualDepartamentos[Departamento],$A11)</f>
        <v>3.5645089999999997E-2</v>
      </c>
      <c r="AK11" s="15">
        <f ca="1">SUMIFS(INDIRECT("TablaAnualDepartamentos["&amp;AK$1&amp;"]"),TablaAnualDepartamentos[Año],AñoDeCalculo,TablaAnualDepartamentos[Departamento],$A11)</f>
        <v>7.4585929999999996</v>
      </c>
      <c r="AL11" s="15">
        <f ca="1">SUMIFS(INDIRECT("TablaAnualDepartamentos["&amp;AL$1&amp;"]"),TablaAnualDepartamentos[Año],AñoDeCalculo,TablaAnualDepartamentos[Departamento],$A11)</f>
        <v>0.12925411745770701</v>
      </c>
      <c r="AM11" s="15">
        <f ca="1">SUMIFS(INDIRECT("TablaAnualDepartamentos["&amp;AM$1&amp;"]"),TablaAnualDepartamentos[Año],AñoDeCalculo,TablaAnualDepartamentos[Departamento],$A11)</f>
        <v>0</v>
      </c>
      <c r="AN11" s="15">
        <f ca="1">SUMIFS(INDIRECT("TablaAnualDepartamentos["&amp;AN$1&amp;"]"),TablaAnualDepartamentos[Año],AñoDeCalculo,TablaAnualDepartamentos[Departamento],$A11)</f>
        <v>0.31691237</v>
      </c>
      <c r="AO11" s="15">
        <f ca="1">SUMIFS(INDIRECT("TablaAnualDepartamentos["&amp;AO$1&amp;"]"),TablaAnualDepartamentos[Año],AñoDeCalculo,TablaAnualDepartamentos[Departamento],$A11)</f>
        <v>8.0449649999999998E-2</v>
      </c>
      <c r="AP11" s="15">
        <f ca="1">SUMIFS(INDIRECT("TablaAnualDepartamentos["&amp;AP$1&amp;"]"),TablaAnualDepartamentos[Año],AñoDeCalculo,TablaAnualDepartamentos[Departamento],$A11)</f>
        <v>0.14068348</v>
      </c>
      <c r="AQ11" s="15">
        <f ca="1">SUMIFS(INDIRECT("TablaAnualDepartamentos["&amp;AQ$1&amp;"]"),TablaAnualDepartamentos[Año],AñoDeCalculo,TablaAnualDepartamentos[Departamento],$A11)</f>
        <v>4.5880320000000002E-2</v>
      </c>
      <c r="AR11" s="15">
        <f ca="1">SUMIFS(INDIRECT("TablaAnualDepartamentos["&amp;AR$1&amp;"]"),TablaAnualDepartamentos[Año],AñoDeCalculo,TablaAnualDepartamentos[Departamento],$A11)</f>
        <v>0</v>
      </c>
      <c r="AS11" s="15">
        <f ca="1">SUMIFS(INDIRECT("TablaAnualDepartamentos["&amp;AS$1&amp;"]"),TablaAnualDepartamentos[Año],AñoDeCalculo,TablaAnualDepartamentos[Departamento],$A11)</f>
        <v>0</v>
      </c>
      <c r="AT11" s="15">
        <f ca="1">SUMIFS(INDIRECT("TablaAnualDepartamentos["&amp;AT$1&amp;"]"),TablaAnualDepartamentos[Año],AñoDeCalculo,TablaAnualDepartamentos[Departamento],$A11)</f>
        <v>0</v>
      </c>
      <c r="AU11" s="15">
        <f ca="1">SUMIFS(INDIRECT("TablaAnualDepartamentos["&amp;AU$1&amp;"]"),TablaAnualDepartamentos[Año],AñoDeCalculo,TablaAnualDepartamentos[Departamento],$A11)</f>
        <v>0</v>
      </c>
      <c r="AV11" s="15">
        <f ca="1">SUMIFS(INDIRECT("TablaAnualDepartamentos["&amp;AV$1&amp;"]"),TablaAnualDepartamentos[Año],AñoDeCalculo,TablaAnualDepartamentos[Departamento],$A11)</f>
        <v>0.23364670000000001</v>
      </c>
      <c r="AW11" s="15">
        <f ca="1">SUMIFS(INDIRECT("TablaAnualDepartamentos["&amp;AW$1&amp;"]"),TablaAnualDepartamentos[Año],AñoDeCalculo,TablaAnualDepartamentos[Departamento],$A11)</f>
        <v>0</v>
      </c>
      <c r="AX11" s="15">
        <f ca="1">SUMIFS(INDIRECT("TablaAnualDepartamentos["&amp;AX$1&amp;"]"),TablaAnualDepartamentos[Año],AñoDeCalculo,TablaAnualDepartamentos[Departamento],$A11)</f>
        <v>0</v>
      </c>
      <c r="AY11" s="15">
        <f ca="1">SUMIFS(INDIRECT("TablaAnualDepartamentos["&amp;AY$1&amp;"]"),TablaAnualDepartamentos[Año],AñoDeCalculo,TablaAnualDepartamentos[Departamento],$A11)</f>
        <v>0</v>
      </c>
      <c r="AZ11" s="15">
        <f ca="1">SUMIFS(INDIRECT("TablaAnualDepartamentos["&amp;AZ$1&amp;"]"),TablaAnualDepartamentos[Año],AñoDeCalculo,TablaAnualDepartamentos[Departamento],$A11)</f>
        <v>0</v>
      </c>
      <c r="BA11" s="15">
        <f ca="1">SUMIFS(INDIRECT("TablaAnualDepartamentos["&amp;BA$1&amp;"]"),TablaAnualDepartamentos[Año],AñoDeCalculo,TablaAnualDepartamentos[Departamento],$A11)</f>
        <v>0</v>
      </c>
      <c r="BB11" s="15">
        <f ca="1">SUMIFS(INDIRECT("TablaAnualDepartamentos["&amp;BB$1&amp;"]"),TablaAnualDepartamentos[Año],AñoDeCalculo,TablaAnualDepartamentos[Departamento],$A11)</f>
        <v>0.172428096</v>
      </c>
      <c r="BC11" s="15">
        <f ca="1">SUMIFS(INDIRECT("TablaAnualDepartamentos["&amp;BC$1&amp;"]"),TablaAnualDepartamentos[Año],AñoDeCalculo,TablaAnualDepartamentos[Departamento],$A11)</f>
        <v>0</v>
      </c>
      <c r="BD11" s="15">
        <f ca="1">SUMIFS(INDIRECT("TablaAnualDepartamentos["&amp;BD$1&amp;"]"),TablaAnualDepartamentos[Año],AñoDeCalculo,TablaAnualDepartamentos[Departamento],$A11)</f>
        <v>0</v>
      </c>
      <c r="BE11" s="15">
        <f ca="1">SUMIFS(INDIRECT("TablaAnualDepartamentos["&amp;BE$1&amp;"]"),TablaAnualDepartamentos[Año],AñoDeCalculo,TablaAnualDepartamentos[Departamento],$A11)</f>
        <v>0</v>
      </c>
      <c r="BF11" s="15">
        <f ca="1">SUMIFS(INDIRECT("TablaAnualDepartamentos["&amp;BF$1&amp;"]"),TablaAnualDepartamentos[Año],AñoDeCalculo,TablaAnualDepartamentos[Departamento],$A11)</f>
        <v>0</v>
      </c>
      <c r="BG11" s="15">
        <f ca="1">SUMIFS(INDIRECT("TablaAnualDepartamentos["&amp;BG$1&amp;"]"),TablaAnualDepartamentos[Año],AñoDeCalculo,TablaAnualDepartamentos[Departamento],$A11)</f>
        <v>0.28567110000000001</v>
      </c>
      <c r="BH11" s="15">
        <f ca="1">SUMIFS(INDIRECT("TablaAnualDepartamentos["&amp;BH$1&amp;"]"),TablaAnualDepartamentos[Año],AñoDeCalculo,TablaAnualDepartamentos[Departamento],$A11)</f>
        <v>5.1007160000000003E-2</v>
      </c>
      <c r="BI11" s="15">
        <f ca="1">SUMIFS(INDIRECT("TablaAnualDepartamentos["&amp;BI$1&amp;"]"),TablaAnualDepartamentos[Año],AñoDeCalculo,TablaAnualDepartamentos[Departamento],$A11)</f>
        <v>0.11529557999999999</v>
      </c>
      <c r="BJ11" s="15">
        <f ca="1">SUMIFS(INDIRECT("TablaAnualDepartamentos["&amp;BJ$1&amp;"]"),TablaAnualDepartamentos[Año],AñoDeCalculo,TablaAnualDepartamentos[Departamento],$A11)</f>
        <v>0</v>
      </c>
      <c r="BK11" s="15">
        <f ca="1">SUMIFS(INDIRECT("TablaAnualDepartamentos["&amp;BK$1&amp;"]"),TablaAnualDepartamentos[Año],AñoDeCalculo,TablaAnualDepartamentos[Departamento],$A11)</f>
        <v>0</v>
      </c>
      <c r="BL11" s="15">
        <f ca="1">SUMIFS(INDIRECT("TablaAnualDepartamentos["&amp;BL$1&amp;"]"),TablaAnualDepartamentos[Año],AñoDeCalculo,TablaAnualDepartamentos[Departamento],$A11)</f>
        <v>8.4533980000000002E-4</v>
      </c>
      <c r="BM11" s="15">
        <f ca="1">SUMIFS(INDIRECT("TablaAnualDepartamentos["&amp;BM$1&amp;"]"),TablaAnualDepartamentos[Año],AñoDeCalculo,TablaAnualDepartamentos[Departamento],$A11)</f>
        <v>0.22065534000000001</v>
      </c>
      <c r="BN11" s="15">
        <f ca="1">SUMIFS(INDIRECT("TablaAnualDepartamentos["&amp;BN$1&amp;"]"),TablaAnualDepartamentos[Año],AñoDeCalculo,TablaAnualDepartamentos[Departamento],$A11)</f>
        <v>0</v>
      </c>
      <c r="BO11" s="15">
        <f ca="1">SUMIFS(INDIRECT("TablaAnualDepartamentos["&amp;BO$1&amp;"]"),TablaAnualDepartamentos[Año],AñoDeCalculo,TablaAnualDepartamentos[Departamento],$A11)</f>
        <v>8.5522219999999999E-3</v>
      </c>
      <c r="BP11" s="15">
        <f ca="1">SUMIFS(INDIRECT("TablaAnualDepartamentos["&amp;BP$1&amp;"]"),TablaAnualDepartamentos[Año],AñoDeCalculo,TablaAnualDepartamentos[Departamento],$A11)</f>
        <v>6.5582879999999998E-3</v>
      </c>
      <c r="BQ11" s="15">
        <f ca="1">SUMIFS(INDIRECT("TablaAnualDepartamentos["&amp;BQ$1&amp;"]"),TablaAnualDepartamentos[Año],AñoDeCalculo,TablaAnualDepartamentos[Departamento],$A11)</f>
        <v>0</v>
      </c>
      <c r="BR11" s="15">
        <f ca="1">SUMIFS(INDIRECT("TablaAnualDepartamentos["&amp;BR$1&amp;"]"),TablaAnualDepartamentos[Año],AñoDeCalculo,TablaAnualDepartamentos[Departamento],$A11)</f>
        <v>0</v>
      </c>
      <c r="BS11" s="15">
        <f ca="1">SUMIFS(INDIRECT("TablaAnualDepartamentos["&amp;BS$1&amp;"]"),TablaAnualDepartamentos[Año],AñoDeCalculo,TablaAnualDepartamentos[Departamento],$A11)</f>
        <v>0.13313889000000001</v>
      </c>
      <c r="BT11" s="15">
        <f ca="1">SUMIFS(INDIRECT("TablaAnualDepartamentos["&amp;BT$1&amp;"]"),TablaAnualDepartamentos[Año],AñoDeCalculo,TablaAnualDepartamentos[Departamento],$A11)</f>
        <v>0</v>
      </c>
      <c r="CE11" s="15">
        <f t="shared" ca="1" si="2"/>
        <v>0.12925411745770701</v>
      </c>
      <c r="CF11" s="15">
        <f t="shared" ca="1" si="2"/>
        <v>7.4585929999999996</v>
      </c>
      <c r="CK11" s="23">
        <f>IF(Departamentos!$D10=CK$2,Departamentos!$C10,0)</f>
        <v>0</v>
      </c>
      <c r="CL11" s="23">
        <f>IF(Departamentos!$D10=CL$2,Departamentos!$C10,0)</f>
        <v>0</v>
      </c>
      <c r="CM11" s="23">
        <f>IF(Departamentos!$D10=CM$2,Departamentos!$C10,0)</f>
        <v>0</v>
      </c>
      <c r="CN11" s="23">
        <f>IF(Departamentos!$D10=CN$2,Departamentos!$C10,0)</f>
        <v>0</v>
      </c>
      <c r="CO11" s="23">
        <f>IF(Departamentos!$D10=CO$2,Departamentos!$C10,0)</f>
        <v>0</v>
      </c>
      <c r="CP11" s="23">
        <f>IF(Departamentos!$D10=CP$2,Departamentos!$C10,0)</f>
        <v>1464488</v>
      </c>
      <c r="CQ11" s="23">
        <f>IF(Departamentos!$D10=CQ$2,Departamentos!$C10,0)</f>
        <v>0</v>
      </c>
      <c r="CR11" s="23">
        <f>IF(Departamentos!$D10=CR$2,Departamentos!$C10,0)</f>
        <v>0</v>
      </c>
      <c r="CS11" s="23">
        <f>IF(Departamentos!$D10=CS$2,Departamentos!$C10,0)</f>
        <v>0</v>
      </c>
    </row>
    <row r="12" spans="1:97" x14ac:dyDescent="0.25">
      <c r="A12" s="15">
        <f>Departamentos!A11</f>
        <v>20</v>
      </c>
      <c r="B12" s="15" t="str">
        <f>Departamentos!B11</f>
        <v>Cesar</v>
      </c>
      <c r="C12" s="15">
        <f ca="1">SUMIFS(INDIRECT("TablaAnualDepartamentos["&amp;C$1&amp;"]"),TablaAnualDepartamentos[Año],AñoDeCalculo,TablaAnualDepartamentos[Departamento],$A12)</f>
        <v>0</v>
      </c>
      <c r="D12" s="15">
        <f ca="1">SUMIFS(INDIRECT("TablaAnualDepartamentos["&amp;D$1&amp;"]"),TablaAnualDepartamentos[Año],AñoDeCalculo,TablaAnualDepartamentos[Departamento],$A12)</f>
        <v>0</v>
      </c>
      <c r="E12" s="15">
        <f ca="1">SUMIFS(INDIRECT("TablaAnualDepartamentos["&amp;E$1&amp;"]"),TablaAnualDepartamentos[Año],AñoDeCalculo,TablaAnualDepartamentos[Departamento],$A12)</f>
        <v>0</v>
      </c>
      <c r="F12" s="15">
        <f ca="1">SUMIFS(INDIRECT("TablaAnualDepartamentos["&amp;F$1&amp;"]"),TablaAnualDepartamentos[Año],AñoDeCalculo,TablaAnualDepartamentos[Departamento],$A12)</f>
        <v>0</v>
      </c>
      <c r="G12" s="15">
        <f ca="1">SUMIFS(INDIRECT("TablaAnualDepartamentos["&amp;G$1&amp;"]"),TablaAnualDepartamentos[Año],AñoDeCalculo,TablaAnualDepartamentos[Departamento],$A12)</f>
        <v>0</v>
      </c>
      <c r="H12" s="15">
        <f ca="1">SUMIFS(INDIRECT("TablaAnualDepartamentos["&amp;H$1&amp;"]"),TablaAnualDepartamentos[Año],AñoDeCalculo,TablaAnualDepartamentos[Departamento],$A12)</f>
        <v>0</v>
      </c>
      <c r="I12" s="15">
        <f ca="1">SUMIFS(INDIRECT("TablaAnualDepartamentos["&amp;I$1&amp;"]"),TablaAnualDepartamentos[Año],AñoDeCalculo,TablaAnualDepartamentos[Departamento],$A12)</f>
        <v>0</v>
      </c>
      <c r="J12" s="15">
        <f ca="1">SUMIFS(INDIRECT("TablaAnualDepartamentos["&amp;J$1&amp;"]"),TablaAnualDepartamentos[Año],AñoDeCalculo,TablaAnualDepartamentos[Departamento],$A12)</f>
        <v>0</v>
      </c>
      <c r="K12" s="15">
        <f ca="1">SUMIFS(INDIRECT("TablaAnualDepartamentos["&amp;K$1&amp;"]"),TablaAnualDepartamentos[Año],AñoDeCalculo,TablaAnualDepartamentos[Departamento],$A12)</f>
        <v>0</v>
      </c>
      <c r="L12" s="15">
        <f ca="1">SUMIFS(INDIRECT("TablaAnualDepartamentos["&amp;L$1&amp;"]"),TablaAnualDepartamentos[Año],AñoDeCalculo,TablaAnualDepartamentos[Departamento],$A12)</f>
        <v>0</v>
      </c>
      <c r="M12" s="15">
        <f ca="1">SUMIFS(INDIRECT("TablaAnualDepartamentos["&amp;M$1&amp;"]"),TablaAnualDepartamentos[Año],AñoDeCalculo,TablaAnualDepartamentos[Departamento],$A12)</f>
        <v>0</v>
      </c>
      <c r="N12" s="15">
        <f ca="1">SUMIFS(INDIRECT("TablaAnualDepartamentos["&amp;N$1&amp;"]"),TablaAnualDepartamentos[Año],AñoDeCalculo,TablaAnualDepartamentos[Departamento],$A12)</f>
        <v>0</v>
      </c>
      <c r="O12" s="15">
        <f ca="1">SUMIFS(INDIRECT("TablaAnualDepartamentos["&amp;O$1&amp;"]"),TablaAnualDepartamentos[Año],AñoDeCalculo,TablaAnualDepartamentos[Departamento],$A12)</f>
        <v>0</v>
      </c>
      <c r="P12" s="15">
        <f ca="1">SUMIFS(INDIRECT("TablaAnualDepartamentos["&amp;P$1&amp;"]"),TablaAnualDepartamentos[Año],AñoDeCalculo,TablaAnualDepartamentos[Departamento],$A12)</f>
        <v>0</v>
      </c>
      <c r="Q12" s="15">
        <f ca="1">SUMIFS(INDIRECT("TablaAnualDepartamentos["&amp;Q$1&amp;"]"),TablaAnualDepartamentos[Año],AñoDeCalculo,TablaAnualDepartamentos[Departamento],$A12)</f>
        <v>0</v>
      </c>
      <c r="R12" s="15">
        <f ca="1">SUMIFS(INDIRECT("TablaAnualDepartamentos["&amp;R$1&amp;"]"),TablaAnualDepartamentos[Año],AñoDeCalculo,TablaAnualDepartamentos[Departamento],$A12)</f>
        <v>3.7751231000000001</v>
      </c>
      <c r="S12" s="15">
        <f ca="1">SUMIFS(INDIRECT("TablaAnualDepartamentos["&amp;S$1&amp;"]"),TablaAnualDepartamentos[Año],AñoDeCalculo,TablaAnualDepartamentos[Departamento],$A12)</f>
        <v>6.5197279999999997</v>
      </c>
      <c r="T12" s="15">
        <f ca="1">SUMIFS(INDIRECT("TablaAnualDepartamentos["&amp;T$1&amp;"]"),TablaAnualDepartamentos[Año],AñoDeCalculo,TablaAnualDepartamentos[Departamento],$A12)</f>
        <v>2.8336980000000001</v>
      </c>
      <c r="U12" s="15">
        <f ca="1">SUMIFS(INDIRECT("TablaAnualDepartamentos["&amp;U$1&amp;"]"),TablaAnualDepartamentos[Año],AñoDeCalculo,TablaAnualDepartamentos[Departamento],$A12)</f>
        <v>1.6775954</v>
      </c>
      <c r="V12" s="15">
        <f ca="1">SUMIFS(INDIRECT("TablaAnualDepartamentos["&amp;V$1&amp;"]"),TablaAnualDepartamentos[Año],AñoDeCalculo,TablaAnualDepartamentos[Departamento],$A12)</f>
        <v>0</v>
      </c>
      <c r="W12" s="15">
        <f ca="1">SUMIFS(INDIRECT("TablaAnualDepartamentos["&amp;W$1&amp;"]"),TablaAnualDepartamentos[Año],AñoDeCalculo,TablaAnualDepartamentos[Departamento],$A12)</f>
        <v>0</v>
      </c>
      <c r="X12" s="15">
        <f ca="1">SUMIFS(INDIRECT("TablaAnualDepartamentos["&amp;X$1&amp;"]"),TablaAnualDepartamentos[Año],AñoDeCalculo,TablaAnualDepartamentos[Departamento],$A12)</f>
        <v>0</v>
      </c>
      <c r="Y12" s="15">
        <f ca="1">SUMIFS(INDIRECT("TablaAnualDepartamentos["&amp;Y$1&amp;"]"),TablaAnualDepartamentos[Año],AñoDeCalculo,TablaAnualDepartamentos[Departamento],$A12)</f>
        <v>0</v>
      </c>
      <c r="Z12" s="15">
        <f ca="1">SUMIFS(INDIRECT("TablaAnualDepartamentos["&amp;Z$1&amp;"]"),TablaAnualDepartamentos[Año],AñoDeCalculo,TablaAnualDepartamentos[Departamento],$A12)</f>
        <v>0</v>
      </c>
      <c r="AA12" s="15">
        <f ca="1">SUMIFS(INDIRECT("TablaAnualDepartamentos["&amp;AA$1&amp;"]"),TablaAnualDepartamentos[Año],AñoDeCalculo,TablaAnualDepartamentos[Departamento],$A12)</f>
        <v>0</v>
      </c>
      <c r="AB12" s="15">
        <f ca="1">SUMIFS(INDIRECT("TablaAnualDepartamentos["&amp;AB$1&amp;"]"),TablaAnualDepartamentos[Año],AñoDeCalculo,TablaAnualDepartamentos[Departamento],$A12)</f>
        <v>0</v>
      </c>
      <c r="AC12" s="15">
        <f ca="1">SUMIFS(INDIRECT("TablaAnualDepartamentos["&amp;AC$1&amp;"]"),TablaAnualDepartamentos[Año],AñoDeCalculo,TablaAnualDepartamentos[Departamento],$A12)</f>
        <v>0</v>
      </c>
      <c r="AD12" s="15">
        <f ca="1">SUMIFS(INDIRECT("TablaAnualDepartamentos["&amp;AD$1&amp;"]"),TablaAnualDepartamentos[Año],AñoDeCalculo,TablaAnualDepartamentos[Departamento],$A12)</f>
        <v>0</v>
      </c>
      <c r="AE12" s="15">
        <f ca="1">SUMIFS(INDIRECT("TablaAnualDepartamentos["&amp;AE$1&amp;"]"),TablaAnualDepartamentos[Año],AñoDeCalculo,TablaAnualDepartamentos[Departamento],$A12)</f>
        <v>7.2916410000000003</v>
      </c>
      <c r="AF12" s="15">
        <f ca="1">SUMIFS(INDIRECT("TablaAnualDepartamentos["&amp;AF$1&amp;"]"),TablaAnualDepartamentos[Año],AñoDeCalculo,TablaAnualDepartamentos[Departamento],$A12)</f>
        <v>0.82787599999999995</v>
      </c>
      <c r="AG12" s="15">
        <f ca="1">SUMIFS(INDIRECT("TablaAnualDepartamentos["&amp;AG$1&amp;"]"),TablaAnualDepartamentos[Año],AñoDeCalculo,TablaAnualDepartamentos[Departamento],$A12)</f>
        <v>0.35340071285581798</v>
      </c>
      <c r="AH12" s="15">
        <f ca="1">SUMIFS(INDIRECT("TablaAnualDepartamentos["&amp;AH$1&amp;"]"),TablaAnualDepartamentos[Año],AñoDeCalculo,TablaAnualDepartamentos[Departamento],$A12)</f>
        <v>1.0306176</v>
      </c>
      <c r="AI12" s="15">
        <f ca="1">SUMIFS(INDIRECT("TablaAnualDepartamentos["&amp;AI$1&amp;"]"),TablaAnualDepartamentos[Año],AñoDeCalculo,TablaAnualDepartamentos[Departamento],$A12)</f>
        <v>0.61472300000000002</v>
      </c>
      <c r="AJ12" s="15">
        <f ca="1">SUMIFS(INDIRECT("TablaAnualDepartamentos["&amp;AJ$1&amp;"]"),TablaAnualDepartamentos[Año],AñoDeCalculo,TablaAnualDepartamentos[Departamento],$A12)</f>
        <v>2.2996949999999999E-2</v>
      </c>
      <c r="AK12" s="15">
        <f ca="1">SUMIFS(INDIRECT("TablaAnualDepartamentos["&amp;AK$1&amp;"]"),TablaAnualDepartamentos[Año],AñoDeCalculo,TablaAnualDepartamentos[Departamento],$A12)</f>
        <v>7.1924890000000001</v>
      </c>
      <c r="AL12" s="15">
        <f ca="1">SUMIFS(INDIRECT("TablaAnualDepartamentos["&amp;AL$1&amp;"]"),TablaAnualDepartamentos[Año],AñoDeCalculo,TablaAnualDepartamentos[Departamento],$A12)</f>
        <v>0.23030047167064599</v>
      </c>
      <c r="AM12" s="15">
        <f ca="1">SUMIFS(INDIRECT("TablaAnualDepartamentos["&amp;AM$1&amp;"]"),TablaAnualDepartamentos[Año],AñoDeCalculo,TablaAnualDepartamentos[Departamento],$A12)</f>
        <v>0</v>
      </c>
      <c r="AN12" s="15">
        <f ca="1">SUMIFS(INDIRECT("TablaAnualDepartamentos["&amp;AN$1&amp;"]"),TablaAnualDepartamentos[Año],AñoDeCalculo,TablaAnualDepartamentos[Departamento],$A12)</f>
        <v>0.49050748999999999</v>
      </c>
      <c r="AO12" s="15">
        <f ca="1">SUMIFS(INDIRECT("TablaAnualDepartamentos["&amp;AO$1&amp;"]"),TablaAnualDepartamentos[Año],AñoDeCalculo,TablaAnualDepartamentos[Departamento],$A12)</f>
        <v>0.1275078</v>
      </c>
      <c r="AP12" s="15">
        <f ca="1">SUMIFS(INDIRECT("TablaAnualDepartamentos["&amp;AP$1&amp;"]"),TablaAnualDepartamentos[Año],AñoDeCalculo,TablaAnualDepartamentos[Departamento],$A12)</f>
        <v>0.15101877</v>
      </c>
      <c r="AQ12" s="15">
        <f ca="1">SUMIFS(INDIRECT("TablaAnualDepartamentos["&amp;AQ$1&amp;"]"),TablaAnualDepartamentos[Año],AñoDeCalculo,TablaAnualDepartamentos[Departamento],$A12)</f>
        <v>3.5258449999999997E-2</v>
      </c>
      <c r="AR12" s="15">
        <f ca="1">SUMIFS(INDIRECT("TablaAnualDepartamentos["&amp;AR$1&amp;"]"),TablaAnualDepartamentos[Año],AñoDeCalculo,TablaAnualDepartamentos[Departamento],$A12)</f>
        <v>0</v>
      </c>
      <c r="AS12" s="15">
        <f ca="1">SUMIFS(INDIRECT("TablaAnualDepartamentos["&amp;AS$1&amp;"]"),TablaAnualDepartamentos[Año],AñoDeCalculo,TablaAnualDepartamentos[Departamento],$A12)</f>
        <v>0</v>
      </c>
      <c r="AT12" s="15">
        <f ca="1">SUMIFS(INDIRECT("TablaAnualDepartamentos["&amp;AT$1&amp;"]"),TablaAnualDepartamentos[Año],AñoDeCalculo,TablaAnualDepartamentos[Departamento],$A12)</f>
        <v>0</v>
      </c>
      <c r="AU12" s="15">
        <f ca="1">SUMIFS(INDIRECT("TablaAnualDepartamentos["&amp;AU$1&amp;"]"),TablaAnualDepartamentos[Año],AñoDeCalculo,TablaAnualDepartamentos[Departamento],$A12)</f>
        <v>0</v>
      </c>
      <c r="AV12" s="15">
        <f ca="1">SUMIFS(INDIRECT("TablaAnualDepartamentos["&amp;AV$1&amp;"]"),TablaAnualDepartamentos[Año],AñoDeCalculo,TablaAnualDepartamentos[Departamento],$A12)</f>
        <v>0.23285459999999999</v>
      </c>
      <c r="AW12" s="15">
        <f ca="1">SUMIFS(INDIRECT("TablaAnualDepartamentos["&amp;AW$1&amp;"]"),TablaAnualDepartamentos[Año],AñoDeCalculo,TablaAnualDepartamentos[Departamento],$A12)</f>
        <v>0</v>
      </c>
      <c r="AX12" s="15">
        <f ca="1">SUMIFS(INDIRECT("TablaAnualDepartamentos["&amp;AX$1&amp;"]"),TablaAnualDepartamentos[Año],AñoDeCalculo,TablaAnualDepartamentos[Departamento],$A12)</f>
        <v>0</v>
      </c>
      <c r="AY12" s="15">
        <f ca="1">SUMIFS(INDIRECT("TablaAnualDepartamentos["&amp;AY$1&amp;"]"),TablaAnualDepartamentos[Año],AñoDeCalculo,TablaAnualDepartamentos[Departamento],$A12)</f>
        <v>0</v>
      </c>
      <c r="AZ12" s="15">
        <f ca="1">SUMIFS(INDIRECT("TablaAnualDepartamentos["&amp;AZ$1&amp;"]"),TablaAnualDepartamentos[Año],AñoDeCalculo,TablaAnualDepartamentos[Departamento],$A12)</f>
        <v>0</v>
      </c>
      <c r="BA12" s="15">
        <f ca="1">SUMIFS(INDIRECT("TablaAnualDepartamentos["&amp;BA$1&amp;"]"),TablaAnualDepartamentos[Año],AñoDeCalculo,TablaAnualDepartamentos[Departamento],$A12)</f>
        <v>0</v>
      </c>
      <c r="BB12" s="15">
        <f ca="1">SUMIFS(INDIRECT("TablaAnualDepartamentos["&amp;BB$1&amp;"]"),TablaAnualDepartamentos[Año],AñoDeCalculo,TablaAnualDepartamentos[Departamento],$A12)</f>
        <v>0.211345371</v>
      </c>
      <c r="BC12" s="15">
        <f ca="1">SUMIFS(INDIRECT("TablaAnualDepartamentos["&amp;BC$1&amp;"]"),TablaAnualDepartamentos[Año],AñoDeCalculo,TablaAnualDepartamentos[Departamento],$A12)</f>
        <v>0</v>
      </c>
      <c r="BD12" s="15">
        <f ca="1">SUMIFS(INDIRECT("TablaAnualDepartamentos["&amp;BD$1&amp;"]"),TablaAnualDepartamentos[Año],AñoDeCalculo,TablaAnualDepartamentos[Departamento],$A12)</f>
        <v>0</v>
      </c>
      <c r="BE12" s="15">
        <f ca="1">SUMIFS(INDIRECT("TablaAnualDepartamentos["&amp;BE$1&amp;"]"),TablaAnualDepartamentos[Año],AñoDeCalculo,TablaAnualDepartamentos[Departamento],$A12)</f>
        <v>0</v>
      </c>
      <c r="BF12" s="15">
        <f ca="1">SUMIFS(INDIRECT("TablaAnualDepartamentos["&amp;BF$1&amp;"]"),TablaAnualDepartamentos[Año],AñoDeCalculo,TablaAnualDepartamentos[Departamento],$A12)</f>
        <v>0</v>
      </c>
      <c r="BG12" s="15">
        <f ca="1">SUMIFS(INDIRECT("TablaAnualDepartamentos["&amp;BG$1&amp;"]"),TablaAnualDepartamentos[Año],AñoDeCalculo,TablaAnualDepartamentos[Departamento],$A12)</f>
        <v>0.73324990000000001</v>
      </c>
      <c r="BH12" s="15">
        <f ca="1">SUMIFS(INDIRECT("TablaAnualDepartamentos["&amp;BH$1&amp;"]"),TablaAnualDepartamentos[Año],AñoDeCalculo,TablaAnualDepartamentos[Departamento],$A12)</f>
        <v>8.2039249999999994E-2</v>
      </c>
      <c r="BI12" s="15">
        <f ca="1">SUMIFS(INDIRECT("TablaAnualDepartamentos["&amp;BI$1&amp;"]"),TablaAnualDepartamentos[Año],AñoDeCalculo,TablaAnualDepartamentos[Departamento],$A12)</f>
        <v>6.5178319999999998E-2</v>
      </c>
      <c r="BJ12" s="15">
        <f ca="1">SUMIFS(INDIRECT("TablaAnualDepartamentos["&amp;BJ$1&amp;"]"),TablaAnualDepartamentos[Año],AñoDeCalculo,TablaAnualDepartamentos[Departamento],$A12)</f>
        <v>0</v>
      </c>
      <c r="BK12" s="15">
        <f ca="1">SUMIFS(INDIRECT("TablaAnualDepartamentos["&amp;BK$1&amp;"]"),TablaAnualDepartamentos[Año],AñoDeCalculo,TablaAnualDepartamentos[Departamento],$A12)</f>
        <v>0</v>
      </c>
      <c r="BL12" s="15">
        <f ca="1">SUMIFS(INDIRECT("TablaAnualDepartamentos["&amp;BL$1&amp;"]"),TablaAnualDepartamentos[Año],AñoDeCalculo,TablaAnualDepartamentos[Departamento],$A12)</f>
        <v>1.5793739000000001E-3</v>
      </c>
      <c r="BM12" s="15">
        <f ca="1">SUMIFS(INDIRECT("TablaAnualDepartamentos["&amp;BM$1&amp;"]"),TablaAnualDepartamentos[Año],AñoDeCalculo,TablaAnualDepartamentos[Departamento],$A12)</f>
        <v>0.16231514999999999</v>
      </c>
      <c r="BN12" s="15">
        <f ca="1">SUMIFS(INDIRECT("TablaAnualDepartamentos["&amp;BN$1&amp;"]"),TablaAnualDepartamentos[Año],AñoDeCalculo,TablaAnualDepartamentos[Departamento],$A12)</f>
        <v>0</v>
      </c>
      <c r="BO12" s="15">
        <f ca="1">SUMIFS(INDIRECT("TablaAnualDepartamentos["&amp;BO$1&amp;"]"),TablaAnualDepartamentos[Año],AñoDeCalculo,TablaAnualDepartamentos[Departamento],$A12)</f>
        <v>9.2987929999999996E-3</v>
      </c>
      <c r="BP12" s="15">
        <f ca="1">SUMIFS(INDIRECT("TablaAnualDepartamentos["&amp;BP$1&amp;"]"),TablaAnualDepartamentos[Año],AñoDeCalculo,TablaAnualDepartamentos[Departamento],$A12)</f>
        <v>1.2258176000000001E-2</v>
      </c>
      <c r="BQ12" s="15">
        <f ca="1">SUMIFS(INDIRECT("TablaAnualDepartamentos["&amp;BQ$1&amp;"]"),TablaAnualDepartamentos[Año],AñoDeCalculo,TablaAnualDepartamentos[Departamento],$A12)</f>
        <v>0</v>
      </c>
      <c r="BR12" s="15">
        <f ca="1">SUMIFS(INDIRECT("TablaAnualDepartamentos["&amp;BR$1&amp;"]"),TablaAnualDepartamentos[Año],AñoDeCalculo,TablaAnualDepartamentos[Departamento],$A12)</f>
        <v>0</v>
      </c>
      <c r="BS12" s="15">
        <f ca="1">SUMIFS(INDIRECT("TablaAnualDepartamentos["&amp;BS$1&amp;"]"),TablaAnualDepartamentos[Año],AñoDeCalculo,TablaAnualDepartamentos[Departamento],$A12)</f>
        <v>9.8241129999999996E-2</v>
      </c>
      <c r="BT12" s="15">
        <f ca="1">SUMIFS(INDIRECT("TablaAnualDepartamentos["&amp;BT$1&amp;"]"),TablaAnualDepartamentos[Año],AñoDeCalculo,TablaAnualDepartamentos[Departamento],$A12)</f>
        <v>0</v>
      </c>
      <c r="CE12" s="15">
        <f t="shared" ca="1" si="2"/>
        <v>0.23030047167064599</v>
      </c>
      <c r="CF12" s="15">
        <f t="shared" ca="1" si="2"/>
        <v>7.1924890000000001</v>
      </c>
      <c r="CK12" s="23">
        <f>IF(Departamentos!$D11=CK$2,Departamentos!$C11,0)</f>
        <v>0</v>
      </c>
      <c r="CL12" s="23">
        <f>IF(Departamentos!$D11=CL$2,Departamentos!$C11,0)</f>
        <v>1200574</v>
      </c>
      <c r="CM12" s="23">
        <f>IF(Departamentos!$D11=CM$2,Departamentos!$C11,0)</f>
        <v>0</v>
      </c>
      <c r="CN12" s="23">
        <f>IF(Departamentos!$D11=CN$2,Departamentos!$C11,0)</f>
        <v>0</v>
      </c>
      <c r="CO12" s="23">
        <f>IF(Departamentos!$D11=CO$2,Departamentos!$C11,0)</f>
        <v>0</v>
      </c>
      <c r="CP12" s="23">
        <f>IF(Departamentos!$D11=CP$2,Departamentos!$C11,0)</f>
        <v>0</v>
      </c>
      <c r="CQ12" s="23">
        <f>IF(Departamentos!$D11=CQ$2,Departamentos!$C11,0)</f>
        <v>0</v>
      </c>
      <c r="CR12" s="23">
        <f>IF(Departamentos!$D11=CR$2,Departamentos!$C11,0)</f>
        <v>0</v>
      </c>
      <c r="CS12" s="23">
        <f>IF(Departamentos!$D11=CS$2,Departamentos!$C11,0)</f>
        <v>0</v>
      </c>
    </row>
    <row r="13" spans="1:97" x14ac:dyDescent="0.25">
      <c r="A13" s="15">
        <f>Departamentos!A12</f>
        <v>23</v>
      </c>
      <c r="B13" s="15" t="str">
        <f>Departamentos!B12</f>
        <v>Córdoba</v>
      </c>
      <c r="C13" s="15">
        <f ca="1">SUMIFS(INDIRECT("TablaAnualDepartamentos["&amp;C$1&amp;"]"),TablaAnualDepartamentos[Año],AñoDeCalculo,TablaAnualDepartamentos[Departamento],$A13)</f>
        <v>0</v>
      </c>
      <c r="D13" s="15">
        <f ca="1">SUMIFS(INDIRECT("TablaAnualDepartamentos["&amp;D$1&amp;"]"),TablaAnualDepartamentos[Año],AñoDeCalculo,TablaAnualDepartamentos[Departamento],$A13)</f>
        <v>0</v>
      </c>
      <c r="E13" s="15">
        <f ca="1">SUMIFS(INDIRECT("TablaAnualDepartamentos["&amp;E$1&amp;"]"),TablaAnualDepartamentos[Año],AñoDeCalculo,TablaAnualDepartamentos[Departamento],$A13)</f>
        <v>0</v>
      </c>
      <c r="F13" s="15">
        <f ca="1">SUMIFS(INDIRECT("TablaAnualDepartamentos["&amp;F$1&amp;"]"),TablaAnualDepartamentos[Año],AñoDeCalculo,TablaAnualDepartamentos[Departamento],$A13)</f>
        <v>0</v>
      </c>
      <c r="G13" s="15">
        <f ca="1">SUMIFS(INDIRECT("TablaAnualDepartamentos["&amp;G$1&amp;"]"),TablaAnualDepartamentos[Año],AñoDeCalculo,TablaAnualDepartamentos[Departamento],$A13)</f>
        <v>0</v>
      </c>
      <c r="H13" s="15">
        <f ca="1">SUMIFS(INDIRECT("TablaAnualDepartamentos["&amp;H$1&amp;"]"),TablaAnualDepartamentos[Año],AñoDeCalculo,TablaAnualDepartamentos[Departamento],$A13)</f>
        <v>0</v>
      </c>
      <c r="I13" s="15">
        <f ca="1">SUMIFS(INDIRECT("TablaAnualDepartamentos["&amp;I$1&amp;"]"),TablaAnualDepartamentos[Año],AñoDeCalculo,TablaAnualDepartamentos[Departamento],$A13)</f>
        <v>0</v>
      </c>
      <c r="J13" s="15">
        <f ca="1">SUMIFS(INDIRECT("TablaAnualDepartamentos["&amp;J$1&amp;"]"),TablaAnualDepartamentos[Año],AñoDeCalculo,TablaAnualDepartamentos[Departamento],$A13)</f>
        <v>0</v>
      </c>
      <c r="K13" s="15">
        <f ca="1">SUMIFS(INDIRECT("TablaAnualDepartamentos["&amp;K$1&amp;"]"),TablaAnualDepartamentos[Año],AñoDeCalculo,TablaAnualDepartamentos[Departamento],$A13)</f>
        <v>0</v>
      </c>
      <c r="L13" s="15">
        <f ca="1">SUMIFS(INDIRECT("TablaAnualDepartamentos["&amp;L$1&amp;"]"),TablaAnualDepartamentos[Año],AñoDeCalculo,TablaAnualDepartamentos[Departamento],$A13)</f>
        <v>0</v>
      </c>
      <c r="M13" s="15">
        <f ca="1">SUMIFS(INDIRECT("TablaAnualDepartamentos["&amp;M$1&amp;"]"),TablaAnualDepartamentos[Año],AñoDeCalculo,TablaAnualDepartamentos[Departamento],$A13)</f>
        <v>0</v>
      </c>
      <c r="N13" s="15">
        <f ca="1">SUMIFS(INDIRECT("TablaAnualDepartamentos["&amp;N$1&amp;"]"),TablaAnualDepartamentos[Año],AñoDeCalculo,TablaAnualDepartamentos[Departamento],$A13)</f>
        <v>0</v>
      </c>
      <c r="O13" s="15">
        <f ca="1">SUMIFS(INDIRECT("TablaAnualDepartamentos["&amp;O$1&amp;"]"),TablaAnualDepartamentos[Año],AñoDeCalculo,TablaAnualDepartamentos[Departamento],$A13)</f>
        <v>0</v>
      </c>
      <c r="P13" s="15">
        <f ca="1">SUMIFS(INDIRECT("TablaAnualDepartamentos["&amp;P$1&amp;"]"),TablaAnualDepartamentos[Año],AñoDeCalculo,TablaAnualDepartamentos[Departamento],$A13)</f>
        <v>0</v>
      </c>
      <c r="Q13" s="15">
        <f ca="1">SUMIFS(INDIRECT("TablaAnualDepartamentos["&amp;Q$1&amp;"]"),TablaAnualDepartamentos[Año],AñoDeCalculo,TablaAnualDepartamentos[Departamento],$A13)</f>
        <v>0</v>
      </c>
      <c r="R13" s="15">
        <f ca="1">SUMIFS(INDIRECT("TablaAnualDepartamentos["&amp;R$1&amp;"]"),TablaAnualDepartamentos[Año],AñoDeCalculo,TablaAnualDepartamentos[Departamento],$A13)</f>
        <v>3.0221770999999999</v>
      </c>
      <c r="S13" s="15">
        <f ca="1">SUMIFS(INDIRECT("TablaAnualDepartamentos["&amp;S$1&amp;"]"),TablaAnualDepartamentos[Año],AñoDeCalculo,TablaAnualDepartamentos[Departamento],$A13)</f>
        <v>6.4377310000000003</v>
      </c>
      <c r="T13" s="15">
        <f ca="1">SUMIFS(INDIRECT("TablaAnualDepartamentos["&amp;T$1&amp;"]"),TablaAnualDepartamentos[Año],AñoDeCalculo,TablaAnualDepartamentos[Departamento],$A13)</f>
        <v>2.7668159999999999</v>
      </c>
      <c r="U13" s="15">
        <f ca="1">SUMIFS(INDIRECT("TablaAnualDepartamentos["&amp;U$1&amp;"]"),TablaAnualDepartamentos[Año],AñoDeCalculo,TablaAnualDepartamentos[Departamento],$A13)</f>
        <v>1.5894488</v>
      </c>
      <c r="V13" s="15">
        <f ca="1">SUMIFS(INDIRECT("TablaAnualDepartamentos["&amp;V$1&amp;"]"),TablaAnualDepartamentos[Año],AñoDeCalculo,TablaAnualDepartamentos[Departamento],$A13)</f>
        <v>0</v>
      </c>
      <c r="W13" s="15">
        <f ca="1">SUMIFS(INDIRECT("TablaAnualDepartamentos["&amp;W$1&amp;"]"),TablaAnualDepartamentos[Año],AñoDeCalculo,TablaAnualDepartamentos[Departamento],$A13)</f>
        <v>0</v>
      </c>
      <c r="X13" s="15">
        <f ca="1">SUMIFS(INDIRECT("TablaAnualDepartamentos["&amp;X$1&amp;"]"),TablaAnualDepartamentos[Año],AñoDeCalculo,TablaAnualDepartamentos[Departamento],$A13)</f>
        <v>0</v>
      </c>
      <c r="Y13" s="15">
        <f ca="1">SUMIFS(INDIRECT("TablaAnualDepartamentos["&amp;Y$1&amp;"]"),TablaAnualDepartamentos[Año],AñoDeCalculo,TablaAnualDepartamentos[Departamento],$A13)</f>
        <v>0</v>
      </c>
      <c r="Z13" s="15">
        <f ca="1">SUMIFS(INDIRECT("TablaAnualDepartamentos["&amp;Z$1&amp;"]"),TablaAnualDepartamentos[Año],AñoDeCalculo,TablaAnualDepartamentos[Departamento],$A13)</f>
        <v>0</v>
      </c>
      <c r="AA13" s="15">
        <f ca="1">SUMIFS(INDIRECT("TablaAnualDepartamentos["&amp;AA$1&amp;"]"),TablaAnualDepartamentos[Año],AñoDeCalculo,TablaAnualDepartamentos[Departamento],$A13)</f>
        <v>0</v>
      </c>
      <c r="AB13" s="15">
        <f ca="1">SUMIFS(INDIRECT("TablaAnualDepartamentos["&amp;AB$1&amp;"]"),TablaAnualDepartamentos[Año],AñoDeCalculo,TablaAnualDepartamentos[Departamento],$A13)</f>
        <v>0</v>
      </c>
      <c r="AC13" s="15">
        <f ca="1">SUMIFS(INDIRECT("TablaAnualDepartamentos["&amp;AC$1&amp;"]"),TablaAnualDepartamentos[Año],AñoDeCalculo,TablaAnualDepartamentos[Departamento],$A13)</f>
        <v>0</v>
      </c>
      <c r="AD13" s="15">
        <f ca="1">SUMIFS(INDIRECT("TablaAnualDepartamentos["&amp;AD$1&amp;"]"),TablaAnualDepartamentos[Año],AñoDeCalculo,TablaAnualDepartamentos[Departamento],$A13)</f>
        <v>0</v>
      </c>
      <c r="AE13" s="15">
        <f ca="1">SUMIFS(INDIRECT("TablaAnualDepartamentos["&amp;AE$1&amp;"]"),TablaAnualDepartamentos[Año],AñoDeCalculo,TablaAnualDepartamentos[Departamento],$A13)</f>
        <v>7.0029729999999999</v>
      </c>
      <c r="AF13" s="15">
        <f ca="1">SUMIFS(INDIRECT("TablaAnualDepartamentos["&amp;AF$1&amp;"]"),TablaAnualDepartamentos[Año],AñoDeCalculo,TablaAnualDepartamentos[Departamento],$A13)</f>
        <v>0.82018199999999997</v>
      </c>
      <c r="AG13" s="15">
        <f ca="1">SUMIFS(INDIRECT("TablaAnualDepartamentos["&amp;AG$1&amp;"]"),TablaAnualDepartamentos[Año],AñoDeCalculo,TablaAnualDepartamentos[Departamento],$A13)</f>
        <v>0.23892185444913799</v>
      </c>
      <c r="AH13" s="15">
        <f ca="1">SUMIFS(INDIRECT("TablaAnualDepartamentos["&amp;AH$1&amp;"]"),TablaAnualDepartamentos[Año],AñoDeCalculo,TablaAnualDepartamentos[Departamento],$A13)</f>
        <v>1.0186715</v>
      </c>
      <c r="AI13" s="15">
        <f ca="1">SUMIFS(INDIRECT("TablaAnualDepartamentos["&amp;AI$1&amp;"]"),TablaAnualDepartamentos[Año],AñoDeCalculo,TablaAnualDepartamentos[Departamento],$A13)</f>
        <v>0.64157010000000003</v>
      </c>
      <c r="AJ13" s="15">
        <f ca="1">SUMIFS(INDIRECT("TablaAnualDepartamentos["&amp;AJ$1&amp;"]"),TablaAnualDepartamentos[Año],AñoDeCalculo,TablaAnualDepartamentos[Departamento],$A13)</f>
        <v>1.260469E-2</v>
      </c>
      <c r="AK13" s="15">
        <f ca="1">SUMIFS(INDIRECT("TablaAnualDepartamentos["&amp;AK$1&amp;"]"),TablaAnualDepartamentos[Año],AñoDeCalculo,TablaAnualDepartamentos[Departamento],$A13)</f>
        <v>5.754931</v>
      </c>
      <c r="AL13" s="15">
        <f ca="1">SUMIFS(INDIRECT("TablaAnualDepartamentos["&amp;AL$1&amp;"]"),TablaAnualDepartamentos[Año],AñoDeCalculo,TablaAnualDepartamentos[Departamento],$A13)</f>
        <v>0.16866359961587399</v>
      </c>
      <c r="AM13" s="15">
        <f ca="1">SUMIFS(INDIRECT("TablaAnualDepartamentos["&amp;AM$1&amp;"]"),TablaAnualDepartamentos[Año],AñoDeCalculo,TablaAnualDepartamentos[Departamento],$A13)</f>
        <v>0</v>
      </c>
      <c r="AN13" s="15">
        <f ca="1">SUMIFS(INDIRECT("TablaAnualDepartamentos["&amp;AN$1&amp;"]"),TablaAnualDepartamentos[Año],AñoDeCalculo,TablaAnualDepartamentos[Departamento],$A13)</f>
        <v>0.36295089000000003</v>
      </c>
      <c r="AO13" s="15">
        <f ca="1">SUMIFS(INDIRECT("TablaAnualDepartamentos["&amp;AO$1&amp;"]"),TablaAnualDepartamentos[Año],AñoDeCalculo,TablaAnualDepartamentos[Departamento],$A13)</f>
        <v>0.11702804999999999</v>
      </c>
      <c r="AP13" s="15">
        <f ca="1">SUMIFS(INDIRECT("TablaAnualDepartamentos["&amp;AP$1&amp;"]"),TablaAnualDepartamentos[Año],AñoDeCalculo,TablaAnualDepartamentos[Departamento],$A13)</f>
        <v>0.14523143999999999</v>
      </c>
      <c r="AQ13" s="15">
        <f ca="1">SUMIFS(INDIRECT("TablaAnualDepartamentos["&amp;AQ$1&amp;"]"),TablaAnualDepartamentos[Año],AñoDeCalculo,TablaAnualDepartamentos[Departamento],$A13)</f>
        <v>9.4808770000000001E-2</v>
      </c>
      <c r="AR13" s="15">
        <f ca="1">SUMIFS(INDIRECT("TablaAnualDepartamentos["&amp;AR$1&amp;"]"),TablaAnualDepartamentos[Año],AñoDeCalculo,TablaAnualDepartamentos[Departamento],$A13)</f>
        <v>0</v>
      </c>
      <c r="AS13" s="15">
        <f ca="1">SUMIFS(INDIRECT("TablaAnualDepartamentos["&amp;AS$1&amp;"]"),TablaAnualDepartamentos[Año],AñoDeCalculo,TablaAnualDepartamentos[Departamento],$A13)</f>
        <v>0</v>
      </c>
      <c r="AT13" s="15">
        <f ca="1">SUMIFS(INDIRECT("TablaAnualDepartamentos["&amp;AT$1&amp;"]"),TablaAnualDepartamentos[Año],AñoDeCalculo,TablaAnualDepartamentos[Departamento],$A13)</f>
        <v>0</v>
      </c>
      <c r="AU13" s="15">
        <f ca="1">SUMIFS(INDIRECT("TablaAnualDepartamentos["&amp;AU$1&amp;"]"),TablaAnualDepartamentos[Año],AñoDeCalculo,TablaAnualDepartamentos[Departamento],$A13)</f>
        <v>0</v>
      </c>
      <c r="AV13" s="15">
        <f ca="1">SUMIFS(INDIRECT("TablaAnualDepartamentos["&amp;AV$1&amp;"]"),TablaAnualDepartamentos[Año],AñoDeCalculo,TablaAnualDepartamentos[Departamento],$A13)</f>
        <v>0.2050051</v>
      </c>
      <c r="AW13" s="15">
        <f ca="1">SUMIFS(INDIRECT("TablaAnualDepartamentos["&amp;AW$1&amp;"]"),TablaAnualDepartamentos[Año],AñoDeCalculo,TablaAnualDepartamentos[Departamento],$A13)</f>
        <v>0</v>
      </c>
      <c r="AX13" s="15">
        <f ca="1">SUMIFS(INDIRECT("TablaAnualDepartamentos["&amp;AX$1&amp;"]"),TablaAnualDepartamentos[Año],AñoDeCalculo,TablaAnualDepartamentos[Departamento],$A13)</f>
        <v>0</v>
      </c>
      <c r="AY13" s="15">
        <f ca="1">SUMIFS(INDIRECT("TablaAnualDepartamentos["&amp;AY$1&amp;"]"),TablaAnualDepartamentos[Año],AñoDeCalculo,TablaAnualDepartamentos[Departamento],$A13)</f>
        <v>0</v>
      </c>
      <c r="AZ13" s="15">
        <f ca="1">SUMIFS(INDIRECT("TablaAnualDepartamentos["&amp;AZ$1&amp;"]"),TablaAnualDepartamentos[Año],AñoDeCalculo,TablaAnualDepartamentos[Departamento],$A13)</f>
        <v>0</v>
      </c>
      <c r="BA13" s="15">
        <f ca="1">SUMIFS(INDIRECT("TablaAnualDepartamentos["&amp;BA$1&amp;"]"),TablaAnualDepartamentos[Año],AñoDeCalculo,TablaAnualDepartamentos[Departamento],$A13)</f>
        <v>0</v>
      </c>
      <c r="BB13" s="15">
        <f ca="1">SUMIFS(INDIRECT("TablaAnualDepartamentos["&amp;BB$1&amp;"]"),TablaAnualDepartamentos[Año],AñoDeCalculo,TablaAnualDepartamentos[Departamento],$A13)</f>
        <v>0.115294169</v>
      </c>
      <c r="BC13" s="15">
        <f ca="1">SUMIFS(INDIRECT("TablaAnualDepartamentos["&amp;BC$1&amp;"]"),TablaAnualDepartamentos[Año],AñoDeCalculo,TablaAnualDepartamentos[Departamento],$A13)</f>
        <v>0</v>
      </c>
      <c r="BD13" s="15">
        <f ca="1">SUMIFS(INDIRECT("TablaAnualDepartamentos["&amp;BD$1&amp;"]"),TablaAnualDepartamentos[Año],AñoDeCalculo,TablaAnualDepartamentos[Departamento],$A13)</f>
        <v>0</v>
      </c>
      <c r="BE13" s="15">
        <f ca="1">SUMIFS(INDIRECT("TablaAnualDepartamentos["&amp;BE$1&amp;"]"),TablaAnualDepartamentos[Año],AñoDeCalculo,TablaAnualDepartamentos[Departamento],$A13)</f>
        <v>0</v>
      </c>
      <c r="BF13" s="15">
        <f ca="1">SUMIFS(INDIRECT("TablaAnualDepartamentos["&amp;BF$1&amp;"]"),TablaAnualDepartamentos[Año],AñoDeCalculo,TablaAnualDepartamentos[Departamento],$A13)</f>
        <v>0</v>
      </c>
      <c r="BG13" s="15">
        <f ca="1">SUMIFS(INDIRECT("TablaAnualDepartamentos["&amp;BG$1&amp;"]"),TablaAnualDepartamentos[Año],AñoDeCalculo,TablaAnualDepartamentos[Departamento],$A13)</f>
        <v>0.45113320000000001</v>
      </c>
      <c r="BH13" s="15">
        <f ca="1">SUMIFS(INDIRECT("TablaAnualDepartamentos["&amp;BH$1&amp;"]"),TablaAnualDepartamentos[Año],AñoDeCalculo,TablaAnualDepartamentos[Departamento],$A13)</f>
        <v>7.0742949999999999E-2</v>
      </c>
      <c r="BI13" s="15">
        <f ca="1">SUMIFS(INDIRECT("TablaAnualDepartamentos["&amp;BI$1&amp;"]"),TablaAnualDepartamentos[Año],AñoDeCalculo,TablaAnualDepartamentos[Departamento],$A13)</f>
        <v>0.11105547</v>
      </c>
      <c r="BJ13" s="15">
        <f ca="1">SUMIFS(INDIRECT("TablaAnualDepartamentos["&amp;BJ$1&amp;"]"),TablaAnualDepartamentos[Año],AñoDeCalculo,TablaAnualDepartamentos[Departamento],$A13)</f>
        <v>0</v>
      </c>
      <c r="BK13" s="15">
        <f ca="1">SUMIFS(INDIRECT("TablaAnualDepartamentos["&amp;BK$1&amp;"]"),TablaAnualDepartamentos[Año],AñoDeCalculo,TablaAnualDepartamentos[Departamento],$A13)</f>
        <v>0</v>
      </c>
      <c r="BL13" s="15">
        <f ca="1">SUMIFS(INDIRECT("TablaAnualDepartamentos["&amp;BL$1&amp;"]"),TablaAnualDepartamentos[Año],AñoDeCalculo,TablaAnualDepartamentos[Departamento],$A13)</f>
        <v>1.0655720000000001E-3</v>
      </c>
      <c r="BM13" s="15">
        <f ca="1">SUMIFS(INDIRECT("TablaAnualDepartamentos["&amp;BM$1&amp;"]"),TablaAnualDepartamentos[Año],AñoDeCalculo,TablaAnualDepartamentos[Departamento],$A13)</f>
        <v>0.28359307</v>
      </c>
      <c r="BN13" s="15">
        <f ca="1">SUMIFS(INDIRECT("TablaAnualDepartamentos["&amp;BN$1&amp;"]"),TablaAnualDepartamentos[Año],AñoDeCalculo,TablaAnualDepartamentos[Departamento],$A13)</f>
        <v>0</v>
      </c>
      <c r="BO13" s="15">
        <f ca="1">SUMIFS(INDIRECT("TablaAnualDepartamentos["&amp;BO$1&amp;"]"),TablaAnualDepartamentos[Año],AñoDeCalculo,TablaAnualDepartamentos[Departamento],$A13)</f>
        <v>1.6381426000000001E-2</v>
      </c>
      <c r="BP13" s="15">
        <f ca="1">SUMIFS(INDIRECT("TablaAnualDepartamentos["&amp;BP$1&amp;"]"),TablaAnualDepartamentos[Año],AñoDeCalculo,TablaAnualDepartamentos[Departamento],$A13)</f>
        <v>1.8268817999999999E-2</v>
      </c>
      <c r="BQ13" s="15">
        <f ca="1">SUMIFS(INDIRECT("TablaAnualDepartamentos["&amp;BQ$1&amp;"]"),TablaAnualDepartamentos[Año],AñoDeCalculo,TablaAnualDepartamentos[Departamento],$A13)</f>
        <v>0</v>
      </c>
      <c r="BR13" s="15">
        <f ca="1">SUMIFS(INDIRECT("TablaAnualDepartamentos["&amp;BR$1&amp;"]"),TablaAnualDepartamentos[Año],AñoDeCalculo,TablaAnualDepartamentos[Departamento],$A13)</f>
        <v>0</v>
      </c>
      <c r="BS13" s="15">
        <f ca="1">SUMIFS(INDIRECT("TablaAnualDepartamentos["&amp;BS$1&amp;"]"),TablaAnualDepartamentos[Año],AñoDeCalculo,TablaAnualDepartamentos[Departamento],$A13)</f>
        <v>0.10185675</v>
      </c>
      <c r="BT13" s="15">
        <f ca="1">SUMIFS(INDIRECT("TablaAnualDepartamentos["&amp;BT$1&amp;"]"),TablaAnualDepartamentos[Año],AñoDeCalculo,TablaAnualDepartamentos[Departamento],$A13)</f>
        <v>0</v>
      </c>
      <c r="CE13" s="15">
        <f t="shared" ca="1" si="2"/>
        <v>0.16866359961587399</v>
      </c>
      <c r="CF13" s="15">
        <f t="shared" ca="1" si="2"/>
        <v>5.754931</v>
      </c>
      <c r="CK13" s="23">
        <f>IF(Departamentos!$D12=CK$2,Departamentos!$C12,0)</f>
        <v>0</v>
      </c>
      <c r="CL13" s="23">
        <f>IF(Departamentos!$D12=CL$2,Departamentos!$C12,0)</f>
        <v>1784783</v>
      </c>
      <c r="CM13" s="23">
        <f>IF(Departamentos!$D12=CM$2,Departamentos!$C12,0)</f>
        <v>0</v>
      </c>
      <c r="CN13" s="23">
        <f>IF(Departamentos!$D12=CN$2,Departamentos!$C12,0)</f>
        <v>0</v>
      </c>
      <c r="CO13" s="23">
        <f>IF(Departamentos!$D12=CO$2,Departamentos!$C12,0)</f>
        <v>0</v>
      </c>
      <c r="CP13" s="23">
        <f>IF(Departamentos!$D12=CP$2,Departamentos!$C12,0)</f>
        <v>0</v>
      </c>
      <c r="CQ13" s="23">
        <f>IF(Departamentos!$D12=CQ$2,Departamentos!$C12,0)</f>
        <v>0</v>
      </c>
      <c r="CR13" s="23">
        <f>IF(Departamentos!$D12=CR$2,Departamentos!$C12,0)</f>
        <v>0</v>
      </c>
      <c r="CS13" s="23">
        <f>IF(Departamentos!$D12=CS$2,Departamentos!$C12,0)</f>
        <v>0</v>
      </c>
    </row>
    <row r="14" spans="1:97" x14ac:dyDescent="0.25">
      <c r="A14" s="15">
        <f>Departamentos!A13</f>
        <v>25</v>
      </c>
      <c r="B14" s="15" t="str">
        <f>Departamentos!B13</f>
        <v>Cundinamarca</v>
      </c>
      <c r="C14" s="15">
        <f ca="1">SUMIFS(INDIRECT("TablaAnualDepartamentos["&amp;C$1&amp;"]"),TablaAnualDepartamentos[Año],AñoDeCalculo,TablaAnualDepartamentos[Departamento],$A14)</f>
        <v>0</v>
      </c>
      <c r="D14" s="15">
        <f ca="1">SUMIFS(INDIRECT("TablaAnualDepartamentos["&amp;D$1&amp;"]"),TablaAnualDepartamentos[Año],AñoDeCalculo,TablaAnualDepartamentos[Departamento],$A14)</f>
        <v>0</v>
      </c>
      <c r="E14" s="15">
        <f ca="1">SUMIFS(INDIRECT("TablaAnualDepartamentos["&amp;E$1&amp;"]"),TablaAnualDepartamentos[Año],AñoDeCalculo,TablaAnualDepartamentos[Departamento],$A14)</f>
        <v>0</v>
      </c>
      <c r="F14" s="15">
        <f ca="1">SUMIFS(INDIRECT("TablaAnualDepartamentos["&amp;F$1&amp;"]"),TablaAnualDepartamentos[Año],AñoDeCalculo,TablaAnualDepartamentos[Departamento],$A14)</f>
        <v>0</v>
      </c>
      <c r="G14" s="15">
        <f ca="1">SUMIFS(INDIRECT("TablaAnualDepartamentos["&amp;G$1&amp;"]"),TablaAnualDepartamentos[Año],AñoDeCalculo,TablaAnualDepartamentos[Departamento],$A14)</f>
        <v>0</v>
      </c>
      <c r="H14" s="15">
        <f ca="1">SUMIFS(INDIRECT("TablaAnualDepartamentos["&amp;H$1&amp;"]"),TablaAnualDepartamentos[Año],AñoDeCalculo,TablaAnualDepartamentos[Departamento],$A14)</f>
        <v>0</v>
      </c>
      <c r="I14" s="15">
        <f ca="1">SUMIFS(INDIRECT("TablaAnualDepartamentos["&amp;I$1&amp;"]"),TablaAnualDepartamentos[Año],AñoDeCalculo,TablaAnualDepartamentos[Departamento],$A14)</f>
        <v>0</v>
      </c>
      <c r="J14" s="15">
        <f ca="1">SUMIFS(INDIRECT("TablaAnualDepartamentos["&amp;J$1&amp;"]"),TablaAnualDepartamentos[Año],AñoDeCalculo,TablaAnualDepartamentos[Departamento],$A14)</f>
        <v>0</v>
      </c>
      <c r="K14" s="15">
        <f ca="1">SUMIFS(INDIRECT("TablaAnualDepartamentos["&amp;K$1&amp;"]"),TablaAnualDepartamentos[Año],AñoDeCalculo,TablaAnualDepartamentos[Departamento],$A14)</f>
        <v>0</v>
      </c>
      <c r="L14" s="15">
        <f ca="1">SUMIFS(INDIRECT("TablaAnualDepartamentos["&amp;L$1&amp;"]"),TablaAnualDepartamentos[Año],AñoDeCalculo,TablaAnualDepartamentos[Departamento],$A14)</f>
        <v>0</v>
      </c>
      <c r="M14" s="15">
        <f ca="1">SUMIFS(INDIRECT("TablaAnualDepartamentos["&amp;M$1&amp;"]"),TablaAnualDepartamentos[Año],AñoDeCalculo,TablaAnualDepartamentos[Departamento],$A14)</f>
        <v>0</v>
      </c>
      <c r="N14" s="15">
        <f ca="1">SUMIFS(INDIRECT("TablaAnualDepartamentos["&amp;N$1&amp;"]"),TablaAnualDepartamentos[Año],AñoDeCalculo,TablaAnualDepartamentos[Departamento],$A14)</f>
        <v>0</v>
      </c>
      <c r="O14" s="15">
        <f ca="1">SUMIFS(INDIRECT("TablaAnualDepartamentos["&amp;O$1&amp;"]"),TablaAnualDepartamentos[Año],AñoDeCalculo,TablaAnualDepartamentos[Departamento],$A14)</f>
        <v>0</v>
      </c>
      <c r="P14" s="15">
        <f ca="1">SUMIFS(INDIRECT("TablaAnualDepartamentos["&amp;P$1&amp;"]"),TablaAnualDepartamentos[Año],AñoDeCalculo,TablaAnualDepartamentos[Departamento],$A14)</f>
        <v>0</v>
      </c>
      <c r="Q14" s="15">
        <f ca="1">SUMIFS(INDIRECT("TablaAnualDepartamentos["&amp;Q$1&amp;"]"),TablaAnualDepartamentos[Año],AñoDeCalculo,TablaAnualDepartamentos[Departamento],$A14)</f>
        <v>0</v>
      </c>
      <c r="R14" s="15">
        <f ca="1">SUMIFS(INDIRECT("TablaAnualDepartamentos["&amp;R$1&amp;"]"),TablaAnualDepartamentos[Año],AñoDeCalculo,TablaAnualDepartamentos[Departamento],$A14)</f>
        <v>4.2176705999999999</v>
      </c>
      <c r="S14" s="15">
        <f ca="1">SUMIFS(INDIRECT("TablaAnualDepartamentos["&amp;S$1&amp;"]"),TablaAnualDepartamentos[Año],AñoDeCalculo,TablaAnualDepartamentos[Departamento],$A14)</f>
        <v>6.6521759999999999</v>
      </c>
      <c r="T14" s="15">
        <f ca="1">SUMIFS(INDIRECT("TablaAnualDepartamentos["&amp;T$1&amp;"]"),TablaAnualDepartamentos[Año],AñoDeCalculo,TablaAnualDepartamentos[Departamento],$A14)</f>
        <v>3.1719629999999999</v>
      </c>
      <c r="U14" s="15">
        <f ca="1">SUMIFS(INDIRECT("TablaAnualDepartamentos["&amp;U$1&amp;"]"),TablaAnualDepartamentos[Año],AñoDeCalculo,TablaAnualDepartamentos[Departamento],$A14)</f>
        <v>2.1130097000000001</v>
      </c>
      <c r="V14" s="15">
        <f ca="1">SUMIFS(INDIRECT("TablaAnualDepartamentos["&amp;V$1&amp;"]"),TablaAnualDepartamentos[Año],AñoDeCalculo,TablaAnualDepartamentos[Departamento],$A14)</f>
        <v>0</v>
      </c>
      <c r="W14" s="15">
        <f ca="1">SUMIFS(INDIRECT("TablaAnualDepartamentos["&amp;W$1&amp;"]"),TablaAnualDepartamentos[Año],AñoDeCalculo,TablaAnualDepartamentos[Departamento],$A14)</f>
        <v>0</v>
      </c>
      <c r="X14" s="15">
        <f ca="1">SUMIFS(INDIRECT("TablaAnualDepartamentos["&amp;X$1&amp;"]"),TablaAnualDepartamentos[Año],AñoDeCalculo,TablaAnualDepartamentos[Departamento],$A14)</f>
        <v>0</v>
      </c>
      <c r="Y14" s="15">
        <f ca="1">SUMIFS(INDIRECT("TablaAnualDepartamentos["&amp;Y$1&amp;"]"),TablaAnualDepartamentos[Año],AñoDeCalculo,TablaAnualDepartamentos[Departamento],$A14)</f>
        <v>0</v>
      </c>
      <c r="Z14" s="15">
        <f ca="1">SUMIFS(INDIRECT("TablaAnualDepartamentos["&amp;Z$1&amp;"]"),TablaAnualDepartamentos[Año],AñoDeCalculo,TablaAnualDepartamentos[Departamento],$A14)</f>
        <v>0</v>
      </c>
      <c r="AA14" s="15">
        <f ca="1">SUMIFS(INDIRECT("TablaAnualDepartamentos["&amp;AA$1&amp;"]"),TablaAnualDepartamentos[Año],AñoDeCalculo,TablaAnualDepartamentos[Departamento],$A14)</f>
        <v>0</v>
      </c>
      <c r="AB14" s="15">
        <f ca="1">SUMIFS(INDIRECT("TablaAnualDepartamentos["&amp;AB$1&amp;"]"),TablaAnualDepartamentos[Año],AñoDeCalculo,TablaAnualDepartamentos[Departamento],$A14)</f>
        <v>0</v>
      </c>
      <c r="AC14" s="15">
        <f ca="1">SUMIFS(INDIRECT("TablaAnualDepartamentos["&amp;AC$1&amp;"]"),TablaAnualDepartamentos[Año],AñoDeCalculo,TablaAnualDepartamentos[Departamento],$A14)</f>
        <v>0</v>
      </c>
      <c r="AD14" s="15">
        <f ca="1">SUMIFS(INDIRECT("TablaAnualDepartamentos["&amp;AD$1&amp;"]"),TablaAnualDepartamentos[Año],AñoDeCalculo,TablaAnualDepartamentos[Departamento],$A14)</f>
        <v>0</v>
      </c>
      <c r="AE14" s="15">
        <f ca="1">SUMIFS(INDIRECT("TablaAnualDepartamentos["&amp;AE$1&amp;"]"),TablaAnualDepartamentos[Año],AñoDeCalculo,TablaAnualDepartamentos[Departamento],$A14)</f>
        <v>8.0962350000000001</v>
      </c>
      <c r="AF14" s="15">
        <f ca="1">SUMIFS(INDIRECT("TablaAnualDepartamentos["&amp;AF$1&amp;"]"),TablaAnualDepartamentos[Año],AñoDeCalculo,TablaAnualDepartamentos[Departamento],$A14)</f>
        <v>0.89410299999999998</v>
      </c>
      <c r="AG14" s="15">
        <f ca="1">SUMIFS(INDIRECT("TablaAnualDepartamentos["&amp;AG$1&amp;"]"),TablaAnualDepartamentos[Año],AñoDeCalculo,TablaAnualDepartamentos[Departamento],$A14)</f>
        <v>0.31899892068034402</v>
      </c>
      <c r="AH14" s="15">
        <f ca="1">SUMIFS(INDIRECT("TablaAnualDepartamentos["&amp;AH$1&amp;"]"),TablaAnualDepartamentos[Año],AñoDeCalculo,TablaAnualDepartamentos[Departamento],$A14)</f>
        <v>1.2881590000000001</v>
      </c>
      <c r="AI14" s="15">
        <f ca="1">SUMIFS(INDIRECT("TablaAnualDepartamentos["&amp;AI$1&amp;"]"),TablaAnualDepartamentos[Año],AñoDeCalculo,TablaAnualDepartamentos[Departamento],$A14)</f>
        <v>0.87049580000000004</v>
      </c>
      <c r="AJ14" s="15">
        <f ca="1">SUMIFS(INDIRECT("TablaAnualDepartamentos["&amp;AJ$1&amp;"]"),TablaAnualDepartamentos[Año],AñoDeCalculo,TablaAnualDepartamentos[Departamento],$A14)</f>
        <v>4.1822289999999998E-2</v>
      </c>
      <c r="AK14" s="15">
        <f ca="1">SUMIFS(INDIRECT("TablaAnualDepartamentos["&amp;AK$1&amp;"]"),TablaAnualDepartamentos[Año],AñoDeCalculo,TablaAnualDepartamentos[Departamento],$A14)</f>
        <v>7.9838969999999998</v>
      </c>
      <c r="AL14" s="15">
        <f ca="1">SUMIFS(INDIRECT("TablaAnualDepartamentos["&amp;AL$1&amp;"]"),TablaAnualDepartamentos[Año],AñoDeCalculo,TablaAnualDepartamentos[Departamento],$A14)</f>
        <v>0.368942953208927</v>
      </c>
      <c r="AM14" s="15">
        <f ca="1">SUMIFS(INDIRECT("TablaAnualDepartamentos["&amp;AM$1&amp;"]"),TablaAnualDepartamentos[Año],AñoDeCalculo,TablaAnualDepartamentos[Departamento],$A14)</f>
        <v>0</v>
      </c>
      <c r="AN14" s="15">
        <f ca="1">SUMIFS(INDIRECT("TablaAnualDepartamentos["&amp;AN$1&amp;"]"),TablaAnualDepartamentos[Año],AñoDeCalculo,TablaAnualDepartamentos[Departamento],$A14)</f>
        <v>0.56054563000000002</v>
      </c>
      <c r="AO14" s="15">
        <f ca="1">SUMIFS(INDIRECT("TablaAnualDepartamentos["&amp;AO$1&amp;"]"),TablaAnualDepartamentos[Año],AñoDeCalculo,TablaAnualDepartamentos[Departamento],$A14)</f>
        <v>0.2191312</v>
      </c>
      <c r="AP14" s="15">
        <f ca="1">SUMIFS(INDIRECT("TablaAnualDepartamentos["&amp;AP$1&amp;"]"),TablaAnualDepartamentos[Año],AñoDeCalculo,TablaAnualDepartamentos[Departamento],$A14)</f>
        <v>0.15187903</v>
      </c>
      <c r="AQ14" s="15">
        <f ca="1">SUMIFS(INDIRECT("TablaAnualDepartamentos["&amp;AQ$1&amp;"]"),TablaAnualDepartamentos[Año],AñoDeCalculo,TablaAnualDepartamentos[Departamento],$A14)</f>
        <v>7.4874189999999993E-2</v>
      </c>
      <c r="AR14" s="15">
        <f ca="1">SUMIFS(INDIRECT("TablaAnualDepartamentos["&amp;AR$1&amp;"]"),TablaAnualDepartamentos[Año],AñoDeCalculo,TablaAnualDepartamentos[Departamento],$A14)</f>
        <v>0</v>
      </c>
      <c r="AS14" s="15">
        <f ca="1">SUMIFS(INDIRECT("TablaAnualDepartamentos["&amp;AS$1&amp;"]"),TablaAnualDepartamentos[Año],AñoDeCalculo,TablaAnualDepartamentos[Departamento],$A14)</f>
        <v>0</v>
      </c>
      <c r="AT14" s="15">
        <f ca="1">SUMIFS(INDIRECT("TablaAnualDepartamentos["&amp;AT$1&amp;"]"),TablaAnualDepartamentos[Año],AñoDeCalculo,TablaAnualDepartamentos[Departamento],$A14)</f>
        <v>0</v>
      </c>
      <c r="AU14" s="15">
        <f ca="1">SUMIFS(INDIRECT("TablaAnualDepartamentos["&amp;AU$1&amp;"]"),TablaAnualDepartamentos[Año],AñoDeCalculo,TablaAnualDepartamentos[Departamento],$A14)</f>
        <v>0</v>
      </c>
      <c r="AV14" s="15">
        <f ca="1">SUMIFS(INDIRECT("TablaAnualDepartamentos["&amp;AV$1&amp;"]"),TablaAnualDepartamentos[Año],AñoDeCalculo,TablaAnualDepartamentos[Departamento],$A14)</f>
        <v>0.3797104</v>
      </c>
      <c r="AW14" s="15">
        <f ca="1">SUMIFS(INDIRECT("TablaAnualDepartamentos["&amp;AW$1&amp;"]"),TablaAnualDepartamentos[Año],AñoDeCalculo,TablaAnualDepartamentos[Departamento],$A14)</f>
        <v>0</v>
      </c>
      <c r="AX14" s="15">
        <f ca="1">SUMIFS(INDIRECT("TablaAnualDepartamentos["&amp;AX$1&amp;"]"),TablaAnualDepartamentos[Año],AñoDeCalculo,TablaAnualDepartamentos[Departamento],$A14)</f>
        <v>0</v>
      </c>
      <c r="AY14" s="15">
        <f ca="1">SUMIFS(INDIRECT("TablaAnualDepartamentos["&amp;AY$1&amp;"]"),TablaAnualDepartamentos[Año],AñoDeCalculo,TablaAnualDepartamentos[Departamento],$A14)</f>
        <v>0</v>
      </c>
      <c r="AZ14" s="15">
        <f ca="1">SUMIFS(INDIRECT("TablaAnualDepartamentos["&amp;AZ$1&amp;"]"),TablaAnualDepartamentos[Año],AñoDeCalculo,TablaAnualDepartamentos[Departamento],$A14)</f>
        <v>0</v>
      </c>
      <c r="BA14" s="15">
        <f ca="1">SUMIFS(INDIRECT("TablaAnualDepartamentos["&amp;BA$1&amp;"]"),TablaAnualDepartamentos[Año],AñoDeCalculo,TablaAnualDepartamentos[Departamento],$A14)</f>
        <v>0</v>
      </c>
      <c r="BB14" s="15">
        <f ca="1">SUMIFS(INDIRECT("TablaAnualDepartamentos["&amp;BB$1&amp;"]"),TablaAnualDepartamentos[Año],AñoDeCalculo,TablaAnualDepartamentos[Departamento],$A14)</f>
        <v>0.317454766</v>
      </c>
      <c r="BC14" s="15">
        <f ca="1">SUMIFS(INDIRECT("TablaAnualDepartamentos["&amp;BC$1&amp;"]"),TablaAnualDepartamentos[Año],AñoDeCalculo,TablaAnualDepartamentos[Departamento],$A14)</f>
        <v>0</v>
      </c>
      <c r="BD14" s="15">
        <f ca="1">SUMIFS(INDIRECT("TablaAnualDepartamentos["&amp;BD$1&amp;"]"),TablaAnualDepartamentos[Año],AñoDeCalculo,TablaAnualDepartamentos[Departamento],$A14)</f>
        <v>0</v>
      </c>
      <c r="BE14" s="15">
        <f ca="1">SUMIFS(INDIRECT("TablaAnualDepartamentos["&amp;BE$1&amp;"]"),TablaAnualDepartamentos[Año],AñoDeCalculo,TablaAnualDepartamentos[Departamento],$A14)</f>
        <v>0</v>
      </c>
      <c r="BF14" s="15">
        <f ca="1">SUMIFS(INDIRECT("TablaAnualDepartamentos["&amp;BF$1&amp;"]"),TablaAnualDepartamentos[Año],AñoDeCalculo,TablaAnualDepartamentos[Departamento],$A14)</f>
        <v>0</v>
      </c>
      <c r="BG14" s="15">
        <f ca="1">SUMIFS(INDIRECT("TablaAnualDepartamentos["&amp;BG$1&amp;"]"),TablaAnualDepartamentos[Año],AñoDeCalculo,TablaAnualDepartamentos[Departamento],$A14)</f>
        <v>0.68366959999999999</v>
      </c>
      <c r="BH14" s="15">
        <f ca="1">SUMIFS(INDIRECT("TablaAnualDepartamentos["&amp;BH$1&amp;"]"),TablaAnualDepartamentos[Año],AñoDeCalculo,TablaAnualDepartamentos[Departamento],$A14)</f>
        <v>5.2154140000000002E-2</v>
      </c>
      <c r="BI14" s="15">
        <f ca="1">SUMIFS(INDIRECT("TablaAnualDepartamentos["&amp;BI$1&amp;"]"),TablaAnualDepartamentos[Año],AñoDeCalculo,TablaAnualDepartamentos[Departamento],$A14)</f>
        <v>9.7890450000000004E-2</v>
      </c>
      <c r="BJ14" s="15">
        <f ca="1">SUMIFS(INDIRECT("TablaAnualDepartamentos["&amp;BJ$1&amp;"]"),TablaAnualDepartamentos[Año],AñoDeCalculo,TablaAnualDepartamentos[Departamento],$A14)</f>
        <v>0</v>
      </c>
      <c r="BK14" s="15">
        <f ca="1">SUMIFS(INDIRECT("TablaAnualDepartamentos["&amp;BK$1&amp;"]"),TablaAnualDepartamentos[Año],AñoDeCalculo,TablaAnualDepartamentos[Departamento],$A14)</f>
        <v>0</v>
      </c>
      <c r="BL14" s="15">
        <f ca="1">SUMIFS(INDIRECT("TablaAnualDepartamentos["&amp;BL$1&amp;"]"),TablaAnualDepartamentos[Año],AñoDeCalculo,TablaAnualDepartamentos[Departamento],$A14)</f>
        <v>4.2388297000000002E-3</v>
      </c>
      <c r="BM14" s="15">
        <f ca="1">SUMIFS(INDIRECT("TablaAnualDepartamentos["&amp;BM$1&amp;"]"),TablaAnualDepartamentos[Año],AñoDeCalculo,TablaAnualDepartamentos[Departamento],$A14)</f>
        <v>0.18530066000000001</v>
      </c>
      <c r="BN14" s="15">
        <f ca="1">SUMIFS(INDIRECT("TablaAnualDepartamentos["&amp;BN$1&amp;"]"),TablaAnualDepartamentos[Año],AñoDeCalculo,TablaAnualDepartamentos[Departamento],$A14)</f>
        <v>0</v>
      </c>
      <c r="BO14" s="15">
        <f ca="1">SUMIFS(INDIRECT("TablaAnualDepartamentos["&amp;BO$1&amp;"]"),TablaAnualDepartamentos[Año],AñoDeCalculo,TablaAnualDepartamentos[Departamento],$A14)</f>
        <v>1.2430915000000001E-2</v>
      </c>
      <c r="BP14" s="15">
        <f ca="1">SUMIFS(INDIRECT("TablaAnualDepartamentos["&amp;BP$1&amp;"]"),TablaAnualDepartamentos[Año],AñoDeCalculo,TablaAnualDepartamentos[Departamento],$A14)</f>
        <v>6.9180980000000001E-3</v>
      </c>
      <c r="BQ14" s="15">
        <f ca="1">SUMIFS(INDIRECT("TablaAnualDepartamentos["&amp;BQ$1&amp;"]"),TablaAnualDepartamentos[Año],AñoDeCalculo,TablaAnualDepartamentos[Departamento],$A14)</f>
        <v>0</v>
      </c>
      <c r="BR14" s="15">
        <f ca="1">SUMIFS(INDIRECT("TablaAnualDepartamentos["&amp;BR$1&amp;"]"),TablaAnualDepartamentos[Año],AñoDeCalculo,TablaAnualDepartamentos[Departamento],$A14)</f>
        <v>0</v>
      </c>
      <c r="BS14" s="15">
        <f ca="1">SUMIFS(INDIRECT("TablaAnualDepartamentos["&amp;BS$1&amp;"]"),TablaAnualDepartamentos[Año],AñoDeCalculo,TablaAnualDepartamentos[Departamento],$A14)</f>
        <v>0.10814939</v>
      </c>
      <c r="BT14" s="15">
        <f ca="1">SUMIFS(INDIRECT("TablaAnualDepartamentos["&amp;BT$1&amp;"]"),TablaAnualDepartamentos[Año],AñoDeCalculo,TablaAnualDepartamentos[Departamento],$A14)</f>
        <v>0</v>
      </c>
      <c r="CE14" s="15">
        <f t="shared" ca="1" si="2"/>
        <v>0.368942953208927</v>
      </c>
      <c r="CF14" s="15">
        <f t="shared" ca="1" si="2"/>
        <v>7.9838969999999998</v>
      </c>
      <c r="CK14" s="23">
        <f>IF(Departamentos!$D13=CK$2,Departamentos!$C13,0)</f>
        <v>0</v>
      </c>
      <c r="CL14" s="23">
        <f>IF(Departamentos!$D13=CL$2,Departamentos!$C13,0)</f>
        <v>0</v>
      </c>
      <c r="CM14" s="23">
        <f>IF(Departamentos!$D13=CM$2,Departamentos!$C13,0)</f>
        <v>0</v>
      </c>
      <c r="CN14" s="23">
        <f>IF(Departamentos!$D13=CN$2,Departamentos!$C13,0)</f>
        <v>2919060</v>
      </c>
      <c r="CO14" s="23">
        <f>IF(Departamentos!$D13=CO$2,Departamentos!$C13,0)</f>
        <v>0</v>
      </c>
      <c r="CP14" s="23">
        <f>IF(Departamentos!$D13=CP$2,Departamentos!$C13,0)</f>
        <v>0</v>
      </c>
      <c r="CQ14" s="23">
        <f>IF(Departamentos!$D13=CQ$2,Departamentos!$C13,0)</f>
        <v>0</v>
      </c>
      <c r="CR14" s="23">
        <f>IF(Departamentos!$D13=CR$2,Departamentos!$C13,0)</f>
        <v>0</v>
      </c>
      <c r="CS14" s="23">
        <f>IF(Departamentos!$D13=CS$2,Departamentos!$C13,0)</f>
        <v>0</v>
      </c>
    </row>
    <row r="15" spans="1:97" x14ac:dyDescent="0.25">
      <c r="A15" s="15">
        <f>Departamentos!A14</f>
        <v>27</v>
      </c>
      <c r="B15" s="15" t="str">
        <f>Departamentos!B14</f>
        <v>Chocó</v>
      </c>
      <c r="C15" s="15">
        <f ca="1">SUMIFS(INDIRECT("TablaAnualDepartamentos["&amp;C$1&amp;"]"),TablaAnualDepartamentos[Año],AñoDeCalculo,TablaAnualDepartamentos[Departamento],$A15)</f>
        <v>0</v>
      </c>
      <c r="D15" s="15">
        <f ca="1">SUMIFS(INDIRECT("TablaAnualDepartamentos["&amp;D$1&amp;"]"),TablaAnualDepartamentos[Año],AñoDeCalculo,TablaAnualDepartamentos[Departamento],$A15)</f>
        <v>0</v>
      </c>
      <c r="E15" s="15">
        <f ca="1">SUMIFS(INDIRECT("TablaAnualDepartamentos["&amp;E$1&amp;"]"),TablaAnualDepartamentos[Año],AñoDeCalculo,TablaAnualDepartamentos[Departamento],$A15)</f>
        <v>0</v>
      </c>
      <c r="F15" s="15">
        <f ca="1">SUMIFS(INDIRECT("TablaAnualDepartamentos["&amp;F$1&amp;"]"),TablaAnualDepartamentos[Año],AñoDeCalculo,TablaAnualDepartamentos[Departamento],$A15)</f>
        <v>0</v>
      </c>
      <c r="G15" s="15">
        <f ca="1">SUMIFS(INDIRECT("TablaAnualDepartamentos["&amp;G$1&amp;"]"),TablaAnualDepartamentos[Año],AñoDeCalculo,TablaAnualDepartamentos[Departamento],$A15)</f>
        <v>0</v>
      </c>
      <c r="H15" s="15">
        <f ca="1">SUMIFS(INDIRECT("TablaAnualDepartamentos["&amp;H$1&amp;"]"),TablaAnualDepartamentos[Año],AñoDeCalculo,TablaAnualDepartamentos[Departamento],$A15)</f>
        <v>0</v>
      </c>
      <c r="I15" s="15">
        <f ca="1">SUMIFS(INDIRECT("TablaAnualDepartamentos["&amp;I$1&amp;"]"),TablaAnualDepartamentos[Año],AñoDeCalculo,TablaAnualDepartamentos[Departamento],$A15)</f>
        <v>0</v>
      </c>
      <c r="J15" s="15">
        <f ca="1">SUMIFS(INDIRECT("TablaAnualDepartamentos["&amp;J$1&amp;"]"),TablaAnualDepartamentos[Año],AñoDeCalculo,TablaAnualDepartamentos[Departamento],$A15)</f>
        <v>0</v>
      </c>
      <c r="K15" s="15">
        <f ca="1">SUMIFS(INDIRECT("TablaAnualDepartamentos["&amp;K$1&amp;"]"),TablaAnualDepartamentos[Año],AñoDeCalculo,TablaAnualDepartamentos[Departamento],$A15)</f>
        <v>0</v>
      </c>
      <c r="L15" s="15">
        <f ca="1">SUMIFS(INDIRECT("TablaAnualDepartamentos["&amp;L$1&amp;"]"),TablaAnualDepartamentos[Año],AñoDeCalculo,TablaAnualDepartamentos[Departamento],$A15)</f>
        <v>0</v>
      </c>
      <c r="M15" s="15">
        <f ca="1">SUMIFS(INDIRECT("TablaAnualDepartamentos["&amp;M$1&amp;"]"),TablaAnualDepartamentos[Año],AñoDeCalculo,TablaAnualDepartamentos[Departamento],$A15)</f>
        <v>0</v>
      </c>
      <c r="N15" s="15">
        <f ca="1">SUMIFS(INDIRECT("TablaAnualDepartamentos["&amp;N$1&amp;"]"),TablaAnualDepartamentos[Año],AñoDeCalculo,TablaAnualDepartamentos[Departamento],$A15)</f>
        <v>0</v>
      </c>
      <c r="O15" s="15">
        <f ca="1">SUMIFS(INDIRECT("TablaAnualDepartamentos["&amp;O$1&amp;"]"),TablaAnualDepartamentos[Año],AñoDeCalculo,TablaAnualDepartamentos[Departamento],$A15)</f>
        <v>0</v>
      </c>
      <c r="P15" s="15">
        <f ca="1">SUMIFS(INDIRECT("TablaAnualDepartamentos["&amp;P$1&amp;"]"),TablaAnualDepartamentos[Año],AñoDeCalculo,TablaAnualDepartamentos[Departamento],$A15)</f>
        <v>0</v>
      </c>
      <c r="Q15" s="15">
        <f ca="1">SUMIFS(INDIRECT("TablaAnualDepartamentos["&amp;Q$1&amp;"]"),TablaAnualDepartamentos[Año],AñoDeCalculo,TablaAnualDepartamentos[Departamento],$A15)</f>
        <v>0</v>
      </c>
      <c r="R15" s="15">
        <f ca="1">SUMIFS(INDIRECT("TablaAnualDepartamentos["&amp;R$1&amp;"]"),TablaAnualDepartamentos[Año],AñoDeCalculo,TablaAnualDepartamentos[Departamento],$A15)</f>
        <v>2.3547364000000002</v>
      </c>
      <c r="S15" s="15">
        <f ca="1">SUMIFS(INDIRECT("TablaAnualDepartamentos["&amp;S$1&amp;"]"),TablaAnualDepartamentos[Año],AñoDeCalculo,TablaAnualDepartamentos[Departamento],$A15)</f>
        <v>6.1229880000000003</v>
      </c>
      <c r="T15" s="15">
        <f ca="1">SUMIFS(INDIRECT("TablaAnualDepartamentos["&amp;T$1&amp;"]"),TablaAnualDepartamentos[Año],AñoDeCalculo,TablaAnualDepartamentos[Departamento],$A15)</f>
        <v>2.5549369999999998</v>
      </c>
      <c r="U15" s="15">
        <f ca="1">SUMIFS(INDIRECT("TablaAnualDepartamentos["&amp;U$1&amp;"]"),TablaAnualDepartamentos[Año],AñoDeCalculo,TablaAnualDepartamentos[Departamento],$A15)</f>
        <v>1.1464597000000001</v>
      </c>
      <c r="V15" s="15">
        <f ca="1">SUMIFS(INDIRECT("TablaAnualDepartamentos["&amp;V$1&amp;"]"),TablaAnualDepartamentos[Año],AñoDeCalculo,TablaAnualDepartamentos[Departamento],$A15)</f>
        <v>0</v>
      </c>
      <c r="W15" s="15">
        <f ca="1">SUMIFS(INDIRECT("TablaAnualDepartamentos["&amp;W$1&amp;"]"),TablaAnualDepartamentos[Año],AñoDeCalculo,TablaAnualDepartamentos[Departamento],$A15)</f>
        <v>0</v>
      </c>
      <c r="X15" s="15">
        <f ca="1">SUMIFS(INDIRECT("TablaAnualDepartamentos["&amp;X$1&amp;"]"),TablaAnualDepartamentos[Año],AñoDeCalculo,TablaAnualDepartamentos[Departamento],$A15)</f>
        <v>0</v>
      </c>
      <c r="Y15" s="15">
        <f ca="1">SUMIFS(INDIRECT("TablaAnualDepartamentos["&amp;Y$1&amp;"]"),TablaAnualDepartamentos[Año],AñoDeCalculo,TablaAnualDepartamentos[Departamento],$A15)</f>
        <v>0</v>
      </c>
      <c r="Z15" s="15">
        <f ca="1">SUMIFS(INDIRECT("TablaAnualDepartamentos["&amp;Z$1&amp;"]"),TablaAnualDepartamentos[Año],AñoDeCalculo,TablaAnualDepartamentos[Departamento],$A15)</f>
        <v>0</v>
      </c>
      <c r="AA15" s="15">
        <f ca="1">SUMIFS(INDIRECT("TablaAnualDepartamentos["&amp;AA$1&amp;"]"),TablaAnualDepartamentos[Año],AñoDeCalculo,TablaAnualDepartamentos[Departamento],$A15)</f>
        <v>0</v>
      </c>
      <c r="AB15" s="15">
        <f ca="1">SUMIFS(INDIRECT("TablaAnualDepartamentos["&amp;AB$1&amp;"]"),TablaAnualDepartamentos[Año],AñoDeCalculo,TablaAnualDepartamentos[Departamento],$A15)</f>
        <v>0</v>
      </c>
      <c r="AC15" s="15">
        <f ca="1">SUMIFS(INDIRECT("TablaAnualDepartamentos["&amp;AC$1&amp;"]"),TablaAnualDepartamentos[Año],AñoDeCalculo,TablaAnualDepartamentos[Departamento],$A15)</f>
        <v>0</v>
      </c>
      <c r="AD15" s="15">
        <f ca="1">SUMIFS(INDIRECT("TablaAnualDepartamentos["&amp;AD$1&amp;"]"),TablaAnualDepartamentos[Año],AñoDeCalculo,TablaAnualDepartamentos[Departamento],$A15)</f>
        <v>0</v>
      </c>
      <c r="AE15" s="15">
        <f ca="1">SUMIFS(INDIRECT("TablaAnualDepartamentos["&amp;AE$1&amp;"]"),TablaAnualDepartamentos[Año],AñoDeCalculo,TablaAnualDepartamentos[Departamento],$A15)</f>
        <v>6.1380629999999998</v>
      </c>
      <c r="AF15" s="15">
        <f ca="1">SUMIFS(INDIRECT("TablaAnualDepartamentos["&amp;AF$1&amp;"]"),TablaAnualDepartamentos[Año],AñoDeCalculo,TablaAnualDepartamentos[Departamento],$A15)</f>
        <v>0.66684399999999999</v>
      </c>
      <c r="AG15" s="15">
        <f ca="1">SUMIFS(INDIRECT("TablaAnualDepartamentos["&amp;AG$1&amp;"]"),TablaAnualDepartamentos[Año],AñoDeCalculo,TablaAnualDepartamentos[Departamento],$A15)</f>
        <v>0.23962665361961599</v>
      </c>
      <c r="AH15" s="15">
        <f ca="1">SUMIFS(INDIRECT("TablaAnualDepartamentos["&amp;AH$1&amp;"]"),TablaAnualDepartamentos[Año],AñoDeCalculo,TablaAnualDepartamentos[Departamento],$A15)</f>
        <v>0.92874239999999997</v>
      </c>
      <c r="AI15" s="15">
        <f ca="1">SUMIFS(INDIRECT("TablaAnualDepartamentos["&amp;AI$1&amp;"]"),TablaAnualDepartamentos[Año],AñoDeCalculo,TablaAnualDepartamentos[Departamento],$A15)</f>
        <v>0.53280130000000003</v>
      </c>
      <c r="AJ15" s="15">
        <f ca="1">SUMIFS(INDIRECT("TablaAnualDepartamentos["&amp;AJ$1&amp;"]"),TablaAnualDepartamentos[Año],AñoDeCalculo,TablaAnualDepartamentos[Departamento],$A15)</f>
        <v>4.8933709999999998E-2</v>
      </c>
      <c r="AK15" s="15">
        <f ca="1">SUMIFS(INDIRECT("TablaAnualDepartamentos["&amp;AK$1&amp;"]"),TablaAnualDepartamentos[Año],AñoDeCalculo,TablaAnualDepartamentos[Departamento],$A15)</f>
        <v>4.6970520000000002</v>
      </c>
      <c r="AL15" s="15">
        <f ca="1">SUMIFS(INDIRECT("TablaAnualDepartamentos["&amp;AL$1&amp;"]"),TablaAnualDepartamentos[Año],AñoDeCalculo,TablaAnualDepartamentos[Departamento],$A15)</f>
        <v>0.120428320281285</v>
      </c>
      <c r="AM15" s="15">
        <f ca="1">SUMIFS(INDIRECT("TablaAnualDepartamentos["&amp;AM$1&amp;"]"),TablaAnualDepartamentos[Año],AñoDeCalculo,TablaAnualDepartamentos[Departamento],$A15)</f>
        <v>0</v>
      </c>
      <c r="AN15" s="15">
        <f ca="1">SUMIFS(INDIRECT("TablaAnualDepartamentos["&amp;AN$1&amp;"]"),TablaAnualDepartamentos[Año],AñoDeCalculo,TablaAnualDepartamentos[Departamento],$A15)</f>
        <v>0.23329184</v>
      </c>
      <c r="AO15" s="15">
        <f ca="1">SUMIFS(INDIRECT("TablaAnualDepartamentos["&amp;AO$1&amp;"]"),TablaAnualDepartamentos[Año],AñoDeCalculo,TablaAnualDepartamentos[Departamento],$A15)</f>
        <v>6.7719039999999994E-2</v>
      </c>
      <c r="AP15" s="15">
        <f ca="1">SUMIFS(INDIRECT("TablaAnualDepartamentos["&amp;AP$1&amp;"]"),TablaAnualDepartamentos[Año],AñoDeCalculo,TablaAnualDepartamentos[Departamento],$A15)</f>
        <v>0.12277903</v>
      </c>
      <c r="AQ15" s="15">
        <f ca="1">SUMIFS(INDIRECT("TablaAnualDepartamentos["&amp;AQ$1&amp;"]"),TablaAnualDepartamentos[Año],AñoDeCalculo,TablaAnualDepartamentos[Departamento],$A15)</f>
        <v>7.7312560000000002E-2</v>
      </c>
      <c r="AR15" s="15">
        <f ca="1">SUMIFS(INDIRECT("TablaAnualDepartamentos["&amp;AR$1&amp;"]"),TablaAnualDepartamentos[Año],AñoDeCalculo,TablaAnualDepartamentos[Departamento],$A15)</f>
        <v>0</v>
      </c>
      <c r="AS15" s="15">
        <f ca="1">SUMIFS(INDIRECT("TablaAnualDepartamentos["&amp;AS$1&amp;"]"),TablaAnualDepartamentos[Año],AñoDeCalculo,TablaAnualDepartamentos[Departamento],$A15)</f>
        <v>0</v>
      </c>
      <c r="AT15" s="15">
        <f ca="1">SUMIFS(INDIRECT("TablaAnualDepartamentos["&amp;AT$1&amp;"]"),TablaAnualDepartamentos[Año],AñoDeCalculo,TablaAnualDepartamentos[Departamento],$A15)</f>
        <v>0</v>
      </c>
      <c r="AU15" s="15">
        <f ca="1">SUMIFS(INDIRECT("TablaAnualDepartamentos["&amp;AU$1&amp;"]"),TablaAnualDepartamentos[Año],AñoDeCalculo,TablaAnualDepartamentos[Departamento],$A15)</f>
        <v>0</v>
      </c>
      <c r="AV15" s="15">
        <f ca="1">SUMIFS(INDIRECT("TablaAnualDepartamentos["&amp;AV$1&amp;"]"),TablaAnualDepartamentos[Año],AñoDeCalculo,TablaAnualDepartamentos[Departamento],$A15)</f>
        <v>0.14441019999999999</v>
      </c>
      <c r="AW15" s="15">
        <f ca="1">SUMIFS(INDIRECT("TablaAnualDepartamentos["&amp;AW$1&amp;"]"),TablaAnualDepartamentos[Año],AñoDeCalculo,TablaAnualDepartamentos[Departamento],$A15)</f>
        <v>0</v>
      </c>
      <c r="AX15" s="15">
        <f ca="1">SUMIFS(INDIRECT("TablaAnualDepartamentos["&amp;AX$1&amp;"]"),TablaAnualDepartamentos[Año],AñoDeCalculo,TablaAnualDepartamentos[Departamento],$A15)</f>
        <v>0</v>
      </c>
      <c r="AY15" s="15">
        <f ca="1">SUMIFS(INDIRECT("TablaAnualDepartamentos["&amp;AY$1&amp;"]"),TablaAnualDepartamentos[Año],AñoDeCalculo,TablaAnualDepartamentos[Departamento],$A15)</f>
        <v>0</v>
      </c>
      <c r="AZ15" s="15">
        <f ca="1">SUMIFS(INDIRECT("TablaAnualDepartamentos["&amp;AZ$1&amp;"]"),TablaAnualDepartamentos[Año],AñoDeCalculo,TablaAnualDepartamentos[Departamento],$A15)</f>
        <v>0</v>
      </c>
      <c r="BA15" s="15">
        <f ca="1">SUMIFS(INDIRECT("TablaAnualDepartamentos["&amp;BA$1&amp;"]"),TablaAnualDepartamentos[Año],AñoDeCalculo,TablaAnualDepartamentos[Departamento],$A15)</f>
        <v>0</v>
      </c>
      <c r="BB15" s="15">
        <f ca="1">SUMIFS(INDIRECT("TablaAnualDepartamentos["&amp;BB$1&amp;"]"),TablaAnualDepartamentos[Año],AñoDeCalculo,TablaAnualDepartamentos[Departamento],$A15)</f>
        <v>5.3080347999999999E-2</v>
      </c>
      <c r="BC15" s="15">
        <f ca="1">SUMIFS(INDIRECT("TablaAnualDepartamentos["&amp;BC$1&amp;"]"),TablaAnualDepartamentos[Año],AñoDeCalculo,TablaAnualDepartamentos[Departamento],$A15)</f>
        <v>0</v>
      </c>
      <c r="BD15" s="15">
        <f ca="1">SUMIFS(INDIRECT("TablaAnualDepartamentos["&amp;BD$1&amp;"]"),TablaAnualDepartamentos[Año],AñoDeCalculo,TablaAnualDepartamentos[Departamento],$A15)</f>
        <v>0</v>
      </c>
      <c r="BE15" s="15">
        <f ca="1">SUMIFS(INDIRECT("TablaAnualDepartamentos["&amp;BE$1&amp;"]"),TablaAnualDepartamentos[Año],AñoDeCalculo,TablaAnualDepartamentos[Departamento],$A15)</f>
        <v>0</v>
      </c>
      <c r="BF15" s="15">
        <f ca="1">SUMIFS(INDIRECT("TablaAnualDepartamentos["&amp;BF$1&amp;"]"),TablaAnualDepartamentos[Año],AñoDeCalculo,TablaAnualDepartamentos[Departamento],$A15)</f>
        <v>0</v>
      </c>
      <c r="BG15" s="15">
        <f ca="1">SUMIFS(INDIRECT("TablaAnualDepartamentos["&amp;BG$1&amp;"]"),TablaAnualDepartamentos[Año],AñoDeCalculo,TablaAnualDepartamentos[Departamento],$A15)</f>
        <v>0.40924450000000001</v>
      </c>
      <c r="BH15" s="15">
        <f ca="1">SUMIFS(INDIRECT("TablaAnualDepartamentos["&amp;BH$1&amp;"]"),TablaAnualDepartamentos[Año],AñoDeCalculo,TablaAnualDepartamentos[Departamento],$A15)</f>
        <v>0.10611132</v>
      </c>
      <c r="BI15" s="15">
        <f ca="1">SUMIFS(INDIRECT("TablaAnualDepartamentos["&amp;BI$1&amp;"]"),TablaAnualDepartamentos[Año],AñoDeCalculo,TablaAnualDepartamentos[Departamento],$A15)</f>
        <v>9.6864939999999997E-2</v>
      </c>
      <c r="BJ15" s="15">
        <f ca="1">SUMIFS(INDIRECT("TablaAnualDepartamentos["&amp;BJ$1&amp;"]"),TablaAnualDepartamentos[Año],AñoDeCalculo,TablaAnualDepartamentos[Departamento],$A15)</f>
        <v>0</v>
      </c>
      <c r="BK15" s="15">
        <f ca="1">SUMIFS(INDIRECT("TablaAnualDepartamentos["&amp;BK$1&amp;"]"),TablaAnualDepartamentos[Año],AñoDeCalculo,TablaAnualDepartamentos[Departamento],$A15)</f>
        <v>0</v>
      </c>
      <c r="BL15" s="15">
        <f ca="1">SUMIFS(INDIRECT("TablaAnualDepartamentos["&amp;BL$1&amp;"]"),TablaAnualDepartamentos[Año],AñoDeCalculo,TablaAnualDepartamentos[Departamento],$A15)</f>
        <v>1.912033E-3</v>
      </c>
      <c r="BM15" s="15">
        <f ca="1">SUMIFS(INDIRECT("TablaAnualDepartamentos["&amp;BM$1&amp;"]"),TablaAnualDepartamentos[Año],AñoDeCalculo,TablaAnualDepartamentos[Departamento],$A15)</f>
        <v>0.25643568</v>
      </c>
      <c r="BN15" s="15">
        <f ca="1">SUMIFS(INDIRECT("TablaAnualDepartamentos["&amp;BN$1&amp;"]"),TablaAnualDepartamentos[Año],AñoDeCalculo,TablaAnualDepartamentos[Departamento],$A15)</f>
        <v>0</v>
      </c>
      <c r="BO15" s="15">
        <f ca="1">SUMIFS(INDIRECT("TablaAnualDepartamentos["&amp;BO$1&amp;"]"),TablaAnualDepartamentos[Año],AñoDeCalculo,TablaAnualDepartamentos[Departamento],$A15)</f>
        <v>2.7572934E-2</v>
      </c>
      <c r="BP15" s="15">
        <f ca="1">SUMIFS(INDIRECT("TablaAnualDepartamentos["&amp;BP$1&amp;"]"),TablaAnualDepartamentos[Año],AñoDeCalculo,TablaAnualDepartamentos[Departamento],$A15)</f>
        <v>2.2354175E-2</v>
      </c>
      <c r="BQ15" s="15">
        <f ca="1">SUMIFS(INDIRECT("TablaAnualDepartamentos["&amp;BQ$1&amp;"]"),TablaAnualDepartamentos[Año],AñoDeCalculo,TablaAnualDepartamentos[Departamento],$A15)</f>
        <v>0</v>
      </c>
      <c r="BR15" s="15">
        <f ca="1">SUMIFS(INDIRECT("TablaAnualDepartamentos["&amp;BR$1&amp;"]"),TablaAnualDepartamentos[Año],AñoDeCalculo,TablaAnualDepartamentos[Departamento],$A15)</f>
        <v>0</v>
      </c>
      <c r="BS15" s="15">
        <f ca="1">SUMIFS(INDIRECT("TablaAnualDepartamentos["&amp;BS$1&amp;"]"),TablaAnualDepartamentos[Año],AñoDeCalculo,TablaAnualDepartamentos[Departamento],$A15)</f>
        <v>0.14703883000000001</v>
      </c>
      <c r="BT15" s="15">
        <f ca="1">SUMIFS(INDIRECT("TablaAnualDepartamentos["&amp;BT$1&amp;"]"),TablaAnualDepartamentos[Año],AñoDeCalculo,TablaAnualDepartamentos[Departamento],$A15)</f>
        <v>0</v>
      </c>
      <c r="CE15" s="15">
        <f t="shared" ca="1" si="2"/>
        <v>0.120428320281285</v>
      </c>
      <c r="CF15" s="15">
        <f t="shared" ca="1" si="2"/>
        <v>4.6970520000000002</v>
      </c>
      <c r="CK15" s="23">
        <f>IF(Departamentos!$D14=CK$2,Departamentos!$C14,0)</f>
        <v>0</v>
      </c>
      <c r="CL15" s="23">
        <f>IF(Departamentos!$D14=CL$2,Departamentos!$C14,0)</f>
        <v>0</v>
      </c>
      <c r="CM15" s="23">
        <f>IF(Departamentos!$D14=CM$2,Departamentos!$C14,0)</f>
        <v>0</v>
      </c>
      <c r="CN15" s="23">
        <f>IF(Departamentos!$D14=CN$2,Departamentos!$C14,0)</f>
        <v>0</v>
      </c>
      <c r="CO15" s="23">
        <f>IF(Departamentos!$D14=CO$2,Departamentos!$C14,0)</f>
        <v>0</v>
      </c>
      <c r="CP15" s="23">
        <f>IF(Departamentos!$D14=CP$2,Departamentos!$C14,0)</f>
        <v>534826</v>
      </c>
      <c r="CQ15" s="23">
        <f>IF(Departamentos!$D14=CQ$2,Departamentos!$C14,0)</f>
        <v>0</v>
      </c>
      <c r="CR15" s="23">
        <f>IF(Departamentos!$D14=CR$2,Departamentos!$C14,0)</f>
        <v>0</v>
      </c>
      <c r="CS15" s="23">
        <f>IF(Departamentos!$D14=CS$2,Departamentos!$C14,0)</f>
        <v>0</v>
      </c>
    </row>
    <row r="16" spans="1:97" x14ac:dyDescent="0.25">
      <c r="A16" s="15">
        <f>Departamentos!A15</f>
        <v>41</v>
      </c>
      <c r="B16" s="15" t="str">
        <f>Departamentos!B15</f>
        <v>Huila</v>
      </c>
      <c r="C16" s="15">
        <f ca="1">SUMIFS(INDIRECT("TablaAnualDepartamentos["&amp;C$1&amp;"]"),TablaAnualDepartamentos[Año],AñoDeCalculo,TablaAnualDepartamentos[Departamento],$A16)</f>
        <v>0</v>
      </c>
      <c r="D16" s="15">
        <f ca="1">SUMIFS(INDIRECT("TablaAnualDepartamentos["&amp;D$1&amp;"]"),TablaAnualDepartamentos[Año],AñoDeCalculo,TablaAnualDepartamentos[Departamento],$A16)</f>
        <v>0</v>
      </c>
      <c r="E16" s="15">
        <f ca="1">SUMIFS(INDIRECT("TablaAnualDepartamentos["&amp;E$1&amp;"]"),TablaAnualDepartamentos[Año],AñoDeCalculo,TablaAnualDepartamentos[Departamento],$A16)</f>
        <v>0</v>
      </c>
      <c r="F16" s="15">
        <f ca="1">SUMIFS(INDIRECT("TablaAnualDepartamentos["&amp;F$1&amp;"]"),TablaAnualDepartamentos[Año],AñoDeCalculo,TablaAnualDepartamentos[Departamento],$A16)</f>
        <v>0</v>
      </c>
      <c r="G16" s="15">
        <f ca="1">SUMIFS(INDIRECT("TablaAnualDepartamentos["&amp;G$1&amp;"]"),TablaAnualDepartamentos[Año],AñoDeCalculo,TablaAnualDepartamentos[Departamento],$A16)</f>
        <v>0</v>
      </c>
      <c r="H16" s="15">
        <f ca="1">SUMIFS(INDIRECT("TablaAnualDepartamentos["&amp;H$1&amp;"]"),TablaAnualDepartamentos[Año],AñoDeCalculo,TablaAnualDepartamentos[Departamento],$A16)</f>
        <v>0</v>
      </c>
      <c r="I16" s="15">
        <f ca="1">SUMIFS(INDIRECT("TablaAnualDepartamentos["&amp;I$1&amp;"]"),TablaAnualDepartamentos[Año],AñoDeCalculo,TablaAnualDepartamentos[Departamento],$A16)</f>
        <v>0</v>
      </c>
      <c r="J16" s="15">
        <f ca="1">SUMIFS(INDIRECT("TablaAnualDepartamentos["&amp;J$1&amp;"]"),TablaAnualDepartamentos[Año],AñoDeCalculo,TablaAnualDepartamentos[Departamento],$A16)</f>
        <v>0</v>
      </c>
      <c r="K16" s="15">
        <f ca="1">SUMIFS(INDIRECT("TablaAnualDepartamentos["&amp;K$1&amp;"]"),TablaAnualDepartamentos[Año],AñoDeCalculo,TablaAnualDepartamentos[Departamento],$A16)</f>
        <v>0</v>
      </c>
      <c r="L16" s="15">
        <f ca="1">SUMIFS(INDIRECT("TablaAnualDepartamentos["&amp;L$1&amp;"]"),TablaAnualDepartamentos[Año],AñoDeCalculo,TablaAnualDepartamentos[Departamento],$A16)</f>
        <v>0</v>
      </c>
      <c r="M16" s="15">
        <f ca="1">SUMIFS(INDIRECT("TablaAnualDepartamentos["&amp;M$1&amp;"]"),TablaAnualDepartamentos[Año],AñoDeCalculo,TablaAnualDepartamentos[Departamento],$A16)</f>
        <v>0</v>
      </c>
      <c r="N16" s="15">
        <f ca="1">SUMIFS(INDIRECT("TablaAnualDepartamentos["&amp;N$1&amp;"]"),TablaAnualDepartamentos[Año],AñoDeCalculo,TablaAnualDepartamentos[Departamento],$A16)</f>
        <v>0</v>
      </c>
      <c r="O16" s="15">
        <f ca="1">SUMIFS(INDIRECT("TablaAnualDepartamentos["&amp;O$1&amp;"]"),TablaAnualDepartamentos[Año],AñoDeCalculo,TablaAnualDepartamentos[Departamento],$A16)</f>
        <v>0</v>
      </c>
      <c r="P16" s="15">
        <f ca="1">SUMIFS(INDIRECT("TablaAnualDepartamentos["&amp;P$1&amp;"]"),TablaAnualDepartamentos[Año],AñoDeCalculo,TablaAnualDepartamentos[Departamento],$A16)</f>
        <v>0</v>
      </c>
      <c r="Q16" s="15">
        <f ca="1">SUMIFS(INDIRECT("TablaAnualDepartamentos["&amp;Q$1&amp;"]"),TablaAnualDepartamentos[Año],AñoDeCalculo,TablaAnualDepartamentos[Departamento],$A16)</f>
        <v>0</v>
      </c>
      <c r="R16" s="15">
        <f ca="1">SUMIFS(INDIRECT("TablaAnualDepartamentos["&amp;R$1&amp;"]"),TablaAnualDepartamentos[Año],AñoDeCalculo,TablaAnualDepartamentos[Departamento],$A16)</f>
        <v>3.2885639000000002</v>
      </c>
      <c r="S16" s="15">
        <f ca="1">SUMIFS(INDIRECT("TablaAnualDepartamentos["&amp;S$1&amp;"]"),TablaAnualDepartamentos[Año],AñoDeCalculo,TablaAnualDepartamentos[Departamento],$A16)</f>
        <v>6.5210530000000002</v>
      </c>
      <c r="T16" s="15">
        <f ca="1">SUMIFS(INDIRECT("TablaAnualDepartamentos["&amp;T$1&amp;"]"),TablaAnualDepartamentos[Año],AñoDeCalculo,TablaAnualDepartamentos[Departamento],$A16)</f>
        <v>3.7129180000000002</v>
      </c>
      <c r="U16" s="15">
        <f ca="1">SUMIFS(INDIRECT("TablaAnualDepartamentos["&amp;U$1&amp;"]"),TablaAnualDepartamentos[Año],AñoDeCalculo,TablaAnualDepartamentos[Departamento],$A16)</f>
        <v>1.9413723000000001</v>
      </c>
      <c r="V16" s="15">
        <f ca="1">SUMIFS(INDIRECT("TablaAnualDepartamentos["&amp;V$1&amp;"]"),TablaAnualDepartamentos[Año],AñoDeCalculo,TablaAnualDepartamentos[Departamento],$A16)</f>
        <v>0</v>
      </c>
      <c r="W16" s="15">
        <f ca="1">SUMIFS(INDIRECT("TablaAnualDepartamentos["&amp;W$1&amp;"]"),TablaAnualDepartamentos[Año],AñoDeCalculo,TablaAnualDepartamentos[Departamento],$A16)</f>
        <v>0</v>
      </c>
      <c r="X16" s="15">
        <f ca="1">SUMIFS(INDIRECT("TablaAnualDepartamentos["&amp;X$1&amp;"]"),TablaAnualDepartamentos[Año],AñoDeCalculo,TablaAnualDepartamentos[Departamento],$A16)</f>
        <v>0</v>
      </c>
      <c r="Y16" s="15">
        <f ca="1">SUMIFS(INDIRECT("TablaAnualDepartamentos["&amp;Y$1&amp;"]"),TablaAnualDepartamentos[Año],AñoDeCalculo,TablaAnualDepartamentos[Departamento],$A16)</f>
        <v>0</v>
      </c>
      <c r="Z16" s="15">
        <f ca="1">SUMIFS(INDIRECT("TablaAnualDepartamentos["&amp;Z$1&amp;"]"),TablaAnualDepartamentos[Año],AñoDeCalculo,TablaAnualDepartamentos[Departamento],$A16)</f>
        <v>0</v>
      </c>
      <c r="AA16" s="15">
        <f ca="1">SUMIFS(INDIRECT("TablaAnualDepartamentos["&amp;AA$1&amp;"]"),TablaAnualDepartamentos[Año],AñoDeCalculo,TablaAnualDepartamentos[Departamento],$A16)</f>
        <v>0</v>
      </c>
      <c r="AB16" s="15">
        <f ca="1">SUMIFS(INDIRECT("TablaAnualDepartamentos["&amp;AB$1&amp;"]"),TablaAnualDepartamentos[Año],AñoDeCalculo,TablaAnualDepartamentos[Departamento],$A16)</f>
        <v>0</v>
      </c>
      <c r="AC16" s="15">
        <f ca="1">SUMIFS(INDIRECT("TablaAnualDepartamentos["&amp;AC$1&amp;"]"),TablaAnualDepartamentos[Año],AñoDeCalculo,TablaAnualDepartamentos[Departamento],$A16)</f>
        <v>0</v>
      </c>
      <c r="AD16" s="15">
        <f ca="1">SUMIFS(INDIRECT("TablaAnualDepartamentos["&amp;AD$1&amp;"]"),TablaAnualDepartamentos[Año],AñoDeCalculo,TablaAnualDepartamentos[Departamento],$A16)</f>
        <v>0</v>
      </c>
      <c r="AE16" s="15">
        <f ca="1">SUMIFS(INDIRECT("TablaAnualDepartamentos["&amp;AE$1&amp;"]"),TablaAnualDepartamentos[Año],AñoDeCalculo,TablaAnualDepartamentos[Departamento],$A16)</f>
        <v>7.1305889999999996</v>
      </c>
      <c r="AF16" s="15">
        <f ca="1">SUMIFS(INDIRECT("TablaAnualDepartamentos["&amp;AF$1&amp;"]"),TablaAnualDepartamentos[Año],AñoDeCalculo,TablaAnualDepartamentos[Departamento],$A16)</f>
        <v>0.74721099999999996</v>
      </c>
      <c r="AG16" s="15">
        <f ca="1">SUMIFS(INDIRECT("TablaAnualDepartamentos["&amp;AG$1&amp;"]"),TablaAnualDepartamentos[Año],AñoDeCalculo,TablaAnualDepartamentos[Departamento],$A16)</f>
        <v>0.34714005710040902</v>
      </c>
      <c r="AH16" s="15">
        <f ca="1">SUMIFS(INDIRECT("TablaAnualDepartamentos["&amp;AH$1&amp;"]"),TablaAnualDepartamentos[Año],AñoDeCalculo,TablaAnualDepartamentos[Departamento],$A16)</f>
        <v>1.2510135</v>
      </c>
      <c r="AI16" s="15">
        <f ca="1">SUMIFS(INDIRECT("TablaAnualDepartamentos["&amp;AI$1&amp;"]"),TablaAnualDepartamentos[Año],AñoDeCalculo,TablaAnualDepartamentos[Departamento],$A16)</f>
        <v>0.83129850000000005</v>
      </c>
      <c r="AJ16" s="15">
        <f ca="1">SUMIFS(INDIRECT("TablaAnualDepartamentos["&amp;AJ$1&amp;"]"),TablaAnualDepartamentos[Año],AñoDeCalculo,TablaAnualDepartamentos[Departamento],$A16)</f>
        <v>4.0248180000000001E-2</v>
      </c>
      <c r="AK16" s="15">
        <f ca="1">SUMIFS(INDIRECT("TablaAnualDepartamentos["&amp;AK$1&amp;"]"),TablaAnualDepartamentos[Año],AñoDeCalculo,TablaAnualDepartamentos[Departamento],$A16)</f>
        <v>5.5668959999999998</v>
      </c>
      <c r="AL16" s="15">
        <f ca="1">SUMIFS(INDIRECT("TablaAnualDepartamentos["&amp;AL$1&amp;"]"),TablaAnualDepartamentos[Año],AñoDeCalculo,TablaAnualDepartamentos[Departamento],$A16)</f>
        <v>0.27392202839852697</v>
      </c>
      <c r="AM16" s="15">
        <f ca="1">SUMIFS(INDIRECT("TablaAnualDepartamentos["&amp;AM$1&amp;"]"),TablaAnualDepartamentos[Año],AñoDeCalculo,TablaAnualDepartamentos[Departamento],$A16)</f>
        <v>0</v>
      </c>
      <c r="AN16" s="15">
        <f ca="1">SUMIFS(INDIRECT("TablaAnualDepartamentos["&amp;AN$1&amp;"]"),TablaAnualDepartamentos[Año],AñoDeCalculo,TablaAnualDepartamentos[Departamento],$A16)</f>
        <v>0.41846918999999999</v>
      </c>
      <c r="AO16" s="15">
        <f ca="1">SUMIFS(INDIRECT("TablaAnualDepartamentos["&amp;AO$1&amp;"]"),TablaAnualDepartamentos[Año],AñoDeCalculo,TablaAnualDepartamentos[Departamento],$A16)</f>
        <v>0.14759438</v>
      </c>
      <c r="AP16" s="15">
        <f ca="1">SUMIFS(INDIRECT("TablaAnualDepartamentos["&amp;AP$1&amp;"]"),TablaAnualDepartamentos[Año],AñoDeCalculo,TablaAnualDepartamentos[Departamento],$A16)</f>
        <v>0.14607733000000001</v>
      </c>
      <c r="AQ16" s="15">
        <f ca="1">SUMIFS(INDIRECT("TablaAnualDepartamentos["&amp;AQ$1&amp;"]"),TablaAnualDepartamentos[Año],AñoDeCalculo,TablaAnualDepartamentos[Departamento],$A16)</f>
        <v>6.1113090000000002E-2</v>
      </c>
      <c r="AR16" s="15">
        <f ca="1">SUMIFS(INDIRECT("TablaAnualDepartamentos["&amp;AR$1&amp;"]"),TablaAnualDepartamentos[Año],AñoDeCalculo,TablaAnualDepartamentos[Departamento],$A16)</f>
        <v>0</v>
      </c>
      <c r="AS16" s="15">
        <f ca="1">SUMIFS(INDIRECT("TablaAnualDepartamentos["&amp;AS$1&amp;"]"),TablaAnualDepartamentos[Año],AñoDeCalculo,TablaAnualDepartamentos[Departamento],$A16)</f>
        <v>0</v>
      </c>
      <c r="AT16" s="15">
        <f ca="1">SUMIFS(INDIRECT("TablaAnualDepartamentos["&amp;AT$1&amp;"]"),TablaAnualDepartamentos[Año],AñoDeCalculo,TablaAnualDepartamentos[Departamento],$A16)</f>
        <v>0</v>
      </c>
      <c r="AU16" s="15">
        <f ca="1">SUMIFS(INDIRECT("TablaAnualDepartamentos["&amp;AU$1&amp;"]"),TablaAnualDepartamentos[Año],AñoDeCalculo,TablaAnualDepartamentos[Departamento],$A16)</f>
        <v>0</v>
      </c>
      <c r="AV16" s="15">
        <f ca="1">SUMIFS(INDIRECT("TablaAnualDepartamentos["&amp;AV$1&amp;"]"),TablaAnualDepartamentos[Año],AñoDeCalculo,TablaAnualDepartamentos[Departamento],$A16)</f>
        <v>0.3030909</v>
      </c>
      <c r="AW16" s="15">
        <f ca="1">SUMIFS(INDIRECT("TablaAnualDepartamentos["&amp;AW$1&amp;"]"),TablaAnualDepartamentos[Año],AñoDeCalculo,TablaAnualDepartamentos[Departamento],$A16)</f>
        <v>0</v>
      </c>
      <c r="AX16" s="15">
        <f ca="1">SUMIFS(INDIRECT("TablaAnualDepartamentos["&amp;AX$1&amp;"]"),TablaAnualDepartamentos[Año],AñoDeCalculo,TablaAnualDepartamentos[Departamento],$A16)</f>
        <v>0</v>
      </c>
      <c r="AY16" s="15">
        <f ca="1">SUMIFS(INDIRECT("TablaAnualDepartamentos["&amp;AY$1&amp;"]"),TablaAnualDepartamentos[Año],AñoDeCalculo,TablaAnualDepartamentos[Departamento],$A16)</f>
        <v>0</v>
      </c>
      <c r="AZ16" s="15">
        <f ca="1">SUMIFS(INDIRECT("TablaAnualDepartamentos["&amp;AZ$1&amp;"]"),TablaAnualDepartamentos[Año],AñoDeCalculo,TablaAnualDepartamentos[Departamento],$A16)</f>
        <v>0</v>
      </c>
      <c r="BA16" s="15">
        <f ca="1">SUMIFS(INDIRECT("TablaAnualDepartamentos["&amp;BA$1&amp;"]"),TablaAnualDepartamentos[Año],AñoDeCalculo,TablaAnualDepartamentos[Departamento],$A16)</f>
        <v>0</v>
      </c>
      <c r="BB16" s="15">
        <f ca="1">SUMIFS(INDIRECT("TablaAnualDepartamentos["&amp;BB$1&amp;"]"),TablaAnualDepartamentos[Año],AñoDeCalculo,TablaAnualDepartamentos[Departamento],$A16)</f>
        <v>0.29130017699999999</v>
      </c>
      <c r="BC16" s="15">
        <f ca="1">SUMIFS(INDIRECT("TablaAnualDepartamentos["&amp;BC$1&amp;"]"),TablaAnualDepartamentos[Año],AñoDeCalculo,TablaAnualDepartamentos[Departamento],$A16)</f>
        <v>0</v>
      </c>
      <c r="BD16" s="15">
        <f ca="1">SUMIFS(INDIRECT("TablaAnualDepartamentos["&amp;BD$1&amp;"]"),TablaAnualDepartamentos[Año],AñoDeCalculo,TablaAnualDepartamentos[Departamento],$A16)</f>
        <v>0</v>
      </c>
      <c r="BE16" s="15">
        <f ca="1">SUMIFS(INDIRECT("TablaAnualDepartamentos["&amp;BE$1&amp;"]"),TablaAnualDepartamentos[Año],AñoDeCalculo,TablaAnualDepartamentos[Departamento],$A16)</f>
        <v>0</v>
      </c>
      <c r="BF16" s="15">
        <f ca="1">SUMIFS(INDIRECT("TablaAnualDepartamentos["&amp;BF$1&amp;"]"),TablaAnualDepartamentos[Año],AñoDeCalculo,TablaAnualDepartamentos[Departamento],$A16)</f>
        <v>0</v>
      </c>
      <c r="BG16" s="15">
        <f ca="1">SUMIFS(INDIRECT("TablaAnualDepartamentos["&amp;BG$1&amp;"]"),TablaAnualDepartamentos[Año],AñoDeCalculo,TablaAnualDepartamentos[Departamento],$A16)</f>
        <v>0.51885590000000004</v>
      </c>
      <c r="BH16" s="15">
        <f ca="1">SUMIFS(INDIRECT("TablaAnualDepartamentos["&amp;BH$1&amp;"]"),TablaAnualDepartamentos[Año],AñoDeCalculo,TablaAnualDepartamentos[Departamento],$A16)</f>
        <v>7.0598090000000002E-2</v>
      </c>
      <c r="BI16" s="15">
        <f ca="1">SUMIFS(INDIRECT("TablaAnualDepartamentos["&amp;BI$1&amp;"]"),TablaAnualDepartamentos[Año],AñoDeCalculo,TablaAnualDepartamentos[Departamento],$A16)</f>
        <v>0.12460402</v>
      </c>
      <c r="BJ16" s="15">
        <f ca="1">SUMIFS(INDIRECT("TablaAnualDepartamentos["&amp;BJ$1&amp;"]"),TablaAnualDepartamentos[Año],AñoDeCalculo,TablaAnualDepartamentos[Departamento],$A16)</f>
        <v>0</v>
      </c>
      <c r="BK16" s="15">
        <f ca="1">SUMIFS(INDIRECT("TablaAnualDepartamentos["&amp;BK$1&amp;"]"),TablaAnualDepartamentos[Año],AñoDeCalculo,TablaAnualDepartamentos[Departamento],$A16)</f>
        <v>0</v>
      </c>
      <c r="BL16" s="15">
        <f ca="1">SUMIFS(INDIRECT("TablaAnualDepartamentos["&amp;BL$1&amp;"]"),TablaAnualDepartamentos[Año],AñoDeCalculo,TablaAnualDepartamentos[Departamento],$A16)</f>
        <v>2.4452559999999998E-4</v>
      </c>
      <c r="BM16" s="15">
        <f ca="1">SUMIFS(INDIRECT("TablaAnualDepartamentos["&amp;BM$1&amp;"]"),TablaAnualDepartamentos[Año],AñoDeCalculo,TablaAnualDepartamentos[Departamento],$A16)</f>
        <v>0.17982846999999999</v>
      </c>
      <c r="BN16" s="15">
        <f ca="1">SUMIFS(INDIRECT("TablaAnualDepartamentos["&amp;BN$1&amp;"]"),TablaAnualDepartamentos[Año],AñoDeCalculo,TablaAnualDepartamentos[Departamento],$A16)</f>
        <v>0</v>
      </c>
      <c r="BO16" s="15">
        <f ca="1">SUMIFS(INDIRECT("TablaAnualDepartamentos["&amp;BO$1&amp;"]"),TablaAnualDepartamentos[Año],AñoDeCalculo,TablaAnualDepartamentos[Departamento],$A16)</f>
        <v>1.3102229999999999E-2</v>
      </c>
      <c r="BP16" s="15">
        <f ca="1">SUMIFS(INDIRECT("TablaAnualDepartamentos["&amp;BP$1&amp;"]"),TablaAnualDepartamentos[Año],AñoDeCalculo,TablaAnualDepartamentos[Departamento],$A16)</f>
        <v>5.7601759999999997E-3</v>
      </c>
      <c r="BQ16" s="15">
        <f ca="1">SUMIFS(INDIRECT("TablaAnualDepartamentos["&amp;BQ$1&amp;"]"),TablaAnualDepartamentos[Año],AñoDeCalculo,TablaAnualDepartamentos[Departamento],$A16)</f>
        <v>0</v>
      </c>
      <c r="BR16" s="15">
        <f ca="1">SUMIFS(INDIRECT("TablaAnualDepartamentos["&amp;BR$1&amp;"]"),TablaAnualDepartamentos[Año],AñoDeCalculo,TablaAnualDepartamentos[Departamento],$A16)</f>
        <v>0</v>
      </c>
      <c r="BS16" s="15">
        <f ca="1">SUMIFS(INDIRECT("TablaAnualDepartamentos["&amp;BS$1&amp;"]"),TablaAnualDepartamentos[Año],AñoDeCalculo,TablaAnualDepartamentos[Departamento],$A16)</f>
        <v>0.10743307000000001</v>
      </c>
      <c r="BT16" s="15">
        <f ca="1">SUMIFS(INDIRECT("TablaAnualDepartamentos["&amp;BT$1&amp;"]"),TablaAnualDepartamentos[Año],AñoDeCalculo,TablaAnualDepartamentos[Departamento],$A16)</f>
        <v>0</v>
      </c>
      <c r="CE16" s="15">
        <f t="shared" ca="1" si="2"/>
        <v>0.27392202839852697</v>
      </c>
      <c r="CF16" s="15">
        <f t="shared" ca="1" si="2"/>
        <v>5.5668959999999998</v>
      </c>
      <c r="CK16" s="23">
        <f>IF(Departamentos!$D15=CK$2,Departamentos!$C15,0)</f>
        <v>0</v>
      </c>
      <c r="CL16" s="23">
        <f>IF(Departamentos!$D15=CL$2,Departamentos!$C15,0)</f>
        <v>0</v>
      </c>
      <c r="CM16" s="23">
        <f>IF(Departamentos!$D15=CM$2,Departamentos!$C15,0)</f>
        <v>0</v>
      </c>
      <c r="CN16" s="23">
        <f>IF(Departamentos!$D15=CN$2,Departamentos!$C15,0)</f>
        <v>0</v>
      </c>
      <c r="CO16" s="23">
        <f>IF(Departamentos!$D15=CO$2,Departamentos!$C15,0)</f>
        <v>1100386</v>
      </c>
      <c r="CP16" s="23">
        <f>IF(Departamentos!$D15=CP$2,Departamentos!$C15,0)</f>
        <v>0</v>
      </c>
      <c r="CQ16" s="23">
        <f>IF(Departamentos!$D15=CQ$2,Departamentos!$C15,0)</f>
        <v>0</v>
      </c>
      <c r="CR16" s="23">
        <f>IF(Departamentos!$D15=CR$2,Departamentos!$C15,0)</f>
        <v>0</v>
      </c>
      <c r="CS16" s="23">
        <f>IF(Departamentos!$D15=CS$2,Departamentos!$C15,0)</f>
        <v>0</v>
      </c>
    </row>
    <row r="17" spans="1:97" x14ac:dyDescent="0.25">
      <c r="A17" s="15">
        <f>Departamentos!A16</f>
        <v>44</v>
      </c>
      <c r="B17" s="15" t="str">
        <f>Departamentos!B16</f>
        <v>La Guajira</v>
      </c>
      <c r="C17" s="15">
        <f ca="1">SUMIFS(INDIRECT("TablaAnualDepartamentos["&amp;C$1&amp;"]"),TablaAnualDepartamentos[Año],AñoDeCalculo,TablaAnualDepartamentos[Departamento],$A17)</f>
        <v>0</v>
      </c>
      <c r="D17" s="15">
        <f ca="1">SUMIFS(INDIRECT("TablaAnualDepartamentos["&amp;D$1&amp;"]"),TablaAnualDepartamentos[Año],AñoDeCalculo,TablaAnualDepartamentos[Departamento],$A17)</f>
        <v>0</v>
      </c>
      <c r="E17" s="15">
        <f ca="1">SUMIFS(INDIRECT("TablaAnualDepartamentos["&amp;E$1&amp;"]"),TablaAnualDepartamentos[Año],AñoDeCalculo,TablaAnualDepartamentos[Departamento],$A17)</f>
        <v>0</v>
      </c>
      <c r="F17" s="15">
        <f ca="1">SUMIFS(INDIRECT("TablaAnualDepartamentos["&amp;F$1&amp;"]"),TablaAnualDepartamentos[Año],AñoDeCalculo,TablaAnualDepartamentos[Departamento],$A17)</f>
        <v>0</v>
      </c>
      <c r="G17" s="15">
        <f ca="1">SUMIFS(INDIRECT("TablaAnualDepartamentos["&amp;G$1&amp;"]"),TablaAnualDepartamentos[Año],AñoDeCalculo,TablaAnualDepartamentos[Departamento],$A17)</f>
        <v>0</v>
      </c>
      <c r="H17" s="15">
        <f ca="1">SUMIFS(INDIRECT("TablaAnualDepartamentos["&amp;H$1&amp;"]"),TablaAnualDepartamentos[Año],AñoDeCalculo,TablaAnualDepartamentos[Departamento],$A17)</f>
        <v>0</v>
      </c>
      <c r="I17" s="15">
        <f ca="1">SUMIFS(INDIRECT("TablaAnualDepartamentos["&amp;I$1&amp;"]"),TablaAnualDepartamentos[Año],AñoDeCalculo,TablaAnualDepartamentos[Departamento],$A17)</f>
        <v>0</v>
      </c>
      <c r="J17" s="15">
        <f ca="1">SUMIFS(INDIRECT("TablaAnualDepartamentos["&amp;J$1&amp;"]"),TablaAnualDepartamentos[Año],AñoDeCalculo,TablaAnualDepartamentos[Departamento],$A17)</f>
        <v>0</v>
      </c>
      <c r="K17" s="15">
        <f ca="1">SUMIFS(INDIRECT("TablaAnualDepartamentos["&amp;K$1&amp;"]"),TablaAnualDepartamentos[Año],AñoDeCalculo,TablaAnualDepartamentos[Departamento],$A17)</f>
        <v>0</v>
      </c>
      <c r="L17" s="15">
        <f ca="1">SUMIFS(INDIRECT("TablaAnualDepartamentos["&amp;L$1&amp;"]"),TablaAnualDepartamentos[Año],AñoDeCalculo,TablaAnualDepartamentos[Departamento],$A17)</f>
        <v>0</v>
      </c>
      <c r="M17" s="15">
        <f ca="1">SUMIFS(INDIRECT("TablaAnualDepartamentos["&amp;M$1&amp;"]"),TablaAnualDepartamentos[Año],AñoDeCalculo,TablaAnualDepartamentos[Departamento],$A17)</f>
        <v>0</v>
      </c>
      <c r="N17" s="15">
        <f ca="1">SUMIFS(INDIRECT("TablaAnualDepartamentos["&amp;N$1&amp;"]"),TablaAnualDepartamentos[Año],AñoDeCalculo,TablaAnualDepartamentos[Departamento],$A17)</f>
        <v>0</v>
      </c>
      <c r="O17" s="15">
        <f ca="1">SUMIFS(INDIRECT("TablaAnualDepartamentos["&amp;O$1&amp;"]"),TablaAnualDepartamentos[Año],AñoDeCalculo,TablaAnualDepartamentos[Departamento],$A17)</f>
        <v>0</v>
      </c>
      <c r="P17" s="15">
        <f ca="1">SUMIFS(INDIRECT("TablaAnualDepartamentos["&amp;P$1&amp;"]"),TablaAnualDepartamentos[Año],AñoDeCalculo,TablaAnualDepartamentos[Departamento],$A17)</f>
        <v>0</v>
      </c>
      <c r="Q17" s="15">
        <f ca="1">SUMIFS(INDIRECT("TablaAnualDepartamentos["&amp;Q$1&amp;"]"),TablaAnualDepartamentos[Año],AñoDeCalculo,TablaAnualDepartamentos[Departamento],$A17)</f>
        <v>0</v>
      </c>
      <c r="R17" s="15">
        <f ca="1">SUMIFS(INDIRECT("TablaAnualDepartamentos["&amp;R$1&amp;"]"),TablaAnualDepartamentos[Año],AñoDeCalculo,TablaAnualDepartamentos[Departamento],$A17)</f>
        <v>2.1611908</v>
      </c>
      <c r="S17" s="15">
        <f ca="1">SUMIFS(INDIRECT("TablaAnualDepartamentos["&amp;S$1&amp;"]"),TablaAnualDepartamentos[Año],AñoDeCalculo,TablaAnualDepartamentos[Departamento],$A17)</f>
        <v>6.3636530000000002</v>
      </c>
      <c r="T17" s="15">
        <f ca="1">SUMIFS(INDIRECT("TablaAnualDepartamentos["&amp;T$1&amp;"]"),TablaAnualDepartamentos[Año],AñoDeCalculo,TablaAnualDepartamentos[Departamento],$A17)</f>
        <v>1.691562</v>
      </c>
      <c r="U17" s="15">
        <f ca="1">SUMIFS(INDIRECT("TablaAnualDepartamentos["&amp;U$1&amp;"]"),TablaAnualDepartamentos[Año],AñoDeCalculo,TablaAnualDepartamentos[Departamento],$A17)</f>
        <v>0.99983849999999996</v>
      </c>
      <c r="V17" s="15">
        <f ca="1">SUMIFS(INDIRECT("TablaAnualDepartamentos["&amp;V$1&amp;"]"),TablaAnualDepartamentos[Año],AñoDeCalculo,TablaAnualDepartamentos[Departamento],$A17)</f>
        <v>0</v>
      </c>
      <c r="W17" s="15">
        <f ca="1">SUMIFS(INDIRECT("TablaAnualDepartamentos["&amp;W$1&amp;"]"),TablaAnualDepartamentos[Año],AñoDeCalculo,TablaAnualDepartamentos[Departamento],$A17)</f>
        <v>0</v>
      </c>
      <c r="X17" s="15">
        <f ca="1">SUMIFS(INDIRECT("TablaAnualDepartamentos["&amp;X$1&amp;"]"),TablaAnualDepartamentos[Año],AñoDeCalculo,TablaAnualDepartamentos[Departamento],$A17)</f>
        <v>0</v>
      </c>
      <c r="Y17" s="15">
        <f ca="1">SUMIFS(INDIRECT("TablaAnualDepartamentos["&amp;Y$1&amp;"]"),TablaAnualDepartamentos[Año],AñoDeCalculo,TablaAnualDepartamentos[Departamento],$A17)</f>
        <v>0</v>
      </c>
      <c r="Z17" s="15">
        <f ca="1">SUMIFS(INDIRECT("TablaAnualDepartamentos["&amp;Z$1&amp;"]"),TablaAnualDepartamentos[Año],AñoDeCalculo,TablaAnualDepartamentos[Departamento],$A17)</f>
        <v>0</v>
      </c>
      <c r="AA17" s="15">
        <f ca="1">SUMIFS(INDIRECT("TablaAnualDepartamentos["&amp;AA$1&amp;"]"),TablaAnualDepartamentos[Año],AñoDeCalculo,TablaAnualDepartamentos[Departamento],$A17)</f>
        <v>0</v>
      </c>
      <c r="AB17" s="15">
        <f ca="1">SUMIFS(INDIRECT("TablaAnualDepartamentos["&amp;AB$1&amp;"]"),TablaAnualDepartamentos[Año],AñoDeCalculo,TablaAnualDepartamentos[Departamento],$A17)</f>
        <v>0</v>
      </c>
      <c r="AC17" s="15">
        <f ca="1">SUMIFS(INDIRECT("TablaAnualDepartamentos["&amp;AC$1&amp;"]"),TablaAnualDepartamentos[Año],AñoDeCalculo,TablaAnualDepartamentos[Departamento],$A17)</f>
        <v>0</v>
      </c>
      <c r="AD17" s="15">
        <f ca="1">SUMIFS(INDIRECT("TablaAnualDepartamentos["&amp;AD$1&amp;"]"),TablaAnualDepartamentos[Año],AñoDeCalculo,TablaAnualDepartamentos[Departamento],$A17)</f>
        <v>0</v>
      </c>
      <c r="AE17" s="15">
        <f ca="1">SUMIFS(INDIRECT("TablaAnualDepartamentos["&amp;AE$1&amp;"]"),TablaAnualDepartamentos[Año],AñoDeCalculo,TablaAnualDepartamentos[Departamento],$A17)</f>
        <v>5.952051</v>
      </c>
      <c r="AF17" s="15">
        <f ca="1">SUMIFS(INDIRECT("TablaAnualDepartamentos["&amp;AF$1&amp;"]"),TablaAnualDepartamentos[Año],AñoDeCalculo,TablaAnualDepartamentos[Departamento],$A17)</f>
        <v>0.466115</v>
      </c>
      <c r="AG17" s="15">
        <f ca="1">SUMIFS(INDIRECT("TablaAnualDepartamentos["&amp;AG$1&amp;"]"),TablaAnualDepartamentos[Año],AñoDeCalculo,TablaAnualDepartamentos[Departamento],$A17)</f>
        <v>0.21442093999506101</v>
      </c>
      <c r="AH17" s="15">
        <f ca="1">SUMIFS(INDIRECT("TablaAnualDepartamentos["&amp;AH$1&amp;"]"),TablaAnualDepartamentos[Año],AñoDeCalculo,TablaAnualDepartamentos[Departamento],$A17)</f>
        <v>0.71201910000000002</v>
      </c>
      <c r="AI17" s="15">
        <f ca="1">SUMIFS(INDIRECT("TablaAnualDepartamentos["&amp;AI$1&amp;"]"),TablaAnualDepartamentos[Año],AñoDeCalculo,TablaAnualDepartamentos[Departamento],$A17)</f>
        <v>0.45883119999999999</v>
      </c>
      <c r="AJ17" s="15">
        <f ca="1">SUMIFS(INDIRECT("TablaAnualDepartamentos["&amp;AJ$1&amp;"]"),TablaAnualDepartamentos[Año],AñoDeCalculo,TablaAnualDepartamentos[Departamento],$A17)</f>
        <v>1.9090679999999999E-2</v>
      </c>
      <c r="AK17" s="15">
        <f ca="1">SUMIFS(INDIRECT("TablaAnualDepartamentos["&amp;AK$1&amp;"]"),TablaAnualDepartamentos[Año],AñoDeCalculo,TablaAnualDepartamentos[Departamento],$A17)</f>
        <v>4.8072509999999999</v>
      </c>
      <c r="AL17" s="15">
        <f ca="1">SUMIFS(INDIRECT("TablaAnualDepartamentos["&amp;AL$1&amp;"]"),TablaAnualDepartamentos[Año],AñoDeCalculo,TablaAnualDepartamentos[Departamento],$A17)</f>
        <v>0.16099838716995801</v>
      </c>
      <c r="AM17" s="15">
        <f ca="1">SUMIFS(INDIRECT("TablaAnualDepartamentos["&amp;AM$1&amp;"]"),TablaAnualDepartamentos[Año],AñoDeCalculo,TablaAnualDepartamentos[Departamento],$A17)</f>
        <v>0</v>
      </c>
      <c r="AN17" s="15">
        <f ca="1">SUMIFS(INDIRECT("TablaAnualDepartamentos["&amp;AN$1&amp;"]"),TablaAnualDepartamentos[Año],AñoDeCalculo,TablaAnualDepartamentos[Departamento],$A17)</f>
        <v>0.25290269999999998</v>
      </c>
      <c r="AO17" s="15">
        <f ca="1">SUMIFS(INDIRECT("TablaAnualDepartamentos["&amp;AO$1&amp;"]"),TablaAnualDepartamentos[Año],AñoDeCalculo,TablaAnualDepartamentos[Departamento],$A17)</f>
        <v>7.2859699999999999E-2</v>
      </c>
      <c r="AP17" s="15">
        <f ca="1">SUMIFS(INDIRECT("TablaAnualDepartamentos["&amp;AP$1&amp;"]"),TablaAnualDepartamentos[Año],AñoDeCalculo,TablaAnualDepartamentos[Departamento],$A17)</f>
        <v>8.6024950000000003E-2</v>
      </c>
      <c r="AQ17" s="15">
        <f ca="1">SUMIFS(INDIRECT("TablaAnualDepartamentos["&amp;AQ$1&amp;"]"),TablaAnualDepartamentos[Año],AñoDeCalculo,TablaAnualDepartamentos[Departamento],$A17)</f>
        <v>2.4363139999999998E-2</v>
      </c>
      <c r="AR17" s="15">
        <f ca="1">SUMIFS(INDIRECT("TablaAnualDepartamentos["&amp;AR$1&amp;"]"),TablaAnualDepartamentos[Año],AñoDeCalculo,TablaAnualDepartamentos[Departamento],$A17)</f>
        <v>0</v>
      </c>
      <c r="AS17" s="15">
        <f ca="1">SUMIFS(INDIRECT("TablaAnualDepartamentos["&amp;AS$1&amp;"]"),TablaAnualDepartamentos[Año],AñoDeCalculo,TablaAnualDepartamentos[Departamento],$A17)</f>
        <v>0</v>
      </c>
      <c r="AT17" s="15">
        <f ca="1">SUMIFS(INDIRECT("TablaAnualDepartamentos["&amp;AT$1&amp;"]"),TablaAnualDepartamentos[Año],AñoDeCalculo,TablaAnualDepartamentos[Departamento],$A17)</f>
        <v>0</v>
      </c>
      <c r="AU17" s="15">
        <f ca="1">SUMIFS(INDIRECT("TablaAnualDepartamentos["&amp;AU$1&amp;"]"),TablaAnualDepartamentos[Año],AñoDeCalculo,TablaAnualDepartamentos[Departamento],$A17)</f>
        <v>0</v>
      </c>
      <c r="AV17" s="15">
        <f ca="1">SUMIFS(INDIRECT("TablaAnualDepartamentos["&amp;AV$1&amp;"]"),TablaAnualDepartamentos[Año],AñoDeCalculo,TablaAnualDepartamentos[Departamento],$A17)</f>
        <v>0.12250709999999999</v>
      </c>
      <c r="AW17" s="15">
        <f ca="1">SUMIFS(INDIRECT("TablaAnualDepartamentos["&amp;AW$1&amp;"]"),TablaAnualDepartamentos[Año],AñoDeCalculo,TablaAnualDepartamentos[Departamento],$A17)</f>
        <v>0</v>
      </c>
      <c r="AX17" s="15">
        <f ca="1">SUMIFS(INDIRECT("TablaAnualDepartamentos["&amp;AX$1&amp;"]"),TablaAnualDepartamentos[Año],AñoDeCalculo,TablaAnualDepartamentos[Departamento],$A17)</f>
        <v>0</v>
      </c>
      <c r="AY17" s="15">
        <f ca="1">SUMIFS(INDIRECT("TablaAnualDepartamentos["&amp;AY$1&amp;"]"),TablaAnualDepartamentos[Año],AñoDeCalculo,TablaAnualDepartamentos[Departamento],$A17)</f>
        <v>0</v>
      </c>
      <c r="AZ17" s="15">
        <f ca="1">SUMIFS(INDIRECT("TablaAnualDepartamentos["&amp;AZ$1&amp;"]"),TablaAnualDepartamentos[Año],AñoDeCalculo,TablaAnualDepartamentos[Departamento],$A17)</f>
        <v>0</v>
      </c>
      <c r="BA17" s="15">
        <f ca="1">SUMIFS(INDIRECT("TablaAnualDepartamentos["&amp;BA$1&amp;"]"),TablaAnualDepartamentos[Año],AñoDeCalculo,TablaAnualDepartamentos[Departamento],$A17)</f>
        <v>0</v>
      </c>
      <c r="BB17" s="15">
        <f ca="1">SUMIFS(INDIRECT("TablaAnualDepartamentos["&amp;BB$1&amp;"]"),TablaAnualDepartamentos[Año],AñoDeCalculo,TablaAnualDepartamentos[Departamento],$A17)</f>
        <v>0.16012837699999999</v>
      </c>
      <c r="BC17" s="15">
        <f ca="1">SUMIFS(INDIRECT("TablaAnualDepartamentos["&amp;BC$1&amp;"]"),TablaAnualDepartamentos[Año],AñoDeCalculo,TablaAnualDepartamentos[Departamento],$A17)</f>
        <v>0</v>
      </c>
      <c r="BD17" s="15">
        <f ca="1">SUMIFS(INDIRECT("TablaAnualDepartamentos["&amp;BD$1&amp;"]"),TablaAnualDepartamentos[Año],AñoDeCalculo,TablaAnualDepartamentos[Departamento],$A17)</f>
        <v>0</v>
      </c>
      <c r="BE17" s="15">
        <f ca="1">SUMIFS(INDIRECT("TablaAnualDepartamentos["&amp;BE$1&amp;"]"),TablaAnualDepartamentos[Año],AñoDeCalculo,TablaAnualDepartamentos[Departamento],$A17)</f>
        <v>0</v>
      </c>
      <c r="BF17" s="15">
        <f ca="1">SUMIFS(INDIRECT("TablaAnualDepartamentos["&amp;BF$1&amp;"]"),TablaAnualDepartamentos[Año],AñoDeCalculo,TablaAnualDepartamentos[Departamento],$A17)</f>
        <v>0</v>
      </c>
      <c r="BG17" s="15">
        <f ca="1">SUMIFS(INDIRECT("TablaAnualDepartamentos["&amp;BG$1&amp;"]"),TablaAnualDepartamentos[Año],AñoDeCalculo,TablaAnualDepartamentos[Departamento],$A17)</f>
        <v>0.37978079999999997</v>
      </c>
      <c r="BH17" s="15">
        <f ca="1">SUMIFS(INDIRECT("TablaAnualDepartamentos["&amp;BH$1&amp;"]"),TablaAnualDepartamentos[Año],AñoDeCalculo,TablaAnualDepartamentos[Departamento],$A17)</f>
        <v>0.14344689999999999</v>
      </c>
      <c r="BI17" s="15">
        <f ca="1">SUMIFS(INDIRECT("TablaAnualDepartamentos["&amp;BI$1&amp;"]"),TablaAnualDepartamentos[Año],AñoDeCalculo,TablaAnualDepartamentos[Departamento],$A17)</f>
        <v>0.15590757</v>
      </c>
      <c r="BJ17" s="15">
        <f ca="1">SUMIFS(INDIRECT("TablaAnualDepartamentos["&amp;BJ$1&amp;"]"),TablaAnualDepartamentos[Año],AñoDeCalculo,TablaAnualDepartamentos[Departamento],$A17)</f>
        <v>0</v>
      </c>
      <c r="BK17" s="15">
        <f ca="1">SUMIFS(INDIRECT("TablaAnualDepartamentos["&amp;BK$1&amp;"]"),TablaAnualDepartamentos[Año],AñoDeCalculo,TablaAnualDepartamentos[Departamento],$A17)</f>
        <v>0</v>
      </c>
      <c r="BL17" s="15">
        <f ca="1">SUMIFS(INDIRECT("TablaAnualDepartamentos["&amp;BL$1&amp;"]"),TablaAnualDepartamentos[Año],AñoDeCalculo,TablaAnualDepartamentos[Departamento],$A17)</f>
        <v>1.3318366999999999E-3</v>
      </c>
      <c r="BM17" s="15">
        <f ca="1">SUMIFS(INDIRECT("TablaAnualDepartamentos["&amp;BM$1&amp;"]"),TablaAnualDepartamentos[Año],AñoDeCalculo,TablaAnualDepartamentos[Departamento],$A17)</f>
        <v>0.23921491</v>
      </c>
      <c r="BN17" s="15">
        <f ca="1">SUMIFS(INDIRECT("TablaAnualDepartamentos["&amp;BN$1&amp;"]"),TablaAnualDepartamentos[Año],AñoDeCalculo,TablaAnualDepartamentos[Departamento],$A17)</f>
        <v>0</v>
      </c>
      <c r="BO17" s="15">
        <f ca="1">SUMIFS(INDIRECT("TablaAnualDepartamentos["&amp;BO$1&amp;"]"),TablaAnualDepartamentos[Año],AñoDeCalculo,TablaAnualDepartamentos[Departamento],$A17)</f>
        <v>1.7730823E-2</v>
      </c>
      <c r="BP17" s="15">
        <f ca="1">SUMIFS(INDIRECT("TablaAnualDepartamentos["&amp;BP$1&amp;"]"),TablaAnualDepartamentos[Año],AñoDeCalculo,TablaAnualDepartamentos[Departamento],$A17)</f>
        <v>2.4960766999999998E-2</v>
      </c>
      <c r="BQ17" s="15">
        <f ca="1">SUMIFS(INDIRECT("TablaAnualDepartamentos["&amp;BQ$1&amp;"]"),TablaAnualDepartamentos[Año],AñoDeCalculo,TablaAnualDepartamentos[Departamento],$A17)</f>
        <v>0</v>
      </c>
      <c r="BR17" s="15">
        <f ca="1">SUMIFS(INDIRECT("TablaAnualDepartamentos["&amp;BR$1&amp;"]"),TablaAnualDepartamentos[Año],AñoDeCalculo,TablaAnualDepartamentos[Departamento],$A17)</f>
        <v>0</v>
      </c>
      <c r="BS17" s="15">
        <f ca="1">SUMIFS(INDIRECT("TablaAnualDepartamentos["&amp;BS$1&amp;"]"),TablaAnualDepartamentos[Año],AñoDeCalculo,TablaAnualDepartamentos[Departamento],$A17)</f>
        <v>0.14190547000000001</v>
      </c>
      <c r="BT17" s="15">
        <f ca="1">SUMIFS(INDIRECT("TablaAnualDepartamentos["&amp;BT$1&amp;"]"),TablaAnualDepartamentos[Año],AñoDeCalculo,TablaAnualDepartamentos[Departamento],$A17)</f>
        <v>0</v>
      </c>
      <c r="CE17" s="15">
        <f t="shared" ca="1" si="2"/>
        <v>0.16099838716995801</v>
      </c>
      <c r="CF17" s="15">
        <f t="shared" ca="1" si="2"/>
        <v>4.8072509999999999</v>
      </c>
      <c r="CK17" s="23">
        <f>IF(Departamentos!$D16=CK$2,Departamentos!$C16,0)</f>
        <v>0</v>
      </c>
      <c r="CL17" s="23">
        <f>IF(Departamentos!$D16=CL$2,Departamentos!$C16,0)</f>
        <v>880560</v>
      </c>
      <c r="CM17" s="23">
        <f>IF(Departamentos!$D16=CM$2,Departamentos!$C16,0)</f>
        <v>0</v>
      </c>
      <c r="CN17" s="23">
        <f>IF(Departamentos!$D16=CN$2,Departamentos!$C16,0)</f>
        <v>0</v>
      </c>
      <c r="CO17" s="23">
        <f>IF(Departamentos!$D16=CO$2,Departamentos!$C16,0)</f>
        <v>0</v>
      </c>
      <c r="CP17" s="23">
        <f>IF(Departamentos!$D16=CP$2,Departamentos!$C16,0)</f>
        <v>0</v>
      </c>
      <c r="CQ17" s="23">
        <f>IF(Departamentos!$D16=CQ$2,Departamentos!$C16,0)</f>
        <v>0</v>
      </c>
      <c r="CR17" s="23">
        <f>IF(Departamentos!$D16=CR$2,Departamentos!$C16,0)</f>
        <v>0</v>
      </c>
      <c r="CS17" s="23">
        <f>IF(Departamentos!$D16=CS$2,Departamentos!$C16,0)</f>
        <v>0</v>
      </c>
    </row>
    <row r="18" spans="1:97" x14ac:dyDescent="0.25">
      <c r="A18" s="15">
        <f>Departamentos!A17</f>
        <v>47</v>
      </c>
      <c r="B18" s="15" t="str">
        <f>Departamentos!B17</f>
        <v>Magdalena</v>
      </c>
      <c r="C18" s="15">
        <f ca="1">SUMIFS(INDIRECT("TablaAnualDepartamentos["&amp;C$1&amp;"]"),TablaAnualDepartamentos[Año],AñoDeCalculo,TablaAnualDepartamentos[Departamento],$A18)</f>
        <v>0</v>
      </c>
      <c r="D18" s="15">
        <f ca="1">SUMIFS(INDIRECT("TablaAnualDepartamentos["&amp;D$1&amp;"]"),TablaAnualDepartamentos[Año],AñoDeCalculo,TablaAnualDepartamentos[Departamento],$A18)</f>
        <v>0</v>
      </c>
      <c r="E18" s="15">
        <f ca="1">SUMIFS(INDIRECT("TablaAnualDepartamentos["&amp;E$1&amp;"]"),TablaAnualDepartamentos[Año],AñoDeCalculo,TablaAnualDepartamentos[Departamento],$A18)</f>
        <v>0</v>
      </c>
      <c r="F18" s="15">
        <f ca="1">SUMIFS(INDIRECT("TablaAnualDepartamentos["&amp;F$1&amp;"]"),TablaAnualDepartamentos[Año],AñoDeCalculo,TablaAnualDepartamentos[Departamento],$A18)</f>
        <v>0</v>
      </c>
      <c r="G18" s="15">
        <f ca="1">SUMIFS(INDIRECT("TablaAnualDepartamentos["&amp;G$1&amp;"]"),TablaAnualDepartamentos[Año],AñoDeCalculo,TablaAnualDepartamentos[Departamento],$A18)</f>
        <v>0</v>
      </c>
      <c r="H18" s="15">
        <f ca="1">SUMIFS(INDIRECT("TablaAnualDepartamentos["&amp;H$1&amp;"]"),TablaAnualDepartamentos[Año],AñoDeCalculo,TablaAnualDepartamentos[Departamento],$A18)</f>
        <v>0</v>
      </c>
      <c r="I18" s="15">
        <f ca="1">SUMIFS(INDIRECT("TablaAnualDepartamentos["&amp;I$1&amp;"]"),TablaAnualDepartamentos[Año],AñoDeCalculo,TablaAnualDepartamentos[Departamento],$A18)</f>
        <v>0</v>
      </c>
      <c r="J18" s="15">
        <f ca="1">SUMIFS(INDIRECT("TablaAnualDepartamentos["&amp;J$1&amp;"]"),TablaAnualDepartamentos[Año],AñoDeCalculo,TablaAnualDepartamentos[Departamento],$A18)</f>
        <v>0</v>
      </c>
      <c r="K18" s="15">
        <f ca="1">SUMIFS(INDIRECT("TablaAnualDepartamentos["&amp;K$1&amp;"]"),TablaAnualDepartamentos[Año],AñoDeCalculo,TablaAnualDepartamentos[Departamento],$A18)</f>
        <v>0</v>
      </c>
      <c r="L18" s="15">
        <f ca="1">SUMIFS(INDIRECT("TablaAnualDepartamentos["&amp;L$1&amp;"]"),TablaAnualDepartamentos[Año],AñoDeCalculo,TablaAnualDepartamentos[Departamento],$A18)</f>
        <v>0</v>
      </c>
      <c r="M18" s="15">
        <f ca="1">SUMIFS(INDIRECT("TablaAnualDepartamentos["&amp;M$1&amp;"]"),TablaAnualDepartamentos[Año],AñoDeCalculo,TablaAnualDepartamentos[Departamento],$A18)</f>
        <v>0</v>
      </c>
      <c r="N18" s="15">
        <f ca="1">SUMIFS(INDIRECT("TablaAnualDepartamentos["&amp;N$1&amp;"]"),TablaAnualDepartamentos[Año],AñoDeCalculo,TablaAnualDepartamentos[Departamento],$A18)</f>
        <v>0</v>
      </c>
      <c r="O18" s="15">
        <f ca="1">SUMIFS(INDIRECT("TablaAnualDepartamentos["&amp;O$1&amp;"]"),TablaAnualDepartamentos[Año],AñoDeCalculo,TablaAnualDepartamentos[Departamento],$A18)</f>
        <v>0</v>
      </c>
      <c r="P18" s="15">
        <f ca="1">SUMIFS(INDIRECT("TablaAnualDepartamentos["&amp;P$1&amp;"]"),TablaAnualDepartamentos[Año],AñoDeCalculo,TablaAnualDepartamentos[Departamento],$A18)</f>
        <v>0</v>
      </c>
      <c r="Q18" s="15">
        <f ca="1">SUMIFS(INDIRECT("TablaAnualDepartamentos["&amp;Q$1&amp;"]"),TablaAnualDepartamentos[Año],AñoDeCalculo,TablaAnualDepartamentos[Departamento],$A18)</f>
        <v>0</v>
      </c>
      <c r="R18" s="15">
        <f ca="1">SUMIFS(INDIRECT("TablaAnualDepartamentos["&amp;R$1&amp;"]"),TablaAnualDepartamentos[Año],AñoDeCalculo,TablaAnualDepartamentos[Departamento],$A18)</f>
        <v>3.3855922999999999</v>
      </c>
      <c r="S18" s="15">
        <f ca="1">SUMIFS(INDIRECT("TablaAnualDepartamentos["&amp;S$1&amp;"]"),TablaAnualDepartamentos[Año],AñoDeCalculo,TablaAnualDepartamentos[Departamento],$A18)</f>
        <v>6.4170499999999997</v>
      </c>
      <c r="T18" s="15">
        <f ca="1">SUMIFS(INDIRECT("TablaAnualDepartamentos["&amp;T$1&amp;"]"),TablaAnualDepartamentos[Año],AñoDeCalculo,TablaAnualDepartamentos[Departamento],$A18)</f>
        <v>3.1660330000000001</v>
      </c>
      <c r="U18" s="15">
        <f ca="1">SUMIFS(INDIRECT("TablaAnualDepartamentos["&amp;U$1&amp;"]"),TablaAnualDepartamentos[Año],AñoDeCalculo,TablaAnualDepartamentos[Departamento],$A18)</f>
        <v>1.6688829999999999</v>
      </c>
      <c r="V18" s="15">
        <f ca="1">SUMIFS(INDIRECT("TablaAnualDepartamentos["&amp;V$1&amp;"]"),TablaAnualDepartamentos[Año],AñoDeCalculo,TablaAnualDepartamentos[Departamento],$A18)</f>
        <v>0</v>
      </c>
      <c r="W18" s="15">
        <f ca="1">SUMIFS(INDIRECT("TablaAnualDepartamentos["&amp;W$1&amp;"]"),TablaAnualDepartamentos[Año],AñoDeCalculo,TablaAnualDepartamentos[Departamento],$A18)</f>
        <v>0</v>
      </c>
      <c r="X18" s="15">
        <f ca="1">SUMIFS(INDIRECT("TablaAnualDepartamentos["&amp;X$1&amp;"]"),TablaAnualDepartamentos[Año],AñoDeCalculo,TablaAnualDepartamentos[Departamento],$A18)</f>
        <v>0</v>
      </c>
      <c r="Y18" s="15">
        <f ca="1">SUMIFS(INDIRECT("TablaAnualDepartamentos["&amp;Y$1&amp;"]"),TablaAnualDepartamentos[Año],AñoDeCalculo,TablaAnualDepartamentos[Departamento],$A18)</f>
        <v>0</v>
      </c>
      <c r="Z18" s="15">
        <f ca="1">SUMIFS(INDIRECT("TablaAnualDepartamentos["&amp;Z$1&amp;"]"),TablaAnualDepartamentos[Año],AñoDeCalculo,TablaAnualDepartamentos[Departamento],$A18)</f>
        <v>0</v>
      </c>
      <c r="AA18" s="15">
        <f ca="1">SUMIFS(INDIRECT("TablaAnualDepartamentos["&amp;AA$1&amp;"]"),TablaAnualDepartamentos[Año],AñoDeCalculo,TablaAnualDepartamentos[Departamento],$A18)</f>
        <v>0</v>
      </c>
      <c r="AB18" s="15">
        <f ca="1">SUMIFS(INDIRECT("TablaAnualDepartamentos["&amp;AB$1&amp;"]"),TablaAnualDepartamentos[Año],AñoDeCalculo,TablaAnualDepartamentos[Departamento],$A18)</f>
        <v>0</v>
      </c>
      <c r="AC18" s="15">
        <f ca="1">SUMIFS(INDIRECT("TablaAnualDepartamentos["&amp;AC$1&amp;"]"),TablaAnualDepartamentos[Año],AñoDeCalculo,TablaAnualDepartamentos[Departamento],$A18)</f>
        <v>0</v>
      </c>
      <c r="AD18" s="15">
        <f ca="1">SUMIFS(INDIRECT("TablaAnualDepartamentos["&amp;AD$1&amp;"]"),TablaAnualDepartamentos[Año],AñoDeCalculo,TablaAnualDepartamentos[Departamento],$A18)</f>
        <v>0</v>
      </c>
      <c r="AE18" s="15">
        <f ca="1">SUMIFS(INDIRECT("TablaAnualDepartamentos["&amp;AE$1&amp;"]"),TablaAnualDepartamentos[Año],AñoDeCalculo,TablaAnualDepartamentos[Departamento],$A18)</f>
        <v>7.140447</v>
      </c>
      <c r="AF18" s="15">
        <f ca="1">SUMIFS(INDIRECT("TablaAnualDepartamentos["&amp;AF$1&amp;"]"),TablaAnualDepartamentos[Año],AñoDeCalculo,TablaAnualDepartamentos[Departamento],$A18)</f>
        <v>0.83645999999999998</v>
      </c>
      <c r="AG18" s="15">
        <f ca="1">SUMIFS(INDIRECT("TablaAnualDepartamentos["&amp;AG$1&amp;"]"),TablaAnualDepartamentos[Año],AñoDeCalculo,TablaAnualDepartamentos[Departamento],$A18)</f>
        <v>0.26306511497301199</v>
      </c>
      <c r="AH18" s="15">
        <f ca="1">SUMIFS(INDIRECT("TablaAnualDepartamentos["&amp;AH$1&amp;"]"),TablaAnualDepartamentos[Año],AñoDeCalculo,TablaAnualDepartamentos[Departamento],$A18)</f>
        <v>1.0144894</v>
      </c>
      <c r="AI18" s="15">
        <f ca="1">SUMIFS(INDIRECT("TablaAnualDepartamentos["&amp;AI$1&amp;"]"),TablaAnualDepartamentos[Año],AñoDeCalculo,TablaAnualDepartamentos[Departamento],$A18)</f>
        <v>0.57772029999999996</v>
      </c>
      <c r="AJ18" s="15">
        <f ca="1">SUMIFS(INDIRECT("TablaAnualDepartamentos["&amp;AJ$1&amp;"]"),TablaAnualDepartamentos[Año],AñoDeCalculo,TablaAnualDepartamentos[Departamento],$A18)</f>
        <v>2.2414380000000001E-2</v>
      </c>
      <c r="AK18" s="15">
        <f ca="1">SUMIFS(INDIRECT("TablaAnualDepartamentos["&amp;AK$1&amp;"]"),TablaAnualDepartamentos[Año],AñoDeCalculo,TablaAnualDepartamentos[Departamento],$A18)</f>
        <v>8.3000070000000008</v>
      </c>
      <c r="AL18" s="15">
        <f ca="1">SUMIFS(INDIRECT("TablaAnualDepartamentos["&amp;AL$1&amp;"]"),TablaAnualDepartamentos[Año],AñoDeCalculo,TablaAnualDepartamentos[Departamento],$A18)</f>
        <v>0.219896642961176</v>
      </c>
      <c r="AM18" s="15">
        <f ca="1">SUMIFS(INDIRECT("TablaAnualDepartamentos["&amp;AM$1&amp;"]"),TablaAnualDepartamentos[Año],AñoDeCalculo,TablaAnualDepartamentos[Departamento],$A18)</f>
        <v>0</v>
      </c>
      <c r="AN18" s="15">
        <f ca="1">SUMIFS(INDIRECT("TablaAnualDepartamentos["&amp;AN$1&amp;"]"),TablaAnualDepartamentos[Año],AñoDeCalculo,TablaAnualDepartamentos[Departamento],$A18)</f>
        <v>0.40534132</v>
      </c>
      <c r="AO18" s="15">
        <f ca="1">SUMIFS(INDIRECT("TablaAnualDepartamentos["&amp;AO$1&amp;"]"),TablaAnualDepartamentos[Año],AñoDeCalculo,TablaAnualDepartamentos[Departamento],$A18)</f>
        <v>9.6543019999999993E-2</v>
      </c>
      <c r="AP18" s="15">
        <f ca="1">SUMIFS(INDIRECT("TablaAnualDepartamentos["&amp;AP$1&amp;"]"),TablaAnualDepartamentos[Año],AñoDeCalculo,TablaAnualDepartamentos[Departamento],$A18)</f>
        <v>0.15293155999999999</v>
      </c>
      <c r="AQ18" s="15">
        <f ca="1">SUMIFS(INDIRECT("TablaAnualDepartamentos["&amp;AQ$1&amp;"]"),TablaAnualDepartamentos[Año],AñoDeCalculo,TablaAnualDepartamentos[Departamento],$A18)</f>
        <v>2.4619749999999999E-2</v>
      </c>
      <c r="AR18" s="15">
        <f ca="1">SUMIFS(INDIRECT("TablaAnualDepartamentos["&amp;AR$1&amp;"]"),TablaAnualDepartamentos[Año],AñoDeCalculo,TablaAnualDepartamentos[Departamento],$A18)</f>
        <v>0</v>
      </c>
      <c r="AS18" s="15">
        <f ca="1">SUMIFS(INDIRECT("TablaAnualDepartamentos["&amp;AS$1&amp;"]"),TablaAnualDepartamentos[Año],AñoDeCalculo,TablaAnualDepartamentos[Departamento],$A18)</f>
        <v>0</v>
      </c>
      <c r="AT18" s="15">
        <f ca="1">SUMIFS(INDIRECT("TablaAnualDepartamentos["&amp;AT$1&amp;"]"),TablaAnualDepartamentos[Año],AñoDeCalculo,TablaAnualDepartamentos[Departamento],$A18)</f>
        <v>0</v>
      </c>
      <c r="AU18" s="15">
        <f ca="1">SUMIFS(INDIRECT("TablaAnualDepartamentos["&amp;AU$1&amp;"]"),TablaAnualDepartamentos[Año],AñoDeCalculo,TablaAnualDepartamentos[Departamento],$A18)</f>
        <v>0</v>
      </c>
      <c r="AV18" s="15">
        <f ca="1">SUMIFS(INDIRECT("TablaAnualDepartamentos["&amp;AV$1&amp;"]"),TablaAnualDepartamentos[Año],AñoDeCalculo,TablaAnualDepartamentos[Departamento],$A18)</f>
        <v>0.2376335</v>
      </c>
      <c r="AW18" s="15">
        <f ca="1">SUMIFS(INDIRECT("TablaAnualDepartamentos["&amp;AW$1&amp;"]"),TablaAnualDepartamentos[Año],AñoDeCalculo,TablaAnualDepartamentos[Departamento],$A18)</f>
        <v>0</v>
      </c>
      <c r="AX18" s="15">
        <f ca="1">SUMIFS(INDIRECT("TablaAnualDepartamentos["&amp;AX$1&amp;"]"),TablaAnualDepartamentos[Año],AñoDeCalculo,TablaAnualDepartamentos[Departamento],$A18)</f>
        <v>0</v>
      </c>
      <c r="AY18" s="15">
        <f ca="1">SUMIFS(INDIRECT("TablaAnualDepartamentos["&amp;AY$1&amp;"]"),TablaAnualDepartamentos[Año],AñoDeCalculo,TablaAnualDepartamentos[Departamento],$A18)</f>
        <v>0</v>
      </c>
      <c r="AZ18" s="15">
        <f ca="1">SUMIFS(INDIRECT("TablaAnualDepartamentos["&amp;AZ$1&amp;"]"),TablaAnualDepartamentos[Año],AñoDeCalculo,TablaAnualDepartamentos[Departamento],$A18)</f>
        <v>0</v>
      </c>
      <c r="BA18" s="15">
        <f ca="1">SUMIFS(INDIRECT("TablaAnualDepartamentos["&amp;BA$1&amp;"]"),TablaAnualDepartamentos[Año],AñoDeCalculo,TablaAnualDepartamentos[Departamento],$A18)</f>
        <v>0</v>
      </c>
      <c r="BB18" s="15">
        <f ca="1">SUMIFS(INDIRECT("TablaAnualDepartamentos["&amp;BB$1&amp;"]"),TablaAnualDepartamentos[Año],AñoDeCalculo,TablaAnualDepartamentos[Departamento],$A18)</f>
        <v>0.21960923299999999</v>
      </c>
      <c r="BC18" s="15">
        <f ca="1">SUMIFS(INDIRECT("TablaAnualDepartamentos["&amp;BC$1&amp;"]"),TablaAnualDepartamentos[Año],AñoDeCalculo,TablaAnualDepartamentos[Departamento],$A18)</f>
        <v>0</v>
      </c>
      <c r="BD18" s="15">
        <f ca="1">SUMIFS(INDIRECT("TablaAnualDepartamentos["&amp;BD$1&amp;"]"),TablaAnualDepartamentos[Año],AñoDeCalculo,TablaAnualDepartamentos[Departamento],$A18)</f>
        <v>0</v>
      </c>
      <c r="BE18" s="15">
        <f ca="1">SUMIFS(INDIRECT("TablaAnualDepartamentos["&amp;BE$1&amp;"]"),TablaAnualDepartamentos[Año],AñoDeCalculo,TablaAnualDepartamentos[Departamento],$A18)</f>
        <v>0</v>
      </c>
      <c r="BF18" s="15">
        <f ca="1">SUMIFS(INDIRECT("TablaAnualDepartamentos["&amp;BF$1&amp;"]"),TablaAnualDepartamentos[Año],AñoDeCalculo,TablaAnualDepartamentos[Departamento],$A18)</f>
        <v>0</v>
      </c>
      <c r="BG18" s="15">
        <f ca="1">SUMIFS(INDIRECT("TablaAnualDepartamentos["&amp;BG$1&amp;"]"),TablaAnualDepartamentos[Año],AñoDeCalculo,TablaAnualDepartamentos[Departamento],$A18)</f>
        <v>0.7165705</v>
      </c>
      <c r="BH18" s="15">
        <f ca="1">SUMIFS(INDIRECT("TablaAnualDepartamentos["&amp;BH$1&amp;"]"),TablaAnualDepartamentos[Año],AñoDeCalculo,TablaAnualDepartamentos[Departamento],$A18)</f>
        <v>7.8146499999999994E-2</v>
      </c>
      <c r="BI18" s="15">
        <f ca="1">SUMIFS(INDIRECT("TablaAnualDepartamentos["&amp;BI$1&amp;"]"),TablaAnualDepartamentos[Año],AñoDeCalculo,TablaAnualDepartamentos[Departamento],$A18)</f>
        <v>6.9961930000000006E-2</v>
      </c>
      <c r="BJ18" s="15">
        <f ca="1">SUMIFS(INDIRECT("TablaAnualDepartamentos["&amp;BJ$1&amp;"]"),TablaAnualDepartamentos[Año],AñoDeCalculo,TablaAnualDepartamentos[Departamento],$A18)</f>
        <v>0</v>
      </c>
      <c r="BK18" s="15">
        <f ca="1">SUMIFS(INDIRECT("TablaAnualDepartamentos["&amp;BK$1&amp;"]"),TablaAnualDepartamentos[Año],AñoDeCalculo,TablaAnualDepartamentos[Departamento],$A18)</f>
        <v>0</v>
      </c>
      <c r="BL18" s="15">
        <f ca="1">SUMIFS(INDIRECT("TablaAnualDepartamentos["&amp;BL$1&amp;"]"),TablaAnualDepartamentos[Año],AñoDeCalculo,TablaAnualDepartamentos[Departamento],$A18)</f>
        <v>6.9963420000000004E-4</v>
      </c>
      <c r="BM18" s="15">
        <f ca="1">SUMIFS(INDIRECT("TablaAnualDepartamentos["&amp;BM$1&amp;"]"),TablaAnualDepartamentos[Año],AñoDeCalculo,TablaAnualDepartamentos[Departamento],$A18)</f>
        <v>0.16405951999999999</v>
      </c>
      <c r="BN18" s="15">
        <f ca="1">SUMIFS(INDIRECT("TablaAnualDepartamentos["&amp;BN$1&amp;"]"),TablaAnualDepartamentos[Año],AñoDeCalculo,TablaAnualDepartamentos[Departamento],$A18)</f>
        <v>0</v>
      </c>
      <c r="BO18" s="15">
        <f ca="1">SUMIFS(INDIRECT("TablaAnualDepartamentos["&amp;BO$1&amp;"]"),TablaAnualDepartamentos[Año],AñoDeCalculo,TablaAnualDepartamentos[Departamento],$A18)</f>
        <v>9.0516409999999992E-3</v>
      </c>
      <c r="BP18" s="15">
        <f ca="1">SUMIFS(INDIRECT("TablaAnualDepartamentos["&amp;BP$1&amp;"]"),TablaAnualDepartamentos[Año],AñoDeCalculo,TablaAnualDepartamentos[Departamento],$A18)</f>
        <v>6.4219460000000004E-3</v>
      </c>
      <c r="BQ18" s="15">
        <f ca="1">SUMIFS(INDIRECT("TablaAnualDepartamentos["&amp;BQ$1&amp;"]"),TablaAnualDepartamentos[Año],AñoDeCalculo,TablaAnualDepartamentos[Departamento],$A18)</f>
        <v>0</v>
      </c>
      <c r="BR18" s="15">
        <f ca="1">SUMIFS(INDIRECT("TablaAnualDepartamentos["&amp;BR$1&amp;"]"),TablaAnualDepartamentos[Año],AñoDeCalculo,TablaAnualDepartamentos[Departamento],$A18)</f>
        <v>0</v>
      </c>
      <c r="BS18" s="15">
        <f ca="1">SUMIFS(INDIRECT("TablaAnualDepartamentos["&amp;BS$1&amp;"]"),TablaAnualDepartamentos[Año],AñoDeCalculo,TablaAnualDepartamentos[Departamento],$A18)</f>
        <v>0.10877739</v>
      </c>
      <c r="BT18" s="15">
        <f ca="1">SUMIFS(INDIRECT("TablaAnualDepartamentos["&amp;BT$1&amp;"]"),TablaAnualDepartamentos[Año],AñoDeCalculo,TablaAnualDepartamentos[Departamento],$A18)</f>
        <v>0</v>
      </c>
      <c r="CE18" s="15">
        <f t="shared" ca="1" si="2"/>
        <v>0.219896642961176</v>
      </c>
      <c r="CF18" s="15">
        <f t="shared" ca="1" si="2"/>
        <v>8.3000070000000008</v>
      </c>
      <c r="CK18" s="23">
        <f>IF(Departamentos!$D17=CK$2,Departamentos!$C17,0)</f>
        <v>0</v>
      </c>
      <c r="CL18" s="23">
        <f>IF(Departamentos!$D17=CL$2,Departamentos!$C17,0)</f>
        <v>1341746</v>
      </c>
      <c r="CM18" s="23">
        <f>IF(Departamentos!$D17=CM$2,Departamentos!$C17,0)</f>
        <v>0</v>
      </c>
      <c r="CN18" s="23">
        <f>IF(Departamentos!$D17=CN$2,Departamentos!$C17,0)</f>
        <v>0</v>
      </c>
      <c r="CO18" s="23">
        <f>IF(Departamentos!$D17=CO$2,Departamentos!$C17,0)</f>
        <v>0</v>
      </c>
      <c r="CP18" s="23">
        <f>IF(Departamentos!$D17=CP$2,Departamentos!$C17,0)</f>
        <v>0</v>
      </c>
      <c r="CQ18" s="23">
        <f>IF(Departamentos!$D17=CQ$2,Departamentos!$C17,0)</f>
        <v>0</v>
      </c>
      <c r="CR18" s="23">
        <f>IF(Departamentos!$D17=CR$2,Departamentos!$C17,0)</f>
        <v>0</v>
      </c>
      <c r="CS18" s="23">
        <f>IF(Departamentos!$D17=CS$2,Departamentos!$C17,0)</f>
        <v>0</v>
      </c>
    </row>
    <row r="19" spans="1:97" x14ac:dyDescent="0.25">
      <c r="A19" s="15">
        <f>Departamentos!A18</f>
        <v>50</v>
      </c>
      <c r="B19" s="15" t="str">
        <f>Departamentos!B18</f>
        <v>Meta</v>
      </c>
      <c r="C19" s="15">
        <f ca="1">SUMIFS(INDIRECT("TablaAnualDepartamentos["&amp;C$1&amp;"]"),TablaAnualDepartamentos[Año],AñoDeCalculo,TablaAnualDepartamentos[Departamento],$A19)</f>
        <v>0</v>
      </c>
      <c r="D19" s="15">
        <f ca="1">SUMIFS(INDIRECT("TablaAnualDepartamentos["&amp;D$1&amp;"]"),TablaAnualDepartamentos[Año],AñoDeCalculo,TablaAnualDepartamentos[Departamento],$A19)</f>
        <v>0</v>
      </c>
      <c r="E19" s="15">
        <f ca="1">SUMIFS(INDIRECT("TablaAnualDepartamentos["&amp;E$1&amp;"]"),TablaAnualDepartamentos[Año],AñoDeCalculo,TablaAnualDepartamentos[Departamento],$A19)</f>
        <v>0</v>
      </c>
      <c r="F19" s="15">
        <f ca="1">SUMIFS(INDIRECT("TablaAnualDepartamentos["&amp;F$1&amp;"]"),TablaAnualDepartamentos[Año],AñoDeCalculo,TablaAnualDepartamentos[Departamento],$A19)</f>
        <v>0</v>
      </c>
      <c r="G19" s="15">
        <f ca="1">SUMIFS(INDIRECT("TablaAnualDepartamentos["&amp;G$1&amp;"]"),TablaAnualDepartamentos[Año],AñoDeCalculo,TablaAnualDepartamentos[Departamento],$A19)</f>
        <v>0</v>
      </c>
      <c r="H19" s="15">
        <f ca="1">SUMIFS(INDIRECT("TablaAnualDepartamentos["&amp;H$1&amp;"]"),TablaAnualDepartamentos[Año],AñoDeCalculo,TablaAnualDepartamentos[Departamento],$A19)</f>
        <v>0</v>
      </c>
      <c r="I19" s="15">
        <f ca="1">SUMIFS(INDIRECT("TablaAnualDepartamentos["&amp;I$1&amp;"]"),TablaAnualDepartamentos[Año],AñoDeCalculo,TablaAnualDepartamentos[Departamento],$A19)</f>
        <v>0</v>
      </c>
      <c r="J19" s="15">
        <f ca="1">SUMIFS(INDIRECT("TablaAnualDepartamentos["&amp;J$1&amp;"]"),TablaAnualDepartamentos[Año],AñoDeCalculo,TablaAnualDepartamentos[Departamento],$A19)</f>
        <v>0</v>
      </c>
      <c r="K19" s="15">
        <f ca="1">SUMIFS(INDIRECT("TablaAnualDepartamentos["&amp;K$1&amp;"]"),TablaAnualDepartamentos[Año],AñoDeCalculo,TablaAnualDepartamentos[Departamento],$A19)</f>
        <v>0</v>
      </c>
      <c r="L19" s="15">
        <f ca="1">SUMIFS(INDIRECT("TablaAnualDepartamentos["&amp;L$1&amp;"]"),TablaAnualDepartamentos[Año],AñoDeCalculo,TablaAnualDepartamentos[Departamento],$A19)</f>
        <v>0</v>
      </c>
      <c r="M19" s="15">
        <f ca="1">SUMIFS(INDIRECT("TablaAnualDepartamentos["&amp;M$1&amp;"]"),TablaAnualDepartamentos[Año],AñoDeCalculo,TablaAnualDepartamentos[Departamento],$A19)</f>
        <v>0</v>
      </c>
      <c r="N19" s="15">
        <f ca="1">SUMIFS(INDIRECT("TablaAnualDepartamentos["&amp;N$1&amp;"]"),TablaAnualDepartamentos[Año],AñoDeCalculo,TablaAnualDepartamentos[Departamento],$A19)</f>
        <v>0</v>
      </c>
      <c r="O19" s="15">
        <f ca="1">SUMIFS(INDIRECT("TablaAnualDepartamentos["&amp;O$1&amp;"]"),TablaAnualDepartamentos[Año],AñoDeCalculo,TablaAnualDepartamentos[Departamento],$A19)</f>
        <v>0</v>
      </c>
      <c r="P19" s="15">
        <f ca="1">SUMIFS(INDIRECT("TablaAnualDepartamentos["&amp;P$1&amp;"]"),TablaAnualDepartamentos[Año],AñoDeCalculo,TablaAnualDepartamentos[Departamento],$A19)</f>
        <v>0</v>
      </c>
      <c r="Q19" s="15">
        <f ca="1">SUMIFS(INDIRECT("TablaAnualDepartamentos["&amp;Q$1&amp;"]"),TablaAnualDepartamentos[Año],AñoDeCalculo,TablaAnualDepartamentos[Departamento],$A19)</f>
        <v>0</v>
      </c>
      <c r="R19" s="15">
        <f ca="1">SUMIFS(INDIRECT("TablaAnualDepartamentos["&amp;R$1&amp;"]"),TablaAnualDepartamentos[Año],AñoDeCalculo,TablaAnualDepartamentos[Departamento],$A19)</f>
        <v>4.4092064999999998</v>
      </c>
      <c r="S19" s="15">
        <f ca="1">SUMIFS(INDIRECT("TablaAnualDepartamentos["&amp;S$1&amp;"]"),TablaAnualDepartamentos[Año],AñoDeCalculo,TablaAnualDepartamentos[Departamento],$A19)</f>
        <v>6.6680450000000002</v>
      </c>
      <c r="T19" s="15">
        <f ca="1">SUMIFS(INDIRECT("TablaAnualDepartamentos["&amp;T$1&amp;"]"),TablaAnualDepartamentos[Año],AñoDeCalculo,TablaAnualDepartamentos[Departamento],$A19)</f>
        <v>2.9391620000000001</v>
      </c>
      <c r="U19" s="15">
        <f ca="1">SUMIFS(INDIRECT("TablaAnualDepartamentos["&amp;U$1&amp;"]"),TablaAnualDepartamentos[Año],AñoDeCalculo,TablaAnualDepartamentos[Departamento],$A19)</f>
        <v>2.1957094000000001</v>
      </c>
      <c r="V19" s="15">
        <f ca="1">SUMIFS(INDIRECT("TablaAnualDepartamentos["&amp;V$1&amp;"]"),TablaAnualDepartamentos[Año],AñoDeCalculo,TablaAnualDepartamentos[Departamento],$A19)</f>
        <v>0</v>
      </c>
      <c r="W19" s="15">
        <f ca="1">SUMIFS(INDIRECT("TablaAnualDepartamentos["&amp;W$1&amp;"]"),TablaAnualDepartamentos[Año],AñoDeCalculo,TablaAnualDepartamentos[Departamento],$A19)</f>
        <v>0</v>
      </c>
      <c r="X19" s="15">
        <f ca="1">SUMIFS(INDIRECT("TablaAnualDepartamentos["&amp;X$1&amp;"]"),TablaAnualDepartamentos[Año],AñoDeCalculo,TablaAnualDepartamentos[Departamento],$A19)</f>
        <v>0</v>
      </c>
      <c r="Y19" s="15">
        <f ca="1">SUMIFS(INDIRECT("TablaAnualDepartamentos["&amp;Y$1&amp;"]"),TablaAnualDepartamentos[Año],AñoDeCalculo,TablaAnualDepartamentos[Departamento],$A19)</f>
        <v>0</v>
      </c>
      <c r="Z19" s="15">
        <f ca="1">SUMIFS(INDIRECT("TablaAnualDepartamentos["&amp;Z$1&amp;"]"),TablaAnualDepartamentos[Año],AñoDeCalculo,TablaAnualDepartamentos[Departamento],$A19)</f>
        <v>0</v>
      </c>
      <c r="AA19" s="15">
        <f ca="1">SUMIFS(INDIRECT("TablaAnualDepartamentos["&amp;AA$1&amp;"]"),TablaAnualDepartamentos[Año],AñoDeCalculo,TablaAnualDepartamentos[Departamento],$A19)</f>
        <v>0</v>
      </c>
      <c r="AB19" s="15">
        <f ca="1">SUMIFS(INDIRECT("TablaAnualDepartamentos["&amp;AB$1&amp;"]"),TablaAnualDepartamentos[Año],AñoDeCalculo,TablaAnualDepartamentos[Departamento],$A19)</f>
        <v>0</v>
      </c>
      <c r="AC19" s="15">
        <f ca="1">SUMIFS(INDIRECT("TablaAnualDepartamentos["&amp;AC$1&amp;"]"),TablaAnualDepartamentos[Año],AñoDeCalculo,TablaAnualDepartamentos[Departamento],$A19)</f>
        <v>0</v>
      </c>
      <c r="AD19" s="15">
        <f ca="1">SUMIFS(INDIRECT("TablaAnualDepartamentos["&amp;AD$1&amp;"]"),TablaAnualDepartamentos[Año],AñoDeCalculo,TablaAnualDepartamentos[Departamento],$A19)</f>
        <v>0</v>
      </c>
      <c r="AE19" s="15">
        <f ca="1">SUMIFS(INDIRECT("TablaAnualDepartamentos["&amp;AE$1&amp;"]"),TablaAnualDepartamentos[Año],AñoDeCalculo,TablaAnualDepartamentos[Departamento],$A19)</f>
        <v>7.9451349999999996</v>
      </c>
      <c r="AF19" s="15">
        <f ca="1">SUMIFS(INDIRECT("TablaAnualDepartamentos["&amp;AF$1&amp;"]"),TablaAnualDepartamentos[Año],AñoDeCalculo,TablaAnualDepartamentos[Departamento],$A19)</f>
        <v>0.87760199999999999</v>
      </c>
      <c r="AG19" s="15">
        <f ca="1">SUMIFS(INDIRECT("TablaAnualDepartamentos["&amp;AG$1&amp;"]"),TablaAnualDepartamentos[Año],AñoDeCalculo,TablaAnualDepartamentos[Departamento],$A19)</f>
        <v>0.34121866232238202</v>
      </c>
      <c r="AH19" s="15">
        <f ca="1">SUMIFS(INDIRECT("TablaAnualDepartamentos["&amp;AH$1&amp;"]"),TablaAnualDepartamentos[Año],AñoDeCalculo,TablaAnualDepartamentos[Departamento],$A19)</f>
        <v>1.1923751</v>
      </c>
      <c r="AI19" s="15">
        <f ca="1">SUMIFS(INDIRECT("TablaAnualDepartamentos["&amp;AI$1&amp;"]"),TablaAnualDepartamentos[Año],AñoDeCalculo,TablaAnualDepartamentos[Departamento],$A19)</f>
        <v>0.90812459999999995</v>
      </c>
      <c r="AJ19" s="15">
        <f ca="1">SUMIFS(INDIRECT("TablaAnualDepartamentos["&amp;AJ$1&amp;"]"),TablaAnualDepartamentos[Año],AñoDeCalculo,TablaAnualDepartamentos[Departamento],$A19)</f>
        <v>4.5260010000000003E-2</v>
      </c>
      <c r="AK19" s="15">
        <f ca="1">SUMIFS(INDIRECT("TablaAnualDepartamentos["&amp;AK$1&amp;"]"),TablaAnualDepartamentos[Año],AñoDeCalculo,TablaAnualDepartamentos[Departamento],$A19)</f>
        <v>7.516635</v>
      </c>
      <c r="AL19" s="15">
        <f ca="1">SUMIFS(INDIRECT("TablaAnualDepartamentos["&amp;AL$1&amp;"]"),TablaAnualDepartamentos[Año],AñoDeCalculo,TablaAnualDepartamentos[Departamento],$A19)</f>
        <v>0.31051569848586102</v>
      </c>
      <c r="AM19" s="15">
        <f ca="1">SUMIFS(INDIRECT("TablaAnualDepartamentos["&amp;AM$1&amp;"]"),TablaAnualDepartamentos[Año],AñoDeCalculo,TablaAnualDepartamentos[Departamento],$A19)</f>
        <v>0</v>
      </c>
      <c r="AN19" s="15">
        <f ca="1">SUMIFS(INDIRECT("TablaAnualDepartamentos["&amp;AN$1&amp;"]"),TablaAnualDepartamentos[Año],AñoDeCalculo,TablaAnualDepartamentos[Departamento],$A19)</f>
        <v>0.57234741</v>
      </c>
      <c r="AO19" s="15">
        <f ca="1">SUMIFS(INDIRECT("TablaAnualDepartamentos["&amp;AO$1&amp;"]"),TablaAnualDepartamentos[Año],AñoDeCalculo,TablaAnualDepartamentos[Departamento],$A19)</f>
        <v>0.19785264999999999</v>
      </c>
      <c r="AP19" s="15">
        <f ca="1">SUMIFS(INDIRECT("TablaAnualDepartamentos["&amp;AP$1&amp;"]"),TablaAnualDepartamentos[Año],AñoDeCalculo,TablaAnualDepartamentos[Departamento],$A19)</f>
        <v>9.1468369999999993E-2</v>
      </c>
      <c r="AQ19" s="15">
        <f ca="1">SUMIFS(INDIRECT("TablaAnualDepartamentos["&amp;AQ$1&amp;"]"),TablaAnualDepartamentos[Año],AñoDeCalculo,TablaAnualDepartamentos[Departamento],$A19)</f>
        <v>7.4602089999999996E-2</v>
      </c>
      <c r="AR19" s="15">
        <f ca="1">SUMIFS(INDIRECT("TablaAnualDepartamentos["&amp;AR$1&amp;"]"),TablaAnualDepartamentos[Año],AñoDeCalculo,TablaAnualDepartamentos[Departamento],$A19)</f>
        <v>0</v>
      </c>
      <c r="AS19" s="15">
        <f ca="1">SUMIFS(INDIRECT("TablaAnualDepartamentos["&amp;AS$1&amp;"]"),TablaAnualDepartamentos[Año],AñoDeCalculo,TablaAnualDepartamentos[Departamento],$A19)</f>
        <v>0</v>
      </c>
      <c r="AT19" s="15">
        <f ca="1">SUMIFS(INDIRECT("TablaAnualDepartamentos["&amp;AT$1&amp;"]"),TablaAnualDepartamentos[Año],AñoDeCalculo,TablaAnualDepartamentos[Departamento],$A19)</f>
        <v>0</v>
      </c>
      <c r="AU19" s="15">
        <f ca="1">SUMIFS(INDIRECT("TablaAnualDepartamentos["&amp;AU$1&amp;"]"),TablaAnualDepartamentos[Año],AñoDeCalculo,TablaAnualDepartamentos[Departamento],$A19)</f>
        <v>0</v>
      </c>
      <c r="AV19" s="15">
        <f ca="1">SUMIFS(INDIRECT("TablaAnualDepartamentos["&amp;AV$1&amp;"]"),TablaAnualDepartamentos[Año],AñoDeCalculo,TablaAnualDepartamentos[Departamento],$A19)</f>
        <v>0.35262529999999997</v>
      </c>
      <c r="AW19" s="15">
        <f ca="1">SUMIFS(INDIRECT("TablaAnualDepartamentos["&amp;AW$1&amp;"]"),TablaAnualDepartamentos[Año],AñoDeCalculo,TablaAnualDepartamentos[Departamento],$A19)</f>
        <v>0</v>
      </c>
      <c r="AX19" s="15">
        <f ca="1">SUMIFS(INDIRECT("TablaAnualDepartamentos["&amp;AX$1&amp;"]"),TablaAnualDepartamentos[Año],AñoDeCalculo,TablaAnualDepartamentos[Departamento],$A19)</f>
        <v>0</v>
      </c>
      <c r="AY19" s="15">
        <f ca="1">SUMIFS(INDIRECT("TablaAnualDepartamentos["&amp;AY$1&amp;"]"),TablaAnualDepartamentos[Año],AñoDeCalculo,TablaAnualDepartamentos[Departamento],$A19)</f>
        <v>0</v>
      </c>
      <c r="AZ19" s="15">
        <f ca="1">SUMIFS(INDIRECT("TablaAnualDepartamentos["&amp;AZ$1&amp;"]"),TablaAnualDepartamentos[Año],AñoDeCalculo,TablaAnualDepartamentos[Departamento],$A19)</f>
        <v>0</v>
      </c>
      <c r="BA19" s="15">
        <f ca="1">SUMIFS(INDIRECT("TablaAnualDepartamentos["&amp;BA$1&amp;"]"),TablaAnualDepartamentos[Año],AñoDeCalculo,TablaAnualDepartamentos[Departamento],$A19)</f>
        <v>0</v>
      </c>
      <c r="BB19" s="15">
        <f ca="1">SUMIFS(INDIRECT("TablaAnualDepartamentos["&amp;BB$1&amp;"]"),TablaAnualDepartamentos[Año],AñoDeCalculo,TablaAnualDepartamentos[Departamento],$A19)</f>
        <v>0.29817556499999998</v>
      </c>
      <c r="BC19" s="15">
        <f ca="1">SUMIFS(INDIRECT("TablaAnualDepartamentos["&amp;BC$1&amp;"]"),TablaAnualDepartamentos[Año],AñoDeCalculo,TablaAnualDepartamentos[Departamento],$A19)</f>
        <v>0</v>
      </c>
      <c r="BD19" s="15">
        <f ca="1">SUMIFS(INDIRECT("TablaAnualDepartamentos["&amp;BD$1&amp;"]"),TablaAnualDepartamentos[Año],AñoDeCalculo,TablaAnualDepartamentos[Departamento],$A19)</f>
        <v>0</v>
      </c>
      <c r="BE19" s="15">
        <f ca="1">SUMIFS(INDIRECT("TablaAnualDepartamentos["&amp;BE$1&amp;"]"),TablaAnualDepartamentos[Año],AñoDeCalculo,TablaAnualDepartamentos[Departamento],$A19)</f>
        <v>0</v>
      </c>
      <c r="BF19" s="15">
        <f ca="1">SUMIFS(INDIRECT("TablaAnualDepartamentos["&amp;BF$1&amp;"]"),TablaAnualDepartamentos[Año],AñoDeCalculo,TablaAnualDepartamentos[Departamento],$A19)</f>
        <v>0</v>
      </c>
      <c r="BG19" s="15">
        <f ca="1">SUMIFS(INDIRECT("TablaAnualDepartamentos["&amp;BG$1&amp;"]"),TablaAnualDepartamentos[Año],AñoDeCalculo,TablaAnualDepartamentos[Departamento],$A19)</f>
        <v>0.63426979999999999</v>
      </c>
      <c r="BH19" s="15">
        <f ca="1">SUMIFS(INDIRECT("TablaAnualDepartamentos["&amp;BH$1&amp;"]"),TablaAnualDepartamentos[Año],AñoDeCalculo,TablaAnualDepartamentos[Departamento],$A19)</f>
        <v>5.7464059999999997E-2</v>
      </c>
      <c r="BI19" s="15">
        <f ca="1">SUMIFS(INDIRECT("TablaAnualDepartamentos["&amp;BI$1&amp;"]"),TablaAnualDepartamentos[Año],AñoDeCalculo,TablaAnualDepartamentos[Departamento],$A19)</f>
        <v>7.5273740000000006E-2</v>
      </c>
      <c r="BJ19" s="15">
        <f ca="1">SUMIFS(INDIRECT("TablaAnualDepartamentos["&amp;BJ$1&amp;"]"),TablaAnualDepartamentos[Año],AñoDeCalculo,TablaAnualDepartamentos[Departamento],$A19)</f>
        <v>0</v>
      </c>
      <c r="BK19" s="15">
        <f ca="1">SUMIFS(INDIRECT("TablaAnualDepartamentos["&amp;BK$1&amp;"]"),TablaAnualDepartamentos[Año],AñoDeCalculo,TablaAnualDepartamentos[Departamento],$A19)</f>
        <v>0</v>
      </c>
      <c r="BL19" s="15">
        <f ca="1">SUMIFS(INDIRECT("TablaAnualDepartamentos["&amp;BL$1&amp;"]"),TablaAnualDepartamentos[Año],AñoDeCalculo,TablaAnualDepartamentos[Departamento],$A19)</f>
        <v>7.967146E-4</v>
      </c>
      <c r="BM19" s="15">
        <f ca="1">SUMIFS(INDIRECT("TablaAnualDepartamentos["&amp;BM$1&amp;"]"),TablaAnualDepartamentos[Año],AñoDeCalculo,TablaAnualDepartamentos[Departamento],$A19)</f>
        <v>0.19663928</v>
      </c>
      <c r="BN19" s="15">
        <f ca="1">SUMIFS(INDIRECT("TablaAnualDepartamentos["&amp;BN$1&amp;"]"),TablaAnualDepartamentos[Año],AñoDeCalculo,TablaAnualDepartamentos[Departamento],$A19)</f>
        <v>0</v>
      </c>
      <c r="BO19" s="15">
        <f ca="1">SUMIFS(INDIRECT("TablaAnualDepartamentos["&amp;BO$1&amp;"]"),TablaAnualDepartamentos[Año],AñoDeCalculo,TablaAnualDepartamentos[Departamento],$A19)</f>
        <v>7.366923E-3</v>
      </c>
      <c r="BP19" s="15">
        <f ca="1">SUMIFS(INDIRECT("TablaAnualDepartamentos["&amp;BP$1&amp;"]"),TablaAnualDepartamentos[Año],AñoDeCalculo,TablaAnualDepartamentos[Departamento],$A19)</f>
        <v>5.2476989999999998E-3</v>
      </c>
      <c r="BQ19" s="15">
        <f ca="1">SUMIFS(INDIRECT("TablaAnualDepartamentos["&amp;BQ$1&amp;"]"),TablaAnualDepartamentos[Año],AñoDeCalculo,TablaAnualDepartamentos[Departamento],$A19)</f>
        <v>0</v>
      </c>
      <c r="BR19" s="15">
        <f ca="1">SUMIFS(INDIRECT("TablaAnualDepartamentos["&amp;BR$1&amp;"]"),TablaAnualDepartamentos[Año],AñoDeCalculo,TablaAnualDepartamentos[Departamento],$A19)</f>
        <v>0</v>
      </c>
      <c r="BS19" s="15">
        <f ca="1">SUMIFS(INDIRECT("TablaAnualDepartamentos["&amp;BS$1&amp;"]"),TablaAnualDepartamentos[Año],AñoDeCalculo,TablaAnualDepartamentos[Departamento],$A19)</f>
        <v>0.12111139</v>
      </c>
      <c r="BT19" s="15">
        <f ca="1">SUMIFS(INDIRECT("TablaAnualDepartamentos["&amp;BT$1&amp;"]"),TablaAnualDepartamentos[Año],AñoDeCalculo,TablaAnualDepartamentos[Departamento],$A19)</f>
        <v>0</v>
      </c>
      <c r="CE19" s="15">
        <f t="shared" ca="1" si="2"/>
        <v>0.31051569848586102</v>
      </c>
      <c r="CF19" s="15">
        <f t="shared" ca="1" si="2"/>
        <v>7.516635</v>
      </c>
      <c r="CK19" s="23">
        <f>IF(Departamentos!$D18=CK$2,Departamentos!$C18,0)</f>
        <v>0</v>
      </c>
      <c r="CL19" s="23">
        <f>IF(Departamentos!$D18=CL$2,Departamentos!$C18,0)</f>
        <v>0</v>
      </c>
      <c r="CM19" s="23">
        <f>IF(Departamentos!$D18=CM$2,Departamentos!$C18,0)</f>
        <v>0</v>
      </c>
      <c r="CN19" s="23">
        <f>IF(Departamentos!$D18=CN$2,Departamentos!$C18,0)</f>
        <v>1039722</v>
      </c>
      <c r="CO19" s="23">
        <f>IF(Departamentos!$D18=CO$2,Departamentos!$C18,0)</f>
        <v>0</v>
      </c>
      <c r="CP19" s="23">
        <f>IF(Departamentos!$D18=CP$2,Departamentos!$C18,0)</f>
        <v>0</v>
      </c>
      <c r="CQ19" s="23">
        <f>IF(Departamentos!$D18=CQ$2,Departamentos!$C18,0)</f>
        <v>0</v>
      </c>
      <c r="CR19" s="23">
        <f>IF(Departamentos!$D18=CR$2,Departamentos!$C18,0)</f>
        <v>0</v>
      </c>
      <c r="CS19" s="23">
        <f>IF(Departamentos!$D18=CS$2,Departamentos!$C18,0)</f>
        <v>0</v>
      </c>
    </row>
    <row r="20" spans="1:97" x14ac:dyDescent="0.25">
      <c r="A20" s="15">
        <f>Departamentos!A19</f>
        <v>52</v>
      </c>
      <c r="B20" s="15" t="str">
        <f>Departamentos!B19</f>
        <v>Nariño</v>
      </c>
      <c r="C20" s="15">
        <f ca="1">SUMIFS(INDIRECT("TablaAnualDepartamentos["&amp;C$1&amp;"]"),TablaAnualDepartamentos[Año],AñoDeCalculo,TablaAnualDepartamentos[Departamento],$A20)</f>
        <v>0</v>
      </c>
      <c r="D20" s="15">
        <f ca="1">SUMIFS(INDIRECT("TablaAnualDepartamentos["&amp;D$1&amp;"]"),TablaAnualDepartamentos[Año],AñoDeCalculo,TablaAnualDepartamentos[Departamento],$A20)</f>
        <v>0</v>
      </c>
      <c r="E20" s="15">
        <f ca="1">SUMIFS(INDIRECT("TablaAnualDepartamentos["&amp;E$1&amp;"]"),TablaAnualDepartamentos[Año],AñoDeCalculo,TablaAnualDepartamentos[Departamento],$A20)</f>
        <v>0</v>
      </c>
      <c r="F20" s="15">
        <f ca="1">SUMIFS(INDIRECT("TablaAnualDepartamentos["&amp;F$1&amp;"]"),TablaAnualDepartamentos[Año],AñoDeCalculo,TablaAnualDepartamentos[Departamento],$A20)</f>
        <v>0</v>
      </c>
      <c r="G20" s="15">
        <f ca="1">SUMIFS(INDIRECT("TablaAnualDepartamentos["&amp;G$1&amp;"]"),TablaAnualDepartamentos[Año],AñoDeCalculo,TablaAnualDepartamentos[Departamento],$A20)</f>
        <v>0</v>
      </c>
      <c r="H20" s="15">
        <f ca="1">SUMIFS(INDIRECT("TablaAnualDepartamentos["&amp;H$1&amp;"]"),TablaAnualDepartamentos[Año],AñoDeCalculo,TablaAnualDepartamentos[Departamento],$A20)</f>
        <v>0</v>
      </c>
      <c r="I20" s="15">
        <f ca="1">SUMIFS(INDIRECT("TablaAnualDepartamentos["&amp;I$1&amp;"]"),TablaAnualDepartamentos[Año],AñoDeCalculo,TablaAnualDepartamentos[Departamento],$A20)</f>
        <v>0</v>
      </c>
      <c r="J20" s="15">
        <f ca="1">SUMIFS(INDIRECT("TablaAnualDepartamentos["&amp;J$1&amp;"]"),TablaAnualDepartamentos[Año],AñoDeCalculo,TablaAnualDepartamentos[Departamento],$A20)</f>
        <v>0</v>
      </c>
      <c r="K20" s="15">
        <f ca="1">SUMIFS(INDIRECT("TablaAnualDepartamentos["&amp;K$1&amp;"]"),TablaAnualDepartamentos[Año],AñoDeCalculo,TablaAnualDepartamentos[Departamento],$A20)</f>
        <v>0</v>
      </c>
      <c r="L20" s="15">
        <f ca="1">SUMIFS(INDIRECT("TablaAnualDepartamentos["&amp;L$1&amp;"]"),TablaAnualDepartamentos[Año],AñoDeCalculo,TablaAnualDepartamentos[Departamento],$A20)</f>
        <v>0</v>
      </c>
      <c r="M20" s="15">
        <f ca="1">SUMIFS(INDIRECT("TablaAnualDepartamentos["&amp;M$1&amp;"]"),TablaAnualDepartamentos[Año],AñoDeCalculo,TablaAnualDepartamentos[Departamento],$A20)</f>
        <v>0</v>
      </c>
      <c r="N20" s="15">
        <f ca="1">SUMIFS(INDIRECT("TablaAnualDepartamentos["&amp;N$1&amp;"]"),TablaAnualDepartamentos[Año],AñoDeCalculo,TablaAnualDepartamentos[Departamento],$A20)</f>
        <v>0</v>
      </c>
      <c r="O20" s="15">
        <f ca="1">SUMIFS(INDIRECT("TablaAnualDepartamentos["&amp;O$1&amp;"]"),TablaAnualDepartamentos[Año],AñoDeCalculo,TablaAnualDepartamentos[Departamento],$A20)</f>
        <v>0</v>
      </c>
      <c r="P20" s="15">
        <f ca="1">SUMIFS(INDIRECT("TablaAnualDepartamentos["&amp;P$1&amp;"]"),TablaAnualDepartamentos[Año],AñoDeCalculo,TablaAnualDepartamentos[Departamento],$A20)</f>
        <v>0</v>
      </c>
      <c r="Q20" s="15">
        <f ca="1">SUMIFS(INDIRECT("TablaAnualDepartamentos["&amp;Q$1&amp;"]"),TablaAnualDepartamentos[Año],AñoDeCalculo,TablaAnualDepartamentos[Departamento],$A20)</f>
        <v>0</v>
      </c>
      <c r="R20" s="15">
        <f ca="1">SUMIFS(INDIRECT("TablaAnualDepartamentos["&amp;R$1&amp;"]"),TablaAnualDepartamentos[Año],AñoDeCalculo,TablaAnualDepartamentos[Departamento],$A20)</f>
        <v>2.7865902</v>
      </c>
      <c r="S20" s="15">
        <f ca="1">SUMIFS(INDIRECT("TablaAnualDepartamentos["&amp;S$1&amp;"]"),TablaAnualDepartamentos[Año],AñoDeCalculo,TablaAnualDepartamentos[Departamento],$A20)</f>
        <v>6.1375120000000001</v>
      </c>
      <c r="T20" s="15">
        <f ca="1">SUMIFS(INDIRECT("TablaAnualDepartamentos["&amp;T$1&amp;"]"),TablaAnualDepartamentos[Año],AñoDeCalculo,TablaAnualDepartamentos[Departamento],$A20)</f>
        <v>2.6310950000000002</v>
      </c>
      <c r="U20" s="15">
        <f ca="1">SUMIFS(INDIRECT("TablaAnualDepartamentos["&amp;U$1&amp;"]"),TablaAnualDepartamentos[Año],AñoDeCalculo,TablaAnualDepartamentos[Departamento],$A20)</f>
        <v>1.5279862</v>
      </c>
      <c r="V20" s="15">
        <f ca="1">SUMIFS(INDIRECT("TablaAnualDepartamentos["&amp;V$1&amp;"]"),TablaAnualDepartamentos[Año],AñoDeCalculo,TablaAnualDepartamentos[Departamento],$A20)</f>
        <v>0</v>
      </c>
      <c r="W20" s="15">
        <f ca="1">SUMIFS(INDIRECT("TablaAnualDepartamentos["&amp;W$1&amp;"]"),TablaAnualDepartamentos[Año],AñoDeCalculo,TablaAnualDepartamentos[Departamento],$A20)</f>
        <v>0</v>
      </c>
      <c r="X20" s="15">
        <f ca="1">SUMIFS(INDIRECT("TablaAnualDepartamentos["&amp;X$1&amp;"]"),TablaAnualDepartamentos[Año],AñoDeCalculo,TablaAnualDepartamentos[Departamento],$A20)</f>
        <v>0</v>
      </c>
      <c r="Y20" s="15">
        <f ca="1">SUMIFS(INDIRECT("TablaAnualDepartamentos["&amp;Y$1&amp;"]"),TablaAnualDepartamentos[Año],AñoDeCalculo,TablaAnualDepartamentos[Departamento],$A20)</f>
        <v>0</v>
      </c>
      <c r="Z20" s="15">
        <f ca="1">SUMIFS(INDIRECT("TablaAnualDepartamentos["&amp;Z$1&amp;"]"),TablaAnualDepartamentos[Año],AñoDeCalculo,TablaAnualDepartamentos[Departamento],$A20)</f>
        <v>0</v>
      </c>
      <c r="AA20" s="15">
        <f ca="1">SUMIFS(INDIRECT("TablaAnualDepartamentos["&amp;AA$1&amp;"]"),TablaAnualDepartamentos[Año],AñoDeCalculo,TablaAnualDepartamentos[Departamento],$A20)</f>
        <v>0</v>
      </c>
      <c r="AB20" s="15">
        <f ca="1">SUMIFS(INDIRECT("TablaAnualDepartamentos["&amp;AB$1&amp;"]"),TablaAnualDepartamentos[Año],AñoDeCalculo,TablaAnualDepartamentos[Departamento],$A20)</f>
        <v>0</v>
      </c>
      <c r="AC20" s="15">
        <f ca="1">SUMIFS(INDIRECT("TablaAnualDepartamentos["&amp;AC$1&amp;"]"),TablaAnualDepartamentos[Año],AñoDeCalculo,TablaAnualDepartamentos[Departamento],$A20)</f>
        <v>0</v>
      </c>
      <c r="AD20" s="15">
        <f ca="1">SUMIFS(INDIRECT("TablaAnualDepartamentos["&amp;AD$1&amp;"]"),TablaAnualDepartamentos[Año],AñoDeCalculo,TablaAnualDepartamentos[Departamento],$A20)</f>
        <v>0</v>
      </c>
      <c r="AE20" s="15">
        <f ca="1">SUMIFS(INDIRECT("TablaAnualDepartamentos["&amp;AE$1&amp;"]"),TablaAnualDepartamentos[Año],AñoDeCalculo,TablaAnualDepartamentos[Departamento],$A20)</f>
        <v>6.5135170000000002</v>
      </c>
      <c r="AF20" s="15">
        <f ca="1">SUMIFS(INDIRECT("TablaAnualDepartamentos["&amp;AF$1&amp;"]"),TablaAnualDepartamentos[Año],AñoDeCalculo,TablaAnualDepartamentos[Departamento],$A20)</f>
        <v>0.63758899999999996</v>
      </c>
      <c r="AG20" s="15">
        <f ca="1">SUMIFS(INDIRECT("TablaAnualDepartamentos["&amp;AG$1&amp;"]"),TablaAnualDepartamentos[Año],AñoDeCalculo,TablaAnualDepartamentos[Departamento],$A20)</f>
        <v>0.242369640361845</v>
      </c>
      <c r="AH20" s="15">
        <f ca="1">SUMIFS(INDIRECT("TablaAnualDepartamentos["&amp;AH$1&amp;"]"),TablaAnualDepartamentos[Año],AñoDeCalculo,TablaAnualDepartamentos[Departamento],$A20)</f>
        <v>0.99486490000000005</v>
      </c>
      <c r="AI20" s="15">
        <f ca="1">SUMIFS(INDIRECT("TablaAnualDepartamentos["&amp;AI$1&amp;"]"),TablaAnualDepartamentos[Año],AñoDeCalculo,TablaAnualDepartamentos[Departamento],$A20)</f>
        <v>0.63692820000000006</v>
      </c>
      <c r="AJ20" s="15">
        <f ca="1">SUMIFS(INDIRECT("TablaAnualDepartamentos["&amp;AJ$1&amp;"]"),TablaAnualDepartamentos[Año],AñoDeCalculo,TablaAnualDepartamentos[Departamento],$A20)</f>
        <v>2.6529670000000002E-2</v>
      </c>
      <c r="AK20" s="15">
        <f ca="1">SUMIFS(INDIRECT("TablaAnualDepartamentos["&amp;AK$1&amp;"]"),TablaAnualDepartamentos[Año],AñoDeCalculo,TablaAnualDepartamentos[Departamento],$A20)</f>
        <v>6.6638590000000004</v>
      </c>
      <c r="AL20" s="15">
        <f ca="1">SUMIFS(INDIRECT("TablaAnualDepartamentos["&amp;AL$1&amp;"]"),TablaAnualDepartamentos[Año],AñoDeCalculo,TablaAnualDepartamentos[Departamento],$A20)</f>
        <v>0.156167628983929</v>
      </c>
      <c r="AM20" s="15">
        <f ca="1">SUMIFS(INDIRECT("TablaAnualDepartamentos["&amp;AM$1&amp;"]"),TablaAnualDepartamentos[Año],AñoDeCalculo,TablaAnualDepartamentos[Departamento],$A20)</f>
        <v>0</v>
      </c>
      <c r="AN20" s="15">
        <f ca="1">SUMIFS(INDIRECT("TablaAnualDepartamentos["&amp;AN$1&amp;"]"),TablaAnualDepartamentos[Año],AñoDeCalculo,TablaAnualDepartamentos[Departamento],$A20)</f>
        <v>0.33363163000000001</v>
      </c>
      <c r="AO20" s="15">
        <f ca="1">SUMIFS(INDIRECT("TablaAnualDepartamentos["&amp;AO$1&amp;"]"),TablaAnualDepartamentos[Año],AñoDeCalculo,TablaAnualDepartamentos[Departamento],$A20)</f>
        <v>9.2215389999999994E-2</v>
      </c>
      <c r="AP20" s="15">
        <f ca="1">SUMIFS(INDIRECT("TablaAnualDepartamentos["&amp;AP$1&amp;"]"),TablaAnualDepartamentos[Año],AñoDeCalculo,TablaAnualDepartamentos[Departamento],$A20)</f>
        <v>0.13703862</v>
      </c>
      <c r="AQ20" s="15">
        <f ca="1">SUMIFS(INDIRECT("TablaAnualDepartamentos["&amp;AQ$1&amp;"]"),TablaAnualDepartamentos[Año],AñoDeCalculo,TablaAnualDepartamentos[Departamento],$A20)</f>
        <v>5.4892440000000001E-2</v>
      </c>
      <c r="AR20" s="15">
        <f ca="1">SUMIFS(INDIRECT("TablaAnualDepartamentos["&amp;AR$1&amp;"]"),TablaAnualDepartamentos[Año],AñoDeCalculo,TablaAnualDepartamentos[Departamento],$A20)</f>
        <v>0</v>
      </c>
      <c r="AS20" s="15">
        <f ca="1">SUMIFS(INDIRECT("TablaAnualDepartamentos["&amp;AS$1&amp;"]"),TablaAnualDepartamentos[Año],AñoDeCalculo,TablaAnualDepartamentos[Departamento],$A20)</f>
        <v>0</v>
      </c>
      <c r="AT20" s="15">
        <f ca="1">SUMIFS(INDIRECT("TablaAnualDepartamentos["&amp;AT$1&amp;"]"),TablaAnualDepartamentos[Año],AñoDeCalculo,TablaAnualDepartamentos[Departamento],$A20)</f>
        <v>0</v>
      </c>
      <c r="AU20" s="15">
        <f ca="1">SUMIFS(INDIRECT("TablaAnualDepartamentos["&amp;AU$1&amp;"]"),TablaAnualDepartamentos[Año],AñoDeCalculo,TablaAnualDepartamentos[Departamento],$A20)</f>
        <v>0</v>
      </c>
      <c r="AV20" s="15">
        <f ca="1">SUMIFS(INDIRECT("TablaAnualDepartamentos["&amp;AV$1&amp;"]"),TablaAnualDepartamentos[Año],AñoDeCalculo,TablaAnualDepartamentos[Departamento],$A20)</f>
        <v>0.21482889999999999</v>
      </c>
      <c r="AW20" s="15">
        <f ca="1">SUMIFS(INDIRECT("TablaAnualDepartamentos["&amp;AW$1&amp;"]"),TablaAnualDepartamentos[Año],AñoDeCalculo,TablaAnualDepartamentos[Departamento],$A20)</f>
        <v>0</v>
      </c>
      <c r="AX20" s="15">
        <f ca="1">SUMIFS(INDIRECT("TablaAnualDepartamentos["&amp;AX$1&amp;"]"),TablaAnualDepartamentos[Año],AñoDeCalculo,TablaAnualDepartamentos[Departamento],$A20)</f>
        <v>0</v>
      </c>
      <c r="AY20" s="15">
        <f ca="1">SUMIFS(INDIRECT("TablaAnualDepartamentos["&amp;AY$1&amp;"]"),TablaAnualDepartamentos[Año],AñoDeCalculo,TablaAnualDepartamentos[Departamento],$A20)</f>
        <v>0</v>
      </c>
      <c r="AZ20" s="15">
        <f ca="1">SUMIFS(INDIRECT("TablaAnualDepartamentos["&amp;AZ$1&amp;"]"),TablaAnualDepartamentos[Año],AñoDeCalculo,TablaAnualDepartamentos[Departamento],$A20)</f>
        <v>0</v>
      </c>
      <c r="BA20" s="15">
        <f ca="1">SUMIFS(INDIRECT("TablaAnualDepartamentos["&amp;BA$1&amp;"]"),TablaAnualDepartamentos[Año],AñoDeCalculo,TablaAnualDepartamentos[Departamento],$A20)</f>
        <v>0</v>
      </c>
      <c r="BB20" s="15">
        <f ca="1">SUMIFS(INDIRECT("TablaAnualDepartamentos["&amp;BB$1&amp;"]"),TablaAnualDepartamentos[Año],AñoDeCalculo,TablaAnualDepartamentos[Departamento],$A20)</f>
        <v>0.28367152499999998</v>
      </c>
      <c r="BC20" s="15">
        <f ca="1">SUMIFS(INDIRECT("TablaAnualDepartamentos["&amp;BC$1&amp;"]"),TablaAnualDepartamentos[Año],AñoDeCalculo,TablaAnualDepartamentos[Departamento],$A20)</f>
        <v>0</v>
      </c>
      <c r="BD20" s="15">
        <f ca="1">SUMIFS(INDIRECT("TablaAnualDepartamentos["&amp;BD$1&amp;"]"),TablaAnualDepartamentos[Año],AñoDeCalculo,TablaAnualDepartamentos[Departamento],$A20)</f>
        <v>0</v>
      </c>
      <c r="BE20" s="15">
        <f ca="1">SUMIFS(INDIRECT("TablaAnualDepartamentos["&amp;BE$1&amp;"]"),TablaAnualDepartamentos[Año],AñoDeCalculo,TablaAnualDepartamentos[Departamento],$A20)</f>
        <v>0</v>
      </c>
      <c r="BF20" s="15">
        <f ca="1">SUMIFS(INDIRECT("TablaAnualDepartamentos["&amp;BF$1&amp;"]"),TablaAnualDepartamentos[Año],AñoDeCalculo,TablaAnualDepartamentos[Departamento],$A20)</f>
        <v>0</v>
      </c>
      <c r="BG20" s="15">
        <f ca="1">SUMIFS(INDIRECT("TablaAnualDepartamentos["&amp;BG$1&amp;"]"),TablaAnualDepartamentos[Año],AñoDeCalculo,TablaAnualDepartamentos[Departamento],$A20)</f>
        <v>0.40321259999999998</v>
      </c>
      <c r="BH20" s="15">
        <f ca="1">SUMIFS(INDIRECT("TablaAnualDepartamentos["&amp;BH$1&amp;"]"),TablaAnualDepartamentos[Año],AñoDeCalculo,TablaAnualDepartamentos[Departamento],$A20)</f>
        <v>6.5901219999999996E-2</v>
      </c>
      <c r="BI20" s="15">
        <f ca="1">SUMIFS(INDIRECT("TablaAnualDepartamentos["&amp;BI$1&amp;"]"),TablaAnualDepartamentos[Año],AñoDeCalculo,TablaAnualDepartamentos[Departamento],$A20)</f>
        <v>0.1126717</v>
      </c>
      <c r="BJ20" s="15">
        <f ca="1">SUMIFS(INDIRECT("TablaAnualDepartamentos["&amp;BJ$1&amp;"]"),TablaAnualDepartamentos[Año],AñoDeCalculo,TablaAnualDepartamentos[Departamento],$A20)</f>
        <v>0</v>
      </c>
      <c r="BK20" s="15">
        <f ca="1">SUMIFS(INDIRECT("TablaAnualDepartamentos["&amp;BK$1&amp;"]"),TablaAnualDepartamentos[Año],AñoDeCalculo,TablaAnualDepartamentos[Departamento],$A20)</f>
        <v>0</v>
      </c>
      <c r="BL20" s="15">
        <f ca="1">SUMIFS(INDIRECT("TablaAnualDepartamentos["&amp;BL$1&amp;"]"),TablaAnualDepartamentos[Año],AñoDeCalculo,TablaAnualDepartamentos[Departamento],$A20)</f>
        <v>1.1088597E-3</v>
      </c>
      <c r="BM20" s="15">
        <f ca="1">SUMIFS(INDIRECT("TablaAnualDepartamentos["&amp;BM$1&amp;"]"),TablaAnualDepartamentos[Año],AñoDeCalculo,TablaAnualDepartamentos[Departamento],$A20)</f>
        <v>0.15824773</v>
      </c>
      <c r="BN20" s="15">
        <f ca="1">SUMIFS(INDIRECT("TablaAnualDepartamentos["&amp;BN$1&amp;"]"),TablaAnualDepartamentos[Año],AñoDeCalculo,TablaAnualDepartamentos[Departamento],$A20)</f>
        <v>0</v>
      </c>
      <c r="BO20" s="15">
        <f ca="1">SUMIFS(INDIRECT("TablaAnualDepartamentos["&amp;BO$1&amp;"]"),TablaAnualDepartamentos[Año],AñoDeCalculo,TablaAnualDepartamentos[Departamento],$A20)</f>
        <v>5.9688930000000003E-3</v>
      </c>
      <c r="BP20" s="15">
        <f ca="1">SUMIFS(INDIRECT("TablaAnualDepartamentos["&amp;BP$1&amp;"]"),TablaAnualDepartamentos[Año],AñoDeCalculo,TablaAnualDepartamentos[Departamento],$A20)</f>
        <v>5.1327669999999999E-3</v>
      </c>
      <c r="BQ20" s="15">
        <f ca="1">SUMIFS(INDIRECT("TablaAnualDepartamentos["&amp;BQ$1&amp;"]"),TablaAnualDepartamentos[Año],AñoDeCalculo,TablaAnualDepartamentos[Departamento],$A20)</f>
        <v>0</v>
      </c>
      <c r="BR20" s="15">
        <f ca="1">SUMIFS(INDIRECT("TablaAnualDepartamentos["&amp;BR$1&amp;"]"),TablaAnualDepartamentos[Año],AñoDeCalculo,TablaAnualDepartamentos[Departamento],$A20)</f>
        <v>0</v>
      </c>
      <c r="BS20" s="15">
        <f ca="1">SUMIFS(INDIRECT("TablaAnualDepartamentos["&amp;BS$1&amp;"]"),TablaAnualDepartamentos[Año],AñoDeCalculo,TablaAnualDepartamentos[Departamento],$A20)</f>
        <v>0.12161683</v>
      </c>
      <c r="BT20" s="15">
        <f ca="1">SUMIFS(INDIRECT("TablaAnualDepartamentos["&amp;BT$1&amp;"]"),TablaAnualDepartamentos[Año],AñoDeCalculo,TablaAnualDepartamentos[Departamento],$A20)</f>
        <v>0</v>
      </c>
      <c r="CE20" s="15">
        <f t="shared" ca="1" si="2"/>
        <v>0.156167628983929</v>
      </c>
      <c r="CF20" s="15">
        <f t="shared" ca="1" si="2"/>
        <v>6.6638590000000004</v>
      </c>
      <c r="CK20" s="23">
        <f>IF(Departamentos!$D19=CK$2,Departamentos!$C19,0)</f>
        <v>0</v>
      </c>
      <c r="CL20" s="23">
        <f>IF(Departamentos!$D19=CL$2,Departamentos!$C19,0)</f>
        <v>0</v>
      </c>
      <c r="CM20" s="23">
        <f>IF(Departamentos!$D19=CM$2,Departamentos!$C19,0)</f>
        <v>0</v>
      </c>
      <c r="CN20" s="23">
        <f>IF(Departamentos!$D19=CN$2,Departamentos!$C19,0)</f>
        <v>0</v>
      </c>
      <c r="CO20" s="23">
        <f>IF(Departamentos!$D19=CO$2,Departamentos!$C19,0)</f>
        <v>0</v>
      </c>
      <c r="CP20" s="23">
        <f>IF(Departamentos!$D19=CP$2,Departamentos!$C19,0)</f>
        <v>1630592</v>
      </c>
      <c r="CQ20" s="23">
        <f>IF(Departamentos!$D19=CQ$2,Departamentos!$C19,0)</f>
        <v>0</v>
      </c>
      <c r="CR20" s="23">
        <f>IF(Departamentos!$D19=CR$2,Departamentos!$C19,0)</f>
        <v>0</v>
      </c>
      <c r="CS20" s="23">
        <f>IF(Departamentos!$D19=CS$2,Departamentos!$C19,0)</f>
        <v>0</v>
      </c>
    </row>
    <row r="21" spans="1:97" x14ac:dyDescent="0.25">
      <c r="A21" s="15">
        <f>Departamentos!A20</f>
        <v>54</v>
      </c>
      <c r="B21" s="15" t="str">
        <f>Departamentos!B20</f>
        <v>Norte de Santander</v>
      </c>
      <c r="C21" s="15">
        <f ca="1">SUMIFS(INDIRECT("TablaAnualDepartamentos["&amp;C$1&amp;"]"),TablaAnualDepartamentos[Año],AñoDeCalculo,TablaAnualDepartamentos[Departamento],$A21)</f>
        <v>0</v>
      </c>
      <c r="D21" s="15">
        <f ca="1">SUMIFS(INDIRECT("TablaAnualDepartamentos["&amp;D$1&amp;"]"),TablaAnualDepartamentos[Año],AñoDeCalculo,TablaAnualDepartamentos[Departamento],$A21)</f>
        <v>0</v>
      </c>
      <c r="E21" s="15">
        <f ca="1">SUMIFS(INDIRECT("TablaAnualDepartamentos["&amp;E$1&amp;"]"),TablaAnualDepartamentos[Año],AñoDeCalculo,TablaAnualDepartamentos[Departamento],$A21)</f>
        <v>0</v>
      </c>
      <c r="F21" s="15">
        <f ca="1">SUMIFS(INDIRECT("TablaAnualDepartamentos["&amp;F$1&amp;"]"),TablaAnualDepartamentos[Año],AñoDeCalculo,TablaAnualDepartamentos[Departamento],$A21)</f>
        <v>0</v>
      </c>
      <c r="G21" s="15">
        <f ca="1">SUMIFS(INDIRECT("TablaAnualDepartamentos["&amp;G$1&amp;"]"),TablaAnualDepartamentos[Año],AñoDeCalculo,TablaAnualDepartamentos[Departamento],$A21)</f>
        <v>0</v>
      </c>
      <c r="H21" s="15">
        <f ca="1">SUMIFS(INDIRECT("TablaAnualDepartamentos["&amp;H$1&amp;"]"),TablaAnualDepartamentos[Año],AñoDeCalculo,TablaAnualDepartamentos[Departamento],$A21)</f>
        <v>0</v>
      </c>
      <c r="I21" s="15">
        <f ca="1">SUMIFS(INDIRECT("TablaAnualDepartamentos["&amp;I$1&amp;"]"),TablaAnualDepartamentos[Año],AñoDeCalculo,TablaAnualDepartamentos[Departamento],$A21)</f>
        <v>0</v>
      </c>
      <c r="J21" s="15">
        <f ca="1">SUMIFS(INDIRECT("TablaAnualDepartamentos["&amp;J$1&amp;"]"),TablaAnualDepartamentos[Año],AñoDeCalculo,TablaAnualDepartamentos[Departamento],$A21)</f>
        <v>0</v>
      </c>
      <c r="K21" s="15">
        <f ca="1">SUMIFS(INDIRECT("TablaAnualDepartamentos["&amp;K$1&amp;"]"),TablaAnualDepartamentos[Año],AñoDeCalculo,TablaAnualDepartamentos[Departamento],$A21)</f>
        <v>0</v>
      </c>
      <c r="L21" s="15">
        <f ca="1">SUMIFS(INDIRECT("TablaAnualDepartamentos["&amp;L$1&amp;"]"),TablaAnualDepartamentos[Año],AñoDeCalculo,TablaAnualDepartamentos[Departamento],$A21)</f>
        <v>0</v>
      </c>
      <c r="M21" s="15">
        <f ca="1">SUMIFS(INDIRECT("TablaAnualDepartamentos["&amp;M$1&amp;"]"),TablaAnualDepartamentos[Año],AñoDeCalculo,TablaAnualDepartamentos[Departamento],$A21)</f>
        <v>0</v>
      </c>
      <c r="N21" s="15">
        <f ca="1">SUMIFS(INDIRECT("TablaAnualDepartamentos["&amp;N$1&amp;"]"),TablaAnualDepartamentos[Año],AñoDeCalculo,TablaAnualDepartamentos[Departamento],$A21)</f>
        <v>0</v>
      </c>
      <c r="O21" s="15">
        <f ca="1">SUMIFS(INDIRECT("TablaAnualDepartamentos["&amp;O$1&amp;"]"),TablaAnualDepartamentos[Año],AñoDeCalculo,TablaAnualDepartamentos[Departamento],$A21)</f>
        <v>0</v>
      </c>
      <c r="P21" s="15">
        <f ca="1">SUMIFS(INDIRECT("TablaAnualDepartamentos["&amp;P$1&amp;"]"),TablaAnualDepartamentos[Año],AñoDeCalculo,TablaAnualDepartamentos[Departamento],$A21)</f>
        <v>0</v>
      </c>
      <c r="Q21" s="15">
        <f ca="1">SUMIFS(INDIRECT("TablaAnualDepartamentos["&amp;Q$1&amp;"]"),TablaAnualDepartamentos[Año],AñoDeCalculo,TablaAnualDepartamentos[Departamento],$A21)</f>
        <v>0</v>
      </c>
      <c r="R21" s="15">
        <f ca="1">SUMIFS(INDIRECT("TablaAnualDepartamentos["&amp;R$1&amp;"]"),TablaAnualDepartamentos[Año],AñoDeCalculo,TablaAnualDepartamentos[Departamento],$A21)</f>
        <v>3.506202</v>
      </c>
      <c r="S21" s="15">
        <f ca="1">SUMIFS(INDIRECT("TablaAnualDepartamentos["&amp;S$1&amp;"]"),TablaAnualDepartamentos[Año],AñoDeCalculo,TablaAnualDepartamentos[Departamento],$A21)</f>
        <v>6.4405429999999999</v>
      </c>
      <c r="T21" s="15">
        <f ca="1">SUMIFS(INDIRECT("TablaAnualDepartamentos["&amp;T$1&amp;"]"),TablaAnualDepartamentos[Año],AñoDeCalculo,TablaAnualDepartamentos[Departamento],$A21)</f>
        <v>2.9369700000000001</v>
      </c>
      <c r="U21" s="15">
        <f ca="1">SUMIFS(INDIRECT("TablaAnualDepartamentos["&amp;U$1&amp;"]"),TablaAnualDepartamentos[Año],AñoDeCalculo,TablaAnualDepartamentos[Departamento],$A21)</f>
        <v>1.875866</v>
      </c>
      <c r="V21" s="15">
        <f ca="1">SUMIFS(INDIRECT("TablaAnualDepartamentos["&amp;V$1&amp;"]"),TablaAnualDepartamentos[Año],AñoDeCalculo,TablaAnualDepartamentos[Departamento],$A21)</f>
        <v>0</v>
      </c>
      <c r="W21" s="15">
        <f ca="1">SUMIFS(INDIRECT("TablaAnualDepartamentos["&amp;W$1&amp;"]"),TablaAnualDepartamentos[Año],AñoDeCalculo,TablaAnualDepartamentos[Departamento],$A21)</f>
        <v>0</v>
      </c>
      <c r="X21" s="15">
        <f ca="1">SUMIFS(INDIRECT("TablaAnualDepartamentos["&amp;X$1&amp;"]"),TablaAnualDepartamentos[Año],AñoDeCalculo,TablaAnualDepartamentos[Departamento],$A21)</f>
        <v>0</v>
      </c>
      <c r="Y21" s="15">
        <f ca="1">SUMIFS(INDIRECT("TablaAnualDepartamentos["&amp;Y$1&amp;"]"),TablaAnualDepartamentos[Año],AñoDeCalculo,TablaAnualDepartamentos[Departamento],$A21)</f>
        <v>0</v>
      </c>
      <c r="Z21" s="15">
        <f ca="1">SUMIFS(INDIRECT("TablaAnualDepartamentos["&amp;Z$1&amp;"]"),TablaAnualDepartamentos[Año],AñoDeCalculo,TablaAnualDepartamentos[Departamento],$A21)</f>
        <v>0</v>
      </c>
      <c r="AA21" s="15">
        <f ca="1">SUMIFS(INDIRECT("TablaAnualDepartamentos["&amp;AA$1&amp;"]"),TablaAnualDepartamentos[Año],AñoDeCalculo,TablaAnualDepartamentos[Departamento],$A21)</f>
        <v>0</v>
      </c>
      <c r="AB21" s="15">
        <f ca="1">SUMIFS(INDIRECT("TablaAnualDepartamentos["&amp;AB$1&amp;"]"),TablaAnualDepartamentos[Año],AñoDeCalculo,TablaAnualDepartamentos[Departamento],$A21)</f>
        <v>0</v>
      </c>
      <c r="AC21" s="15">
        <f ca="1">SUMIFS(INDIRECT("TablaAnualDepartamentos["&amp;AC$1&amp;"]"),TablaAnualDepartamentos[Año],AñoDeCalculo,TablaAnualDepartamentos[Departamento],$A21)</f>
        <v>0</v>
      </c>
      <c r="AD21" s="15">
        <f ca="1">SUMIFS(INDIRECT("TablaAnualDepartamentos["&amp;AD$1&amp;"]"),TablaAnualDepartamentos[Año],AñoDeCalculo,TablaAnualDepartamentos[Departamento],$A21)</f>
        <v>0</v>
      </c>
      <c r="AE21" s="15">
        <f ca="1">SUMIFS(INDIRECT("TablaAnualDepartamentos["&amp;AE$1&amp;"]"),TablaAnualDepartamentos[Año],AñoDeCalculo,TablaAnualDepartamentos[Departamento],$A21)</f>
        <v>7.4777699999999996</v>
      </c>
      <c r="AF21" s="15">
        <f ca="1">SUMIFS(INDIRECT("TablaAnualDepartamentos["&amp;AF$1&amp;"]"),TablaAnualDepartamentos[Año],AñoDeCalculo,TablaAnualDepartamentos[Departamento],$A21)</f>
        <v>0.88152200000000003</v>
      </c>
      <c r="AG21" s="15">
        <f ca="1">SUMIFS(INDIRECT("TablaAnualDepartamentos["&amp;AG$1&amp;"]"),TablaAnualDepartamentos[Año],AñoDeCalculo,TablaAnualDepartamentos[Departamento],$A21)</f>
        <v>0.51879522636862996</v>
      </c>
      <c r="AH21" s="15">
        <f ca="1">SUMIFS(INDIRECT("TablaAnualDepartamentos["&amp;AH$1&amp;"]"),TablaAnualDepartamentos[Año],AñoDeCalculo,TablaAnualDepartamentos[Departamento],$A21)</f>
        <v>1.1103168999999999</v>
      </c>
      <c r="AI21" s="15">
        <f ca="1">SUMIFS(INDIRECT("TablaAnualDepartamentos["&amp;AI$1&amp;"]"),TablaAnualDepartamentos[Año],AñoDeCalculo,TablaAnualDepartamentos[Departamento],$A21)</f>
        <v>0.65218699999999996</v>
      </c>
      <c r="AJ21" s="15">
        <f ca="1">SUMIFS(INDIRECT("TablaAnualDepartamentos["&amp;AJ$1&amp;"]"),TablaAnualDepartamentos[Año],AñoDeCalculo,TablaAnualDepartamentos[Departamento],$A21)</f>
        <v>1.771153E-2</v>
      </c>
      <c r="AK21" s="15">
        <f ca="1">SUMIFS(INDIRECT("TablaAnualDepartamentos["&amp;AK$1&amp;"]"),TablaAnualDepartamentos[Año],AñoDeCalculo,TablaAnualDepartamentos[Departamento],$A21)</f>
        <v>7.8387039999999999</v>
      </c>
      <c r="AL21" s="15">
        <f ca="1">SUMIFS(INDIRECT("TablaAnualDepartamentos["&amp;AL$1&amp;"]"),TablaAnualDepartamentos[Año],AñoDeCalculo,TablaAnualDepartamentos[Departamento],$A21)</f>
        <v>0.283914773409156</v>
      </c>
      <c r="AM21" s="15">
        <f ca="1">SUMIFS(INDIRECT("TablaAnualDepartamentos["&amp;AM$1&amp;"]"),TablaAnualDepartamentos[Año],AñoDeCalculo,TablaAnualDepartamentos[Departamento],$A21)</f>
        <v>0</v>
      </c>
      <c r="AN21" s="15">
        <f ca="1">SUMIFS(INDIRECT("TablaAnualDepartamentos["&amp;AN$1&amp;"]"),TablaAnualDepartamentos[Año],AñoDeCalculo,TablaAnualDepartamentos[Departamento],$A21)</f>
        <v>0.40395177999999998</v>
      </c>
      <c r="AO21" s="15">
        <f ca="1">SUMIFS(INDIRECT("TablaAnualDepartamentos["&amp;AO$1&amp;"]"),TablaAnualDepartamentos[Año],AñoDeCalculo,TablaAnualDepartamentos[Departamento],$A21)</f>
        <v>0.12554876000000001</v>
      </c>
      <c r="AP21" s="15">
        <f ca="1">SUMIFS(INDIRECT("TablaAnualDepartamentos["&amp;AP$1&amp;"]"),TablaAnualDepartamentos[Año],AñoDeCalculo,TablaAnualDepartamentos[Departamento],$A21)</f>
        <v>0.11970635</v>
      </c>
      <c r="AQ21" s="15">
        <f ca="1">SUMIFS(INDIRECT("TablaAnualDepartamentos["&amp;AQ$1&amp;"]"),TablaAnualDepartamentos[Año],AñoDeCalculo,TablaAnualDepartamentos[Departamento],$A21)</f>
        <v>4.4247660000000001E-2</v>
      </c>
      <c r="AR21" s="15">
        <f ca="1">SUMIFS(INDIRECT("TablaAnualDepartamentos["&amp;AR$1&amp;"]"),TablaAnualDepartamentos[Año],AñoDeCalculo,TablaAnualDepartamentos[Departamento],$A21)</f>
        <v>0</v>
      </c>
      <c r="AS21" s="15">
        <f ca="1">SUMIFS(INDIRECT("TablaAnualDepartamentos["&amp;AS$1&amp;"]"),TablaAnualDepartamentos[Año],AñoDeCalculo,TablaAnualDepartamentos[Departamento],$A21)</f>
        <v>0</v>
      </c>
      <c r="AT21" s="15">
        <f ca="1">SUMIFS(INDIRECT("TablaAnualDepartamentos["&amp;AT$1&amp;"]"),TablaAnualDepartamentos[Año],AñoDeCalculo,TablaAnualDepartamentos[Departamento],$A21)</f>
        <v>0</v>
      </c>
      <c r="AU21" s="15">
        <f ca="1">SUMIFS(INDIRECT("TablaAnualDepartamentos["&amp;AU$1&amp;"]"),TablaAnualDepartamentos[Año],AñoDeCalculo,TablaAnualDepartamentos[Departamento],$A21)</f>
        <v>0</v>
      </c>
      <c r="AV21" s="15">
        <f ca="1">SUMIFS(INDIRECT("TablaAnualDepartamentos["&amp;AV$1&amp;"]"),TablaAnualDepartamentos[Año],AñoDeCalculo,TablaAnualDepartamentos[Departamento],$A21)</f>
        <v>0.27966089999999999</v>
      </c>
      <c r="AW21" s="15">
        <f ca="1">SUMIFS(INDIRECT("TablaAnualDepartamentos["&amp;AW$1&amp;"]"),TablaAnualDepartamentos[Año],AñoDeCalculo,TablaAnualDepartamentos[Departamento],$A21)</f>
        <v>0</v>
      </c>
      <c r="AX21" s="15">
        <f ca="1">SUMIFS(INDIRECT("TablaAnualDepartamentos["&amp;AX$1&amp;"]"),TablaAnualDepartamentos[Año],AñoDeCalculo,TablaAnualDepartamentos[Departamento],$A21)</f>
        <v>0</v>
      </c>
      <c r="AY21" s="15">
        <f ca="1">SUMIFS(INDIRECT("TablaAnualDepartamentos["&amp;AY$1&amp;"]"),TablaAnualDepartamentos[Año],AñoDeCalculo,TablaAnualDepartamentos[Departamento],$A21)</f>
        <v>0</v>
      </c>
      <c r="AZ21" s="15">
        <f ca="1">SUMIFS(INDIRECT("TablaAnualDepartamentos["&amp;AZ$1&amp;"]"),TablaAnualDepartamentos[Año],AñoDeCalculo,TablaAnualDepartamentos[Departamento],$A21)</f>
        <v>0</v>
      </c>
      <c r="BA21" s="15">
        <f ca="1">SUMIFS(INDIRECT("TablaAnualDepartamentos["&amp;BA$1&amp;"]"),TablaAnualDepartamentos[Año],AñoDeCalculo,TablaAnualDepartamentos[Departamento],$A21)</f>
        <v>0</v>
      </c>
      <c r="BB21" s="15">
        <f ca="1">SUMIFS(INDIRECT("TablaAnualDepartamentos["&amp;BB$1&amp;"]"),TablaAnualDepartamentos[Año],AñoDeCalculo,TablaAnualDepartamentos[Departamento],$A21)</f>
        <v>0.32026499200000003</v>
      </c>
      <c r="BC21" s="15">
        <f ca="1">SUMIFS(INDIRECT("TablaAnualDepartamentos["&amp;BC$1&amp;"]"),TablaAnualDepartamentos[Año],AñoDeCalculo,TablaAnualDepartamentos[Departamento],$A21)</f>
        <v>0</v>
      </c>
      <c r="BD21" s="15">
        <f ca="1">SUMIFS(INDIRECT("TablaAnualDepartamentos["&amp;BD$1&amp;"]"),TablaAnualDepartamentos[Año],AñoDeCalculo,TablaAnualDepartamentos[Departamento],$A21)</f>
        <v>0</v>
      </c>
      <c r="BE21" s="15">
        <f ca="1">SUMIFS(INDIRECT("TablaAnualDepartamentos["&amp;BE$1&amp;"]"),TablaAnualDepartamentos[Año],AñoDeCalculo,TablaAnualDepartamentos[Departamento],$A21)</f>
        <v>0</v>
      </c>
      <c r="BF21" s="15">
        <f ca="1">SUMIFS(INDIRECT("TablaAnualDepartamentos["&amp;BF$1&amp;"]"),TablaAnualDepartamentos[Año],AñoDeCalculo,TablaAnualDepartamentos[Departamento],$A21)</f>
        <v>0</v>
      </c>
      <c r="BG21" s="15">
        <f ca="1">SUMIFS(INDIRECT("TablaAnualDepartamentos["&amp;BG$1&amp;"]"),TablaAnualDepartamentos[Año],AñoDeCalculo,TablaAnualDepartamentos[Departamento],$A21)</f>
        <v>0.71065869999999998</v>
      </c>
      <c r="BH21" s="15">
        <f ca="1">SUMIFS(INDIRECT("TablaAnualDepartamentos["&amp;BH$1&amp;"]"),TablaAnualDepartamentos[Año],AñoDeCalculo,TablaAnualDepartamentos[Departamento],$A21)</f>
        <v>0.1135207</v>
      </c>
      <c r="BI21" s="15">
        <f ca="1">SUMIFS(INDIRECT("TablaAnualDepartamentos["&amp;BI$1&amp;"]"),TablaAnualDepartamentos[Año],AñoDeCalculo,TablaAnualDepartamentos[Departamento],$A21)</f>
        <v>9.8247479999999998E-2</v>
      </c>
      <c r="BJ21" s="15">
        <f ca="1">SUMIFS(INDIRECT("TablaAnualDepartamentos["&amp;BJ$1&amp;"]"),TablaAnualDepartamentos[Año],AñoDeCalculo,TablaAnualDepartamentos[Departamento],$A21)</f>
        <v>0</v>
      </c>
      <c r="BK21" s="15">
        <f ca="1">SUMIFS(INDIRECT("TablaAnualDepartamentos["&amp;BK$1&amp;"]"),TablaAnualDepartamentos[Año],AñoDeCalculo,TablaAnualDepartamentos[Departamento],$A21)</f>
        <v>0</v>
      </c>
      <c r="BL21" s="15">
        <f ca="1">SUMIFS(INDIRECT("TablaAnualDepartamentos["&amp;BL$1&amp;"]"),TablaAnualDepartamentos[Año],AñoDeCalculo,TablaAnualDepartamentos[Departamento],$A21)</f>
        <v>7.4745370000000005E-4</v>
      </c>
      <c r="BM21" s="15">
        <f ca="1">SUMIFS(INDIRECT("TablaAnualDepartamentos["&amp;BM$1&amp;"]"),TablaAnualDepartamentos[Año],AñoDeCalculo,TablaAnualDepartamentos[Departamento],$A21)</f>
        <v>0.22365901999999999</v>
      </c>
      <c r="BN21" s="15">
        <f ca="1">SUMIFS(INDIRECT("TablaAnualDepartamentos["&amp;BN$1&amp;"]"),TablaAnualDepartamentos[Año],AñoDeCalculo,TablaAnualDepartamentos[Departamento],$A21)</f>
        <v>0</v>
      </c>
      <c r="BO21" s="15">
        <f ca="1">SUMIFS(INDIRECT("TablaAnualDepartamentos["&amp;BO$1&amp;"]"),TablaAnualDepartamentos[Año],AñoDeCalculo,TablaAnualDepartamentos[Departamento],$A21)</f>
        <v>1.3364638999999999E-2</v>
      </c>
      <c r="BP21" s="15">
        <f ca="1">SUMIFS(INDIRECT("TablaAnualDepartamentos["&amp;BP$1&amp;"]"),TablaAnualDepartamentos[Año],AñoDeCalculo,TablaAnualDepartamentos[Departamento],$A21)</f>
        <v>1.6290578999999999E-2</v>
      </c>
      <c r="BQ21" s="15">
        <f ca="1">SUMIFS(INDIRECT("TablaAnualDepartamentos["&amp;BQ$1&amp;"]"),TablaAnualDepartamentos[Año],AñoDeCalculo,TablaAnualDepartamentos[Departamento],$A21)</f>
        <v>0</v>
      </c>
      <c r="BR21" s="15">
        <f ca="1">SUMIFS(INDIRECT("TablaAnualDepartamentos["&amp;BR$1&amp;"]"),TablaAnualDepartamentos[Año],AñoDeCalculo,TablaAnualDepartamentos[Departamento],$A21)</f>
        <v>0</v>
      </c>
      <c r="BS21" s="15">
        <f ca="1">SUMIFS(INDIRECT("TablaAnualDepartamentos["&amp;BS$1&amp;"]"),TablaAnualDepartamentos[Año],AñoDeCalculo,TablaAnualDepartamentos[Departamento],$A21)</f>
        <v>7.8064430000000004E-2</v>
      </c>
      <c r="BT21" s="15">
        <f ca="1">SUMIFS(INDIRECT("TablaAnualDepartamentos["&amp;BT$1&amp;"]"),TablaAnualDepartamentos[Año],AñoDeCalculo,TablaAnualDepartamentos[Departamento],$A21)</f>
        <v>0</v>
      </c>
      <c r="CE21" s="15">
        <f t="shared" ca="1" si="2"/>
        <v>0.283914773409156</v>
      </c>
      <c r="CF21" s="15">
        <f t="shared" ca="1" si="2"/>
        <v>7.8387039999999999</v>
      </c>
      <c r="CK21" s="23">
        <f>IF(Departamentos!$D20=CK$2,Departamentos!$C20,0)</f>
        <v>0</v>
      </c>
      <c r="CL21" s="23">
        <f>IF(Departamentos!$D20=CL$2,Departamentos!$C20,0)</f>
        <v>0</v>
      </c>
      <c r="CM21" s="23">
        <f>IF(Departamentos!$D20=CM$2,Departamentos!$C20,0)</f>
        <v>0</v>
      </c>
      <c r="CN21" s="23">
        <f>IF(Departamentos!$D20=CN$2,Departamentos!$C20,0)</f>
        <v>1491689</v>
      </c>
      <c r="CO21" s="23">
        <f>IF(Departamentos!$D20=CO$2,Departamentos!$C20,0)</f>
        <v>0</v>
      </c>
      <c r="CP21" s="23">
        <f>IF(Departamentos!$D20=CP$2,Departamentos!$C20,0)</f>
        <v>0</v>
      </c>
      <c r="CQ21" s="23">
        <f>IF(Departamentos!$D20=CQ$2,Departamentos!$C20,0)</f>
        <v>0</v>
      </c>
      <c r="CR21" s="23">
        <f>IF(Departamentos!$D20=CR$2,Departamentos!$C20,0)</f>
        <v>0</v>
      </c>
      <c r="CS21" s="23">
        <f>IF(Departamentos!$D20=CS$2,Departamentos!$C20,0)</f>
        <v>0</v>
      </c>
    </row>
    <row r="22" spans="1:97" x14ac:dyDescent="0.25">
      <c r="A22" s="15">
        <f>Departamentos!A21</f>
        <v>63</v>
      </c>
      <c r="B22" s="15" t="str">
        <f>Departamentos!B21</f>
        <v>Quindío</v>
      </c>
      <c r="C22" s="15">
        <f ca="1">SUMIFS(INDIRECT("TablaAnualDepartamentos["&amp;C$1&amp;"]"),TablaAnualDepartamentos[Año],AñoDeCalculo,TablaAnualDepartamentos[Departamento],$A22)</f>
        <v>0</v>
      </c>
      <c r="D22" s="15">
        <f ca="1">SUMIFS(INDIRECT("TablaAnualDepartamentos["&amp;D$1&amp;"]"),TablaAnualDepartamentos[Año],AñoDeCalculo,TablaAnualDepartamentos[Departamento],$A22)</f>
        <v>0</v>
      </c>
      <c r="E22" s="15">
        <f ca="1">SUMIFS(INDIRECT("TablaAnualDepartamentos["&amp;E$1&amp;"]"),TablaAnualDepartamentos[Año],AñoDeCalculo,TablaAnualDepartamentos[Departamento],$A22)</f>
        <v>0</v>
      </c>
      <c r="F22" s="15">
        <f ca="1">SUMIFS(INDIRECT("TablaAnualDepartamentos["&amp;F$1&amp;"]"),TablaAnualDepartamentos[Año],AñoDeCalculo,TablaAnualDepartamentos[Departamento],$A22)</f>
        <v>0</v>
      </c>
      <c r="G22" s="15">
        <f ca="1">SUMIFS(INDIRECT("TablaAnualDepartamentos["&amp;G$1&amp;"]"),TablaAnualDepartamentos[Año],AñoDeCalculo,TablaAnualDepartamentos[Departamento],$A22)</f>
        <v>0</v>
      </c>
      <c r="H22" s="15">
        <f ca="1">SUMIFS(INDIRECT("TablaAnualDepartamentos["&amp;H$1&amp;"]"),TablaAnualDepartamentos[Año],AñoDeCalculo,TablaAnualDepartamentos[Departamento],$A22)</f>
        <v>0</v>
      </c>
      <c r="I22" s="15">
        <f ca="1">SUMIFS(INDIRECT("TablaAnualDepartamentos["&amp;I$1&amp;"]"),TablaAnualDepartamentos[Año],AñoDeCalculo,TablaAnualDepartamentos[Departamento],$A22)</f>
        <v>0</v>
      </c>
      <c r="J22" s="15">
        <f ca="1">SUMIFS(INDIRECT("TablaAnualDepartamentos["&amp;J$1&amp;"]"),TablaAnualDepartamentos[Año],AñoDeCalculo,TablaAnualDepartamentos[Departamento],$A22)</f>
        <v>0</v>
      </c>
      <c r="K22" s="15">
        <f ca="1">SUMIFS(INDIRECT("TablaAnualDepartamentos["&amp;K$1&amp;"]"),TablaAnualDepartamentos[Año],AñoDeCalculo,TablaAnualDepartamentos[Departamento],$A22)</f>
        <v>0</v>
      </c>
      <c r="L22" s="15">
        <f ca="1">SUMIFS(INDIRECT("TablaAnualDepartamentos["&amp;L$1&amp;"]"),TablaAnualDepartamentos[Año],AñoDeCalculo,TablaAnualDepartamentos[Departamento],$A22)</f>
        <v>0</v>
      </c>
      <c r="M22" s="15">
        <f ca="1">SUMIFS(INDIRECT("TablaAnualDepartamentos["&amp;M$1&amp;"]"),TablaAnualDepartamentos[Año],AñoDeCalculo,TablaAnualDepartamentos[Departamento],$A22)</f>
        <v>0</v>
      </c>
      <c r="N22" s="15">
        <f ca="1">SUMIFS(INDIRECT("TablaAnualDepartamentos["&amp;N$1&amp;"]"),TablaAnualDepartamentos[Año],AñoDeCalculo,TablaAnualDepartamentos[Departamento],$A22)</f>
        <v>0</v>
      </c>
      <c r="O22" s="15">
        <f ca="1">SUMIFS(INDIRECT("TablaAnualDepartamentos["&amp;O$1&amp;"]"),TablaAnualDepartamentos[Año],AñoDeCalculo,TablaAnualDepartamentos[Departamento],$A22)</f>
        <v>0</v>
      </c>
      <c r="P22" s="15">
        <f ca="1">SUMIFS(INDIRECT("TablaAnualDepartamentos["&amp;P$1&amp;"]"),TablaAnualDepartamentos[Año],AñoDeCalculo,TablaAnualDepartamentos[Departamento],$A22)</f>
        <v>0</v>
      </c>
      <c r="Q22" s="15">
        <f ca="1">SUMIFS(INDIRECT("TablaAnualDepartamentos["&amp;Q$1&amp;"]"),TablaAnualDepartamentos[Año],AñoDeCalculo,TablaAnualDepartamentos[Departamento],$A22)</f>
        <v>0</v>
      </c>
      <c r="R22" s="15">
        <f ca="1">SUMIFS(INDIRECT("TablaAnualDepartamentos["&amp;R$1&amp;"]"),TablaAnualDepartamentos[Año],AñoDeCalculo,TablaAnualDepartamentos[Departamento],$A22)</f>
        <v>4.5296086999999998</v>
      </c>
      <c r="S22" s="15">
        <f ca="1">SUMIFS(INDIRECT("TablaAnualDepartamentos["&amp;S$1&amp;"]"),TablaAnualDepartamentos[Año],AñoDeCalculo,TablaAnualDepartamentos[Departamento],$A22)</f>
        <v>6.6900110000000002</v>
      </c>
      <c r="T22" s="15">
        <f ca="1">SUMIFS(INDIRECT("TablaAnualDepartamentos["&amp;T$1&amp;"]"),TablaAnualDepartamentos[Año],AñoDeCalculo,TablaAnualDepartamentos[Departamento],$A22)</f>
        <v>3.2710560000000002</v>
      </c>
      <c r="U22" s="15">
        <f ca="1">SUMIFS(INDIRECT("TablaAnualDepartamentos["&amp;U$1&amp;"]"),TablaAnualDepartamentos[Año],AñoDeCalculo,TablaAnualDepartamentos[Departamento],$A22)</f>
        <v>2.4304163999999999</v>
      </c>
      <c r="V22" s="15">
        <f ca="1">SUMIFS(INDIRECT("TablaAnualDepartamentos["&amp;V$1&amp;"]"),TablaAnualDepartamentos[Año],AñoDeCalculo,TablaAnualDepartamentos[Departamento],$A22)</f>
        <v>0</v>
      </c>
      <c r="W22" s="15">
        <f ca="1">SUMIFS(INDIRECT("TablaAnualDepartamentos["&amp;W$1&amp;"]"),TablaAnualDepartamentos[Año],AñoDeCalculo,TablaAnualDepartamentos[Departamento],$A22)</f>
        <v>0</v>
      </c>
      <c r="X22" s="15">
        <f ca="1">SUMIFS(INDIRECT("TablaAnualDepartamentos["&amp;X$1&amp;"]"),TablaAnualDepartamentos[Año],AñoDeCalculo,TablaAnualDepartamentos[Departamento],$A22)</f>
        <v>0</v>
      </c>
      <c r="Y22" s="15">
        <f ca="1">SUMIFS(INDIRECT("TablaAnualDepartamentos["&amp;Y$1&amp;"]"),TablaAnualDepartamentos[Año],AñoDeCalculo,TablaAnualDepartamentos[Departamento],$A22)</f>
        <v>0</v>
      </c>
      <c r="Z22" s="15">
        <f ca="1">SUMIFS(INDIRECT("TablaAnualDepartamentos["&amp;Z$1&amp;"]"),TablaAnualDepartamentos[Año],AñoDeCalculo,TablaAnualDepartamentos[Departamento],$A22)</f>
        <v>0</v>
      </c>
      <c r="AA22" s="15">
        <f ca="1">SUMIFS(INDIRECT("TablaAnualDepartamentos["&amp;AA$1&amp;"]"),TablaAnualDepartamentos[Año],AñoDeCalculo,TablaAnualDepartamentos[Departamento],$A22)</f>
        <v>0</v>
      </c>
      <c r="AB22" s="15">
        <f ca="1">SUMIFS(INDIRECT("TablaAnualDepartamentos["&amp;AB$1&amp;"]"),TablaAnualDepartamentos[Año],AñoDeCalculo,TablaAnualDepartamentos[Departamento],$A22)</f>
        <v>0</v>
      </c>
      <c r="AC22" s="15">
        <f ca="1">SUMIFS(INDIRECT("TablaAnualDepartamentos["&amp;AC$1&amp;"]"),TablaAnualDepartamentos[Año],AñoDeCalculo,TablaAnualDepartamentos[Departamento],$A22)</f>
        <v>0</v>
      </c>
      <c r="AD22" s="15">
        <f ca="1">SUMIFS(INDIRECT("TablaAnualDepartamentos["&amp;AD$1&amp;"]"),TablaAnualDepartamentos[Año],AñoDeCalculo,TablaAnualDepartamentos[Departamento],$A22)</f>
        <v>0</v>
      </c>
      <c r="AE22" s="15">
        <f ca="1">SUMIFS(INDIRECT("TablaAnualDepartamentos["&amp;AE$1&amp;"]"),TablaAnualDepartamentos[Año],AñoDeCalculo,TablaAnualDepartamentos[Departamento],$A22)</f>
        <v>8.4864010000000007</v>
      </c>
      <c r="AF22" s="15">
        <f ca="1">SUMIFS(INDIRECT("TablaAnualDepartamentos["&amp;AF$1&amp;"]"),TablaAnualDepartamentos[Año],AñoDeCalculo,TablaAnualDepartamentos[Departamento],$A22)</f>
        <v>0.83199800000000002</v>
      </c>
      <c r="AG22" s="15">
        <f ca="1">SUMIFS(INDIRECT("TablaAnualDepartamentos["&amp;AG$1&amp;"]"),TablaAnualDepartamentos[Año],AñoDeCalculo,TablaAnualDepartamentos[Departamento],$A22)</f>
        <v>0.63228602383531995</v>
      </c>
      <c r="AH22" s="15">
        <f ca="1">SUMIFS(INDIRECT("TablaAnualDepartamentos["&amp;AH$1&amp;"]"),TablaAnualDepartamentos[Año],AñoDeCalculo,TablaAnualDepartamentos[Departamento],$A22)</f>
        <v>1.3477398</v>
      </c>
      <c r="AI22" s="15">
        <f ca="1">SUMIFS(INDIRECT("TablaAnualDepartamentos["&amp;AI$1&amp;"]"),TablaAnualDepartamentos[Año],AñoDeCalculo,TablaAnualDepartamentos[Departamento],$A22)</f>
        <v>0.95738270000000003</v>
      </c>
      <c r="AJ22" s="15">
        <f ca="1">SUMIFS(INDIRECT("TablaAnualDepartamentos["&amp;AJ$1&amp;"]"),TablaAnualDepartamentos[Año],AñoDeCalculo,TablaAnualDepartamentos[Departamento],$A22)</f>
        <v>6.4964279999999999E-2</v>
      </c>
      <c r="AK22" s="15">
        <f ca="1">SUMIFS(INDIRECT("TablaAnualDepartamentos["&amp;AK$1&amp;"]"),TablaAnualDepartamentos[Año],AñoDeCalculo,TablaAnualDepartamentos[Departamento],$A22)</f>
        <v>7.6739819999999996</v>
      </c>
      <c r="AL22" s="15">
        <f ca="1">SUMIFS(INDIRECT("TablaAnualDepartamentos["&amp;AL$1&amp;"]"),TablaAnualDepartamentos[Año],AñoDeCalculo,TablaAnualDepartamentos[Departamento],$A22)</f>
        <v>0.47766642728123399</v>
      </c>
      <c r="AM22" s="15">
        <f ca="1">SUMIFS(INDIRECT("TablaAnualDepartamentos["&amp;AM$1&amp;"]"),TablaAnualDepartamentos[Año],AñoDeCalculo,TablaAnualDepartamentos[Departamento],$A22)</f>
        <v>0</v>
      </c>
      <c r="AN22" s="15">
        <f ca="1">SUMIFS(INDIRECT("TablaAnualDepartamentos["&amp;AN$1&amp;"]"),TablaAnualDepartamentos[Año],AñoDeCalculo,TablaAnualDepartamentos[Departamento],$A22)</f>
        <v>0.60397080999999997</v>
      </c>
      <c r="AO22" s="15">
        <f ca="1">SUMIFS(INDIRECT("TablaAnualDepartamentos["&amp;AO$1&amp;"]"),TablaAnualDepartamentos[Año],AñoDeCalculo,TablaAnualDepartamentos[Departamento],$A22)</f>
        <v>0.21013324999999999</v>
      </c>
      <c r="AP22" s="15">
        <f ca="1">SUMIFS(INDIRECT("TablaAnualDepartamentos["&amp;AP$1&amp;"]"),TablaAnualDepartamentos[Año],AñoDeCalculo,TablaAnualDepartamentos[Departamento],$A22)</f>
        <v>0.12367846</v>
      </c>
      <c r="AQ22" s="15">
        <f ca="1">SUMIFS(INDIRECT("TablaAnualDepartamentos["&amp;AQ$1&amp;"]"),TablaAnualDepartamentos[Año],AñoDeCalculo,TablaAnualDepartamentos[Departamento],$A22)</f>
        <v>0.1038471</v>
      </c>
      <c r="AR22" s="15">
        <f ca="1">SUMIFS(INDIRECT("TablaAnualDepartamentos["&amp;AR$1&amp;"]"),TablaAnualDepartamentos[Año],AñoDeCalculo,TablaAnualDepartamentos[Departamento],$A22)</f>
        <v>0</v>
      </c>
      <c r="AS22" s="15">
        <f ca="1">SUMIFS(INDIRECT("TablaAnualDepartamentos["&amp;AS$1&amp;"]"),TablaAnualDepartamentos[Año],AñoDeCalculo,TablaAnualDepartamentos[Departamento],$A22)</f>
        <v>0</v>
      </c>
      <c r="AT22" s="15">
        <f ca="1">SUMIFS(INDIRECT("TablaAnualDepartamentos["&amp;AT$1&amp;"]"),TablaAnualDepartamentos[Año],AñoDeCalculo,TablaAnualDepartamentos[Departamento],$A22)</f>
        <v>0</v>
      </c>
      <c r="AU22" s="15">
        <f ca="1">SUMIFS(INDIRECT("TablaAnualDepartamentos["&amp;AU$1&amp;"]"),TablaAnualDepartamentos[Año],AñoDeCalculo,TablaAnualDepartamentos[Departamento],$A22)</f>
        <v>0</v>
      </c>
      <c r="AV22" s="15">
        <f ca="1">SUMIFS(INDIRECT("TablaAnualDepartamentos["&amp;AV$1&amp;"]"),TablaAnualDepartamentos[Año],AñoDeCalculo,TablaAnualDepartamentos[Departamento],$A22)</f>
        <v>0.43654330000000002</v>
      </c>
      <c r="AW22" s="15">
        <f ca="1">SUMIFS(INDIRECT("TablaAnualDepartamentos["&amp;AW$1&amp;"]"),TablaAnualDepartamentos[Año],AñoDeCalculo,TablaAnualDepartamentos[Departamento],$A22)</f>
        <v>0</v>
      </c>
      <c r="AX22" s="15">
        <f ca="1">SUMIFS(INDIRECT("TablaAnualDepartamentos["&amp;AX$1&amp;"]"),TablaAnualDepartamentos[Año],AñoDeCalculo,TablaAnualDepartamentos[Departamento],$A22)</f>
        <v>0</v>
      </c>
      <c r="AY22" s="15">
        <f ca="1">SUMIFS(INDIRECT("TablaAnualDepartamentos["&amp;AY$1&amp;"]"),TablaAnualDepartamentos[Año],AñoDeCalculo,TablaAnualDepartamentos[Departamento],$A22)</f>
        <v>0</v>
      </c>
      <c r="AZ22" s="15">
        <f ca="1">SUMIFS(INDIRECT("TablaAnualDepartamentos["&amp;AZ$1&amp;"]"),TablaAnualDepartamentos[Año],AñoDeCalculo,TablaAnualDepartamentos[Departamento],$A22)</f>
        <v>0</v>
      </c>
      <c r="BA22" s="15">
        <f ca="1">SUMIFS(INDIRECT("TablaAnualDepartamentos["&amp;BA$1&amp;"]"),TablaAnualDepartamentos[Año],AñoDeCalculo,TablaAnualDepartamentos[Departamento],$A22)</f>
        <v>0</v>
      </c>
      <c r="BB22" s="15">
        <f ca="1">SUMIFS(INDIRECT("TablaAnualDepartamentos["&amp;BB$1&amp;"]"),TablaAnualDepartamentos[Año],AñoDeCalculo,TablaAnualDepartamentos[Departamento],$A22)</f>
        <v>0.45175451100000003</v>
      </c>
      <c r="BC22" s="15">
        <f ca="1">SUMIFS(INDIRECT("TablaAnualDepartamentos["&amp;BC$1&amp;"]"),TablaAnualDepartamentos[Año],AñoDeCalculo,TablaAnualDepartamentos[Departamento],$A22)</f>
        <v>0</v>
      </c>
      <c r="BD22" s="15">
        <f ca="1">SUMIFS(INDIRECT("TablaAnualDepartamentos["&amp;BD$1&amp;"]"),TablaAnualDepartamentos[Año],AñoDeCalculo,TablaAnualDepartamentos[Departamento],$A22)</f>
        <v>0</v>
      </c>
      <c r="BE22" s="15">
        <f ca="1">SUMIFS(INDIRECT("TablaAnualDepartamentos["&amp;BE$1&amp;"]"),TablaAnualDepartamentos[Año],AñoDeCalculo,TablaAnualDepartamentos[Departamento],$A22)</f>
        <v>0</v>
      </c>
      <c r="BF22" s="15">
        <f ca="1">SUMIFS(INDIRECT("TablaAnualDepartamentos["&amp;BF$1&amp;"]"),TablaAnualDepartamentos[Año],AñoDeCalculo,TablaAnualDepartamentos[Departamento],$A22)</f>
        <v>0</v>
      </c>
      <c r="BG22" s="15">
        <f ca="1">SUMIFS(INDIRECT("TablaAnualDepartamentos["&amp;BG$1&amp;"]"),TablaAnualDepartamentos[Año],AñoDeCalculo,TablaAnualDepartamentos[Departamento],$A22)</f>
        <v>0.88043939999999998</v>
      </c>
      <c r="BH22" s="15">
        <f ca="1">SUMIFS(INDIRECT("TablaAnualDepartamentos["&amp;BH$1&amp;"]"),TablaAnualDepartamentos[Año],AñoDeCalculo,TablaAnualDepartamentos[Departamento],$A22)</f>
        <v>5.7570959999999997E-2</v>
      </c>
      <c r="BI22" s="15">
        <f ca="1">SUMIFS(INDIRECT("TablaAnualDepartamentos["&amp;BI$1&amp;"]"),TablaAnualDepartamentos[Año],AñoDeCalculo,TablaAnualDepartamentos[Departamento],$A22)</f>
        <v>7.8721390000000002E-2</v>
      </c>
      <c r="BJ22" s="15">
        <f ca="1">SUMIFS(INDIRECT("TablaAnualDepartamentos["&amp;BJ$1&amp;"]"),TablaAnualDepartamentos[Año],AñoDeCalculo,TablaAnualDepartamentos[Departamento],$A22)</f>
        <v>0</v>
      </c>
      <c r="BK22" s="15">
        <f ca="1">SUMIFS(INDIRECT("TablaAnualDepartamentos["&amp;BK$1&amp;"]"),TablaAnualDepartamentos[Año],AñoDeCalculo,TablaAnualDepartamentos[Departamento],$A22)</f>
        <v>0</v>
      </c>
      <c r="BL22" s="15">
        <f ca="1">SUMIFS(INDIRECT("TablaAnualDepartamentos["&amp;BL$1&amp;"]"),TablaAnualDepartamentos[Año],AñoDeCalculo,TablaAnualDepartamentos[Departamento],$A22)</f>
        <v>3.4238856E-3</v>
      </c>
      <c r="BM22" s="15">
        <f ca="1">SUMIFS(INDIRECT("TablaAnualDepartamentos["&amp;BM$1&amp;"]"),TablaAnualDepartamentos[Año],AñoDeCalculo,TablaAnualDepartamentos[Departamento],$A22)</f>
        <v>0.16814633000000001</v>
      </c>
      <c r="BN22" s="15">
        <f ca="1">SUMIFS(INDIRECT("TablaAnualDepartamentos["&amp;BN$1&amp;"]"),TablaAnualDepartamentos[Año],AñoDeCalculo,TablaAnualDepartamentos[Departamento],$A22)</f>
        <v>0</v>
      </c>
      <c r="BO22" s="15">
        <f ca="1">SUMIFS(INDIRECT("TablaAnualDepartamentos["&amp;BO$1&amp;"]"),TablaAnualDepartamentos[Año],AñoDeCalculo,TablaAnualDepartamentos[Departamento],$A22)</f>
        <v>5.79102E-3</v>
      </c>
      <c r="BP22" s="15">
        <f ca="1">SUMIFS(INDIRECT("TablaAnualDepartamentos["&amp;BP$1&amp;"]"),TablaAnualDepartamentos[Año],AñoDeCalculo,TablaAnualDepartamentos[Departamento],$A22)</f>
        <v>5.7467630000000002E-3</v>
      </c>
      <c r="BQ22" s="15">
        <f ca="1">SUMIFS(INDIRECT("TablaAnualDepartamentos["&amp;BQ$1&amp;"]"),TablaAnualDepartamentos[Año],AñoDeCalculo,TablaAnualDepartamentos[Departamento],$A22)</f>
        <v>0</v>
      </c>
      <c r="BR22" s="15">
        <f ca="1">SUMIFS(INDIRECT("TablaAnualDepartamentos["&amp;BR$1&amp;"]"),TablaAnualDepartamentos[Año],AñoDeCalculo,TablaAnualDepartamentos[Departamento],$A22)</f>
        <v>0</v>
      </c>
      <c r="BS22" s="15">
        <f ca="1">SUMIFS(INDIRECT("TablaAnualDepartamentos["&amp;BS$1&amp;"]"),TablaAnualDepartamentos[Año],AñoDeCalculo,TablaAnualDepartamentos[Departamento],$A22)</f>
        <v>9.032453E-2</v>
      </c>
      <c r="BT22" s="15">
        <f ca="1">SUMIFS(INDIRECT("TablaAnualDepartamentos["&amp;BT$1&amp;"]"),TablaAnualDepartamentos[Año],AñoDeCalculo,TablaAnualDepartamentos[Departamento],$A22)</f>
        <v>0</v>
      </c>
      <c r="CE22" s="15">
        <f t="shared" ca="1" si="2"/>
        <v>0.47766642728123399</v>
      </c>
      <c r="CF22" s="15">
        <f t="shared" ca="1" si="2"/>
        <v>7.6739819999999996</v>
      </c>
      <c r="CK22" s="23">
        <f>IF(Departamentos!$D21=CK$2,Departamentos!$C21,0)</f>
        <v>0</v>
      </c>
      <c r="CL22" s="23">
        <f>IF(Departamentos!$D21=CL$2,Departamentos!$C21,0)</f>
        <v>0</v>
      </c>
      <c r="CM22" s="23">
        <f>IF(Departamentos!$D21=CM$2,Departamentos!$C21,0)</f>
        <v>0</v>
      </c>
      <c r="CN22" s="23">
        <f>IF(Departamentos!$D21=CN$2,Departamentos!$C21,0)</f>
        <v>0</v>
      </c>
      <c r="CO22" s="23">
        <f>IF(Departamentos!$D21=CO$2,Departamentos!$C21,0)</f>
        <v>539904</v>
      </c>
      <c r="CP22" s="23">
        <f>IF(Departamentos!$D21=CP$2,Departamentos!$C21,0)</f>
        <v>0</v>
      </c>
      <c r="CQ22" s="23">
        <f>IF(Departamentos!$D21=CQ$2,Departamentos!$C21,0)</f>
        <v>0</v>
      </c>
      <c r="CR22" s="23">
        <f>IF(Departamentos!$D21=CR$2,Departamentos!$C21,0)</f>
        <v>0</v>
      </c>
      <c r="CS22" s="23">
        <f>IF(Departamentos!$D21=CS$2,Departamentos!$C21,0)</f>
        <v>0</v>
      </c>
    </row>
    <row r="23" spans="1:97" x14ac:dyDescent="0.25">
      <c r="A23" s="15">
        <f>Departamentos!A22</f>
        <v>66</v>
      </c>
      <c r="B23" s="15" t="str">
        <f>Departamentos!B22</f>
        <v>Risaralda</v>
      </c>
      <c r="C23" s="15">
        <f ca="1">SUMIFS(INDIRECT("TablaAnualDepartamentos["&amp;C$1&amp;"]"),TablaAnualDepartamentos[Año],AñoDeCalculo,TablaAnualDepartamentos[Departamento],$A23)</f>
        <v>0</v>
      </c>
      <c r="D23" s="15">
        <f ca="1">SUMIFS(INDIRECT("TablaAnualDepartamentos["&amp;D$1&amp;"]"),TablaAnualDepartamentos[Año],AñoDeCalculo,TablaAnualDepartamentos[Departamento],$A23)</f>
        <v>0</v>
      </c>
      <c r="E23" s="15">
        <f ca="1">SUMIFS(INDIRECT("TablaAnualDepartamentos["&amp;E$1&amp;"]"),TablaAnualDepartamentos[Año],AñoDeCalculo,TablaAnualDepartamentos[Departamento],$A23)</f>
        <v>0</v>
      </c>
      <c r="F23" s="15">
        <f ca="1">SUMIFS(INDIRECT("TablaAnualDepartamentos["&amp;F$1&amp;"]"),TablaAnualDepartamentos[Año],AñoDeCalculo,TablaAnualDepartamentos[Departamento],$A23)</f>
        <v>0</v>
      </c>
      <c r="G23" s="15">
        <f ca="1">SUMIFS(INDIRECT("TablaAnualDepartamentos["&amp;G$1&amp;"]"),TablaAnualDepartamentos[Año],AñoDeCalculo,TablaAnualDepartamentos[Departamento],$A23)</f>
        <v>0</v>
      </c>
      <c r="H23" s="15">
        <f ca="1">SUMIFS(INDIRECT("TablaAnualDepartamentos["&amp;H$1&amp;"]"),TablaAnualDepartamentos[Año],AñoDeCalculo,TablaAnualDepartamentos[Departamento],$A23)</f>
        <v>0</v>
      </c>
      <c r="I23" s="15">
        <f ca="1">SUMIFS(INDIRECT("TablaAnualDepartamentos["&amp;I$1&amp;"]"),TablaAnualDepartamentos[Año],AñoDeCalculo,TablaAnualDepartamentos[Departamento],$A23)</f>
        <v>0</v>
      </c>
      <c r="J23" s="15">
        <f ca="1">SUMIFS(INDIRECT("TablaAnualDepartamentos["&amp;J$1&amp;"]"),TablaAnualDepartamentos[Año],AñoDeCalculo,TablaAnualDepartamentos[Departamento],$A23)</f>
        <v>0</v>
      </c>
      <c r="K23" s="15">
        <f ca="1">SUMIFS(INDIRECT("TablaAnualDepartamentos["&amp;K$1&amp;"]"),TablaAnualDepartamentos[Año],AñoDeCalculo,TablaAnualDepartamentos[Departamento],$A23)</f>
        <v>0</v>
      </c>
      <c r="L23" s="15">
        <f ca="1">SUMIFS(INDIRECT("TablaAnualDepartamentos["&amp;L$1&amp;"]"),TablaAnualDepartamentos[Año],AñoDeCalculo,TablaAnualDepartamentos[Departamento],$A23)</f>
        <v>0</v>
      </c>
      <c r="M23" s="15">
        <f ca="1">SUMIFS(INDIRECT("TablaAnualDepartamentos["&amp;M$1&amp;"]"),TablaAnualDepartamentos[Año],AñoDeCalculo,TablaAnualDepartamentos[Departamento],$A23)</f>
        <v>0</v>
      </c>
      <c r="N23" s="15">
        <f ca="1">SUMIFS(INDIRECT("TablaAnualDepartamentos["&amp;N$1&amp;"]"),TablaAnualDepartamentos[Año],AñoDeCalculo,TablaAnualDepartamentos[Departamento],$A23)</f>
        <v>0</v>
      </c>
      <c r="O23" s="15">
        <f ca="1">SUMIFS(INDIRECT("TablaAnualDepartamentos["&amp;O$1&amp;"]"),TablaAnualDepartamentos[Año],AñoDeCalculo,TablaAnualDepartamentos[Departamento],$A23)</f>
        <v>0</v>
      </c>
      <c r="P23" s="15">
        <f ca="1">SUMIFS(INDIRECT("TablaAnualDepartamentos["&amp;P$1&amp;"]"),TablaAnualDepartamentos[Año],AñoDeCalculo,TablaAnualDepartamentos[Departamento],$A23)</f>
        <v>0</v>
      </c>
      <c r="Q23" s="15">
        <f ca="1">SUMIFS(INDIRECT("TablaAnualDepartamentos["&amp;Q$1&amp;"]"),TablaAnualDepartamentos[Año],AñoDeCalculo,TablaAnualDepartamentos[Departamento],$A23)</f>
        <v>0</v>
      </c>
      <c r="R23" s="15">
        <f ca="1">SUMIFS(INDIRECT("TablaAnualDepartamentos["&amp;R$1&amp;"]"),TablaAnualDepartamentos[Año],AñoDeCalculo,TablaAnualDepartamentos[Departamento],$A23)</f>
        <v>4.6806403999999997</v>
      </c>
      <c r="S23" s="15">
        <f ca="1">SUMIFS(INDIRECT("TablaAnualDepartamentos["&amp;S$1&amp;"]"),TablaAnualDepartamentos[Año],AñoDeCalculo,TablaAnualDepartamentos[Departamento],$A23)</f>
        <v>6.6796990000000003</v>
      </c>
      <c r="T23" s="15">
        <f ca="1">SUMIFS(INDIRECT("TablaAnualDepartamentos["&amp;T$1&amp;"]"),TablaAnualDepartamentos[Año],AñoDeCalculo,TablaAnualDepartamentos[Departamento],$A23)</f>
        <v>3.9030100000000001</v>
      </c>
      <c r="U23" s="15">
        <f ca="1">SUMIFS(INDIRECT("TablaAnualDepartamentos["&amp;U$1&amp;"]"),TablaAnualDepartamentos[Año],AñoDeCalculo,TablaAnualDepartamentos[Departamento],$A23)</f>
        <v>2.1162844000000001</v>
      </c>
      <c r="V23" s="15">
        <f ca="1">SUMIFS(INDIRECT("TablaAnualDepartamentos["&amp;V$1&amp;"]"),TablaAnualDepartamentos[Año],AñoDeCalculo,TablaAnualDepartamentos[Departamento],$A23)</f>
        <v>0</v>
      </c>
      <c r="W23" s="15">
        <f ca="1">SUMIFS(INDIRECT("TablaAnualDepartamentos["&amp;W$1&amp;"]"),TablaAnualDepartamentos[Año],AñoDeCalculo,TablaAnualDepartamentos[Departamento],$A23)</f>
        <v>0</v>
      </c>
      <c r="X23" s="15">
        <f ca="1">SUMIFS(INDIRECT("TablaAnualDepartamentos["&amp;X$1&amp;"]"),TablaAnualDepartamentos[Año],AñoDeCalculo,TablaAnualDepartamentos[Departamento],$A23)</f>
        <v>0</v>
      </c>
      <c r="Y23" s="15">
        <f ca="1">SUMIFS(INDIRECT("TablaAnualDepartamentos["&amp;Y$1&amp;"]"),TablaAnualDepartamentos[Año],AñoDeCalculo,TablaAnualDepartamentos[Departamento],$A23)</f>
        <v>0</v>
      </c>
      <c r="Z23" s="15">
        <f ca="1">SUMIFS(INDIRECT("TablaAnualDepartamentos["&amp;Z$1&amp;"]"),TablaAnualDepartamentos[Año],AñoDeCalculo,TablaAnualDepartamentos[Departamento],$A23)</f>
        <v>0</v>
      </c>
      <c r="AA23" s="15">
        <f ca="1">SUMIFS(INDIRECT("TablaAnualDepartamentos["&amp;AA$1&amp;"]"),TablaAnualDepartamentos[Año],AñoDeCalculo,TablaAnualDepartamentos[Departamento],$A23)</f>
        <v>0</v>
      </c>
      <c r="AB23" s="15">
        <f ca="1">SUMIFS(INDIRECT("TablaAnualDepartamentos["&amp;AB$1&amp;"]"),TablaAnualDepartamentos[Año],AñoDeCalculo,TablaAnualDepartamentos[Departamento],$A23)</f>
        <v>0</v>
      </c>
      <c r="AC23" s="15">
        <f ca="1">SUMIFS(INDIRECT("TablaAnualDepartamentos["&amp;AC$1&amp;"]"),TablaAnualDepartamentos[Año],AñoDeCalculo,TablaAnualDepartamentos[Departamento],$A23)</f>
        <v>0</v>
      </c>
      <c r="AD23" s="15">
        <f ca="1">SUMIFS(INDIRECT("TablaAnualDepartamentos["&amp;AD$1&amp;"]"),TablaAnualDepartamentos[Año],AñoDeCalculo,TablaAnualDepartamentos[Departamento],$A23)</f>
        <v>0</v>
      </c>
      <c r="AE23" s="15">
        <f ca="1">SUMIFS(INDIRECT("TablaAnualDepartamentos["&amp;AE$1&amp;"]"),TablaAnualDepartamentos[Año],AñoDeCalculo,TablaAnualDepartamentos[Departamento],$A23)</f>
        <v>8.328125</v>
      </c>
      <c r="AF23" s="15">
        <f ca="1">SUMIFS(INDIRECT("TablaAnualDepartamentos["&amp;AF$1&amp;"]"),TablaAnualDepartamentos[Año],AñoDeCalculo,TablaAnualDepartamentos[Departamento],$A23)</f>
        <v>0.93300400000000006</v>
      </c>
      <c r="AG23" s="15">
        <f ca="1">SUMIFS(INDIRECT("TablaAnualDepartamentos["&amp;AG$1&amp;"]"),TablaAnualDepartamentos[Año],AñoDeCalculo,TablaAnualDepartamentos[Departamento],$A23)</f>
        <v>0.61644310378024503</v>
      </c>
      <c r="AH23" s="15">
        <f ca="1">SUMIFS(INDIRECT("TablaAnualDepartamentos["&amp;AH$1&amp;"]"),TablaAnualDepartamentos[Año],AñoDeCalculo,TablaAnualDepartamentos[Departamento],$A23)</f>
        <v>1.3573336</v>
      </c>
      <c r="AI23" s="15">
        <f ca="1">SUMIFS(INDIRECT("TablaAnualDepartamentos["&amp;AI$1&amp;"]"),TablaAnualDepartamentos[Año],AñoDeCalculo,TablaAnualDepartamentos[Departamento],$A23)</f>
        <v>0.9810432</v>
      </c>
      <c r="AJ23" s="15">
        <f ca="1">SUMIFS(INDIRECT("TablaAnualDepartamentos["&amp;AJ$1&amp;"]"),TablaAnualDepartamentos[Año],AñoDeCalculo,TablaAnualDepartamentos[Departamento],$A23)</f>
        <v>8.8884309999999994E-2</v>
      </c>
      <c r="AK23" s="15">
        <f ca="1">SUMIFS(INDIRECT("TablaAnualDepartamentos["&amp;AK$1&amp;"]"),TablaAnualDepartamentos[Año],AñoDeCalculo,TablaAnualDepartamentos[Departamento],$A23)</f>
        <v>8.617362</v>
      </c>
      <c r="AL23" s="15">
        <f ca="1">SUMIFS(INDIRECT("TablaAnualDepartamentos["&amp;AL$1&amp;"]"),TablaAnualDepartamentos[Año],AñoDeCalculo,TablaAnualDepartamentos[Departamento],$A23)</f>
        <v>0.48000698107353401</v>
      </c>
      <c r="AM23" s="15">
        <f ca="1">SUMIFS(INDIRECT("TablaAnualDepartamentos["&amp;AM$1&amp;"]"),TablaAnualDepartamentos[Año],AñoDeCalculo,TablaAnualDepartamentos[Departamento],$A23)</f>
        <v>0</v>
      </c>
      <c r="AN23" s="15">
        <f ca="1">SUMIFS(INDIRECT("TablaAnualDepartamentos["&amp;AN$1&amp;"]"),TablaAnualDepartamentos[Año],AñoDeCalculo,TablaAnualDepartamentos[Departamento],$A23)</f>
        <v>0.63070850000000001</v>
      </c>
      <c r="AO23" s="15">
        <f ca="1">SUMIFS(INDIRECT("TablaAnualDepartamentos["&amp;AO$1&amp;"]"),TablaAnualDepartamentos[Año],AñoDeCalculo,TablaAnualDepartamentos[Departamento],$A23)</f>
        <v>0.23734089</v>
      </c>
      <c r="AP23" s="15">
        <f ca="1">SUMIFS(INDIRECT("TablaAnualDepartamentos["&amp;AP$1&amp;"]"),TablaAnualDepartamentos[Año],AñoDeCalculo,TablaAnualDepartamentos[Departamento],$A23)</f>
        <v>0.13551063999999999</v>
      </c>
      <c r="AQ23" s="15">
        <f ca="1">SUMIFS(INDIRECT("TablaAnualDepartamentos["&amp;AQ$1&amp;"]"),TablaAnualDepartamentos[Año],AñoDeCalculo,TablaAnualDepartamentos[Departamento],$A23)</f>
        <v>4.9454270000000002E-2</v>
      </c>
      <c r="AR23" s="15">
        <f ca="1">SUMIFS(INDIRECT("TablaAnualDepartamentos["&amp;AR$1&amp;"]"),TablaAnualDepartamentos[Año],AñoDeCalculo,TablaAnualDepartamentos[Departamento],$A23)</f>
        <v>0</v>
      </c>
      <c r="AS23" s="15">
        <f ca="1">SUMIFS(INDIRECT("TablaAnualDepartamentos["&amp;AS$1&amp;"]"),TablaAnualDepartamentos[Año],AñoDeCalculo,TablaAnualDepartamentos[Departamento],$A23)</f>
        <v>0</v>
      </c>
      <c r="AT23" s="15">
        <f ca="1">SUMIFS(INDIRECT("TablaAnualDepartamentos["&amp;AT$1&amp;"]"),TablaAnualDepartamentos[Año],AñoDeCalculo,TablaAnualDepartamentos[Departamento],$A23)</f>
        <v>0</v>
      </c>
      <c r="AU23" s="15">
        <f ca="1">SUMIFS(INDIRECT("TablaAnualDepartamentos["&amp;AU$1&amp;"]"),TablaAnualDepartamentos[Año],AñoDeCalculo,TablaAnualDepartamentos[Departamento],$A23)</f>
        <v>0</v>
      </c>
      <c r="AV23" s="15">
        <f ca="1">SUMIFS(INDIRECT("TablaAnualDepartamentos["&amp;AV$1&amp;"]"),TablaAnualDepartamentos[Año],AñoDeCalculo,TablaAnualDepartamentos[Departamento],$A23)</f>
        <v>0.43037399999999998</v>
      </c>
      <c r="AW23" s="15">
        <f ca="1">SUMIFS(INDIRECT("TablaAnualDepartamentos["&amp;AW$1&amp;"]"),TablaAnualDepartamentos[Año],AñoDeCalculo,TablaAnualDepartamentos[Departamento],$A23)</f>
        <v>0</v>
      </c>
      <c r="AX23" s="15">
        <f ca="1">SUMIFS(INDIRECT("TablaAnualDepartamentos["&amp;AX$1&amp;"]"),TablaAnualDepartamentos[Año],AñoDeCalculo,TablaAnualDepartamentos[Departamento],$A23)</f>
        <v>0</v>
      </c>
      <c r="AY23" s="15">
        <f ca="1">SUMIFS(INDIRECT("TablaAnualDepartamentos["&amp;AY$1&amp;"]"),TablaAnualDepartamentos[Año],AñoDeCalculo,TablaAnualDepartamentos[Departamento],$A23)</f>
        <v>0</v>
      </c>
      <c r="AZ23" s="15">
        <f ca="1">SUMIFS(INDIRECT("TablaAnualDepartamentos["&amp;AZ$1&amp;"]"),TablaAnualDepartamentos[Año],AñoDeCalculo,TablaAnualDepartamentos[Departamento],$A23)</f>
        <v>0</v>
      </c>
      <c r="BA23" s="15">
        <f ca="1">SUMIFS(INDIRECT("TablaAnualDepartamentos["&amp;BA$1&amp;"]"),TablaAnualDepartamentos[Año],AñoDeCalculo,TablaAnualDepartamentos[Departamento],$A23)</f>
        <v>0</v>
      </c>
      <c r="BB23" s="15">
        <f ca="1">SUMIFS(INDIRECT("TablaAnualDepartamentos["&amp;BB$1&amp;"]"),TablaAnualDepartamentos[Año],AñoDeCalculo,TablaAnualDepartamentos[Departamento],$A23)</f>
        <v>0.29458380499999998</v>
      </c>
      <c r="BC23" s="15">
        <f ca="1">SUMIFS(INDIRECT("TablaAnualDepartamentos["&amp;BC$1&amp;"]"),TablaAnualDepartamentos[Año],AñoDeCalculo,TablaAnualDepartamentos[Departamento],$A23)</f>
        <v>0</v>
      </c>
      <c r="BD23" s="15">
        <f ca="1">SUMIFS(INDIRECT("TablaAnualDepartamentos["&amp;BD$1&amp;"]"),TablaAnualDepartamentos[Año],AñoDeCalculo,TablaAnualDepartamentos[Departamento],$A23)</f>
        <v>0</v>
      </c>
      <c r="BE23" s="15">
        <f ca="1">SUMIFS(INDIRECT("TablaAnualDepartamentos["&amp;BE$1&amp;"]"),TablaAnualDepartamentos[Año],AñoDeCalculo,TablaAnualDepartamentos[Departamento],$A23)</f>
        <v>0</v>
      </c>
      <c r="BF23" s="15">
        <f ca="1">SUMIFS(INDIRECT("TablaAnualDepartamentos["&amp;BF$1&amp;"]"),TablaAnualDepartamentos[Año],AñoDeCalculo,TablaAnualDepartamentos[Departamento],$A23)</f>
        <v>0</v>
      </c>
      <c r="BG23" s="15">
        <f ca="1">SUMIFS(INDIRECT("TablaAnualDepartamentos["&amp;BG$1&amp;"]"),TablaAnualDepartamentos[Año],AñoDeCalculo,TablaAnualDepartamentos[Departamento],$A23)</f>
        <v>0.68248889999999995</v>
      </c>
      <c r="BH23" s="15">
        <f ca="1">SUMIFS(INDIRECT("TablaAnualDepartamentos["&amp;BH$1&amp;"]"),TablaAnualDepartamentos[Año],AñoDeCalculo,TablaAnualDepartamentos[Departamento],$A23)</f>
        <v>4.2908969999999998E-2</v>
      </c>
      <c r="BI23" s="15">
        <f ca="1">SUMIFS(INDIRECT("TablaAnualDepartamentos["&amp;BI$1&amp;"]"),TablaAnualDepartamentos[Año],AñoDeCalculo,TablaAnualDepartamentos[Departamento],$A23)</f>
        <v>8.1165370000000001E-2</v>
      </c>
      <c r="BJ23" s="15">
        <f ca="1">SUMIFS(INDIRECT("TablaAnualDepartamentos["&amp;BJ$1&amp;"]"),TablaAnualDepartamentos[Año],AñoDeCalculo,TablaAnualDepartamentos[Departamento],$A23)</f>
        <v>0</v>
      </c>
      <c r="BK23" s="15">
        <f ca="1">SUMIFS(INDIRECT("TablaAnualDepartamentos["&amp;BK$1&amp;"]"),TablaAnualDepartamentos[Año],AñoDeCalculo,TablaAnualDepartamentos[Departamento],$A23)</f>
        <v>0</v>
      </c>
      <c r="BL23" s="15">
        <f ca="1">SUMIFS(INDIRECT("TablaAnualDepartamentos["&amp;BL$1&amp;"]"),TablaAnualDepartamentos[Año],AñoDeCalculo,TablaAnualDepartamentos[Departamento],$A23)</f>
        <v>9.1234810000000003E-4</v>
      </c>
      <c r="BM23" s="15">
        <f ca="1">SUMIFS(INDIRECT("TablaAnualDepartamentos["&amp;BM$1&amp;"]"),TablaAnualDepartamentos[Año],AñoDeCalculo,TablaAnualDepartamentos[Departamento],$A23)</f>
        <v>0.23917579999999999</v>
      </c>
      <c r="BN23" s="15">
        <f ca="1">SUMIFS(INDIRECT("TablaAnualDepartamentos["&amp;BN$1&amp;"]"),TablaAnualDepartamentos[Año],AñoDeCalculo,TablaAnualDepartamentos[Departamento],$A23)</f>
        <v>0</v>
      </c>
      <c r="BO23" s="15">
        <f ca="1">SUMIFS(INDIRECT("TablaAnualDepartamentos["&amp;BO$1&amp;"]"),TablaAnualDepartamentos[Año],AñoDeCalculo,TablaAnualDepartamentos[Departamento],$A23)</f>
        <v>7.1424269999999998E-3</v>
      </c>
      <c r="BP23" s="15">
        <f ca="1">SUMIFS(INDIRECT("TablaAnualDepartamentos["&amp;BP$1&amp;"]"),TablaAnualDepartamentos[Año],AñoDeCalculo,TablaAnualDepartamentos[Departamento],$A23)</f>
        <v>6.0133740000000001E-3</v>
      </c>
      <c r="BQ23" s="15">
        <f ca="1">SUMIFS(INDIRECT("TablaAnualDepartamentos["&amp;BQ$1&amp;"]"),TablaAnualDepartamentos[Año],AñoDeCalculo,TablaAnualDepartamentos[Departamento],$A23)</f>
        <v>0</v>
      </c>
      <c r="BR23" s="15">
        <f ca="1">SUMIFS(INDIRECT("TablaAnualDepartamentos["&amp;BR$1&amp;"]"),TablaAnualDepartamentos[Año],AñoDeCalculo,TablaAnualDepartamentos[Departamento],$A23)</f>
        <v>0</v>
      </c>
      <c r="BS23" s="15">
        <f ca="1">SUMIFS(INDIRECT("TablaAnualDepartamentos["&amp;BS$1&amp;"]"),TablaAnualDepartamentos[Año],AñoDeCalculo,TablaAnualDepartamentos[Departamento],$A23)</f>
        <v>8.4716310000000003E-2</v>
      </c>
      <c r="BT23" s="15">
        <f ca="1">SUMIFS(INDIRECT("TablaAnualDepartamentos["&amp;BT$1&amp;"]"),TablaAnualDepartamentos[Año],AñoDeCalculo,TablaAnualDepartamentos[Departamento],$A23)</f>
        <v>0</v>
      </c>
      <c r="CE23" s="15">
        <f t="shared" ca="1" si="2"/>
        <v>0.48000698107353401</v>
      </c>
      <c r="CF23" s="15">
        <f t="shared" ca="1" si="2"/>
        <v>8.617362</v>
      </c>
      <c r="CK23" s="23">
        <f>IF(Departamentos!$D22=CK$2,Departamentos!$C22,0)</f>
        <v>0</v>
      </c>
      <c r="CL23" s="23">
        <f>IF(Departamentos!$D22=CL$2,Departamentos!$C22,0)</f>
        <v>0</v>
      </c>
      <c r="CM23" s="23">
        <f>IF(Departamentos!$D22=CM$2,Departamentos!$C22,0)</f>
        <v>0</v>
      </c>
      <c r="CN23" s="23">
        <f>IF(Departamentos!$D22=CN$2,Departamentos!$C22,0)</f>
        <v>0</v>
      </c>
      <c r="CO23" s="23">
        <f>IF(Departamentos!$D22=CO$2,Departamentos!$C22,0)</f>
        <v>943401</v>
      </c>
      <c r="CP23" s="23">
        <f>IF(Departamentos!$D22=CP$2,Departamentos!$C22,0)</f>
        <v>0</v>
      </c>
      <c r="CQ23" s="23">
        <f>IF(Departamentos!$D22=CQ$2,Departamentos!$C22,0)</f>
        <v>0</v>
      </c>
      <c r="CR23" s="23">
        <f>IF(Departamentos!$D22=CR$2,Departamentos!$C22,0)</f>
        <v>0</v>
      </c>
      <c r="CS23" s="23">
        <f>IF(Departamentos!$D22=CS$2,Departamentos!$C22,0)</f>
        <v>0</v>
      </c>
    </row>
    <row r="24" spans="1:97" x14ac:dyDescent="0.25">
      <c r="A24" s="15">
        <f>Departamentos!A23</f>
        <v>68</v>
      </c>
      <c r="B24" s="15" t="str">
        <f>Departamentos!B23</f>
        <v>Santander</v>
      </c>
      <c r="C24" s="15">
        <f ca="1">SUMIFS(INDIRECT("TablaAnualDepartamentos["&amp;C$1&amp;"]"),TablaAnualDepartamentos[Año],AñoDeCalculo,TablaAnualDepartamentos[Departamento],$A24)</f>
        <v>0</v>
      </c>
      <c r="D24" s="15">
        <f ca="1">SUMIFS(INDIRECT("TablaAnualDepartamentos["&amp;D$1&amp;"]"),TablaAnualDepartamentos[Año],AñoDeCalculo,TablaAnualDepartamentos[Departamento],$A24)</f>
        <v>0</v>
      </c>
      <c r="E24" s="15">
        <f ca="1">SUMIFS(INDIRECT("TablaAnualDepartamentos["&amp;E$1&amp;"]"),TablaAnualDepartamentos[Año],AñoDeCalculo,TablaAnualDepartamentos[Departamento],$A24)</f>
        <v>0</v>
      </c>
      <c r="F24" s="15">
        <f ca="1">SUMIFS(INDIRECT("TablaAnualDepartamentos["&amp;F$1&amp;"]"),TablaAnualDepartamentos[Año],AñoDeCalculo,TablaAnualDepartamentos[Departamento],$A24)</f>
        <v>0</v>
      </c>
      <c r="G24" s="15">
        <f ca="1">SUMIFS(INDIRECT("TablaAnualDepartamentos["&amp;G$1&amp;"]"),TablaAnualDepartamentos[Año],AñoDeCalculo,TablaAnualDepartamentos[Departamento],$A24)</f>
        <v>0</v>
      </c>
      <c r="H24" s="15">
        <f ca="1">SUMIFS(INDIRECT("TablaAnualDepartamentos["&amp;H$1&amp;"]"),TablaAnualDepartamentos[Año],AñoDeCalculo,TablaAnualDepartamentos[Departamento],$A24)</f>
        <v>0</v>
      </c>
      <c r="I24" s="15">
        <f ca="1">SUMIFS(INDIRECT("TablaAnualDepartamentos["&amp;I$1&amp;"]"),TablaAnualDepartamentos[Año],AñoDeCalculo,TablaAnualDepartamentos[Departamento],$A24)</f>
        <v>0</v>
      </c>
      <c r="J24" s="15">
        <f ca="1">SUMIFS(INDIRECT("TablaAnualDepartamentos["&amp;J$1&amp;"]"),TablaAnualDepartamentos[Año],AñoDeCalculo,TablaAnualDepartamentos[Departamento],$A24)</f>
        <v>0</v>
      </c>
      <c r="K24" s="15">
        <f ca="1">SUMIFS(INDIRECT("TablaAnualDepartamentos["&amp;K$1&amp;"]"),TablaAnualDepartamentos[Año],AñoDeCalculo,TablaAnualDepartamentos[Departamento],$A24)</f>
        <v>0</v>
      </c>
      <c r="L24" s="15">
        <f ca="1">SUMIFS(INDIRECT("TablaAnualDepartamentos["&amp;L$1&amp;"]"),TablaAnualDepartamentos[Año],AñoDeCalculo,TablaAnualDepartamentos[Departamento],$A24)</f>
        <v>0</v>
      </c>
      <c r="M24" s="15">
        <f ca="1">SUMIFS(INDIRECT("TablaAnualDepartamentos["&amp;M$1&amp;"]"),TablaAnualDepartamentos[Año],AñoDeCalculo,TablaAnualDepartamentos[Departamento],$A24)</f>
        <v>0</v>
      </c>
      <c r="N24" s="15">
        <f ca="1">SUMIFS(INDIRECT("TablaAnualDepartamentos["&amp;N$1&amp;"]"),TablaAnualDepartamentos[Año],AñoDeCalculo,TablaAnualDepartamentos[Departamento],$A24)</f>
        <v>0</v>
      </c>
      <c r="O24" s="15">
        <f ca="1">SUMIFS(INDIRECT("TablaAnualDepartamentos["&amp;O$1&amp;"]"),TablaAnualDepartamentos[Año],AñoDeCalculo,TablaAnualDepartamentos[Departamento],$A24)</f>
        <v>0</v>
      </c>
      <c r="P24" s="15">
        <f ca="1">SUMIFS(INDIRECT("TablaAnualDepartamentos["&amp;P$1&amp;"]"),TablaAnualDepartamentos[Año],AñoDeCalculo,TablaAnualDepartamentos[Departamento],$A24)</f>
        <v>0</v>
      </c>
      <c r="Q24" s="15">
        <f ca="1">SUMIFS(INDIRECT("TablaAnualDepartamentos["&amp;Q$1&amp;"]"),TablaAnualDepartamentos[Año],AñoDeCalculo,TablaAnualDepartamentos[Departamento],$A24)</f>
        <v>0</v>
      </c>
      <c r="R24" s="15">
        <f ca="1">SUMIFS(INDIRECT("TablaAnualDepartamentos["&amp;R$1&amp;"]"),TablaAnualDepartamentos[Año],AñoDeCalculo,TablaAnualDepartamentos[Departamento],$A24)</f>
        <v>4.3877946999999997</v>
      </c>
      <c r="S24" s="15">
        <f ca="1">SUMIFS(INDIRECT("TablaAnualDepartamentos["&amp;S$1&amp;"]"),TablaAnualDepartamentos[Año],AñoDeCalculo,TablaAnualDepartamentos[Departamento],$A24)</f>
        <v>6.5601409999999998</v>
      </c>
      <c r="T24" s="15">
        <f ca="1">SUMIFS(INDIRECT("TablaAnualDepartamentos["&amp;T$1&amp;"]"),TablaAnualDepartamentos[Año],AñoDeCalculo,TablaAnualDepartamentos[Departamento],$A24)</f>
        <v>3.6425049999999999</v>
      </c>
      <c r="U24" s="15">
        <f ca="1">SUMIFS(INDIRECT("TablaAnualDepartamentos["&amp;U$1&amp;"]"),TablaAnualDepartamentos[Año],AñoDeCalculo,TablaAnualDepartamentos[Departamento],$A24)</f>
        <v>2.3372723</v>
      </c>
      <c r="V24" s="15">
        <f ca="1">SUMIFS(INDIRECT("TablaAnualDepartamentos["&amp;V$1&amp;"]"),TablaAnualDepartamentos[Año],AñoDeCalculo,TablaAnualDepartamentos[Departamento],$A24)</f>
        <v>0</v>
      </c>
      <c r="W24" s="15">
        <f ca="1">SUMIFS(INDIRECT("TablaAnualDepartamentos["&amp;W$1&amp;"]"),TablaAnualDepartamentos[Año],AñoDeCalculo,TablaAnualDepartamentos[Departamento],$A24)</f>
        <v>0</v>
      </c>
      <c r="X24" s="15">
        <f ca="1">SUMIFS(INDIRECT("TablaAnualDepartamentos["&amp;X$1&amp;"]"),TablaAnualDepartamentos[Año],AñoDeCalculo,TablaAnualDepartamentos[Departamento],$A24)</f>
        <v>0</v>
      </c>
      <c r="Y24" s="15">
        <f ca="1">SUMIFS(INDIRECT("TablaAnualDepartamentos["&amp;Y$1&amp;"]"),TablaAnualDepartamentos[Año],AñoDeCalculo,TablaAnualDepartamentos[Departamento],$A24)</f>
        <v>0</v>
      </c>
      <c r="Z24" s="15">
        <f ca="1">SUMIFS(INDIRECT("TablaAnualDepartamentos["&amp;Z$1&amp;"]"),TablaAnualDepartamentos[Año],AñoDeCalculo,TablaAnualDepartamentos[Departamento],$A24)</f>
        <v>0</v>
      </c>
      <c r="AA24" s="15">
        <f ca="1">SUMIFS(INDIRECT("TablaAnualDepartamentos["&amp;AA$1&amp;"]"),TablaAnualDepartamentos[Año],AñoDeCalculo,TablaAnualDepartamentos[Departamento],$A24)</f>
        <v>0</v>
      </c>
      <c r="AB24" s="15">
        <f ca="1">SUMIFS(INDIRECT("TablaAnualDepartamentos["&amp;AB$1&amp;"]"),TablaAnualDepartamentos[Año],AñoDeCalculo,TablaAnualDepartamentos[Departamento],$A24)</f>
        <v>0</v>
      </c>
      <c r="AC24" s="15">
        <f ca="1">SUMIFS(INDIRECT("TablaAnualDepartamentos["&amp;AC$1&amp;"]"),TablaAnualDepartamentos[Año],AñoDeCalculo,TablaAnualDepartamentos[Departamento],$A24)</f>
        <v>0</v>
      </c>
      <c r="AD24" s="15">
        <f ca="1">SUMIFS(INDIRECT("TablaAnualDepartamentos["&amp;AD$1&amp;"]"),TablaAnualDepartamentos[Año],AñoDeCalculo,TablaAnualDepartamentos[Departamento],$A24)</f>
        <v>0</v>
      </c>
      <c r="AE24" s="15">
        <f ca="1">SUMIFS(INDIRECT("TablaAnualDepartamentos["&amp;AE$1&amp;"]"),TablaAnualDepartamentos[Año],AñoDeCalculo,TablaAnualDepartamentos[Departamento],$A24)</f>
        <v>8.199859</v>
      </c>
      <c r="AF24" s="15">
        <f ca="1">SUMIFS(INDIRECT("TablaAnualDepartamentos["&amp;AF$1&amp;"]"),TablaAnualDepartamentos[Año],AñoDeCalculo,TablaAnualDepartamentos[Departamento],$A24)</f>
        <v>0.98477300000000001</v>
      </c>
      <c r="AG24" s="15">
        <f ca="1">SUMIFS(INDIRECT("TablaAnualDepartamentos["&amp;AG$1&amp;"]"),TablaAnualDepartamentos[Año],AñoDeCalculo,TablaAnualDepartamentos[Departamento],$A24)</f>
        <v>0.64646277810211406</v>
      </c>
      <c r="AH24" s="15">
        <f ca="1">SUMIFS(INDIRECT("TablaAnualDepartamentos["&amp;AH$1&amp;"]"),TablaAnualDepartamentos[Año],AñoDeCalculo,TablaAnualDepartamentos[Departamento],$A24)</f>
        <v>1.3715942000000001</v>
      </c>
      <c r="AI24" s="15">
        <f ca="1">SUMIFS(INDIRECT("TablaAnualDepartamentos["&amp;AI$1&amp;"]"),TablaAnualDepartamentos[Año],AñoDeCalculo,TablaAnualDepartamentos[Departamento],$A24)</f>
        <v>0.97779300000000002</v>
      </c>
      <c r="AJ24" s="15">
        <f ca="1">SUMIFS(INDIRECT("TablaAnualDepartamentos["&amp;AJ$1&amp;"]"),TablaAnualDepartamentos[Año],AñoDeCalculo,TablaAnualDepartamentos[Departamento],$A24)</f>
        <v>5.0900760000000003E-2</v>
      </c>
      <c r="AK24" s="15">
        <f ca="1">SUMIFS(INDIRECT("TablaAnualDepartamentos["&amp;AK$1&amp;"]"),TablaAnualDepartamentos[Año],AñoDeCalculo,TablaAnualDepartamentos[Departamento],$A24)</f>
        <v>8.3775890000000004</v>
      </c>
      <c r="AL24" s="15">
        <f ca="1">SUMIFS(INDIRECT("TablaAnualDepartamentos["&amp;AL$1&amp;"]"),TablaAnualDepartamentos[Año],AñoDeCalculo,TablaAnualDepartamentos[Departamento],$A24)</f>
        <v>0.41546303798265599</v>
      </c>
      <c r="AM24" s="15">
        <f ca="1">SUMIFS(INDIRECT("TablaAnualDepartamentos["&amp;AM$1&amp;"]"),TablaAnualDepartamentos[Año],AñoDeCalculo,TablaAnualDepartamentos[Departamento],$A24)</f>
        <v>0</v>
      </c>
      <c r="AN24" s="15">
        <f ca="1">SUMIFS(INDIRECT("TablaAnualDepartamentos["&amp;AN$1&amp;"]"),TablaAnualDepartamentos[Año],AñoDeCalculo,TablaAnualDepartamentos[Departamento],$A24)</f>
        <v>0.58575743999999996</v>
      </c>
      <c r="AO24" s="15">
        <f ca="1">SUMIFS(INDIRECT("TablaAnualDepartamentos["&amp;AO$1&amp;"]"),TablaAnualDepartamentos[Año],AñoDeCalculo,TablaAnualDepartamentos[Departamento],$A24)</f>
        <v>0.20886220999999999</v>
      </c>
      <c r="AP24" s="15">
        <f ca="1">SUMIFS(INDIRECT("TablaAnualDepartamentos["&amp;AP$1&amp;"]"),TablaAnualDepartamentos[Año],AñoDeCalculo,TablaAnualDepartamentos[Departamento],$A24)</f>
        <v>0.13320419</v>
      </c>
      <c r="AQ24" s="15">
        <f ca="1">SUMIFS(INDIRECT("TablaAnualDepartamentos["&amp;AQ$1&amp;"]"),TablaAnualDepartamentos[Año],AñoDeCalculo,TablaAnualDepartamentos[Departamento],$A24)</f>
        <v>4.0077450000000001E-2</v>
      </c>
      <c r="AR24" s="15">
        <f ca="1">SUMIFS(INDIRECT("TablaAnualDepartamentos["&amp;AR$1&amp;"]"),TablaAnualDepartamentos[Año],AñoDeCalculo,TablaAnualDepartamentos[Departamento],$A24)</f>
        <v>0</v>
      </c>
      <c r="AS24" s="15">
        <f ca="1">SUMIFS(INDIRECT("TablaAnualDepartamentos["&amp;AS$1&amp;"]"),TablaAnualDepartamentos[Año],AñoDeCalculo,TablaAnualDepartamentos[Departamento],$A24)</f>
        <v>0</v>
      </c>
      <c r="AT24" s="15">
        <f ca="1">SUMIFS(INDIRECT("TablaAnualDepartamentos["&amp;AT$1&amp;"]"),TablaAnualDepartamentos[Año],AñoDeCalculo,TablaAnualDepartamentos[Departamento],$A24)</f>
        <v>0</v>
      </c>
      <c r="AU24" s="15">
        <f ca="1">SUMIFS(INDIRECT("TablaAnualDepartamentos["&amp;AU$1&amp;"]"),TablaAnualDepartamentos[Año],AñoDeCalculo,TablaAnualDepartamentos[Departamento],$A24)</f>
        <v>0</v>
      </c>
      <c r="AV24" s="15">
        <f ca="1">SUMIFS(INDIRECT("TablaAnualDepartamentos["&amp;AV$1&amp;"]"),TablaAnualDepartamentos[Año],AñoDeCalculo,TablaAnualDepartamentos[Departamento],$A24)</f>
        <v>0.39463779999999998</v>
      </c>
      <c r="AW24" s="15">
        <f ca="1">SUMIFS(INDIRECT("TablaAnualDepartamentos["&amp;AW$1&amp;"]"),TablaAnualDepartamentos[Año],AñoDeCalculo,TablaAnualDepartamentos[Departamento],$A24)</f>
        <v>0</v>
      </c>
      <c r="AX24" s="15">
        <f ca="1">SUMIFS(INDIRECT("TablaAnualDepartamentos["&amp;AX$1&amp;"]"),TablaAnualDepartamentos[Año],AñoDeCalculo,TablaAnualDepartamentos[Departamento],$A24)</f>
        <v>0</v>
      </c>
      <c r="AY24" s="15">
        <f ca="1">SUMIFS(INDIRECT("TablaAnualDepartamentos["&amp;AY$1&amp;"]"),TablaAnualDepartamentos[Año],AñoDeCalculo,TablaAnualDepartamentos[Departamento],$A24)</f>
        <v>0</v>
      </c>
      <c r="AZ24" s="15">
        <f ca="1">SUMIFS(INDIRECT("TablaAnualDepartamentos["&amp;AZ$1&amp;"]"),TablaAnualDepartamentos[Año],AñoDeCalculo,TablaAnualDepartamentos[Departamento],$A24)</f>
        <v>0</v>
      </c>
      <c r="BA24" s="15">
        <f ca="1">SUMIFS(INDIRECT("TablaAnualDepartamentos["&amp;BA$1&amp;"]"),TablaAnualDepartamentos[Año],AñoDeCalculo,TablaAnualDepartamentos[Departamento],$A24)</f>
        <v>0</v>
      </c>
      <c r="BB24" s="15">
        <f ca="1">SUMIFS(INDIRECT("TablaAnualDepartamentos["&amp;BB$1&amp;"]"),TablaAnualDepartamentos[Año],AñoDeCalculo,TablaAnualDepartamentos[Departamento],$A24)</f>
        <v>0.351700293</v>
      </c>
      <c r="BC24" s="15">
        <f ca="1">SUMIFS(INDIRECT("TablaAnualDepartamentos["&amp;BC$1&amp;"]"),TablaAnualDepartamentos[Año],AñoDeCalculo,TablaAnualDepartamentos[Departamento],$A24)</f>
        <v>0</v>
      </c>
      <c r="BD24" s="15">
        <f ca="1">SUMIFS(INDIRECT("TablaAnualDepartamentos["&amp;BD$1&amp;"]"),TablaAnualDepartamentos[Año],AñoDeCalculo,TablaAnualDepartamentos[Departamento],$A24)</f>
        <v>0</v>
      </c>
      <c r="BE24" s="15">
        <f ca="1">SUMIFS(INDIRECT("TablaAnualDepartamentos["&amp;BE$1&amp;"]"),TablaAnualDepartamentos[Año],AñoDeCalculo,TablaAnualDepartamentos[Departamento],$A24)</f>
        <v>0</v>
      </c>
      <c r="BF24" s="15">
        <f ca="1">SUMIFS(INDIRECT("TablaAnualDepartamentos["&amp;BF$1&amp;"]"),TablaAnualDepartamentos[Año],AñoDeCalculo,TablaAnualDepartamentos[Departamento],$A24)</f>
        <v>0</v>
      </c>
      <c r="BG24" s="15">
        <f ca="1">SUMIFS(INDIRECT("TablaAnualDepartamentos["&amp;BG$1&amp;"]"),TablaAnualDepartamentos[Año],AñoDeCalculo,TablaAnualDepartamentos[Departamento],$A24)</f>
        <v>0.60488940000000002</v>
      </c>
      <c r="BH24" s="15">
        <f ca="1">SUMIFS(INDIRECT("TablaAnualDepartamentos["&amp;BH$1&amp;"]"),TablaAnualDepartamentos[Año],AñoDeCalculo,TablaAnualDepartamentos[Departamento],$A24)</f>
        <v>3.8463110000000002E-2</v>
      </c>
      <c r="BI24" s="15">
        <f ca="1">SUMIFS(INDIRECT("TablaAnualDepartamentos["&amp;BI$1&amp;"]"),TablaAnualDepartamentos[Año],AñoDeCalculo,TablaAnualDepartamentos[Departamento],$A24)</f>
        <v>9.7447839999999994E-2</v>
      </c>
      <c r="BJ24" s="15">
        <f ca="1">SUMIFS(INDIRECT("TablaAnualDepartamentos["&amp;BJ$1&amp;"]"),TablaAnualDepartamentos[Año],AñoDeCalculo,TablaAnualDepartamentos[Departamento],$A24)</f>
        <v>0</v>
      </c>
      <c r="BK24" s="15">
        <f ca="1">SUMIFS(INDIRECT("TablaAnualDepartamentos["&amp;BK$1&amp;"]"),TablaAnualDepartamentos[Año],AñoDeCalculo,TablaAnualDepartamentos[Departamento],$A24)</f>
        <v>0</v>
      </c>
      <c r="BL24" s="15">
        <f ca="1">SUMIFS(INDIRECT("TablaAnualDepartamentos["&amp;BL$1&amp;"]"),TablaAnualDepartamentos[Año],AñoDeCalculo,TablaAnualDepartamentos[Departamento],$A24)</f>
        <v>7.6287779999999997E-4</v>
      </c>
      <c r="BM24" s="15">
        <f ca="1">SUMIFS(INDIRECT("TablaAnualDepartamentos["&amp;BM$1&amp;"]"),TablaAnualDepartamentos[Año],AñoDeCalculo,TablaAnualDepartamentos[Departamento],$A24)</f>
        <v>0.22998128000000001</v>
      </c>
      <c r="BN24" s="15">
        <f ca="1">SUMIFS(INDIRECT("TablaAnualDepartamentos["&amp;BN$1&amp;"]"),TablaAnualDepartamentos[Año],AñoDeCalculo,TablaAnualDepartamentos[Departamento],$A24)</f>
        <v>0</v>
      </c>
      <c r="BO24" s="15">
        <f ca="1">SUMIFS(INDIRECT("TablaAnualDepartamentos["&amp;BO$1&amp;"]"),TablaAnualDepartamentos[Año],AñoDeCalculo,TablaAnualDepartamentos[Departamento],$A24)</f>
        <v>6.106106E-3</v>
      </c>
      <c r="BP24" s="15">
        <f ca="1">SUMIFS(INDIRECT("TablaAnualDepartamentos["&amp;BP$1&amp;"]"),TablaAnualDepartamentos[Año],AñoDeCalculo,TablaAnualDepartamentos[Departamento],$A24)</f>
        <v>4.7664939999999996E-3</v>
      </c>
      <c r="BQ24" s="15">
        <f ca="1">SUMIFS(INDIRECT("TablaAnualDepartamentos["&amp;BQ$1&amp;"]"),TablaAnualDepartamentos[Año],AñoDeCalculo,TablaAnualDepartamentos[Departamento],$A24)</f>
        <v>0</v>
      </c>
      <c r="BR24" s="15">
        <f ca="1">SUMIFS(INDIRECT("TablaAnualDepartamentos["&amp;BR$1&amp;"]"),TablaAnualDepartamentos[Año],AñoDeCalculo,TablaAnualDepartamentos[Departamento],$A24)</f>
        <v>0</v>
      </c>
      <c r="BS24" s="15">
        <f ca="1">SUMIFS(INDIRECT("TablaAnualDepartamentos["&amp;BS$1&amp;"]"),TablaAnualDepartamentos[Año],AñoDeCalculo,TablaAnualDepartamentos[Departamento],$A24)</f>
        <v>7.8178579999999998E-2</v>
      </c>
      <c r="BT24" s="15">
        <f ca="1">SUMIFS(INDIRECT("TablaAnualDepartamentos["&amp;BT$1&amp;"]"),TablaAnualDepartamentos[Año],AñoDeCalculo,TablaAnualDepartamentos[Departamento],$A24)</f>
        <v>0</v>
      </c>
      <c r="CE24" s="15">
        <f t="shared" ca="1" si="2"/>
        <v>0.41546303798265599</v>
      </c>
      <c r="CF24" s="15">
        <f t="shared" ca="1" si="2"/>
        <v>8.3775890000000004</v>
      </c>
      <c r="CK24" s="23">
        <f>IF(Departamentos!$D23=CK$2,Departamentos!$C23,0)</f>
        <v>0</v>
      </c>
      <c r="CL24" s="23">
        <f>IF(Departamentos!$D23=CL$2,Departamentos!$C23,0)</f>
        <v>0</v>
      </c>
      <c r="CM24" s="23">
        <f>IF(Departamentos!$D23=CM$2,Departamentos!$C23,0)</f>
        <v>0</v>
      </c>
      <c r="CN24" s="23">
        <f>IF(Departamentos!$D23=CN$2,Departamentos!$C23,0)</f>
        <v>2184837</v>
      </c>
      <c r="CO24" s="23">
        <f>IF(Departamentos!$D23=CO$2,Departamentos!$C23,0)</f>
        <v>0</v>
      </c>
      <c r="CP24" s="23">
        <f>IF(Departamentos!$D23=CP$2,Departamentos!$C23,0)</f>
        <v>0</v>
      </c>
      <c r="CQ24" s="23">
        <f>IF(Departamentos!$D23=CQ$2,Departamentos!$C23,0)</f>
        <v>0</v>
      </c>
      <c r="CR24" s="23">
        <f>IF(Departamentos!$D23=CR$2,Departamentos!$C23,0)</f>
        <v>0</v>
      </c>
      <c r="CS24" s="23">
        <f>IF(Departamentos!$D23=CS$2,Departamentos!$C23,0)</f>
        <v>0</v>
      </c>
    </row>
    <row r="25" spans="1:97" x14ac:dyDescent="0.25">
      <c r="A25" s="15">
        <f>Departamentos!A24</f>
        <v>70</v>
      </c>
      <c r="B25" s="15" t="str">
        <f>Departamentos!B24</f>
        <v>Sucre</v>
      </c>
      <c r="C25" s="15">
        <f ca="1">SUMIFS(INDIRECT("TablaAnualDepartamentos["&amp;C$1&amp;"]"),TablaAnualDepartamentos[Año],AñoDeCalculo,TablaAnualDepartamentos[Departamento],$A25)</f>
        <v>0</v>
      </c>
      <c r="D25" s="15">
        <f ca="1">SUMIFS(INDIRECT("TablaAnualDepartamentos["&amp;D$1&amp;"]"),TablaAnualDepartamentos[Año],AñoDeCalculo,TablaAnualDepartamentos[Departamento],$A25)</f>
        <v>0</v>
      </c>
      <c r="E25" s="15">
        <f ca="1">SUMIFS(INDIRECT("TablaAnualDepartamentos["&amp;E$1&amp;"]"),TablaAnualDepartamentos[Año],AñoDeCalculo,TablaAnualDepartamentos[Departamento],$A25)</f>
        <v>0</v>
      </c>
      <c r="F25" s="15">
        <f ca="1">SUMIFS(INDIRECT("TablaAnualDepartamentos["&amp;F$1&amp;"]"),TablaAnualDepartamentos[Año],AñoDeCalculo,TablaAnualDepartamentos[Departamento],$A25)</f>
        <v>0</v>
      </c>
      <c r="G25" s="15">
        <f ca="1">SUMIFS(INDIRECT("TablaAnualDepartamentos["&amp;G$1&amp;"]"),TablaAnualDepartamentos[Año],AñoDeCalculo,TablaAnualDepartamentos[Departamento],$A25)</f>
        <v>0</v>
      </c>
      <c r="H25" s="15">
        <f ca="1">SUMIFS(INDIRECT("TablaAnualDepartamentos["&amp;H$1&amp;"]"),TablaAnualDepartamentos[Año],AñoDeCalculo,TablaAnualDepartamentos[Departamento],$A25)</f>
        <v>0</v>
      </c>
      <c r="I25" s="15">
        <f ca="1">SUMIFS(INDIRECT("TablaAnualDepartamentos["&amp;I$1&amp;"]"),TablaAnualDepartamentos[Año],AñoDeCalculo,TablaAnualDepartamentos[Departamento],$A25)</f>
        <v>0</v>
      </c>
      <c r="J25" s="15">
        <f ca="1">SUMIFS(INDIRECT("TablaAnualDepartamentos["&amp;J$1&amp;"]"),TablaAnualDepartamentos[Año],AñoDeCalculo,TablaAnualDepartamentos[Departamento],$A25)</f>
        <v>0</v>
      </c>
      <c r="K25" s="15">
        <f ca="1">SUMIFS(INDIRECT("TablaAnualDepartamentos["&amp;K$1&amp;"]"),TablaAnualDepartamentos[Año],AñoDeCalculo,TablaAnualDepartamentos[Departamento],$A25)</f>
        <v>0</v>
      </c>
      <c r="L25" s="15">
        <f ca="1">SUMIFS(INDIRECT("TablaAnualDepartamentos["&amp;L$1&amp;"]"),TablaAnualDepartamentos[Año],AñoDeCalculo,TablaAnualDepartamentos[Departamento],$A25)</f>
        <v>0</v>
      </c>
      <c r="M25" s="15">
        <f ca="1">SUMIFS(INDIRECT("TablaAnualDepartamentos["&amp;M$1&amp;"]"),TablaAnualDepartamentos[Año],AñoDeCalculo,TablaAnualDepartamentos[Departamento],$A25)</f>
        <v>0</v>
      </c>
      <c r="N25" s="15">
        <f ca="1">SUMIFS(INDIRECT("TablaAnualDepartamentos["&amp;N$1&amp;"]"),TablaAnualDepartamentos[Año],AñoDeCalculo,TablaAnualDepartamentos[Departamento],$A25)</f>
        <v>0</v>
      </c>
      <c r="O25" s="15">
        <f ca="1">SUMIFS(INDIRECT("TablaAnualDepartamentos["&amp;O$1&amp;"]"),TablaAnualDepartamentos[Año],AñoDeCalculo,TablaAnualDepartamentos[Departamento],$A25)</f>
        <v>0</v>
      </c>
      <c r="P25" s="15">
        <f ca="1">SUMIFS(INDIRECT("TablaAnualDepartamentos["&amp;P$1&amp;"]"),TablaAnualDepartamentos[Año],AñoDeCalculo,TablaAnualDepartamentos[Departamento],$A25)</f>
        <v>0</v>
      </c>
      <c r="Q25" s="15">
        <f ca="1">SUMIFS(INDIRECT("TablaAnualDepartamentos["&amp;Q$1&amp;"]"),TablaAnualDepartamentos[Año],AñoDeCalculo,TablaAnualDepartamentos[Departamento],$A25)</f>
        <v>0</v>
      </c>
      <c r="R25" s="15">
        <f ca="1">SUMIFS(INDIRECT("TablaAnualDepartamentos["&amp;R$1&amp;"]"),TablaAnualDepartamentos[Año],AñoDeCalculo,TablaAnualDepartamentos[Departamento],$A25)</f>
        <v>2.8882010999999999</v>
      </c>
      <c r="S25" s="15">
        <f ca="1">SUMIFS(INDIRECT("TablaAnualDepartamentos["&amp;S$1&amp;"]"),TablaAnualDepartamentos[Año],AñoDeCalculo,TablaAnualDepartamentos[Departamento],$A25)</f>
        <v>6.3768539999999998</v>
      </c>
      <c r="T25" s="15">
        <f ca="1">SUMIFS(INDIRECT("TablaAnualDepartamentos["&amp;T$1&amp;"]"),TablaAnualDepartamentos[Año],AñoDeCalculo,TablaAnualDepartamentos[Departamento],$A25)</f>
        <v>2.6871</v>
      </c>
      <c r="U25" s="15">
        <f ca="1">SUMIFS(INDIRECT("TablaAnualDepartamentos["&amp;U$1&amp;"]"),TablaAnualDepartamentos[Año],AñoDeCalculo,TablaAnualDepartamentos[Departamento],$A25)</f>
        <v>1.4503094999999999</v>
      </c>
      <c r="V25" s="15">
        <f ca="1">SUMIFS(INDIRECT("TablaAnualDepartamentos["&amp;V$1&amp;"]"),TablaAnualDepartamentos[Año],AñoDeCalculo,TablaAnualDepartamentos[Departamento],$A25)</f>
        <v>0</v>
      </c>
      <c r="W25" s="15">
        <f ca="1">SUMIFS(INDIRECT("TablaAnualDepartamentos["&amp;W$1&amp;"]"),TablaAnualDepartamentos[Año],AñoDeCalculo,TablaAnualDepartamentos[Departamento],$A25)</f>
        <v>0</v>
      </c>
      <c r="X25" s="15">
        <f ca="1">SUMIFS(INDIRECT("TablaAnualDepartamentos["&amp;X$1&amp;"]"),TablaAnualDepartamentos[Año],AñoDeCalculo,TablaAnualDepartamentos[Departamento],$A25)</f>
        <v>0</v>
      </c>
      <c r="Y25" s="15">
        <f ca="1">SUMIFS(INDIRECT("TablaAnualDepartamentos["&amp;Y$1&amp;"]"),TablaAnualDepartamentos[Año],AñoDeCalculo,TablaAnualDepartamentos[Departamento],$A25)</f>
        <v>0</v>
      </c>
      <c r="Z25" s="15">
        <f ca="1">SUMIFS(INDIRECT("TablaAnualDepartamentos["&amp;Z$1&amp;"]"),TablaAnualDepartamentos[Año],AñoDeCalculo,TablaAnualDepartamentos[Departamento],$A25)</f>
        <v>0</v>
      </c>
      <c r="AA25" s="15">
        <f ca="1">SUMIFS(INDIRECT("TablaAnualDepartamentos["&amp;AA$1&amp;"]"),TablaAnualDepartamentos[Año],AñoDeCalculo,TablaAnualDepartamentos[Departamento],$A25)</f>
        <v>0</v>
      </c>
      <c r="AB25" s="15">
        <f ca="1">SUMIFS(INDIRECT("TablaAnualDepartamentos["&amp;AB$1&amp;"]"),TablaAnualDepartamentos[Año],AñoDeCalculo,TablaAnualDepartamentos[Departamento],$A25)</f>
        <v>0</v>
      </c>
      <c r="AC25" s="15">
        <f ca="1">SUMIFS(INDIRECT("TablaAnualDepartamentos["&amp;AC$1&amp;"]"),TablaAnualDepartamentos[Año],AñoDeCalculo,TablaAnualDepartamentos[Departamento],$A25)</f>
        <v>0</v>
      </c>
      <c r="AD25" s="15">
        <f ca="1">SUMIFS(INDIRECT("TablaAnualDepartamentos["&amp;AD$1&amp;"]"),TablaAnualDepartamentos[Año],AñoDeCalculo,TablaAnualDepartamentos[Departamento],$A25)</f>
        <v>0</v>
      </c>
      <c r="AE25" s="15">
        <f ca="1">SUMIFS(INDIRECT("TablaAnualDepartamentos["&amp;AE$1&amp;"]"),TablaAnualDepartamentos[Año],AñoDeCalculo,TablaAnualDepartamentos[Departamento],$A25)</f>
        <v>6.7786099999999996</v>
      </c>
      <c r="AF25" s="15">
        <f ca="1">SUMIFS(INDIRECT("TablaAnualDepartamentos["&amp;AF$1&amp;"]"),TablaAnualDepartamentos[Año],AñoDeCalculo,TablaAnualDepartamentos[Departamento],$A25)</f>
        <v>0.83832099999999998</v>
      </c>
      <c r="AG25" s="15">
        <f ca="1">SUMIFS(INDIRECT("TablaAnualDepartamentos["&amp;AG$1&amp;"]"),TablaAnualDepartamentos[Año],AñoDeCalculo,TablaAnualDepartamentos[Departamento],$A25)</f>
        <v>0.28374939408628203</v>
      </c>
      <c r="AH25" s="15">
        <f ca="1">SUMIFS(INDIRECT("TablaAnualDepartamentos["&amp;AH$1&amp;"]"),TablaAnualDepartamentos[Año],AñoDeCalculo,TablaAnualDepartamentos[Departamento],$A25)</f>
        <v>0.98560170000000002</v>
      </c>
      <c r="AI25" s="15">
        <f ca="1">SUMIFS(INDIRECT("TablaAnualDepartamentos["&amp;AI$1&amp;"]"),TablaAnualDepartamentos[Año],AñoDeCalculo,TablaAnualDepartamentos[Departamento],$A25)</f>
        <v>0.61109369999999996</v>
      </c>
      <c r="AJ25" s="15">
        <f ca="1">SUMIFS(INDIRECT("TablaAnualDepartamentos["&amp;AJ$1&amp;"]"),TablaAnualDepartamentos[Año],AñoDeCalculo,TablaAnualDepartamentos[Departamento],$A25)</f>
        <v>2.5991980000000001E-2</v>
      </c>
      <c r="AK25" s="15">
        <f ca="1">SUMIFS(INDIRECT("TablaAnualDepartamentos["&amp;AK$1&amp;"]"),TablaAnualDepartamentos[Año],AñoDeCalculo,TablaAnualDepartamentos[Departamento],$A25)</f>
        <v>5.8367019999999998</v>
      </c>
      <c r="AL25" s="15">
        <f ca="1">SUMIFS(INDIRECT("TablaAnualDepartamentos["&amp;AL$1&amp;"]"),TablaAnualDepartamentos[Año],AñoDeCalculo,TablaAnualDepartamentos[Departamento],$A25)</f>
        <v>0.19250126221139399</v>
      </c>
      <c r="AM25" s="15">
        <f ca="1">SUMIFS(INDIRECT("TablaAnualDepartamentos["&amp;AM$1&amp;"]"),TablaAnualDepartamentos[Año],AñoDeCalculo,TablaAnualDepartamentos[Departamento],$A25)</f>
        <v>0</v>
      </c>
      <c r="AN25" s="15">
        <f ca="1">SUMIFS(INDIRECT("TablaAnualDepartamentos["&amp;AN$1&amp;"]"),TablaAnualDepartamentos[Año],AñoDeCalculo,TablaAnualDepartamentos[Departamento],$A25)</f>
        <v>0.33912363000000001</v>
      </c>
      <c r="AO25" s="15">
        <f ca="1">SUMIFS(INDIRECT("TablaAnualDepartamentos["&amp;AO$1&amp;"]"),TablaAnualDepartamentos[Año],AñoDeCalculo,TablaAnualDepartamentos[Departamento],$A25)</f>
        <v>9.7691890000000003E-2</v>
      </c>
      <c r="AP25" s="15">
        <f ca="1">SUMIFS(INDIRECT("TablaAnualDepartamentos["&amp;AP$1&amp;"]"),TablaAnualDepartamentos[Año],AñoDeCalculo,TablaAnualDepartamentos[Departamento],$A25)</f>
        <v>0.15301667999999999</v>
      </c>
      <c r="AQ25" s="15">
        <f ca="1">SUMIFS(INDIRECT("TablaAnualDepartamentos["&amp;AQ$1&amp;"]"),TablaAnualDepartamentos[Año],AñoDeCalculo,TablaAnualDepartamentos[Departamento],$A25)</f>
        <v>3.9429819999999997E-2</v>
      </c>
      <c r="AR25" s="15">
        <f ca="1">SUMIFS(INDIRECT("TablaAnualDepartamentos["&amp;AR$1&amp;"]"),TablaAnualDepartamentos[Año],AñoDeCalculo,TablaAnualDepartamentos[Departamento],$A25)</f>
        <v>0</v>
      </c>
      <c r="AS25" s="15">
        <f ca="1">SUMIFS(INDIRECT("TablaAnualDepartamentos["&amp;AS$1&amp;"]"),TablaAnualDepartamentos[Año],AñoDeCalculo,TablaAnualDepartamentos[Departamento],$A25)</f>
        <v>0</v>
      </c>
      <c r="AT25" s="15">
        <f ca="1">SUMIFS(INDIRECT("TablaAnualDepartamentos["&amp;AT$1&amp;"]"),TablaAnualDepartamentos[Año],AñoDeCalculo,TablaAnualDepartamentos[Departamento],$A25)</f>
        <v>0</v>
      </c>
      <c r="AU25" s="15">
        <f ca="1">SUMIFS(INDIRECT("TablaAnualDepartamentos["&amp;AU$1&amp;"]"),TablaAnualDepartamentos[Año],AñoDeCalculo,TablaAnualDepartamentos[Departamento],$A25)</f>
        <v>0</v>
      </c>
      <c r="AV25" s="15">
        <f ca="1">SUMIFS(INDIRECT("TablaAnualDepartamentos["&amp;AV$1&amp;"]"),TablaAnualDepartamentos[Año],AñoDeCalculo,TablaAnualDepartamentos[Departamento],$A25)</f>
        <v>0.19528329999999999</v>
      </c>
      <c r="AW25" s="15">
        <f ca="1">SUMIFS(INDIRECT("TablaAnualDepartamentos["&amp;AW$1&amp;"]"),TablaAnualDepartamentos[Año],AñoDeCalculo,TablaAnualDepartamentos[Departamento],$A25)</f>
        <v>0</v>
      </c>
      <c r="AX25" s="15">
        <f ca="1">SUMIFS(INDIRECT("TablaAnualDepartamentos["&amp;AX$1&amp;"]"),TablaAnualDepartamentos[Año],AñoDeCalculo,TablaAnualDepartamentos[Departamento],$A25)</f>
        <v>0</v>
      </c>
      <c r="AY25" s="15">
        <f ca="1">SUMIFS(INDIRECT("TablaAnualDepartamentos["&amp;AY$1&amp;"]"),TablaAnualDepartamentos[Año],AñoDeCalculo,TablaAnualDepartamentos[Departamento],$A25)</f>
        <v>0</v>
      </c>
      <c r="AZ25" s="15">
        <f ca="1">SUMIFS(INDIRECT("TablaAnualDepartamentos["&amp;AZ$1&amp;"]"),TablaAnualDepartamentos[Año],AñoDeCalculo,TablaAnualDepartamentos[Departamento],$A25)</f>
        <v>0</v>
      </c>
      <c r="BA25" s="15">
        <f ca="1">SUMIFS(INDIRECT("TablaAnualDepartamentos["&amp;BA$1&amp;"]"),TablaAnualDepartamentos[Año],AñoDeCalculo,TablaAnualDepartamentos[Departamento],$A25)</f>
        <v>0</v>
      </c>
      <c r="BB25" s="15">
        <f ca="1">SUMIFS(INDIRECT("TablaAnualDepartamentos["&amp;BB$1&amp;"]"),TablaAnualDepartamentos[Año],AñoDeCalculo,TablaAnualDepartamentos[Departamento],$A25)</f>
        <v>0.18857648900000001</v>
      </c>
      <c r="BC25" s="15">
        <f ca="1">SUMIFS(INDIRECT("TablaAnualDepartamentos["&amp;BC$1&amp;"]"),TablaAnualDepartamentos[Año],AñoDeCalculo,TablaAnualDepartamentos[Departamento],$A25)</f>
        <v>0</v>
      </c>
      <c r="BD25" s="15">
        <f ca="1">SUMIFS(INDIRECT("TablaAnualDepartamentos["&amp;BD$1&amp;"]"),TablaAnualDepartamentos[Año],AñoDeCalculo,TablaAnualDepartamentos[Departamento],$A25)</f>
        <v>0</v>
      </c>
      <c r="BE25" s="15">
        <f ca="1">SUMIFS(INDIRECT("TablaAnualDepartamentos["&amp;BE$1&amp;"]"),TablaAnualDepartamentos[Año],AñoDeCalculo,TablaAnualDepartamentos[Departamento],$A25)</f>
        <v>0</v>
      </c>
      <c r="BF25" s="15">
        <f ca="1">SUMIFS(INDIRECT("TablaAnualDepartamentos["&amp;BF$1&amp;"]"),TablaAnualDepartamentos[Año],AñoDeCalculo,TablaAnualDepartamentos[Departamento],$A25)</f>
        <v>0</v>
      </c>
      <c r="BG25" s="15">
        <f ca="1">SUMIFS(INDIRECT("TablaAnualDepartamentos["&amp;BG$1&amp;"]"),TablaAnualDepartamentos[Año],AñoDeCalculo,TablaAnualDepartamentos[Departamento],$A25)</f>
        <v>0.56047789999999997</v>
      </c>
      <c r="BH25" s="15">
        <f ca="1">SUMIFS(INDIRECT("TablaAnualDepartamentos["&amp;BH$1&amp;"]"),TablaAnualDepartamentos[Año],AñoDeCalculo,TablaAnualDepartamentos[Departamento],$A25)</f>
        <v>8.5524749999999997E-2</v>
      </c>
      <c r="BI25" s="15">
        <f ca="1">SUMIFS(INDIRECT("TablaAnualDepartamentos["&amp;BI$1&amp;"]"),TablaAnualDepartamentos[Año],AñoDeCalculo,TablaAnualDepartamentos[Departamento],$A25)</f>
        <v>0.12085687000000001</v>
      </c>
      <c r="BJ25" s="15">
        <f ca="1">SUMIFS(INDIRECT("TablaAnualDepartamentos["&amp;BJ$1&amp;"]"),TablaAnualDepartamentos[Año],AñoDeCalculo,TablaAnualDepartamentos[Departamento],$A25)</f>
        <v>0</v>
      </c>
      <c r="BK25" s="15">
        <f ca="1">SUMIFS(INDIRECT("TablaAnualDepartamentos["&amp;BK$1&amp;"]"),TablaAnualDepartamentos[Año],AñoDeCalculo,TablaAnualDepartamentos[Departamento],$A25)</f>
        <v>0</v>
      </c>
      <c r="BL25" s="15">
        <f ca="1">SUMIFS(INDIRECT("TablaAnualDepartamentos["&amp;BL$1&amp;"]"),TablaAnualDepartamentos[Año],AñoDeCalculo,TablaAnualDepartamentos[Departamento],$A25)</f>
        <v>1.1025E-3</v>
      </c>
      <c r="BM25" s="15">
        <f ca="1">SUMIFS(INDIRECT("TablaAnualDepartamentos["&amp;BM$1&amp;"]"),TablaAnualDepartamentos[Año],AñoDeCalculo,TablaAnualDepartamentos[Departamento],$A25)</f>
        <v>0.20583571000000001</v>
      </c>
      <c r="BN25" s="15">
        <f ca="1">SUMIFS(INDIRECT("TablaAnualDepartamentos["&amp;BN$1&amp;"]"),TablaAnualDepartamentos[Año],AñoDeCalculo,TablaAnualDepartamentos[Departamento],$A25)</f>
        <v>0</v>
      </c>
      <c r="BO25" s="15">
        <f ca="1">SUMIFS(INDIRECT("TablaAnualDepartamentos["&amp;BO$1&amp;"]"),TablaAnualDepartamentos[Año],AñoDeCalculo,TablaAnualDepartamentos[Departamento],$A25)</f>
        <v>1.6169604000000001E-2</v>
      </c>
      <c r="BP25" s="15">
        <f ca="1">SUMIFS(INDIRECT("TablaAnualDepartamentos["&amp;BP$1&amp;"]"),TablaAnualDepartamentos[Año],AñoDeCalculo,TablaAnualDepartamentos[Departamento],$A25)</f>
        <v>1.8734582E-2</v>
      </c>
      <c r="BQ25" s="15">
        <f ca="1">SUMIFS(INDIRECT("TablaAnualDepartamentos["&amp;BQ$1&amp;"]"),TablaAnualDepartamentos[Año],AñoDeCalculo,TablaAnualDepartamentos[Departamento],$A25)</f>
        <v>0</v>
      </c>
      <c r="BR25" s="15">
        <f ca="1">SUMIFS(INDIRECT("TablaAnualDepartamentos["&amp;BR$1&amp;"]"),TablaAnualDepartamentos[Año],AñoDeCalculo,TablaAnualDepartamentos[Departamento],$A25)</f>
        <v>0</v>
      </c>
      <c r="BS25" s="15">
        <f ca="1">SUMIFS(INDIRECT("TablaAnualDepartamentos["&amp;BS$1&amp;"]"),TablaAnualDepartamentos[Año],AñoDeCalculo,TablaAnualDepartamentos[Departamento],$A25)</f>
        <v>0.12016710999999999</v>
      </c>
      <c r="BT25" s="15">
        <f ca="1">SUMIFS(INDIRECT("TablaAnualDepartamentos["&amp;BT$1&amp;"]"),TablaAnualDepartamentos[Año],AñoDeCalculo,TablaAnualDepartamentos[Departamento],$A25)</f>
        <v>0</v>
      </c>
      <c r="CE25" s="15">
        <f t="shared" ca="1" si="2"/>
        <v>0.19250126221139399</v>
      </c>
      <c r="CF25" s="15">
        <f t="shared" ca="1" si="2"/>
        <v>5.8367019999999998</v>
      </c>
      <c r="CK25" s="23">
        <f>IF(Departamentos!$D24=CK$2,Departamentos!$C24,0)</f>
        <v>0</v>
      </c>
      <c r="CL25" s="23">
        <f>IF(Departamentos!$D24=CL$2,Departamentos!$C24,0)</f>
        <v>904863</v>
      </c>
      <c r="CM25" s="23">
        <f>IF(Departamentos!$D24=CM$2,Departamentos!$C24,0)</f>
        <v>0</v>
      </c>
      <c r="CN25" s="23">
        <f>IF(Departamentos!$D24=CN$2,Departamentos!$C24,0)</f>
        <v>0</v>
      </c>
      <c r="CO25" s="23">
        <f>IF(Departamentos!$D24=CO$2,Departamentos!$C24,0)</f>
        <v>0</v>
      </c>
      <c r="CP25" s="23">
        <f>IF(Departamentos!$D24=CP$2,Departamentos!$C24,0)</f>
        <v>0</v>
      </c>
      <c r="CQ25" s="23">
        <f>IF(Departamentos!$D24=CQ$2,Departamentos!$C24,0)</f>
        <v>0</v>
      </c>
      <c r="CR25" s="23">
        <f>IF(Departamentos!$D24=CR$2,Departamentos!$C24,0)</f>
        <v>0</v>
      </c>
      <c r="CS25" s="23">
        <f>IF(Departamentos!$D24=CS$2,Departamentos!$C24,0)</f>
        <v>0</v>
      </c>
    </row>
    <row r="26" spans="1:97" x14ac:dyDescent="0.25">
      <c r="A26" s="15">
        <f>Departamentos!A25</f>
        <v>73</v>
      </c>
      <c r="B26" s="15" t="str">
        <f>Departamentos!B25</f>
        <v>Tolima</v>
      </c>
      <c r="C26" s="15">
        <f ca="1">SUMIFS(INDIRECT("TablaAnualDepartamentos["&amp;C$1&amp;"]"),TablaAnualDepartamentos[Año],AñoDeCalculo,TablaAnualDepartamentos[Departamento],$A26)</f>
        <v>0</v>
      </c>
      <c r="D26" s="15">
        <f ca="1">SUMIFS(INDIRECT("TablaAnualDepartamentos["&amp;D$1&amp;"]"),TablaAnualDepartamentos[Año],AñoDeCalculo,TablaAnualDepartamentos[Departamento],$A26)</f>
        <v>0</v>
      </c>
      <c r="E26" s="15">
        <f ca="1">SUMIFS(INDIRECT("TablaAnualDepartamentos["&amp;E$1&amp;"]"),TablaAnualDepartamentos[Año],AñoDeCalculo,TablaAnualDepartamentos[Departamento],$A26)</f>
        <v>0</v>
      </c>
      <c r="F26" s="15">
        <f ca="1">SUMIFS(INDIRECT("TablaAnualDepartamentos["&amp;F$1&amp;"]"),TablaAnualDepartamentos[Año],AñoDeCalculo,TablaAnualDepartamentos[Departamento],$A26)</f>
        <v>0</v>
      </c>
      <c r="G26" s="15">
        <f ca="1">SUMIFS(INDIRECT("TablaAnualDepartamentos["&amp;G$1&amp;"]"),TablaAnualDepartamentos[Año],AñoDeCalculo,TablaAnualDepartamentos[Departamento],$A26)</f>
        <v>0</v>
      </c>
      <c r="H26" s="15">
        <f ca="1">SUMIFS(INDIRECT("TablaAnualDepartamentos["&amp;H$1&amp;"]"),TablaAnualDepartamentos[Año],AñoDeCalculo,TablaAnualDepartamentos[Departamento],$A26)</f>
        <v>0</v>
      </c>
      <c r="I26" s="15">
        <f ca="1">SUMIFS(INDIRECT("TablaAnualDepartamentos["&amp;I$1&amp;"]"),TablaAnualDepartamentos[Año],AñoDeCalculo,TablaAnualDepartamentos[Departamento],$A26)</f>
        <v>0</v>
      </c>
      <c r="J26" s="15">
        <f ca="1">SUMIFS(INDIRECT("TablaAnualDepartamentos["&amp;J$1&amp;"]"),TablaAnualDepartamentos[Año],AñoDeCalculo,TablaAnualDepartamentos[Departamento],$A26)</f>
        <v>0</v>
      </c>
      <c r="K26" s="15">
        <f ca="1">SUMIFS(INDIRECT("TablaAnualDepartamentos["&amp;K$1&amp;"]"),TablaAnualDepartamentos[Año],AñoDeCalculo,TablaAnualDepartamentos[Departamento],$A26)</f>
        <v>0</v>
      </c>
      <c r="L26" s="15">
        <f ca="1">SUMIFS(INDIRECT("TablaAnualDepartamentos["&amp;L$1&amp;"]"),TablaAnualDepartamentos[Año],AñoDeCalculo,TablaAnualDepartamentos[Departamento],$A26)</f>
        <v>0</v>
      </c>
      <c r="M26" s="15">
        <f ca="1">SUMIFS(INDIRECT("TablaAnualDepartamentos["&amp;M$1&amp;"]"),TablaAnualDepartamentos[Año],AñoDeCalculo,TablaAnualDepartamentos[Departamento],$A26)</f>
        <v>0</v>
      </c>
      <c r="N26" s="15">
        <f ca="1">SUMIFS(INDIRECT("TablaAnualDepartamentos["&amp;N$1&amp;"]"),TablaAnualDepartamentos[Año],AñoDeCalculo,TablaAnualDepartamentos[Departamento],$A26)</f>
        <v>0</v>
      </c>
      <c r="O26" s="15">
        <f ca="1">SUMIFS(INDIRECT("TablaAnualDepartamentos["&amp;O$1&amp;"]"),TablaAnualDepartamentos[Año],AñoDeCalculo,TablaAnualDepartamentos[Departamento],$A26)</f>
        <v>0</v>
      </c>
      <c r="P26" s="15">
        <f ca="1">SUMIFS(INDIRECT("TablaAnualDepartamentos["&amp;P$1&amp;"]"),TablaAnualDepartamentos[Año],AñoDeCalculo,TablaAnualDepartamentos[Departamento],$A26)</f>
        <v>0</v>
      </c>
      <c r="Q26" s="15">
        <f ca="1">SUMIFS(INDIRECT("TablaAnualDepartamentos["&amp;Q$1&amp;"]"),TablaAnualDepartamentos[Año],AñoDeCalculo,TablaAnualDepartamentos[Departamento],$A26)</f>
        <v>0</v>
      </c>
      <c r="R26" s="15">
        <f ca="1">SUMIFS(INDIRECT("TablaAnualDepartamentos["&amp;R$1&amp;"]"),TablaAnualDepartamentos[Año],AñoDeCalculo,TablaAnualDepartamentos[Departamento],$A26)</f>
        <v>3.8892004</v>
      </c>
      <c r="S26" s="15">
        <f ca="1">SUMIFS(INDIRECT("TablaAnualDepartamentos["&amp;S$1&amp;"]"),TablaAnualDepartamentos[Año],AñoDeCalculo,TablaAnualDepartamentos[Departamento],$A26)</f>
        <v>6.3976740000000003</v>
      </c>
      <c r="T26" s="15">
        <f ca="1">SUMIFS(INDIRECT("TablaAnualDepartamentos["&amp;T$1&amp;"]"),TablaAnualDepartamentos[Año],AñoDeCalculo,TablaAnualDepartamentos[Departamento],$A26)</f>
        <v>3.17239</v>
      </c>
      <c r="U26" s="15">
        <f ca="1">SUMIFS(INDIRECT("TablaAnualDepartamentos["&amp;U$1&amp;"]"),TablaAnualDepartamentos[Año],AñoDeCalculo,TablaAnualDepartamentos[Departamento],$A26)</f>
        <v>2.1580067999999999</v>
      </c>
      <c r="V26" s="15">
        <f ca="1">SUMIFS(INDIRECT("TablaAnualDepartamentos["&amp;V$1&amp;"]"),TablaAnualDepartamentos[Año],AñoDeCalculo,TablaAnualDepartamentos[Departamento],$A26)</f>
        <v>0</v>
      </c>
      <c r="W26" s="15">
        <f ca="1">SUMIFS(INDIRECT("TablaAnualDepartamentos["&amp;W$1&amp;"]"),TablaAnualDepartamentos[Año],AñoDeCalculo,TablaAnualDepartamentos[Departamento],$A26)</f>
        <v>0</v>
      </c>
      <c r="X26" s="15">
        <f ca="1">SUMIFS(INDIRECT("TablaAnualDepartamentos["&amp;X$1&amp;"]"),TablaAnualDepartamentos[Año],AñoDeCalculo,TablaAnualDepartamentos[Departamento],$A26)</f>
        <v>0</v>
      </c>
      <c r="Y26" s="15">
        <f ca="1">SUMIFS(INDIRECT("TablaAnualDepartamentos["&amp;Y$1&amp;"]"),TablaAnualDepartamentos[Año],AñoDeCalculo,TablaAnualDepartamentos[Departamento],$A26)</f>
        <v>0</v>
      </c>
      <c r="Z26" s="15">
        <f ca="1">SUMIFS(INDIRECT("TablaAnualDepartamentos["&amp;Z$1&amp;"]"),TablaAnualDepartamentos[Año],AñoDeCalculo,TablaAnualDepartamentos[Departamento],$A26)</f>
        <v>0</v>
      </c>
      <c r="AA26" s="15">
        <f ca="1">SUMIFS(INDIRECT("TablaAnualDepartamentos["&amp;AA$1&amp;"]"),TablaAnualDepartamentos[Año],AñoDeCalculo,TablaAnualDepartamentos[Departamento],$A26)</f>
        <v>0</v>
      </c>
      <c r="AB26" s="15">
        <f ca="1">SUMIFS(INDIRECT("TablaAnualDepartamentos["&amp;AB$1&amp;"]"),TablaAnualDepartamentos[Año],AñoDeCalculo,TablaAnualDepartamentos[Departamento],$A26)</f>
        <v>0</v>
      </c>
      <c r="AC26" s="15">
        <f ca="1">SUMIFS(INDIRECT("TablaAnualDepartamentos["&amp;AC$1&amp;"]"),TablaAnualDepartamentos[Año],AñoDeCalculo,TablaAnualDepartamentos[Departamento],$A26)</f>
        <v>0</v>
      </c>
      <c r="AD26" s="15">
        <f ca="1">SUMIFS(INDIRECT("TablaAnualDepartamentos["&amp;AD$1&amp;"]"),TablaAnualDepartamentos[Año],AñoDeCalculo,TablaAnualDepartamentos[Departamento],$A26)</f>
        <v>0</v>
      </c>
      <c r="AE26" s="15">
        <f ca="1">SUMIFS(INDIRECT("TablaAnualDepartamentos["&amp;AE$1&amp;"]"),TablaAnualDepartamentos[Año],AñoDeCalculo,TablaAnualDepartamentos[Departamento],$A26)</f>
        <v>7.777736</v>
      </c>
      <c r="AF26" s="15">
        <f ca="1">SUMIFS(INDIRECT("TablaAnualDepartamentos["&amp;AF$1&amp;"]"),TablaAnualDepartamentos[Año],AñoDeCalculo,TablaAnualDepartamentos[Departamento],$A26)</f>
        <v>0.77724800000000005</v>
      </c>
      <c r="AG26" s="15">
        <f ca="1">SUMIFS(INDIRECT("TablaAnualDepartamentos["&amp;AG$1&amp;"]"),TablaAnualDepartamentos[Año],AñoDeCalculo,TablaAnualDepartamentos[Departamento],$A26)</f>
        <v>0.39849575362095901</v>
      </c>
      <c r="AH26" s="15">
        <f ca="1">SUMIFS(INDIRECT("TablaAnualDepartamentos["&amp;AH$1&amp;"]"),TablaAnualDepartamentos[Año],AñoDeCalculo,TablaAnualDepartamentos[Departamento],$A26)</f>
        <v>1.2968170000000001</v>
      </c>
      <c r="AI26" s="15">
        <f ca="1">SUMIFS(INDIRECT("TablaAnualDepartamentos["&amp;AI$1&amp;"]"),TablaAnualDepartamentos[Año],AñoDeCalculo,TablaAnualDepartamentos[Departamento],$A26)</f>
        <v>0.98849949999999998</v>
      </c>
      <c r="AJ26" s="15">
        <f ca="1">SUMIFS(INDIRECT("TablaAnualDepartamentos["&amp;AJ$1&amp;"]"),TablaAnualDepartamentos[Año],AñoDeCalculo,TablaAnualDepartamentos[Departamento],$A26)</f>
        <v>2.5796550000000001E-2</v>
      </c>
      <c r="AK26" s="15">
        <f ca="1">SUMIFS(INDIRECT("TablaAnualDepartamentos["&amp;AK$1&amp;"]"),TablaAnualDepartamentos[Año],AñoDeCalculo,TablaAnualDepartamentos[Departamento],$A26)</f>
        <v>7.1052739999999996</v>
      </c>
      <c r="AL26" s="15">
        <f ca="1">SUMIFS(INDIRECT("TablaAnualDepartamentos["&amp;AL$1&amp;"]"),TablaAnualDepartamentos[Año],AñoDeCalculo,TablaAnualDepartamentos[Departamento],$A26)</f>
        <v>0.302460974341346</v>
      </c>
      <c r="AM26" s="15">
        <f ca="1">SUMIFS(INDIRECT("TablaAnualDepartamentos["&amp;AM$1&amp;"]"),TablaAnualDepartamentos[Año],AñoDeCalculo,TablaAnualDepartamentos[Departamento],$A26)</f>
        <v>0</v>
      </c>
      <c r="AN26" s="15">
        <f ca="1">SUMIFS(INDIRECT("TablaAnualDepartamentos["&amp;AN$1&amp;"]"),TablaAnualDepartamentos[Año],AñoDeCalculo,TablaAnualDepartamentos[Departamento],$A26)</f>
        <v>0.47599425000000001</v>
      </c>
      <c r="AO26" s="15">
        <f ca="1">SUMIFS(INDIRECT("TablaAnualDepartamentos["&amp;AO$1&amp;"]"),TablaAnualDepartamentos[Año],AñoDeCalculo,TablaAnualDepartamentos[Departamento],$A26)</f>
        <v>0.13719461999999999</v>
      </c>
      <c r="AP26" s="15">
        <f ca="1">SUMIFS(INDIRECT("TablaAnualDepartamentos["&amp;AP$1&amp;"]"),TablaAnualDepartamentos[Año],AñoDeCalculo,TablaAnualDepartamentos[Departamento],$A26)</f>
        <v>0.11602517</v>
      </c>
      <c r="AQ26" s="15">
        <f ca="1">SUMIFS(INDIRECT("TablaAnualDepartamentos["&amp;AQ$1&amp;"]"),TablaAnualDepartamentos[Año],AñoDeCalculo,TablaAnualDepartamentos[Departamento],$A26)</f>
        <v>6.0292560000000002E-2</v>
      </c>
      <c r="AR26" s="15">
        <f ca="1">SUMIFS(INDIRECT("TablaAnualDepartamentos["&amp;AR$1&amp;"]"),TablaAnualDepartamentos[Año],AñoDeCalculo,TablaAnualDepartamentos[Departamento],$A26)</f>
        <v>0</v>
      </c>
      <c r="AS26" s="15">
        <f ca="1">SUMIFS(INDIRECT("TablaAnualDepartamentos["&amp;AS$1&amp;"]"),TablaAnualDepartamentos[Año],AñoDeCalculo,TablaAnualDepartamentos[Departamento],$A26)</f>
        <v>0</v>
      </c>
      <c r="AT26" s="15">
        <f ca="1">SUMIFS(INDIRECT("TablaAnualDepartamentos["&amp;AT$1&amp;"]"),TablaAnualDepartamentos[Año],AñoDeCalculo,TablaAnualDepartamentos[Departamento],$A26)</f>
        <v>0</v>
      </c>
      <c r="AU26" s="15">
        <f ca="1">SUMIFS(INDIRECT("TablaAnualDepartamentos["&amp;AU$1&amp;"]"),TablaAnualDepartamentos[Año],AñoDeCalculo,TablaAnualDepartamentos[Departamento],$A26)</f>
        <v>0</v>
      </c>
      <c r="AV26" s="15">
        <f ca="1">SUMIFS(INDIRECT("TablaAnualDepartamentos["&amp;AV$1&amp;"]"),TablaAnualDepartamentos[Año],AñoDeCalculo,TablaAnualDepartamentos[Departamento],$A26)</f>
        <v>0.34791749999999999</v>
      </c>
      <c r="AW26" s="15">
        <f ca="1">SUMIFS(INDIRECT("TablaAnualDepartamentos["&amp;AW$1&amp;"]"),TablaAnualDepartamentos[Año],AñoDeCalculo,TablaAnualDepartamentos[Departamento],$A26)</f>
        <v>0</v>
      </c>
      <c r="AX26" s="15">
        <f ca="1">SUMIFS(INDIRECT("TablaAnualDepartamentos["&amp;AX$1&amp;"]"),TablaAnualDepartamentos[Año],AñoDeCalculo,TablaAnualDepartamentos[Departamento],$A26)</f>
        <v>0</v>
      </c>
      <c r="AY26" s="15">
        <f ca="1">SUMIFS(INDIRECT("TablaAnualDepartamentos["&amp;AY$1&amp;"]"),TablaAnualDepartamentos[Año],AñoDeCalculo,TablaAnualDepartamentos[Departamento],$A26)</f>
        <v>0</v>
      </c>
      <c r="AZ26" s="15">
        <f ca="1">SUMIFS(INDIRECT("TablaAnualDepartamentos["&amp;AZ$1&amp;"]"),TablaAnualDepartamentos[Año],AñoDeCalculo,TablaAnualDepartamentos[Departamento],$A26)</f>
        <v>0</v>
      </c>
      <c r="BA26" s="15">
        <f ca="1">SUMIFS(INDIRECT("TablaAnualDepartamentos["&amp;BA$1&amp;"]"),TablaAnualDepartamentos[Año],AñoDeCalculo,TablaAnualDepartamentos[Departamento],$A26)</f>
        <v>0</v>
      </c>
      <c r="BB26" s="15">
        <f ca="1">SUMIFS(INDIRECT("TablaAnualDepartamentos["&amp;BB$1&amp;"]"),TablaAnualDepartamentos[Año],AñoDeCalculo,TablaAnualDepartamentos[Departamento],$A26)</f>
        <v>0.363369891</v>
      </c>
      <c r="BC26" s="15">
        <f ca="1">SUMIFS(INDIRECT("TablaAnualDepartamentos["&amp;BC$1&amp;"]"),TablaAnualDepartamentos[Año],AñoDeCalculo,TablaAnualDepartamentos[Departamento],$A26)</f>
        <v>0</v>
      </c>
      <c r="BD26" s="15">
        <f ca="1">SUMIFS(INDIRECT("TablaAnualDepartamentos["&amp;BD$1&amp;"]"),TablaAnualDepartamentos[Año],AñoDeCalculo,TablaAnualDepartamentos[Departamento],$A26)</f>
        <v>0</v>
      </c>
      <c r="BE26" s="15">
        <f ca="1">SUMIFS(INDIRECT("TablaAnualDepartamentos["&amp;BE$1&amp;"]"),TablaAnualDepartamentos[Año],AñoDeCalculo,TablaAnualDepartamentos[Departamento],$A26)</f>
        <v>0</v>
      </c>
      <c r="BF26" s="15">
        <f ca="1">SUMIFS(INDIRECT("TablaAnualDepartamentos["&amp;BF$1&amp;"]"),TablaAnualDepartamentos[Año],AñoDeCalculo,TablaAnualDepartamentos[Departamento],$A26)</f>
        <v>0</v>
      </c>
      <c r="BG26" s="15">
        <f ca="1">SUMIFS(INDIRECT("TablaAnualDepartamentos["&amp;BG$1&amp;"]"),TablaAnualDepartamentos[Año],AñoDeCalculo,TablaAnualDepartamentos[Departamento],$A26)</f>
        <v>0.64296699999999996</v>
      </c>
      <c r="BH26" s="15">
        <f ca="1">SUMIFS(INDIRECT("TablaAnualDepartamentos["&amp;BH$1&amp;"]"),TablaAnualDepartamentos[Año],AñoDeCalculo,TablaAnualDepartamentos[Departamento],$A26)</f>
        <v>4.2527519999999999E-2</v>
      </c>
      <c r="BI26" s="15">
        <f ca="1">SUMIFS(INDIRECT("TablaAnualDepartamentos["&amp;BI$1&amp;"]"),TablaAnualDepartamentos[Año],AñoDeCalculo,TablaAnualDepartamentos[Departamento],$A26)</f>
        <v>9.8727789999999996E-2</v>
      </c>
      <c r="BJ26" s="15">
        <f ca="1">SUMIFS(INDIRECT("TablaAnualDepartamentos["&amp;BJ$1&amp;"]"),TablaAnualDepartamentos[Año],AñoDeCalculo,TablaAnualDepartamentos[Departamento],$A26)</f>
        <v>0</v>
      </c>
      <c r="BK26" s="15">
        <f ca="1">SUMIFS(INDIRECT("TablaAnualDepartamentos["&amp;BK$1&amp;"]"),TablaAnualDepartamentos[Año],AñoDeCalculo,TablaAnualDepartamentos[Departamento],$A26)</f>
        <v>0</v>
      </c>
      <c r="BL26" s="15">
        <f ca="1">SUMIFS(INDIRECT("TablaAnualDepartamentos["&amp;BL$1&amp;"]"),TablaAnualDepartamentos[Año],AñoDeCalculo,TablaAnualDepartamentos[Departamento],$A26)</f>
        <v>1.6494029E-3</v>
      </c>
      <c r="BM26" s="15">
        <f ca="1">SUMIFS(INDIRECT("TablaAnualDepartamentos["&amp;BM$1&amp;"]"),TablaAnualDepartamentos[Año],AñoDeCalculo,TablaAnualDepartamentos[Departamento],$A26)</f>
        <v>0.17898040000000001</v>
      </c>
      <c r="BN26" s="15">
        <f ca="1">SUMIFS(INDIRECT("TablaAnualDepartamentos["&amp;BN$1&amp;"]"),TablaAnualDepartamentos[Año],AñoDeCalculo,TablaAnualDepartamentos[Departamento],$A26)</f>
        <v>0</v>
      </c>
      <c r="BO26" s="15">
        <f ca="1">SUMIFS(INDIRECT("TablaAnualDepartamentos["&amp;BO$1&amp;"]"),TablaAnualDepartamentos[Año],AñoDeCalculo,TablaAnualDepartamentos[Departamento],$A26)</f>
        <v>6.2484079999999996E-3</v>
      </c>
      <c r="BP26" s="15">
        <f ca="1">SUMIFS(INDIRECT("TablaAnualDepartamentos["&amp;BP$1&amp;"]"),TablaAnualDepartamentos[Año],AñoDeCalculo,TablaAnualDepartamentos[Departamento],$A26)</f>
        <v>5.2107539999999997E-3</v>
      </c>
      <c r="BQ26" s="15">
        <f ca="1">SUMIFS(INDIRECT("TablaAnualDepartamentos["&amp;BQ$1&amp;"]"),TablaAnualDepartamentos[Año],AñoDeCalculo,TablaAnualDepartamentos[Departamento],$A26)</f>
        <v>0</v>
      </c>
      <c r="BR26" s="15">
        <f ca="1">SUMIFS(INDIRECT("TablaAnualDepartamentos["&amp;BR$1&amp;"]"),TablaAnualDepartamentos[Año],AñoDeCalculo,TablaAnualDepartamentos[Departamento],$A26)</f>
        <v>0</v>
      </c>
      <c r="BS26" s="15">
        <f ca="1">SUMIFS(INDIRECT("TablaAnualDepartamentos["&amp;BS$1&amp;"]"),TablaAnualDepartamentos[Año],AñoDeCalculo,TablaAnualDepartamentos[Departamento],$A26)</f>
        <v>0.12953665</v>
      </c>
      <c r="BT26" s="15">
        <f ca="1">SUMIFS(INDIRECT("TablaAnualDepartamentos["&amp;BT$1&amp;"]"),TablaAnualDepartamentos[Año],AñoDeCalculo,TablaAnualDepartamentos[Departamento],$A26)</f>
        <v>0</v>
      </c>
      <c r="CE26" s="15">
        <f t="shared" ca="1" si="2"/>
        <v>0.302460974341346</v>
      </c>
      <c r="CF26" s="15">
        <f t="shared" ca="1" si="2"/>
        <v>7.1052739999999996</v>
      </c>
      <c r="CK26" s="23">
        <f>IF(Departamentos!$D25=CK$2,Departamentos!$C25,0)</f>
        <v>0</v>
      </c>
      <c r="CL26" s="23">
        <f>IF(Departamentos!$D25=CL$2,Departamentos!$C25,0)</f>
        <v>0</v>
      </c>
      <c r="CM26" s="23">
        <f>IF(Departamentos!$D25=CM$2,Departamentos!$C25,0)</f>
        <v>0</v>
      </c>
      <c r="CN26" s="23">
        <f>IF(Departamentos!$D25=CN$2,Departamentos!$C25,0)</f>
        <v>0</v>
      </c>
      <c r="CO26" s="23">
        <f>IF(Departamentos!$D25=CO$2,Departamentos!$C25,0)</f>
        <v>1330187</v>
      </c>
      <c r="CP26" s="23">
        <f>IF(Departamentos!$D25=CP$2,Departamentos!$C25,0)</f>
        <v>0</v>
      </c>
      <c r="CQ26" s="23">
        <f>IF(Departamentos!$D25=CQ$2,Departamentos!$C25,0)</f>
        <v>0</v>
      </c>
      <c r="CR26" s="23">
        <f>IF(Departamentos!$D25=CR$2,Departamentos!$C25,0)</f>
        <v>0</v>
      </c>
      <c r="CS26" s="23">
        <f>IF(Departamentos!$D25=CS$2,Departamentos!$C25,0)</f>
        <v>0</v>
      </c>
    </row>
    <row r="27" spans="1:97" x14ac:dyDescent="0.25">
      <c r="A27" s="15">
        <f>Departamentos!A26</f>
        <v>76</v>
      </c>
      <c r="B27" s="15" t="str">
        <f>Departamentos!B26</f>
        <v>Valle del Cauca</v>
      </c>
      <c r="C27" s="15">
        <f ca="1">SUMIFS(INDIRECT("TablaAnualDepartamentos["&amp;C$1&amp;"]"),TablaAnualDepartamentos[Año],AñoDeCalculo,TablaAnualDepartamentos[Departamento],$A27)</f>
        <v>0</v>
      </c>
      <c r="D27" s="15">
        <f ca="1">SUMIFS(INDIRECT("TablaAnualDepartamentos["&amp;D$1&amp;"]"),TablaAnualDepartamentos[Año],AñoDeCalculo,TablaAnualDepartamentos[Departamento],$A27)</f>
        <v>0</v>
      </c>
      <c r="E27" s="15">
        <f ca="1">SUMIFS(INDIRECT("TablaAnualDepartamentos["&amp;E$1&amp;"]"),TablaAnualDepartamentos[Año],AñoDeCalculo,TablaAnualDepartamentos[Departamento],$A27)</f>
        <v>0</v>
      </c>
      <c r="F27" s="15">
        <f ca="1">SUMIFS(INDIRECT("TablaAnualDepartamentos["&amp;F$1&amp;"]"),TablaAnualDepartamentos[Año],AñoDeCalculo,TablaAnualDepartamentos[Departamento],$A27)</f>
        <v>0</v>
      </c>
      <c r="G27" s="15">
        <f ca="1">SUMIFS(INDIRECT("TablaAnualDepartamentos["&amp;G$1&amp;"]"),TablaAnualDepartamentos[Año],AñoDeCalculo,TablaAnualDepartamentos[Departamento],$A27)</f>
        <v>0</v>
      </c>
      <c r="H27" s="15">
        <f ca="1">SUMIFS(INDIRECT("TablaAnualDepartamentos["&amp;H$1&amp;"]"),TablaAnualDepartamentos[Año],AñoDeCalculo,TablaAnualDepartamentos[Departamento],$A27)</f>
        <v>0</v>
      </c>
      <c r="I27" s="15">
        <f ca="1">SUMIFS(INDIRECT("TablaAnualDepartamentos["&amp;I$1&amp;"]"),TablaAnualDepartamentos[Año],AñoDeCalculo,TablaAnualDepartamentos[Departamento],$A27)</f>
        <v>0</v>
      </c>
      <c r="J27" s="15">
        <f ca="1">SUMIFS(INDIRECT("TablaAnualDepartamentos["&amp;J$1&amp;"]"),TablaAnualDepartamentos[Año],AñoDeCalculo,TablaAnualDepartamentos[Departamento],$A27)</f>
        <v>0</v>
      </c>
      <c r="K27" s="15">
        <f ca="1">SUMIFS(INDIRECT("TablaAnualDepartamentos["&amp;K$1&amp;"]"),TablaAnualDepartamentos[Año],AñoDeCalculo,TablaAnualDepartamentos[Departamento],$A27)</f>
        <v>0</v>
      </c>
      <c r="L27" s="15">
        <f ca="1">SUMIFS(INDIRECT("TablaAnualDepartamentos["&amp;L$1&amp;"]"),TablaAnualDepartamentos[Año],AñoDeCalculo,TablaAnualDepartamentos[Departamento],$A27)</f>
        <v>0</v>
      </c>
      <c r="M27" s="15">
        <f ca="1">SUMIFS(INDIRECT("TablaAnualDepartamentos["&amp;M$1&amp;"]"),TablaAnualDepartamentos[Año],AñoDeCalculo,TablaAnualDepartamentos[Departamento],$A27)</f>
        <v>0</v>
      </c>
      <c r="N27" s="15">
        <f ca="1">SUMIFS(INDIRECT("TablaAnualDepartamentos["&amp;N$1&amp;"]"),TablaAnualDepartamentos[Año],AñoDeCalculo,TablaAnualDepartamentos[Departamento],$A27)</f>
        <v>0</v>
      </c>
      <c r="O27" s="15">
        <f ca="1">SUMIFS(INDIRECT("TablaAnualDepartamentos["&amp;O$1&amp;"]"),TablaAnualDepartamentos[Año],AñoDeCalculo,TablaAnualDepartamentos[Departamento],$A27)</f>
        <v>0</v>
      </c>
      <c r="P27" s="15">
        <f ca="1">SUMIFS(INDIRECT("TablaAnualDepartamentos["&amp;P$1&amp;"]"),TablaAnualDepartamentos[Año],AñoDeCalculo,TablaAnualDepartamentos[Departamento],$A27)</f>
        <v>0</v>
      </c>
      <c r="Q27" s="15">
        <f ca="1">SUMIFS(INDIRECT("TablaAnualDepartamentos["&amp;Q$1&amp;"]"),TablaAnualDepartamentos[Año],AñoDeCalculo,TablaAnualDepartamentos[Departamento],$A27)</f>
        <v>0</v>
      </c>
      <c r="R27" s="15">
        <f ca="1">SUMIFS(INDIRECT("TablaAnualDepartamentos["&amp;R$1&amp;"]"),TablaAnualDepartamentos[Año],AñoDeCalculo,TablaAnualDepartamentos[Departamento],$A27)</f>
        <v>4.8060578999999999</v>
      </c>
      <c r="S27" s="15">
        <f ca="1">SUMIFS(INDIRECT("TablaAnualDepartamentos["&amp;S$1&amp;"]"),TablaAnualDepartamentos[Año],AñoDeCalculo,TablaAnualDepartamentos[Departamento],$A27)</f>
        <v>6.5963079999999996</v>
      </c>
      <c r="T27" s="15">
        <f ca="1">SUMIFS(INDIRECT("TablaAnualDepartamentos["&amp;T$1&amp;"]"),TablaAnualDepartamentos[Año],AñoDeCalculo,TablaAnualDepartamentos[Departamento],$A27)</f>
        <v>4.0418190000000003</v>
      </c>
      <c r="U27" s="15">
        <f ca="1">SUMIFS(INDIRECT("TablaAnualDepartamentos["&amp;U$1&amp;"]"),TablaAnualDepartamentos[Año],AñoDeCalculo,TablaAnualDepartamentos[Departamento],$A27)</f>
        <v>2.5915876</v>
      </c>
      <c r="V27" s="15">
        <f ca="1">SUMIFS(INDIRECT("TablaAnualDepartamentos["&amp;V$1&amp;"]"),TablaAnualDepartamentos[Año],AñoDeCalculo,TablaAnualDepartamentos[Departamento],$A27)</f>
        <v>0</v>
      </c>
      <c r="W27" s="15">
        <f ca="1">SUMIFS(INDIRECT("TablaAnualDepartamentos["&amp;W$1&amp;"]"),TablaAnualDepartamentos[Año],AñoDeCalculo,TablaAnualDepartamentos[Departamento],$A27)</f>
        <v>0</v>
      </c>
      <c r="X27" s="15">
        <f ca="1">SUMIFS(INDIRECT("TablaAnualDepartamentos["&amp;X$1&amp;"]"),TablaAnualDepartamentos[Año],AñoDeCalculo,TablaAnualDepartamentos[Departamento],$A27)</f>
        <v>0</v>
      </c>
      <c r="Y27" s="15">
        <f ca="1">SUMIFS(INDIRECT("TablaAnualDepartamentos["&amp;Y$1&amp;"]"),TablaAnualDepartamentos[Año],AñoDeCalculo,TablaAnualDepartamentos[Departamento],$A27)</f>
        <v>0</v>
      </c>
      <c r="Z27" s="15">
        <f ca="1">SUMIFS(INDIRECT("TablaAnualDepartamentos["&amp;Z$1&amp;"]"),TablaAnualDepartamentos[Año],AñoDeCalculo,TablaAnualDepartamentos[Departamento],$A27)</f>
        <v>0</v>
      </c>
      <c r="AA27" s="15">
        <f ca="1">SUMIFS(INDIRECT("TablaAnualDepartamentos["&amp;AA$1&amp;"]"),TablaAnualDepartamentos[Año],AñoDeCalculo,TablaAnualDepartamentos[Departamento],$A27)</f>
        <v>0</v>
      </c>
      <c r="AB27" s="15">
        <f ca="1">SUMIFS(INDIRECT("TablaAnualDepartamentos["&amp;AB$1&amp;"]"),TablaAnualDepartamentos[Año],AñoDeCalculo,TablaAnualDepartamentos[Departamento],$A27)</f>
        <v>0</v>
      </c>
      <c r="AC27" s="15">
        <f ca="1">SUMIFS(INDIRECT("TablaAnualDepartamentos["&amp;AC$1&amp;"]"),TablaAnualDepartamentos[Año],AñoDeCalculo,TablaAnualDepartamentos[Departamento],$A27)</f>
        <v>0</v>
      </c>
      <c r="AD27" s="15">
        <f ca="1">SUMIFS(INDIRECT("TablaAnualDepartamentos["&amp;AD$1&amp;"]"),TablaAnualDepartamentos[Año],AñoDeCalculo,TablaAnualDepartamentos[Departamento],$A27)</f>
        <v>0</v>
      </c>
      <c r="AE27" s="15">
        <f ca="1">SUMIFS(INDIRECT("TablaAnualDepartamentos["&amp;AE$1&amp;"]"),TablaAnualDepartamentos[Año],AñoDeCalculo,TablaAnualDepartamentos[Departamento],$A27)</f>
        <v>8.6448389999999993</v>
      </c>
      <c r="AF27" s="15">
        <f ca="1">SUMIFS(INDIRECT("TablaAnualDepartamentos["&amp;AF$1&amp;"]"),TablaAnualDepartamentos[Año],AñoDeCalculo,TablaAnualDepartamentos[Departamento],$A27)</f>
        <v>0.76773899999999995</v>
      </c>
      <c r="AG27" s="15">
        <f ca="1">SUMIFS(INDIRECT("TablaAnualDepartamentos["&amp;AG$1&amp;"]"),TablaAnualDepartamentos[Año],AñoDeCalculo,TablaAnualDepartamentos[Departamento],$A27)</f>
        <v>0.43449742724305401</v>
      </c>
      <c r="AH27" s="15">
        <f ca="1">SUMIFS(INDIRECT("TablaAnualDepartamentos["&amp;AH$1&amp;"]"),TablaAnualDepartamentos[Año],AñoDeCalculo,TablaAnualDepartamentos[Departamento],$A27)</f>
        <v>1.504165</v>
      </c>
      <c r="AI27" s="15">
        <f ca="1">SUMIFS(INDIRECT("TablaAnualDepartamentos["&amp;AI$1&amp;"]"),TablaAnualDepartamentos[Año],AñoDeCalculo,TablaAnualDepartamentos[Departamento],$A27)</f>
        <v>1.0757588</v>
      </c>
      <c r="AJ27" s="15">
        <f ca="1">SUMIFS(INDIRECT("TablaAnualDepartamentos["&amp;AJ$1&amp;"]"),TablaAnualDepartamentos[Año],AñoDeCalculo,TablaAnualDepartamentos[Departamento],$A27)</f>
        <v>6.1998440000000002E-2</v>
      </c>
      <c r="AK27" s="15">
        <f ca="1">SUMIFS(INDIRECT("TablaAnualDepartamentos["&amp;AK$1&amp;"]"),TablaAnualDepartamentos[Año],AñoDeCalculo,TablaAnualDepartamentos[Departamento],$A27)</f>
        <v>9.264462</v>
      </c>
      <c r="AL27" s="15">
        <f ca="1">SUMIFS(INDIRECT("TablaAnualDepartamentos["&amp;AL$1&amp;"]"),TablaAnualDepartamentos[Año],AñoDeCalculo,TablaAnualDepartamentos[Departamento],$A27)</f>
        <v>0.49065949046615798</v>
      </c>
      <c r="AM27" s="15">
        <f ca="1">SUMIFS(INDIRECT("TablaAnualDepartamentos["&amp;AM$1&amp;"]"),TablaAnualDepartamentos[Año],AñoDeCalculo,TablaAnualDepartamentos[Departamento],$A27)</f>
        <v>0</v>
      </c>
      <c r="AN27" s="15">
        <f ca="1">SUMIFS(INDIRECT("TablaAnualDepartamentos["&amp;AN$1&amp;"]"),TablaAnualDepartamentos[Año],AñoDeCalculo,TablaAnualDepartamentos[Departamento],$A27)</f>
        <v>0.65995302</v>
      </c>
      <c r="AO27" s="15">
        <f ca="1">SUMIFS(INDIRECT("TablaAnualDepartamentos["&amp;AO$1&amp;"]"),TablaAnualDepartamentos[Año],AñoDeCalculo,TablaAnualDepartamentos[Departamento],$A27)</f>
        <v>0.25446274000000002</v>
      </c>
      <c r="AP27" s="15">
        <f ca="1">SUMIFS(INDIRECT("TablaAnualDepartamentos["&amp;AP$1&amp;"]"),TablaAnualDepartamentos[Año],AñoDeCalculo,TablaAnualDepartamentos[Departamento],$A27)</f>
        <v>0.15727805</v>
      </c>
      <c r="AQ27" s="15">
        <f ca="1">SUMIFS(INDIRECT("TablaAnualDepartamentos["&amp;AQ$1&amp;"]"),TablaAnualDepartamentos[Año],AñoDeCalculo,TablaAnualDepartamentos[Departamento],$A27)</f>
        <v>9.6782090000000001E-2</v>
      </c>
      <c r="AR27" s="15">
        <f ca="1">SUMIFS(INDIRECT("TablaAnualDepartamentos["&amp;AR$1&amp;"]"),TablaAnualDepartamentos[Año],AñoDeCalculo,TablaAnualDepartamentos[Departamento],$A27)</f>
        <v>0</v>
      </c>
      <c r="AS27" s="15">
        <f ca="1">SUMIFS(INDIRECT("TablaAnualDepartamentos["&amp;AS$1&amp;"]"),TablaAnualDepartamentos[Año],AñoDeCalculo,TablaAnualDepartamentos[Departamento],$A27)</f>
        <v>0</v>
      </c>
      <c r="AT27" s="15">
        <f ca="1">SUMIFS(INDIRECT("TablaAnualDepartamentos["&amp;AT$1&amp;"]"),TablaAnualDepartamentos[Año],AñoDeCalculo,TablaAnualDepartamentos[Departamento],$A27)</f>
        <v>0</v>
      </c>
      <c r="AU27" s="15">
        <f ca="1">SUMIFS(INDIRECT("TablaAnualDepartamentos["&amp;AU$1&amp;"]"),TablaAnualDepartamentos[Año],AñoDeCalculo,TablaAnualDepartamentos[Departamento],$A27)</f>
        <v>0</v>
      </c>
      <c r="AV27" s="15">
        <f ca="1">SUMIFS(INDIRECT("TablaAnualDepartamentos["&amp;AV$1&amp;"]"),TablaAnualDepartamentos[Año],AñoDeCalculo,TablaAnualDepartamentos[Departamento],$A27)</f>
        <v>0.4640726</v>
      </c>
      <c r="AW27" s="15">
        <f ca="1">SUMIFS(INDIRECT("TablaAnualDepartamentos["&amp;AW$1&amp;"]"),TablaAnualDepartamentos[Año],AñoDeCalculo,TablaAnualDepartamentos[Departamento],$A27)</f>
        <v>0</v>
      </c>
      <c r="AX27" s="15">
        <f ca="1">SUMIFS(INDIRECT("TablaAnualDepartamentos["&amp;AX$1&amp;"]"),TablaAnualDepartamentos[Año],AñoDeCalculo,TablaAnualDepartamentos[Departamento],$A27)</f>
        <v>0</v>
      </c>
      <c r="AY27" s="15">
        <f ca="1">SUMIFS(INDIRECT("TablaAnualDepartamentos["&amp;AY$1&amp;"]"),TablaAnualDepartamentos[Año],AñoDeCalculo,TablaAnualDepartamentos[Departamento],$A27)</f>
        <v>0</v>
      </c>
      <c r="AZ27" s="15">
        <f ca="1">SUMIFS(INDIRECT("TablaAnualDepartamentos["&amp;AZ$1&amp;"]"),TablaAnualDepartamentos[Año],AñoDeCalculo,TablaAnualDepartamentos[Departamento],$A27)</f>
        <v>0</v>
      </c>
      <c r="BA27" s="15">
        <f ca="1">SUMIFS(INDIRECT("TablaAnualDepartamentos["&amp;BA$1&amp;"]"),TablaAnualDepartamentos[Año],AñoDeCalculo,TablaAnualDepartamentos[Departamento],$A27)</f>
        <v>0</v>
      </c>
      <c r="BB27" s="15">
        <f ca="1">SUMIFS(INDIRECT("TablaAnualDepartamentos["&amp;BB$1&amp;"]"),TablaAnualDepartamentos[Año],AñoDeCalculo,TablaAnualDepartamentos[Departamento],$A27)</f>
        <v>0.40682609400000003</v>
      </c>
      <c r="BC27" s="15">
        <f ca="1">SUMIFS(INDIRECT("TablaAnualDepartamentos["&amp;BC$1&amp;"]"),TablaAnualDepartamentos[Año],AñoDeCalculo,TablaAnualDepartamentos[Departamento],$A27)</f>
        <v>0</v>
      </c>
      <c r="BD27" s="15">
        <f ca="1">SUMIFS(INDIRECT("TablaAnualDepartamentos["&amp;BD$1&amp;"]"),TablaAnualDepartamentos[Año],AñoDeCalculo,TablaAnualDepartamentos[Departamento],$A27)</f>
        <v>0</v>
      </c>
      <c r="BE27" s="15">
        <f ca="1">SUMIFS(INDIRECT("TablaAnualDepartamentos["&amp;BE$1&amp;"]"),TablaAnualDepartamentos[Año],AñoDeCalculo,TablaAnualDepartamentos[Departamento],$A27)</f>
        <v>0</v>
      </c>
      <c r="BF27" s="15">
        <f ca="1">SUMIFS(INDIRECT("TablaAnualDepartamentos["&amp;BF$1&amp;"]"),TablaAnualDepartamentos[Año],AñoDeCalculo,TablaAnualDepartamentos[Departamento],$A27)</f>
        <v>0</v>
      </c>
      <c r="BG27" s="15">
        <f ca="1">SUMIFS(INDIRECT("TablaAnualDepartamentos["&amp;BG$1&amp;"]"),TablaAnualDepartamentos[Año],AñoDeCalculo,TablaAnualDepartamentos[Departamento],$A27)</f>
        <v>0.83677080000000004</v>
      </c>
      <c r="BH27" s="15">
        <f ca="1">SUMIFS(INDIRECT("TablaAnualDepartamentos["&amp;BH$1&amp;"]"),TablaAnualDepartamentos[Año],AñoDeCalculo,TablaAnualDepartamentos[Departamento],$A27)</f>
        <v>4.6104829999999999E-2</v>
      </c>
      <c r="BI27" s="15">
        <f ca="1">SUMIFS(INDIRECT("TablaAnualDepartamentos["&amp;BI$1&amp;"]"),TablaAnualDepartamentos[Año],AñoDeCalculo,TablaAnualDepartamentos[Departamento],$A27)</f>
        <v>6.4086799999999999E-2</v>
      </c>
      <c r="BJ27" s="15">
        <f ca="1">SUMIFS(INDIRECT("TablaAnualDepartamentos["&amp;BJ$1&amp;"]"),TablaAnualDepartamentos[Año],AñoDeCalculo,TablaAnualDepartamentos[Departamento],$A27)</f>
        <v>0</v>
      </c>
      <c r="BK27" s="15">
        <f ca="1">SUMIFS(INDIRECT("TablaAnualDepartamentos["&amp;BK$1&amp;"]"),TablaAnualDepartamentos[Año],AñoDeCalculo,TablaAnualDepartamentos[Departamento],$A27)</f>
        <v>0</v>
      </c>
      <c r="BL27" s="15">
        <f ca="1">SUMIFS(INDIRECT("TablaAnualDepartamentos["&amp;BL$1&amp;"]"),TablaAnualDepartamentos[Año],AñoDeCalculo,TablaAnualDepartamentos[Departamento],$A27)</f>
        <v>3.4670373000000002E-3</v>
      </c>
      <c r="BM27" s="15">
        <f ca="1">SUMIFS(INDIRECT("TablaAnualDepartamentos["&amp;BM$1&amp;"]"),TablaAnualDepartamentos[Año],AñoDeCalculo,TablaAnualDepartamentos[Departamento],$A27)</f>
        <v>0.13829064999999999</v>
      </c>
      <c r="BN27" s="15">
        <f ca="1">SUMIFS(INDIRECT("TablaAnualDepartamentos["&amp;BN$1&amp;"]"),TablaAnualDepartamentos[Año],AñoDeCalculo,TablaAnualDepartamentos[Departamento],$A27)</f>
        <v>0</v>
      </c>
      <c r="BO27" s="15">
        <f ca="1">SUMIFS(INDIRECT("TablaAnualDepartamentos["&amp;BO$1&amp;"]"),TablaAnualDepartamentos[Año],AñoDeCalculo,TablaAnualDepartamentos[Departamento],$A27)</f>
        <v>6.6498549999999997E-3</v>
      </c>
      <c r="BP27" s="15">
        <f ca="1">SUMIFS(INDIRECT("TablaAnualDepartamentos["&amp;BP$1&amp;"]"),TablaAnualDepartamentos[Año],AñoDeCalculo,TablaAnualDepartamentos[Departamento],$A27)</f>
        <v>5.09173E-3</v>
      </c>
      <c r="BQ27" s="15">
        <f ca="1">SUMIFS(INDIRECT("TablaAnualDepartamentos["&amp;BQ$1&amp;"]"),TablaAnualDepartamentos[Año],AñoDeCalculo,TablaAnualDepartamentos[Departamento],$A27)</f>
        <v>0</v>
      </c>
      <c r="BR27" s="15">
        <f ca="1">SUMIFS(INDIRECT("TablaAnualDepartamentos["&amp;BR$1&amp;"]"),TablaAnualDepartamentos[Año],AñoDeCalculo,TablaAnualDepartamentos[Departamento],$A27)</f>
        <v>0</v>
      </c>
      <c r="BS27" s="15">
        <f ca="1">SUMIFS(INDIRECT("TablaAnualDepartamentos["&amp;BS$1&amp;"]"),TablaAnualDepartamentos[Año],AñoDeCalculo,TablaAnualDepartamentos[Departamento],$A27)</f>
        <v>6.2480420000000002E-2</v>
      </c>
      <c r="BT27" s="15">
        <f ca="1">SUMIFS(INDIRECT("TablaAnualDepartamentos["&amp;BT$1&amp;"]"),TablaAnualDepartamentos[Año],AñoDeCalculo,TablaAnualDepartamentos[Departamento],$A27)</f>
        <v>0</v>
      </c>
      <c r="CE27" s="15">
        <f t="shared" ca="1" si="2"/>
        <v>0.49065949046615798</v>
      </c>
      <c r="CF27" s="15">
        <f t="shared" ca="1" si="2"/>
        <v>9.264462</v>
      </c>
      <c r="CK27" s="23">
        <f>IF(Departamentos!$D26=CK$2,Departamentos!$C26,0)</f>
        <v>0</v>
      </c>
      <c r="CL27" s="23">
        <f>IF(Departamentos!$D26=CL$2,Departamentos!$C26,0)</f>
        <v>0</v>
      </c>
      <c r="CM27" s="23">
        <f>IF(Departamentos!$D26=CM$2,Departamentos!$C26,0)</f>
        <v>0</v>
      </c>
      <c r="CN27" s="23">
        <f>IF(Departamentos!$D26=CN$2,Departamentos!$C26,0)</f>
        <v>0</v>
      </c>
      <c r="CO27" s="23">
        <f>IF(Departamentos!$D26=CO$2,Departamentos!$C26,0)</f>
        <v>0</v>
      </c>
      <c r="CP27" s="23">
        <f>IF(Departamentos!$D26=CP$2,Departamentos!$C26,0)</f>
        <v>0</v>
      </c>
      <c r="CQ27" s="23">
        <f>IF(Departamentos!$D26=CQ$2,Departamentos!$C26,0)</f>
        <v>4475886</v>
      </c>
      <c r="CR27" s="23">
        <f>IF(Departamentos!$D26=CR$2,Departamentos!$C26,0)</f>
        <v>0</v>
      </c>
      <c r="CS27" s="23">
        <f>IF(Departamentos!$D26=CS$2,Departamentos!$C26,0)</f>
        <v>0</v>
      </c>
    </row>
    <row r="28" spans="1:97" x14ac:dyDescent="0.25">
      <c r="A28" s="15">
        <f>Departamentos!A27</f>
        <v>81</v>
      </c>
      <c r="B28" s="15" t="str">
        <f>Departamentos!B27</f>
        <v>Arauca</v>
      </c>
      <c r="C28" s="15">
        <f ca="1">SUMIFS(INDIRECT("TablaAnualDepartamentos["&amp;C$1&amp;"]"),TablaAnualDepartamentos[Año],AñoDeCalculo,TablaAnualDepartamentos[Departamento],$A28)</f>
        <v>0</v>
      </c>
      <c r="D28" s="15">
        <f ca="1">SUMIFS(INDIRECT("TablaAnualDepartamentos["&amp;D$1&amp;"]"),TablaAnualDepartamentos[Año],AñoDeCalculo,TablaAnualDepartamentos[Departamento],$A28)</f>
        <v>0</v>
      </c>
      <c r="E28" s="15">
        <f ca="1">SUMIFS(INDIRECT("TablaAnualDepartamentos["&amp;E$1&amp;"]"),TablaAnualDepartamentos[Año],AñoDeCalculo,TablaAnualDepartamentos[Departamento],$A28)</f>
        <v>0</v>
      </c>
      <c r="F28" s="15">
        <f ca="1">SUMIFS(INDIRECT("TablaAnualDepartamentos["&amp;F$1&amp;"]"),TablaAnualDepartamentos[Año],AñoDeCalculo,TablaAnualDepartamentos[Departamento],$A28)</f>
        <v>0</v>
      </c>
      <c r="G28" s="15">
        <f ca="1">SUMIFS(INDIRECT("TablaAnualDepartamentos["&amp;G$1&amp;"]"),TablaAnualDepartamentos[Año],AñoDeCalculo,TablaAnualDepartamentos[Departamento],$A28)</f>
        <v>0</v>
      </c>
      <c r="H28" s="15">
        <f ca="1">SUMIFS(INDIRECT("TablaAnualDepartamentos["&amp;H$1&amp;"]"),TablaAnualDepartamentos[Año],AñoDeCalculo,TablaAnualDepartamentos[Departamento],$A28)</f>
        <v>0</v>
      </c>
      <c r="I28" s="15">
        <f ca="1">SUMIFS(INDIRECT("TablaAnualDepartamentos["&amp;I$1&amp;"]"),TablaAnualDepartamentos[Año],AñoDeCalculo,TablaAnualDepartamentos[Departamento],$A28)</f>
        <v>0</v>
      </c>
      <c r="J28" s="15">
        <f ca="1">SUMIFS(INDIRECT("TablaAnualDepartamentos["&amp;J$1&amp;"]"),TablaAnualDepartamentos[Año],AñoDeCalculo,TablaAnualDepartamentos[Departamento],$A28)</f>
        <v>0</v>
      </c>
      <c r="K28" s="15">
        <f ca="1">SUMIFS(INDIRECT("TablaAnualDepartamentos["&amp;K$1&amp;"]"),TablaAnualDepartamentos[Año],AñoDeCalculo,TablaAnualDepartamentos[Departamento],$A28)</f>
        <v>0</v>
      </c>
      <c r="L28" s="15">
        <f ca="1">SUMIFS(INDIRECT("TablaAnualDepartamentos["&amp;L$1&amp;"]"),TablaAnualDepartamentos[Año],AñoDeCalculo,TablaAnualDepartamentos[Departamento],$A28)</f>
        <v>0</v>
      </c>
      <c r="M28" s="15">
        <f ca="1">SUMIFS(INDIRECT("TablaAnualDepartamentos["&amp;M$1&amp;"]"),TablaAnualDepartamentos[Año],AñoDeCalculo,TablaAnualDepartamentos[Departamento],$A28)</f>
        <v>0</v>
      </c>
      <c r="N28" s="15">
        <f ca="1">SUMIFS(INDIRECT("TablaAnualDepartamentos["&amp;N$1&amp;"]"),TablaAnualDepartamentos[Año],AñoDeCalculo,TablaAnualDepartamentos[Departamento],$A28)</f>
        <v>0</v>
      </c>
      <c r="O28" s="15">
        <f ca="1">SUMIFS(INDIRECT("TablaAnualDepartamentos["&amp;O$1&amp;"]"),TablaAnualDepartamentos[Año],AñoDeCalculo,TablaAnualDepartamentos[Departamento],$A28)</f>
        <v>0</v>
      </c>
      <c r="P28" s="15">
        <f ca="1">SUMIFS(INDIRECT("TablaAnualDepartamentos["&amp;P$1&amp;"]"),TablaAnualDepartamentos[Año],AñoDeCalculo,TablaAnualDepartamentos[Departamento],$A28)</f>
        <v>0</v>
      </c>
      <c r="Q28" s="15">
        <f ca="1">SUMIFS(INDIRECT("TablaAnualDepartamentos["&amp;Q$1&amp;"]"),TablaAnualDepartamentos[Año],AñoDeCalculo,TablaAnualDepartamentos[Departamento],$A28)</f>
        <v>0</v>
      </c>
      <c r="R28" s="15">
        <f ca="1">SUMIFS(INDIRECT("TablaAnualDepartamentos["&amp;R$1&amp;"]"),TablaAnualDepartamentos[Año],AñoDeCalculo,TablaAnualDepartamentos[Departamento],$A28)</f>
        <v>2.9280640999999998</v>
      </c>
      <c r="S28" s="15">
        <f ca="1">SUMIFS(INDIRECT("TablaAnualDepartamentos["&amp;S$1&amp;"]"),TablaAnualDepartamentos[Año],AñoDeCalculo,TablaAnualDepartamentos[Departamento],$A28)</f>
        <v>6.3939849999999998</v>
      </c>
      <c r="T28" s="15">
        <f ca="1">SUMIFS(INDIRECT("TablaAnualDepartamentos["&amp;T$1&amp;"]"),TablaAnualDepartamentos[Año],AñoDeCalculo,TablaAnualDepartamentos[Departamento],$A28)</f>
        <v>2.0555310000000002</v>
      </c>
      <c r="U28" s="15">
        <f ca="1">SUMIFS(INDIRECT("TablaAnualDepartamentos["&amp;U$1&amp;"]"),TablaAnualDepartamentos[Año],AñoDeCalculo,TablaAnualDepartamentos[Departamento],$A28)</f>
        <v>1.0961323000000001</v>
      </c>
      <c r="V28" s="15">
        <f ca="1">SUMIFS(INDIRECT("TablaAnualDepartamentos["&amp;V$1&amp;"]"),TablaAnualDepartamentos[Año],AñoDeCalculo,TablaAnualDepartamentos[Departamento],$A28)</f>
        <v>0</v>
      </c>
      <c r="W28" s="15">
        <f ca="1">SUMIFS(INDIRECT("TablaAnualDepartamentos["&amp;W$1&amp;"]"),TablaAnualDepartamentos[Año],AñoDeCalculo,TablaAnualDepartamentos[Departamento],$A28)</f>
        <v>0</v>
      </c>
      <c r="X28" s="15">
        <f ca="1">SUMIFS(INDIRECT("TablaAnualDepartamentos["&amp;X$1&amp;"]"),TablaAnualDepartamentos[Año],AñoDeCalculo,TablaAnualDepartamentos[Departamento],$A28)</f>
        <v>0</v>
      </c>
      <c r="Y28" s="15">
        <f ca="1">SUMIFS(INDIRECT("TablaAnualDepartamentos["&amp;Y$1&amp;"]"),TablaAnualDepartamentos[Año],AñoDeCalculo,TablaAnualDepartamentos[Departamento],$A28)</f>
        <v>0</v>
      </c>
      <c r="Z28" s="15">
        <f ca="1">SUMIFS(INDIRECT("TablaAnualDepartamentos["&amp;Z$1&amp;"]"),TablaAnualDepartamentos[Año],AñoDeCalculo,TablaAnualDepartamentos[Departamento],$A28)</f>
        <v>0</v>
      </c>
      <c r="AA28" s="15">
        <f ca="1">SUMIFS(INDIRECT("TablaAnualDepartamentos["&amp;AA$1&amp;"]"),TablaAnualDepartamentos[Año],AñoDeCalculo,TablaAnualDepartamentos[Departamento],$A28)</f>
        <v>0</v>
      </c>
      <c r="AB28" s="15">
        <f ca="1">SUMIFS(INDIRECT("TablaAnualDepartamentos["&amp;AB$1&amp;"]"),TablaAnualDepartamentos[Año],AñoDeCalculo,TablaAnualDepartamentos[Departamento],$A28)</f>
        <v>0</v>
      </c>
      <c r="AC28" s="15">
        <f ca="1">SUMIFS(INDIRECT("TablaAnualDepartamentos["&amp;AC$1&amp;"]"),TablaAnualDepartamentos[Año],AñoDeCalculo,TablaAnualDepartamentos[Departamento],$A28)</f>
        <v>0</v>
      </c>
      <c r="AD28" s="15">
        <f ca="1">SUMIFS(INDIRECT("TablaAnualDepartamentos["&amp;AD$1&amp;"]"),TablaAnualDepartamentos[Año],AñoDeCalculo,TablaAnualDepartamentos[Departamento],$A28)</f>
        <v>0</v>
      </c>
      <c r="AE28" s="15">
        <f ca="1">SUMIFS(INDIRECT("TablaAnualDepartamentos["&amp;AE$1&amp;"]"),TablaAnualDepartamentos[Año],AñoDeCalculo,TablaAnualDepartamentos[Departamento],$A28)</f>
        <v>6.8352079999999997</v>
      </c>
      <c r="AF28" s="15">
        <f ca="1">SUMIFS(INDIRECT("TablaAnualDepartamentos["&amp;AF$1&amp;"]"),TablaAnualDepartamentos[Año],AñoDeCalculo,TablaAnualDepartamentos[Departamento],$A28)</f>
        <v>0.64916499999999999</v>
      </c>
      <c r="AG28" s="15">
        <f ca="1">SUMIFS(INDIRECT("TablaAnualDepartamentos["&amp;AG$1&amp;"]"),TablaAnualDepartamentos[Año],AñoDeCalculo,TablaAnualDepartamentos[Departamento],$A28)</f>
        <v>8.8955376363702696E-2</v>
      </c>
      <c r="AH28" s="15">
        <f ca="1">SUMIFS(INDIRECT("TablaAnualDepartamentos["&amp;AH$1&amp;"]"),TablaAnualDepartamentos[Año],AñoDeCalculo,TablaAnualDepartamentos[Departamento],$A28)</f>
        <v>0.87137500000000001</v>
      </c>
      <c r="AI28" s="15">
        <f ca="1">SUMIFS(INDIRECT("TablaAnualDepartamentos["&amp;AI$1&amp;"]"),TablaAnualDepartamentos[Año],AñoDeCalculo,TablaAnualDepartamentos[Departamento],$A28)</f>
        <v>0.49009910000000001</v>
      </c>
      <c r="AJ28" s="15">
        <f ca="1">SUMIFS(INDIRECT("TablaAnualDepartamentos["&amp;AJ$1&amp;"]"),TablaAnualDepartamentos[Año],AñoDeCalculo,TablaAnualDepartamentos[Departamento],$A28)</f>
        <v>2.2457350000000001E-2</v>
      </c>
      <c r="AK28" s="15">
        <f ca="1">SUMIFS(INDIRECT("TablaAnualDepartamentos["&amp;AK$1&amp;"]"),TablaAnualDepartamentos[Año],AñoDeCalculo,TablaAnualDepartamentos[Departamento],$A28)</f>
        <v>5.1552879999999996</v>
      </c>
      <c r="AL28" s="15">
        <f ca="1">SUMIFS(INDIRECT("TablaAnualDepartamentos["&amp;AL$1&amp;"]"),TablaAnualDepartamentos[Año],AñoDeCalculo,TablaAnualDepartamentos[Departamento],$A28)</f>
        <v>0.11562950282638899</v>
      </c>
      <c r="AM28" s="15">
        <f ca="1">SUMIFS(INDIRECT("TablaAnualDepartamentos["&amp;AM$1&amp;"]"),TablaAnualDepartamentos[Año],AñoDeCalculo,TablaAnualDepartamentos[Departamento],$A28)</f>
        <v>0</v>
      </c>
      <c r="AN28" s="15">
        <f ca="1">SUMIFS(INDIRECT("TablaAnualDepartamentos["&amp;AN$1&amp;"]"),TablaAnualDepartamentos[Año],AñoDeCalculo,TablaAnualDepartamentos[Departamento],$A28)</f>
        <v>0.29863602</v>
      </c>
      <c r="AO28" s="15">
        <f ca="1">SUMIFS(INDIRECT("TablaAnualDepartamentos["&amp;AO$1&amp;"]"),TablaAnualDepartamentos[Año],AñoDeCalculo,TablaAnualDepartamentos[Departamento],$A28)</f>
        <v>0.11040392</v>
      </c>
      <c r="AP28" s="15">
        <f ca="1">SUMIFS(INDIRECT("TablaAnualDepartamentos["&amp;AP$1&amp;"]"),TablaAnualDepartamentos[Año],AñoDeCalculo,TablaAnualDepartamentos[Departamento],$A28)</f>
        <v>0.12572843</v>
      </c>
      <c r="AQ28" s="15">
        <f ca="1">SUMIFS(INDIRECT("TablaAnualDepartamentos["&amp;AQ$1&amp;"]"),TablaAnualDepartamentos[Año],AñoDeCalculo,TablaAnualDepartamentos[Departamento],$A28)</f>
        <v>8.1984520000000005E-2</v>
      </c>
      <c r="AR28" s="15">
        <f ca="1">SUMIFS(INDIRECT("TablaAnualDepartamentos["&amp;AR$1&amp;"]"),TablaAnualDepartamentos[Año],AñoDeCalculo,TablaAnualDepartamentos[Departamento],$A28)</f>
        <v>0</v>
      </c>
      <c r="AS28" s="15">
        <f ca="1">SUMIFS(INDIRECT("TablaAnualDepartamentos["&amp;AS$1&amp;"]"),TablaAnualDepartamentos[Año],AñoDeCalculo,TablaAnualDepartamentos[Departamento],$A28)</f>
        <v>0</v>
      </c>
      <c r="AT28" s="15">
        <f ca="1">SUMIFS(INDIRECT("TablaAnualDepartamentos["&amp;AT$1&amp;"]"),TablaAnualDepartamentos[Año],AñoDeCalculo,TablaAnualDepartamentos[Departamento],$A28)</f>
        <v>0</v>
      </c>
      <c r="AU28" s="15">
        <f ca="1">SUMIFS(INDIRECT("TablaAnualDepartamentos["&amp;AU$1&amp;"]"),TablaAnualDepartamentos[Año],AñoDeCalculo,TablaAnualDepartamentos[Departamento],$A28)</f>
        <v>0</v>
      </c>
      <c r="AV28" s="15">
        <f ca="1">SUMIFS(INDIRECT("TablaAnualDepartamentos["&amp;AV$1&amp;"]"),TablaAnualDepartamentos[Año],AñoDeCalculo,TablaAnualDepartamentos[Departamento],$A28)</f>
        <v>0.1683325</v>
      </c>
      <c r="AW28" s="15">
        <f ca="1">SUMIFS(INDIRECT("TablaAnualDepartamentos["&amp;AW$1&amp;"]"),TablaAnualDepartamentos[Año],AñoDeCalculo,TablaAnualDepartamentos[Departamento],$A28)</f>
        <v>0</v>
      </c>
      <c r="AX28" s="15">
        <f ca="1">SUMIFS(INDIRECT("TablaAnualDepartamentos["&amp;AX$1&amp;"]"),TablaAnualDepartamentos[Año],AñoDeCalculo,TablaAnualDepartamentos[Departamento],$A28)</f>
        <v>0</v>
      </c>
      <c r="AY28" s="15">
        <f ca="1">SUMIFS(INDIRECT("TablaAnualDepartamentos["&amp;AY$1&amp;"]"),TablaAnualDepartamentos[Año],AñoDeCalculo,TablaAnualDepartamentos[Departamento],$A28)</f>
        <v>0</v>
      </c>
      <c r="AZ28" s="15">
        <f ca="1">SUMIFS(INDIRECT("TablaAnualDepartamentos["&amp;AZ$1&amp;"]"),TablaAnualDepartamentos[Año],AñoDeCalculo,TablaAnualDepartamentos[Departamento],$A28)</f>
        <v>0</v>
      </c>
      <c r="BA28" s="15">
        <f ca="1">SUMIFS(INDIRECT("TablaAnualDepartamentos["&amp;BA$1&amp;"]"),TablaAnualDepartamentos[Año],AñoDeCalculo,TablaAnualDepartamentos[Departamento],$A28)</f>
        <v>0</v>
      </c>
      <c r="BB28" s="15">
        <f ca="1">SUMIFS(INDIRECT("TablaAnualDepartamentos["&amp;BB$1&amp;"]"),TablaAnualDepartamentos[Año],AñoDeCalculo,TablaAnualDepartamentos[Departamento],$A28)</f>
        <v>0.150131295</v>
      </c>
      <c r="BC28" s="15">
        <f ca="1">SUMIFS(INDIRECT("TablaAnualDepartamentos["&amp;BC$1&amp;"]"),TablaAnualDepartamentos[Año],AñoDeCalculo,TablaAnualDepartamentos[Departamento],$A28)</f>
        <v>0</v>
      </c>
      <c r="BD28" s="15">
        <f ca="1">SUMIFS(INDIRECT("TablaAnualDepartamentos["&amp;BD$1&amp;"]"),TablaAnualDepartamentos[Año],AñoDeCalculo,TablaAnualDepartamentos[Departamento],$A28)</f>
        <v>0</v>
      </c>
      <c r="BE28" s="15">
        <f ca="1">SUMIFS(INDIRECT("TablaAnualDepartamentos["&amp;BE$1&amp;"]"),TablaAnualDepartamentos[Año],AñoDeCalculo,TablaAnualDepartamentos[Departamento],$A28)</f>
        <v>0</v>
      </c>
      <c r="BF28" s="15">
        <f ca="1">SUMIFS(INDIRECT("TablaAnualDepartamentos["&amp;BF$1&amp;"]"),TablaAnualDepartamentos[Año],AñoDeCalculo,TablaAnualDepartamentos[Departamento],$A28)</f>
        <v>0</v>
      </c>
      <c r="BG28" s="15">
        <f ca="1">SUMIFS(INDIRECT("TablaAnualDepartamentos["&amp;BG$1&amp;"]"),TablaAnualDepartamentos[Año],AñoDeCalculo,TablaAnualDepartamentos[Departamento],$A28)</f>
        <v>0.56440380000000001</v>
      </c>
      <c r="BH28" s="15">
        <f ca="1">SUMIFS(INDIRECT("TablaAnualDepartamentos["&amp;BH$1&amp;"]"),TablaAnualDepartamentos[Año],AñoDeCalculo,TablaAnualDepartamentos[Departamento],$A28)</f>
        <v>0.12281514</v>
      </c>
      <c r="BI28" s="15">
        <f ca="1">SUMIFS(INDIRECT("TablaAnualDepartamentos["&amp;BI$1&amp;"]"),TablaAnualDepartamentos[Año],AñoDeCalculo,TablaAnualDepartamentos[Departamento],$A28)</f>
        <v>0.13401727999999999</v>
      </c>
      <c r="BJ28" s="15">
        <f ca="1">SUMIFS(INDIRECT("TablaAnualDepartamentos["&amp;BJ$1&amp;"]"),TablaAnualDepartamentos[Año],AñoDeCalculo,TablaAnualDepartamentos[Departamento],$A28)</f>
        <v>0</v>
      </c>
      <c r="BK28" s="15">
        <f ca="1">SUMIFS(INDIRECT("TablaAnualDepartamentos["&amp;BK$1&amp;"]"),TablaAnualDepartamentos[Año],AñoDeCalculo,TablaAnualDepartamentos[Departamento],$A28)</f>
        <v>0</v>
      </c>
      <c r="BL28" s="15">
        <f ca="1">SUMIFS(INDIRECT("TablaAnualDepartamentos["&amp;BL$1&amp;"]"),TablaAnualDepartamentos[Año],AñoDeCalculo,TablaAnualDepartamentos[Departamento],$A28)</f>
        <v>1.5609885999999999E-3</v>
      </c>
      <c r="BM28" s="15">
        <f ca="1">SUMIFS(INDIRECT("TablaAnualDepartamentos["&amp;BM$1&amp;"]"),TablaAnualDepartamentos[Año],AñoDeCalculo,TablaAnualDepartamentos[Departamento],$A28)</f>
        <v>0.28276061000000002</v>
      </c>
      <c r="BN28" s="15">
        <f ca="1">SUMIFS(INDIRECT("TablaAnualDepartamentos["&amp;BN$1&amp;"]"),TablaAnualDepartamentos[Año],AñoDeCalculo,TablaAnualDepartamentos[Departamento],$A28)</f>
        <v>0</v>
      </c>
      <c r="BO28" s="15">
        <f ca="1">SUMIFS(INDIRECT("TablaAnualDepartamentos["&amp;BO$1&amp;"]"),TablaAnualDepartamentos[Año],AñoDeCalculo,TablaAnualDepartamentos[Departamento],$A28)</f>
        <v>1.1694112E-2</v>
      </c>
      <c r="BP28" s="15">
        <f ca="1">SUMIFS(INDIRECT("TablaAnualDepartamentos["&amp;BP$1&amp;"]"),TablaAnualDepartamentos[Año],AñoDeCalculo,TablaAnualDepartamentos[Departamento],$A28)</f>
        <v>7.5143220000000004E-3</v>
      </c>
      <c r="BQ28" s="15">
        <f ca="1">SUMIFS(INDIRECT("TablaAnualDepartamentos["&amp;BQ$1&amp;"]"),TablaAnualDepartamentos[Año],AñoDeCalculo,TablaAnualDepartamentos[Departamento],$A28)</f>
        <v>0</v>
      </c>
      <c r="BR28" s="15">
        <f ca="1">SUMIFS(INDIRECT("TablaAnualDepartamentos["&amp;BR$1&amp;"]"),TablaAnualDepartamentos[Año],AñoDeCalculo,TablaAnualDepartamentos[Departamento],$A28)</f>
        <v>0</v>
      </c>
      <c r="BS28" s="15">
        <f ca="1">SUMIFS(INDIRECT("TablaAnualDepartamentos["&amp;BS$1&amp;"]"),TablaAnualDepartamentos[Año],AñoDeCalculo,TablaAnualDepartamentos[Departamento],$A28)</f>
        <v>0.1050118</v>
      </c>
      <c r="BT28" s="15">
        <f ca="1">SUMIFS(INDIRECT("TablaAnualDepartamentos["&amp;BT$1&amp;"]"),TablaAnualDepartamentos[Año],AñoDeCalculo,TablaAnualDepartamentos[Departamento],$A28)</f>
        <v>0</v>
      </c>
      <c r="CE28" s="15">
        <f t="shared" ca="1" si="2"/>
        <v>0.11562950282638899</v>
      </c>
      <c r="CF28" s="15">
        <f t="shared" ca="1" si="2"/>
        <v>5.1552879999999996</v>
      </c>
      <c r="CK28" s="23">
        <f>IF(Departamentos!$D27=CK$2,Departamentos!$C27,0)</f>
        <v>0</v>
      </c>
      <c r="CL28" s="23">
        <f>IF(Departamentos!$D27=CL$2,Departamentos!$C27,0)</f>
        <v>0</v>
      </c>
      <c r="CM28" s="23">
        <f>IF(Departamentos!$D27=CM$2,Departamentos!$C27,0)</f>
        <v>0</v>
      </c>
      <c r="CN28" s="23">
        <f>IF(Departamentos!$D27=CN$2,Departamentos!$C27,0)</f>
        <v>0</v>
      </c>
      <c r="CO28" s="23">
        <f>IF(Departamentos!$D27=CO$2,Departamentos!$C27,0)</f>
        <v>0</v>
      </c>
      <c r="CP28" s="23">
        <f>IF(Departamentos!$D27=CP$2,Departamentos!$C27,0)</f>
        <v>0</v>
      </c>
      <c r="CQ28" s="23">
        <f>IF(Departamentos!$D27=CQ$2,Departamentos!$C27,0)</f>
        <v>0</v>
      </c>
      <c r="CR28" s="23">
        <f>IF(Departamentos!$D27=CR$2,Departamentos!$C27,0)</f>
        <v>262174</v>
      </c>
      <c r="CS28" s="23">
        <f>IF(Departamentos!$D27=CS$2,Departamentos!$C27,0)</f>
        <v>0</v>
      </c>
    </row>
    <row r="29" spans="1:97" x14ac:dyDescent="0.25">
      <c r="A29" s="15">
        <f>Departamentos!A28</f>
        <v>85</v>
      </c>
      <c r="B29" s="15" t="str">
        <f>Departamentos!B28</f>
        <v>Casanare</v>
      </c>
      <c r="C29" s="15">
        <f ca="1">SUMIFS(INDIRECT("TablaAnualDepartamentos["&amp;C$1&amp;"]"),TablaAnualDepartamentos[Año],AñoDeCalculo,TablaAnualDepartamentos[Departamento],$A29)</f>
        <v>0</v>
      </c>
      <c r="D29" s="15">
        <f ca="1">SUMIFS(INDIRECT("TablaAnualDepartamentos["&amp;D$1&amp;"]"),TablaAnualDepartamentos[Año],AñoDeCalculo,TablaAnualDepartamentos[Departamento],$A29)</f>
        <v>0</v>
      </c>
      <c r="E29" s="15">
        <f ca="1">SUMIFS(INDIRECT("TablaAnualDepartamentos["&amp;E$1&amp;"]"),TablaAnualDepartamentos[Año],AñoDeCalculo,TablaAnualDepartamentos[Departamento],$A29)</f>
        <v>0</v>
      </c>
      <c r="F29" s="15">
        <f ca="1">SUMIFS(INDIRECT("TablaAnualDepartamentos["&amp;F$1&amp;"]"),TablaAnualDepartamentos[Año],AñoDeCalculo,TablaAnualDepartamentos[Departamento],$A29)</f>
        <v>0</v>
      </c>
      <c r="G29" s="15">
        <f ca="1">SUMIFS(INDIRECT("TablaAnualDepartamentos["&amp;G$1&amp;"]"),TablaAnualDepartamentos[Año],AñoDeCalculo,TablaAnualDepartamentos[Departamento],$A29)</f>
        <v>0</v>
      </c>
      <c r="H29" s="15">
        <f ca="1">SUMIFS(INDIRECT("TablaAnualDepartamentos["&amp;H$1&amp;"]"),TablaAnualDepartamentos[Año],AñoDeCalculo,TablaAnualDepartamentos[Departamento],$A29)</f>
        <v>0</v>
      </c>
      <c r="I29" s="15">
        <f ca="1">SUMIFS(INDIRECT("TablaAnualDepartamentos["&amp;I$1&amp;"]"),TablaAnualDepartamentos[Año],AñoDeCalculo,TablaAnualDepartamentos[Departamento],$A29)</f>
        <v>0</v>
      </c>
      <c r="J29" s="15">
        <f ca="1">SUMIFS(INDIRECT("TablaAnualDepartamentos["&amp;J$1&amp;"]"),TablaAnualDepartamentos[Año],AñoDeCalculo,TablaAnualDepartamentos[Departamento],$A29)</f>
        <v>0</v>
      </c>
      <c r="K29" s="15">
        <f ca="1">SUMIFS(INDIRECT("TablaAnualDepartamentos["&amp;K$1&amp;"]"),TablaAnualDepartamentos[Año],AñoDeCalculo,TablaAnualDepartamentos[Departamento],$A29)</f>
        <v>0</v>
      </c>
      <c r="L29" s="15">
        <f ca="1">SUMIFS(INDIRECT("TablaAnualDepartamentos["&amp;L$1&amp;"]"),TablaAnualDepartamentos[Año],AñoDeCalculo,TablaAnualDepartamentos[Departamento],$A29)</f>
        <v>0</v>
      </c>
      <c r="M29" s="15">
        <f ca="1">SUMIFS(INDIRECT("TablaAnualDepartamentos["&amp;M$1&amp;"]"),TablaAnualDepartamentos[Año],AñoDeCalculo,TablaAnualDepartamentos[Departamento],$A29)</f>
        <v>0</v>
      </c>
      <c r="N29" s="15">
        <f ca="1">SUMIFS(INDIRECT("TablaAnualDepartamentos["&amp;N$1&amp;"]"),TablaAnualDepartamentos[Año],AñoDeCalculo,TablaAnualDepartamentos[Departamento],$A29)</f>
        <v>0</v>
      </c>
      <c r="O29" s="15">
        <f ca="1">SUMIFS(INDIRECT("TablaAnualDepartamentos["&amp;O$1&amp;"]"),TablaAnualDepartamentos[Año],AñoDeCalculo,TablaAnualDepartamentos[Departamento],$A29)</f>
        <v>0</v>
      </c>
      <c r="P29" s="15">
        <f ca="1">SUMIFS(INDIRECT("TablaAnualDepartamentos["&amp;P$1&amp;"]"),TablaAnualDepartamentos[Año],AñoDeCalculo,TablaAnualDepartamentos[Departamento],$A29)</f>
        <v>0</v>
      </c>
      <c r="Q29" s="15">
        <f ca="1">SUMIFS(INDIRECT("TablaAnualDepartamentos["&amp;Q$1&amp;"]"),TablaAnualDepartamentos[Año],AñoDeCalculo,TablaAnualDepartamentos[Departamento],$A29)</f>
        <v>0</v>
      </c>
      <c r="R29" s="15">
        <f ca="1">SUMIFS(INDIRECT("TablaAnualDepartamentos["&amp;R$1&amp;"]"),TablaAnualDepartamentos[Año],AñoDeCalculo,TablaAnualDepartamentos[Departamento],$A29)</f>
        <v>4.1147372000000004</v>
      </c>
      <c r="S29" s="15">
        <f ca="1">SUMIFS(INDIRECT("TablaAnualDepartamentos["&amp;S$1&amp;"]"),TablaAnualDepartamentos[Año],AñoDeCalculo,TablaAnualDepartamentos[Departamento],$A29)</f>
        <v>6.6253960000000003</v>
      </c>
      <c r="T29" s="15">
        <f ca="1">SUMIFS(INDIRECT("TablaAnualDepartamentos["&amp;T$1&amp;"]"),TablaAnualDepartamentos[Año],AñoDeCalculo,TablaAnualDepartamentos[Departamento],$A29)</f>
        <v>3.1398519999999999</v>
      </c>
      <c r="U29" s="15">
        <f ca="1">SUMIFS(INDIRECT("TablaAnualDepartamentos["&amp;U$1&amp;"]"),TablaAnualDepartamentos[Año],AñoDeCalculo,TablaAnualDepartamentos[Departamento],$A29)</f>
        <v>1.8618414999999999</v>
      </c>
      <c r="V29" s="15">
        <f ca="1">SUMIFS(INDIRECT("TablaAnualDepartamentos["&amp;V$1&amp;"]"),TablaAnualDepartamentos[Año],AñoDeCalculo,TablaAnualDepartamentos[Departamento],$A29)</f>
        <v>0</v>
      </c>
      <c r="W29" s="15">
        <f ca="1">SUMIFS(INDIRECT("TablaAnualDepartamentos["&amp;W$1&amp;"]"),TablaAnualDepartamentos[Año],AñoDeCalculo,TablaAnualDepartamentos[Departamento],$A29)</f>
        <v>0</v>
      </c>
      <c r="X29" s="15">
        <f ca="1">SUMIFS(INDIRECT("TablaAnualDepartamentos["&amp;X$1&amp;"]"),TablaAnualDepartamentos[Año],AñoDeCalculo,TablaAnualDepartamentos[Departamento],$A29)</f>
        <v>0</v>
      </c>
      <c r="Y29" s="15">
        <f ca="1">SUMIFS(INDIRECT("TablaAnualDepartamentos["&amp;Y$1&amp;"]"),TablaAnualDepartamentos[Año],AñoDeCalculo,TablaAnualDepartamentos[Departamento],$A29)</f>
        <v>0</v>
      </c>
      <c r="Z29" s="15">
        <f ca="1">SUMIFS(INDIRECT("TablaAnualDepartamentos["&amp;Z$1&amp;"]"),TablaAnualDepartamentos[Año],AñoDeCalculo,TablaAnualDepartamentos[Departamento],$A29)</f>
        <v>0</v>
      </c>
      <c r="AA29" s="15">
        <f ca="1">SUMIFS(INDIRECT("TablaAnualDepartamentos["&amp;AA$1&amp;"]"),TablaAnualDepartamentos[Año],AñoDeCalculo,TablaAnualDepartamentos[Departamento],$A29)</f>
        <v>0</v>
      </c>
      <c r="AB29" s="15">
        <f ca="1">SUMIFS(INDIRECT("TablaAnualDepartamentos["&amp;AB$1&amp;"]"),TablaAnualDepartamentos[Año],AñoDeCalculo,TablaAnualDepartamentos[Departamento],$A29)</f>
        <v>0</v>
      </c>
      <c r="AC29" s="15">
        <f ca="1">SUMIFS(INDIRECT("TablaAnualDepartamentos["&amp;AC$1&amp;"]"),TablaAnualDepartamentos[Año],AñoDeCalculo,TablaAnualDepartamentos[Departamento],$A29)</f>
        <v>0</v>
      </c>
      <c r="AD29" s="15">
        <f ca="1">SUMIFS(INDIRECT("TablaAnualDepartamentos["&amp;AD$1&amp;"]"),TablaAnualDepartamentos[Año],AñoDeCalculo,TablaAnualDepartamentos[Departamento],$A29)</f>
        <v>0</v>
      </c>
      <c r="AE29" s="15">
        <f ca="1">SUMIFS(INDIRECT("TablaAnualDepartamentos["&amp;AE$1&amp;"]"),TablaAnualDepartamentos[Año],AñoDeCalculo,TablaAnualDepartamentos[Departamento],$A29)</f>
        <v>7.3227659999999997</v>
      </c>
      <c r="AF29" s="15">
        <f ca="1">SUMIFS(INDIRECT("TablaAnualDepartamentos["&amp;AF$1&amp;"]"),TablaAnualDepartamentos[Año],AñoDeCalculo,TablaAnualDepartamentos[Departamento],$A29)</f>
        <v>0.87751800000000002</v>
      </c>
      <c r="AG29" s="15">
        <f ca="1">SUMIFS(INDIRECT("TablaAnualDepartamentos["&amp;AG$1&amp;"]"),TablaAnualDepartamentos[Año],AñoDeCalculo,TablaAnualDepartamentos[Departamento],$A29)</f>
        <v>0.253548743441038</v>
      </c>
      <c r="AH29" s="15">
        <f ca="1">SUMIFS(INDIRECT("TablaAnualDepartamentos["&amp;AH$1&amp;"]"),TablaAnualDepartamentos[Año],AñoDeCalculo,TablaAnualDepartamentos[Departamento],$A29)</f>
        <v>1.1911171</v>
      </c>
      <c r="AI29" s="15">
        <f ca="1">SUMIFS(INDIRECT("TablaAnualDepartamentos["&amp;AI$1&amp;"]"),TablaAnualDepartamentos[Año],AñoDeCalculo,TablaAnualDepartamentos[Departamento],$A29)</f>
        <v>0.86597480000000004</v>
      </c>
      <c r="AJ29" s="15">
        <f ca="1">SUMIFS(INDIRECT("TablaAnualDepartamentos["&amp;AJ$1&amp;"]"),TablaAnualDepartamentos[Año],AñoDeCalculo,TablaAnualDepartamentos[Departamento],$A29)</f>
        <v>3.6986720000000001E-2</v>
      </c>
      <c r="AK29" s="15">
        <f ca="1">SUMIFS(INDIRECT("TablaAnualDepartamentos["&amp;AK$1&amp;"]"),TablaAnualDepartamentos[Año],AñoDeCalculo,TablaAnualDepartamentos[Departamento],$A29)</f>
        <v>6.5829899999999997</v>
      </c>
      <c r="AL29" s="15">
        <f ca="1">SUMIFS(INDIRECT("TablaAnualDepartamentos["&amp;AL$1&amp;"]"),TablaAnualDepartamentos[Año],AñoDeCalculo,TablaAnualDepartamentos[Departamento],$A29)</f>
        <v>0.212052852078634</v>
      </c>
      <c r="AM29" s="15">
        <f ca="1">SUMIFS(INDIRECT("TablaAnualDepartamentos["&amp;AM$1&amp;"]"),TablaAnualDepartamentos[Año],AñoDeCalculo,TablaAnualDepartamentos[Departamento],$A29)</f>
        <v>0</v>
      </c>
      <c r="AN29" s="15">
        <f ca="1">SUMIFS(INDIRECT("TablaAnualDepartamentos["&amp;AN$1&amp;"]"),TablaAnualDepartamentos[Año],AñoDeCalculo,TablaAnualDepartamentos[Departamento],$A29)</f>
        <v>0.52336302000000001</v>
      </c>
      <c r="AO29" s="15">
        <f ca="1">SUMIFS(INDIRECT("TablaAnualDepartamentos["&amp;AO$1&amp;"]"),TablaAnualDepartamentos[Año],AñoDeCalculo,TablaAnualDepartamentos[Departamento],$A29)</f>
        <v>0.19270507000000001</v>
      </c>
      <c r="AP29" s="15">
        <f ca="1">SUMIFS(INDIRECT("TablaAnualDepartamentos["&amp;AP$1&amp;"]"),TablaAnualDepartamentos[Año],AñoDeCalculo,TablaAnualDepartamentos[Departamento],$A29)</f>
        <v>0.12173674</v>
      </c>
      <c r="AQ29" s="15">
        <f ca="1">SUMIFS(INDIRECT("TablaAnualDepartamentos["&amp;AQ$1&amp;"]"),TablaAnualDepartamentos[Año],AñoDeCalculo,TablaAnualDepartamentos[Departamento],$A29)</f>
        <v>3.9972149999999998E-2</v>
      </c>
      <c r="AR29" s="15">
        <f ca="1">SUMIFS(INDIRECT("TablaAnualDepartamentos["&amp;AR$1&amp;"]"),TablaAnualDepartamentos[Año],AñoDeCalculo,TablaAnualDepartamentos[Departamento],$A29)</f>
        <v>0</v>
      </c>
      <c r="AS29" s="15">
        <f ca="1">SUMIFS(INDIRECT("TablaAnualDepartamentos["&amp;AS$1&amp;"]"),TablaAnualDepartamentos[Año],AñoDeCalculo,TablaAnualDepartamentos[Departamento],$A29)</f>
        <v>0</v>
      </c>
      <c r="AT29" s="15">
        <f ca="1">SUMIFS(INDIRECT("TablaAnualDepartamentos["&amp;AT$1&amp;"]"),TablaAnualDepartamentos[Año],AñoDeCalculo,TablaAnualDepartamentos[Departamento],$A29)</f>
        <v>0</v>
      </c>
      <c r="AU29" s="15">
        <f ca="1">SUMIFS(INDIRECT("TablaAnualDepartamentos["&amp;AU$1&amp;"]"),TablaAnualDepartamentos[Año],AñoDeCalculo,TablaAnualDepartamentos[Departamento],$A29)</f>
        <v>0</v>
      </c>
      <c r="AV29" s="15">
        <f ca="1">SUMIFS(INDIRECT("TablaAnualDepartamentos["&amp;AV$1&amp;"]"),TablaAnualDepartamentos[Año],AñoDeCalculo,TablaAnualDepartamentos[Departamento],$A29)</f>
        <v>0.27854089999999998</v>
      </c>
      <c r="AW29" s="15">
        <f ca="1">SUMIFS(INDIRECT("TablaAnualDepartamentos["&amp;AW$1&amp;"]"),TablaAnualDepartamentos[Año],AñoDeCalculo,TablaAnualDepartamentos[Departamento],$A29)</f>
        <v>0</v>
      </c>
      <c r="AX29" s="15">
        <f ca="1">SUMIFS(INDIRECT("TablaAnualDepartamentos["&amp;AX$1&amp;"]"),TablaAnualDepartamentos[Año],AñoDeCalculo,TablaAnualDepartamentos[Departamento],$A29)</f>
        <v>0</v>
      </c>
      <c r="AY29" s="15">
        <f ca="1">SUMIFS(INDIRECT("TablaAnualDepartamentos["&amp;AY$1&amp;"]"),TablaAnualDepartamentos[Año],AñoDeCalculo,TablaAnualDepartamentos[Departamento],$A29)</f>
        <v>0</v>
      </c>
      <c r="AZ29" s="15">
        <f ca="1">SUMIFS(INDIRECT("TablaAnualDepartamentos["&amp;AZ$1&amp;"]"),TablaAnualDepartamentos[Año],AñoDeCalculo,TablaAnualDepartamentos[Departamento],$A29)</f>
        <v>0</v>
      </c>
      <c r="BA29" s="15">
        <f ca="1">SUMIFS(INDIRECT("TablaAnualDepartamentos["&amp;BA$1&amp;"]"),TablaAnualDepartamentos[Año],AñoDeCalculo,TablaAnualDepartamentos[Departamento],$A29)</f>
        <v>0</v>
      </c>
      <c r="BB29" s="15">
        <f ca="1">SUMIFS(INDIRECT("TablaAnualDepartamentos["&amp;BB$1&amp;"]"),TablaAnualDepartamentos[Año],AñoDeCalculo,TablaAnualDepartamentos[Departamento],$A29)</f>
        <v>0.32280661100000002</v>
      </c>
      <c r="BC29" s="15">
        <f ca="1">SUMIFS(INDIRECT("TablaAnualDepartamentos["&amp;BC$1&amp;"]"),TablaAnualDepartamentos[Año],AñoDeCalculo,TablaAnualDepartamentos[Departamento],$A29)</f>
        <v>0</v>
      </c>
      <c r="BD29" s="15">
        <f ca="1">SUMIFS(INDIRECT("TablaAnualDepartamentos["&amp;BD$1&amp;"]"),TablaAnualDepartamentos[Año],AñoDeCalculo,TablaAnualDepartamentos[Departamento],$A29)</f>
        <v>0</v>
      </c>
      <c r="BE29" s="15">
        <f ca="1">SUMIFS(INDIRECT("TablaAnualDepartamentos["&amp;BE$1&amp;"]"),TablaAnualDepartamentos[Año],AñoDeCalculo,TablaAnualDepartamentos[Departamento],$A29)</f>
        <v>0</v>
      </c>
      <c r="BF29" s="15">
        <f ca="1">SUMIFS(INDIRECT("TablaAnualDepartamentos["&amp;BF$1&amp;"]"),TablaAnualDepartamentos[Año],AñoDeCalculo,TablaAnualDepartamentos[Departamento],$A29)</f>
        <v>0</v>
      </c>
      <c r="BG29" s="15">
        <f ca="1">SUMIFS(INDIRECT("TablaAnualDepartamentos["&amp;BG$1&amp;"]"),TablaAnualDepartamentos[Año],AñoDeCalculo,TablaAnualDepartamentos[Departamento],$A29)</f>
        <v>0.59163889999999997</v>
      </c>
      <c r="BH29" s="15">
        <f ca="1">SUMIFS(INDIRECT("TablaAnualDepartamentos["&amp;BH$1&amp;"]"),TablaAnualDepartamentos[Año],AñoDeCalculo,TablaAnualDepartamentos[Departamento],$A29)</f>
        <v>7.0384479999999999E-2</v>
      </c>
      <c r="BI29" s="15">
        <f ca="1">SUMIFS(INDIRECT("TablaAnualDepartamentos["&amp;BI$1&amp;"]"),TablaAnualDepartamentos[Año],AñoDeCalculo,TablaAnualDepartamentos[Departamento],$A29)</f>
        <v>7.120543E-2</v>
      </c>
      <c r="BJ29" s="15">
        <f ca="1">SUMIFS(INDIRECT("TablaAnualDepartamentos["&amp;BJ$1&amp;"]"),TablaAnualDepartamentos[Año],AñoDeCalculo,TablaAnualDepartamentos[Departamento],$A29)</f>
        <v>0</v>
      </c>
      <c r="BK29" s="15">
        <f ca="1">SUMIFS(INDIRECT("TablaAnualDepartamentos["&amp;BK$1&amp;"]"),TablaAnualDepartamentos[Año],AñoDeCalculo,TablaAnualDepartamentos[Departamento],$A29)</f>
        <v>0</v>
      </c>
      <c r="BL29" s="15">
        <f ca="1">SUMIFS(INDIRECT("TablaAnualDepartamentos["&amp;BL$1&amp;"]"),TablaAnualDepartamentos[Año],AñoDeCalculo,TablaAnualDepartamentos[Departamento],$A29)</f>
        <v>1.6632009E-3</v>
      </c>
      <c r="BM29" s="15">
        <f ca="1">SUMIFS(INDIRECT("TablaAnualDepartamentos["&amp;BM$1&amp;"]"),TablaAnualDepartamentos[Año],AñoDeCalculo,TablaAnualDepartamentos[Departamento],$A29)</f>
        <v>0.22178976</v>
      </c>
      <c r="BN29" s="15">
        <f ca="1">SUMIFS(INDIRECT("TablaAnualDepartamentos["&amp;BN$1&amp;"]"),TablaAnualDepartamentos[Año],AñoDeCalculo,TablaAnualDepartamentos[Departamento],$A29)</f>
        <v>0</v>
      </c>
      <c r="BO29" s="15">
        <f ca="1">SUMIFS(INDIRECT("TablaAnualDepartamentos["&amp;BO$1&amp;"]"),TablaAnualDepartamentos[Año],AñoDeCalculo,TablaAnualDepartamentos[Departamento],$A29)</f>
        <v>1.1782088E-2</v>
      </c>
      <c r="BP29" s="15">
        <f ca="1">SUMIFS(INDIRECT("TablaAnualDepartamentos["&amp;BP$1&amp;"]"),TablaAnualDepartamentos[Año],AñoDeCalculo,TablaAnualDepartamentos[Departamento],$A29)</f>
        <v>6.3596979999999996E-3</v>
      </c>
      <c r="BQ29" s="15">
        <f ca="1">SUMIFS(INDIRECT("TablaAnualDepartamentos["&amp;BQ$1&amp;"]"),TablaAnualDepartamentos[Año],AñoDeCalculo,TablaAnualDepartamentos[Departamento],$A29)</f>
        <v>0</v>
      </c>
      <c r="BR29" s="15">
        <f ca="1">SUMIFS(INDIRECT("TablaAnualDepartamentos["&amp;BR$1&amp;"]"),TablaAnualDepartamentos[Año],AñoDeCalculo,TablaAnualDepartamentos[Departamento],$A29)</f>
        <v>0</v>
      </c>
      <c r="BS29" s="15">
        <f ca="1">SUMIFS(INDIRECT("TablaAnualDepartamentos["&amp;BS$1&amp;"]"),TablaAnualDepartamentos[Año],AñoDeCalculo,TablaAnualDepartamentos[Departamento],$A29)</f>
        <v>0.16155910000000001</v>
      </c>
      <c r="BT29" s="15">
        <f ca="1">SUMIFS(INDIRECT("TablaAnualDepartamentos["&amp;BT$1&amp;"]"),TablaAnualDepartamentos[Año],AñoDeCalculo,TablaAnualDepartamentos[Departamento],$A29)</f>
        <v>0</v>
      </c>
      <c r="CE29" s="15">
        <f t="shared" ca="1" si="2"/>
        <v>0.212052852078634</v>
      </c>
      <c r="CF29" s="15">
        <f t="shared" ca="1" si="2"/>
        <v>6.5829899999999997</v>
      </c>
      <c r="CK29" s="23">
        <f>IF(Departamentos!$D28=CK$2,Departamentos!$C28,0)</f>
        <v>0</v>
      </c>
      <c r="CL29" s="23">
        <f>IF(Departamentos!$D28=CL$2,Departamentos!$C28,0)</f>
        <v>0</v>
      </c>
      <c r="CM29" s="23">
        <f>IF(Departamentos!$D28=CM$2,Departamentos!$C28,0)</f>
        <v>0</v>
      </c>
      <c r="CN29" s="23">
        <f>IF(Departamentos!$D28=CN$2,Departamentos!$C28,0)</f>
        <v>0</v>
      </c>
      <c r="CO29" s="23">
        <f>IF(Departamentos!$D28=CO$2,Departamentos!$C28,0)</f>
        <v>0</v>
      </c>
      <c r="CP29" s="23">
        <f>IF(Departamentos!$D28=CP$2,Departamentos!$C28,0)</f>
        <v>0</v>
      </c>
      <c r="CQ29" s="23">
        <f>IF(Departamentos!$D28=CQ$2,Departamentos!$C28,0)</f>
        <v>0</v>
      </c>
      <c r="CR29" s="23">
        <f>IF(Departamentos!$D28=CR$2,Departamentos!$C28,0)</f>
        <v>420504</v>
      </c>
      <c r="CS29" s="23">
        <f>IF(Departamentos!$D28=CS$2,Departamentos!$C28,0)</f>
        <v>0</v>
      </c>
    </row>
    <row r="30" spans="1:97" x14ac:dyDescent="0.25">
      <c r="A30" s="15">
        <f>Departamentos!A29</f>
        <v>86</v>
      </c>
      <c r="B30" s="15" t="str">
        <f>Departamentos!B29</f>
        <v>Putumayo</v>
      </c>
      <c r="C30" s="15">
        <f ca="1">SUMIFS(INDIRECT("TablaAnualDepartamentos["&amp;C$1&amp;"]"),TablaAnualDepartamentos[Año],AñoDeCalculo,TablaAnualDepartamentos[Departamento],$A30)</f>
        <v>0</v>
      </c>
      <c r="D30" s="15">
        <f ca="1">SUMIFS(INDIRECT("TablaAnualDepartamentos["&amp;D$1&amp;"]"),TablaAnualDepartamentos[Año],AñoDeCalculo,TablaAnualDepartamentos[Departamento],$A30)</f>
        <v>0</v>
      </c>
      <c r="E30" s="15">
        <f ca="1">SUMIFS(INDIRECT("TablaAnualDepartamentos["&amp;E$1&amp;"]"),TablaAnualDepartamentos[Año],AñoDeCalculo,TablaAnualDepartamentos[Departamento],$A30)</f>
        <v>0</v>
      </c>
      <c r="F30" s="15">
        <f ca="1">SUMIFS(INDIRECT("TablaAnualDepartamentos["&amp;F$1&amp;"]"),TablaAnualDepartamentos[Año],AñoDeCalculo,TablaAnualDepartamentos[Departamento],$A30)</f>
        <v>0</v>
      </c>
      <c r="G30" s="15">
        <f ca="1">SUMIFS(INDIRECT("TablaAnualDepartamentos["&amp;G$1&amp;"]"),TablaAnualDepartamentos[Año],AñoDeCalculo,TablaAnualDepartamentos[Departamento],$A30)</f>
        <v>0</v>
      </c>
      <c r="H30" s="15">
        <f ca="1">SUMIFS(INDIRECT("TablaAnualDepartamentos["&amp;H$1&amp;"]"),TablaAnualDepartamentos[Año],AñoDeCalculo,TablaAnualDepartamentos[Departamento],$A30)</f>
        <v>0</v>
      </c>
      <c r="I30" s="15">
        <f ca="1">SUMIFS(INDIRECT("TablaAnualDepartamentos["&amp;I$1&amp;"]"),TablaAnualDepartamentos[Año],AñoDeCalculo,TablaAnualDepartamentos[Departamento],$A30)</f>
        <v>0</v>
      </c>
      <c r="J30" s="15">
        <f ca="1">SUMIFS(INDIRECT("TablaAnualDepartamentos["&amp;J$1&amp;"]"),TablaAnualDepartamentos[Año],AñoDeCalculo,TablaAnualDepartamentos[Departamento],$A30)</f>
        <v>0</v>
      </c>
      <c r="K30" s="15">
        <f ca="1">SUMIFS(INDIRECT("TablaAnualDepartamentos["&amp;K$1&amp;"]"),TablaAnualDepartamentos[Año],AñoDeCalculo,TablaAnualDepartamentos[Departamento],$A30)</f>
        <v>0</v>
      </c>
      <c r="L30" s="15">
        <f ca="1">SUMIFS(INDIRECT("TablaAnualDepartamentos["&amp;L$1&amp;"]"),TablaAnualDepartamentos[Año],AñoDeCalculo,TablaAnualDepartamentos[Departamento],$A30)</f>
        <v>0</v>
      </c>
      <c r="M30" s="15">
        <f ca="1">SUMIFS(INDIRECT("TablaAnualDepartamentos["&amp;M$1&amp;"]"),TablaAnualDepartamentos[Año],AñoDeCalculo,TablaAnualDepartamentos[Departamento],$A30)</f>
        <v>0</v>
      </c>
      <c r="N30" s="15">
        <f ca="1">SUMIFS(INDIRECT("TablaAnualDepartamentos["&amp;N$1&amp;"]"),TablaAnualDepartamentos[Año],AñoDeCalculo,TablaAnualDepartamentos[Departamento],$A30)</f>
        <v>0</v>
      </c>
      <c r="O30" s="15">
        <f ca="1">SUMIFS(INDIRECT("TablaAnualDepartamentos["&amp;O$1&amp;"]"),TablaAnualDepartamentos[Año],AñoDeCalculo,TablaAnualDepartamentos[Departamento],$A30)</f>
        <v>0</v>
      </c>
      <c r="P30" s="15">
        <f ca="1">SUMIFS(INDIRECT("TablaAnualDepartamentos["&amp;P$1&amp;"]"),TablaAnualDepartamentos[Año],AñoDeCalculo,TablaAnualDepartamentos[Departamento],$A30)</f>
        <v>0</v>
      </c>
      <c r="Q30" s="15">
        <f ca="1">SUMIFS(INDIRECT("TablaAnualDepartamentos["&amp;Q$1&amp;"]"),TablaAnualDepartamentos[Año],AñoDeCalculo,TablaAnualDepartamentos[Departamento],$A30)</f>
        <v>0</v>
      </c>
      <c r="R30" s="15">
        <f ca="1">SUMIFS(INDIRECT("TablaAnualDepartamentos["&amp;R$1&amp;"]"),TablaAnualDepartamentos[Año],AñoDeCalculo,TablaAnualDepartamentos[Departamento],$A30)</f>
        <v>2.4400791000000002</v>
      </c>
      <c r="S30" s="15">
        <f ca="1">SUMIFS(INDIRECT("TablaAnualDepartamentos["&amp;S$1&amp;"]"),TablaAnualDepartamentos[Año],AñoDeCalculo,TablaAnualDepartamentos[Departamento],$A30)</f>
        <v>6.3222209999999999</v>
      </c>
      <c r="T30" s="15">
        <f ca="1">SUMIFS(INDIRECT("TablaAnualDepartamentos["&amp;T$1&amp;"]"),TablaAnualDepartamentos[Año],AñoDeCalculo,TablaAnualDepartamentos[Departamento],$A30)</f>
        <v>2.5297519999999998</v>
      </c>
      <c r="U30" s="15">
        <f ca="1">SUMIFS(INDIRECT("TablaAnualDepartamentos["&amp;U$1&amp;"]"),TablaAnualDepartamentos[Año],AñoDeCalculo,TablaAnualDepartamentos[Departamento],$A30)</f>
        <v>1.16578</v>
      </c>
      <c r="V30" s="15">
        <f ca="1">SUMIFS(INDIRECT("TablaAnualDepartamentos["&amp;V$1&amp;"]"),TablaAnualDepartamentos[Año],AñoDeCalculo,TablaAnualDepartamentos[Departamento],$A30)</f>
        <v>0</v>
      </c>
      <c r="W30" s="15">
        <f ca="1">SUMIFS(INDIRECT("TablaAnualDepartamentos["&amp;W$1&amp;"]"),TablaAnualDepartamentos[Año],AñoDeCalculo,TablaAnualDepartamentos[Departamento],$A30)</f>
        <v>0</v>
      </c>
      <c r="X30" s="15">
        <f ca="1">SUMIFS(INDIRECT("TablaAnualDepartamentos["&amp;X$1&amp;"]"),TablaAnualDepartamentos[Año],AñoDeCalculo,TablaAnualDepartamentos[Departamento],$A30)</f>
        <v>0</v>
      </c>
      <c r="Y30" s="15">
        <f ca="1">SUMIFS(INDIRECT("TablaAnualDepartamentos["&amp;Y$1&amp;"]"),TablaAnualDepartamentos[Año],AñoDeCalculo,TablaAnualDepartamentos[Departamento],$A30)</f>
        <v>0</v>
      </c>
      <c r="Z30" s="15">
        <f ca="1">SUMIFS(INDIRECT("TablaAnualDepartamentos["&amp;Z$1&amp;"]"),TablaAnualDepartamentos[Año],AñoDeCalculo,TablaAnualDepartamentos[Departamento],$A30)</f>
        <v>0</v>
      </c>
      <c r="AA30" s="15">
        <f ca="1">SUMIFS(INDIRECT("TablaAnualDepartamentos["&amp;AA$1&amp;"]"),TablaAnualDepartamentos[Año],AñoDeCalculo,TablaAnualDepartamentos[Departamento],$A30)</f>
        <v>0</v>
      </c>
      <c r="AB30" s="15">
        <f ca="1">SUMIFS(INDIRECT("TablaAnualDepartamentos["&amp;AB$1&amp;"]"),TablaAnualDepartamentos[Año],AñoDeCalculo,TablaAnualDepartamentos[Departamento],$A30)</f>
        <v>0</v>
      </c>
      <c r="AC30" s="15">
        <f ca="1">SUMIFS(INDIRECT("TablaAnualDepartamentos["&amp;AC$1&amp;"]"),TablaAnualDepartamentos[Año],AñoDeCalculo,TablaAnualDepartamentos[Departamento],$A30)</f>
        <v>0</v>
      </c>
      <c r="AD30" s="15">
        <f ca="1">SUMIFS(INDIRECT("TablaAnualDepartamentos["&amp;AD$1&amp;"]"),TablaAnualDepartamentos[Año],AñoDeCalculo,TablaAnualDepartamentos[Departamento],$A30)</f>
        <v>0</v>
      </c>
      <c r="AE30" s="15">
        <f ca="1">SUMIFS(INDIRECT("TablaAnualDepartamentos["&amp;AE$1&amp;"]"),TablaAnualDepartamentos[Año],AñoDeCalculo,TablaAnualDepartamentos[Departamento],$A30)</f>
        <v>6.803604</v>
      </c>
      <c r="AF30" s="15">
        <f ca="1">SUMIFS(INDIRECT("TablaAnualDepartamentos["&amp;AF$1&amp;"]"),TablaAnualDepartamentos[Año],AñoDeCalculo,TablaAnualDepartamentos[Departamento],$A30)</f>
        <v>0.70115099999999997</v>
      </c>
      <c r="AG30" s="15">
        <f ca="1">SUMIFS(INDIRECT("TablaAnualDepartamentos["&amp;AG$1&amp;"]"),TablaAnualDepartamentos[Año],AñoDeCalculo,TablaAnualDepartamentos[Departamento],$A30)</f>
        <v>0.116009406168068</v>
      </c>
      <c r="AH30" s="15">
        <f ca="1">SUMIFS(INDIRECT("TablaAnualDepartamentos["&amp;AH$1&amp;"]"),TablaAnualDepartamentos[Año],AñoDeCalculo,TablaAnualDepartamentos[Departamento],$A30)</f>
        <v>0.94752599999999998</v>
      </c>
      <c r="AI30" s="15">
        <f ca="1">SUMIFS(INDIRECT("TablaAnualDepartamentos["&amp;AI$1&amp;"]"),TablaAnualDepartamentos[Año],AñoDeCalculo,TablaAnualDepartamentos[Departamento],$A30)</f>
        <v>0.5689495</v>
      </c>
      <c r="AJ30" s="15">
        <f ca="1">SUMIFS(INDIRECT("TablaAnualDepartamentos["&amp;AJ$1&amp;"]"),TablaAnualDepartamentos[Año],AñoDeCalculo,TablaAnualDepartamentos[Departamento],$A30)</f>
        <v>3.3503739999999997E-2</v>
      </c>
      <c r="AK30" s="15">
        <f ca="1">SUMIFS(INDIRECT("TablaAnualDepartamentos["&amp;AK$1&amp;"]"),TablaAnualDepartamentos[Año],AñoDeCalculo,TablaAnualDepartamentos[Departamento],$A30)</f>
        <v>3.6943090000000001</v>
      </c>
      <c r="AL30" s="15">
        <f ca="1">SUMIFS(INDIRECT("TablaAnualDepartamentos["&amp;AL$1&amp;"]"),TablaAnualDepartamentos[Año],AñoDeCalculo,TablaAnualDepartamentos[Departamento],$A30)</f>
        <v>0.109843235085774</v>
      </c>
      <c r="AM30" s="15">
        <f ca="1">SUMIFS(INDIRECT("TablaAnualDepartamentos["&amp;AM$1&amp;"]"),TablaAnualDepartamentos[Año],AñoDeCalculo,TablaAnualDepartamentos[Departamento],$A30)</f>
        <v>0</v>
      </c>
      <c r="AN30" s="15">
        <f ca="1">SUMIFS(INDIRECT("TablaAnualDepartamentos["&amp;AN$1&amp;"]"),TablaAnualDepartamentos[Año],AñoDeCalculo,TablaAnualDepartamentos[Departamento],$A30)</f>
        <v>0.23108872999999999</v>
      </c>
      <c r="AO30" s="15">
        <f ca="1">SUMIFS(INDIRECT("TablaAnualDepartamentos["&amp;AO$1&amp;"]"),TablaAnualDepartamentos[Año],AñoDeCalculo,TablaAnualDepartamentos[Departamento],$A30)</f>
        <v>9.2344410000000002E-2</v>
      </c>
      <c r="AP30" s="15">
        <f ca="1">SUMIFS(INDIRECT("TablaAnualDepartamentos["&amp;AP$1&amp;"]"),TablaAnualDepartamentos[Año],AñoDeCalculo,TablaAnualDepartamentos[Departamento],$A30)</f>
        <v>0.12106717</v>
      </c>
      <c r="AQ30" s="15">
        <f ca="1">SUMIFS(INDIRECT("TablaAnualDepartamentos["&amp;AQ$1&amp;"]"),TablaAnualDepartamentos[Año],AñoDeCalculo,TablaAnualDepartamentos[Departamento],$A30)</f>
        <v>7.2000590000000003E-2</v>
      </c>
      <c r="AR30" s="15">
        <f ca="1">SUMIFS(INDIRECT("TablaAnualDepartamentos["&amp;AR$1&amp;"]"),TablaAnualDepartamentos[Año],AñoDeCalculo,TablaAnualDepartamentos[Departamento],$A30)</f>
        <v>0</v>
      </c>
      <c r="AS30" s="15">
        <f ca="1">SUMIFS(INDIRECT("TablaAnualDepartamentos["&amp;AS$1&amp;"]"),TablaAnualDepartamentos[Año],AñoDeCalculo,TablaAnualDepartamentos[Departamento],$A30)</f>
        <v>0</v>
      </c>
      <c r="AT30" s="15">
        <f ca="1">SUMIFS(INDIRECT("TablaAnualDepartamentos["&amp;AT$1&amp;"]"),TablaAnualDepartamentos[Año],AñoDeCalculo,TablaAnualDepartamentos[Departamento],$A30)</f>
        <v>0</v>
      </c>
      <c r="AU30" s="15">
        <f ca="1">SUMIFS(INDIRECT("TablaAnualDepartamentos["&amp;AU$1&amp;"]"),TablaAnualDepartamentos[Año],AñoDeCalculo,TablaAnualDepartamentos[Departamento],$A30)</f>
        <v>0</v>
      </c>
      <c r="AV30" s="15">
        <f ca="1">SUMIFS(INDIRECT("TablaAnualDepartamentos["&amp;AV$1&amp;"]"),TablaAnualDepartamentos[Año],AñoDeCalculo,TablaAnualDepartamentos[Departamento],$A30)</f>
        <v>0.17681540000000001</v>
      </c>
      <c r="AW30" s="15">
        <f ca="1">SUMIFS(INDIRECT("TablaAnualDepartamentos["&amp;AW$1&amp;"]"),TablaAnualDepartamentos[Año],AñoDeCalculo,TablaAnualDepartamentos[Departamento],$A30)</f>
        <v>0</v>
      </c>
      <c r="AX30" s="15">
        <f ca="1">SUMIFS(INDIRECT("TablaAnualDepartamentos["&amp;AX$1&amp;"]"),TablaAnualDepartamentos[Año],AñoDeCalculo,TablaAnualDepartamentos[Departamento],$A30)</f>
        <v>0</v>
      </c>
      <c r="AY30" s="15">
        <f ca="1">SUMIFS(INDIRECT("TablaAnualDepartamentos["&amp;AY$1&amp;"]"),TablaAnualDepartamentos[Año],AñoDeCalculo,TablaAnualDepartamentos[Departamento],$A30)</f>
        <v>0</v>
      </c>
      <c r="AZ30" s="15">
        <f ca="1">SUMIFS(INDIRECT("TablaAnualDepartamentos["&amp;AZ$1&amp;"]"),TablaAnualDepartamentos[Año],AñoDeCalculo,TablaAnualDepartamentos[Departamento],$A30)</f>
        <v>0</v>
      </c>
      <c r="BA30" s="15">
        <f ca="1">SUMIFS(INDIRECT("TablaAnualDepartamentos["&amp;BA$1&amp;"]"),TablaAnualDepartamentos[Año],AñoDeCalculo,TablaAnualDepartamentos[Departamento],$A30)</f>
        <v>0</v>
      </c>
      <c r="BB30" s="15">
        <f ca="1">SUMIFS(INDIRECT("TablaAnualDepartamentos["&amp;BB$1&amp;"]"),TablaAnualDepartamentos[Año],AñoDeCalculo,TablaAnualDepartamentos[Departamento],$A30)</f>
        <v>8.6814497000000004E-2</v>
      </c>
      <c r="BC30" s="15">
        <f ca="1">SUMIFS(INDIRECT("TablaAnualDepartamentos["&amp;BC$1&amp;"]"),TablaAnualDepartamentos[Año],AñoDeCalculo,TablaAnualDepartamentos[Departamento],$A30)</f>
        <v>0</v>
      </c>
      <c r="BD30" s="15">
        <f ca="1">SUMIFS(INDIRECT("TablaAnualDepartamentos["&amp;BD$1&amp;"]"),TablaAnualDepartamentos[Año],AñoDeCalculo,TablaAnualDepartamentos[Departamento],$A30)</f>
        <v>0</v>
      </c>
      <c r="BE30" s="15">
        <f ca="1">SUMIFS(INDIRECT("TablaAnualDepartamentos["&amp;BE$1&amp;"]"),TablaAnualDepartamentos[Año],AñoDeCalculo,TablaAnualDepartamentos[Departamento],$A30)</f>
        <v>0</v>
      </c>
      <c r="BF30" s="15">
        <f ca="1">SUMIFS(INDIRECT("TablaAnualDepartamentos["&amp;BF$1&amp;"]"),TablaAnualDepartamentos[Año],AñoDeCalculo,TablaAnualDepartamentos[Departamento],$A30)</f>
        <v>0</v>
      </c>
      <c r="BG30" s="15">
        <f ca="1">SUMIFS(INDIRECT("TablaAnualDepartamentos["&amp;BG$1&amp;"]"),TablaAnualDepartamentos[Año],AñoDeCalculo,TablaAnualDepartamentos[Departamento],$A30)</f>
        <v>0.42925459999999999</v>
      </c>
      <c r="BH30" s="15">
        <f ca="1">SUMIFS(INDIRECT("TablaAnualDepartamentos["&amp;BH$1&amp;"]"),TablaAnualDepartamentos[Año],AñoDeCalculo,TablaAnualDepartamentos[Departamento],$A30)</f>
        <v>9.5846600000000004E-2</v>
      </c>
      <c r="BI30" s="15">
        <f ca="1">SUMIFS(INDIRECT("TablaAnualDepartamentos["&amp;BI$1&amp;"]"),TablaAnualDepartamentos[Año],AñoDeCalculo,TablaAnualDepartamentos[Departamento],$A30)</f>
        <v>0.159631</v>
      </c>
      <c r="BJ30" s="15">
        <f ca="1">SUMIFS(INDIRECT("TablaAnualDepartamentos["&amp;BJ$1&amp;"]"),TablaAnualDepartamentos[Año],AñoDeCalculo,TablaAnualDepartamentos[Departamento],$A30)</f>
        <v>0</v>
      </c>
      <c r="BK30" s="15">
        <f ca="1">SUMIFS(INDIRECT("TablaAnualDepartamentos["&amp;BK$1&amp;"]"),TablaAnualDepartamentos[Año],AñoDeCalculo,TablaAnualDepartamentos[Departamento],$A30)</f>
        <v>0</v>
      </c>
      <c r="BL30" s="15">
        <f ca="1">SUMIFS(INDIRECT("TablaAnualDepartamentos["&amp;BL$1&amp;"]"),TablaAnualDepartamentos[Año],AñoDeCalculo,TablaAnualDepartamentos[Departamento],$A30)</f>
        <v>1.6311146999999999E-3</v>
      </c>
      <c r="BM30" s="15">
        <f ca="1">SUMIFS(INDIRECT("TablaAnualDepartamentos["&amp;BM$1&amp;"]"),TablaAnualDepartamentos[Año],AñoDeCalculo,TablaAnualDepartamentos[Departamento],$A30)</f>
        <v>0.25487421999999998</v>
      </c>
      <c r="BN30" s="15">
        <f ca="1">SUMIFS(INDIRECT("TablaAnualDepartamentos["&amp;BN$1&amp;"]"),TablaAnualDepartamentos[Año],AñoDeCalculo,TablaAnualDepartamentos[Departamento],$A30)</f>
        <v>0</v>
      </c>
      <c r="BO30" s="15">
        <f ca="1">SUMIFS(INDIRECT("TablaAnualDepartamentos["&amp;BO$1&amp;"]"),TablaAnualDepartamentos[Año],AñoDeCalculo,TablaAnualDepartamentos[Departamento],$A30)</f>
        <v>1.497366E-2</v>
      </c>
      <c r="BP30" s="15">
        <f ca="1">SUMIFS(INDIRECT("TablaAnualDepartamentos["&amp;BP$1&amp;"]"),TablaAnualDepartamentos[Año],AñoDeCalculo,TablaAnualDepartamentos[Departamento],$A30)</f>
        <v>7.9240260000000007E-3</v>
      </c>
      <c r="BQ30" s="15">
        <f ca="1">SUMIFS(INDIRECT("TablaAnualDepartamentos["&amp;BQ$1&amp;"]"),TablaAnualDepartamentos[Año],AñoDeCalculo,TablaAnualDepartamentos[Departamento],$A30)</f>
        <v>0</v>
      </c>
      <c r="BR30" s="15">
        <f ca="1">SUMIFS(INDIRECT("TablaAnualDepartamentos["&amp;BR$1&amp;"]"),TablaAnualDepartamentos[Año],AñoDeCalculo,TablaAnualDepartamentos[Departamento],$A30)</f>
        <v>0</v>
      </c>
      <c r="BS30" s="15">
        <f ca="1">SUMIFS(INDIRECT("TablaAnualDepartamentos["&amp;BS$1&amp;"]"),TablaAnualDepartamentos[Año],AñoDeCalculo,TablaAnualDepartamentos[Departamento],$A30)</f>
        <v>0.12725184</v>
      </c>
      <c r="BT30" s="15">
        <f ca="1">SUMIFS(INDIRECT("TablaAnualDepartamentos["&amp;BT$1&amp;"]"),TablaAnualDepartamentos[Año],AñoDeCalculo,TablaAnualDepartamentos[Departamento],$A30)</f>
        <v>0</v>
      </c>
      <c r="CE30" s="15">
        <f t="shared" ca="1" si="2"/>
        <v>0.109843235085774</v>
      </c>
      <c r="CF30" s="15">
        <f t="shared" ca="1" si="2"/>
        <v>3.6943090000000001</v>
      </c>
      <c r="CK30" s="23">
        <f>IF(Departamentos!$D29=CK$2,Departamentos!$C29,0)</f>
        <v>0</v>
      </c>
      <c r="CL30" s="23">
        <f>IF(Departamentos!$D29=CL$2,Departamentos!$C29,0)</f>
        <v>0</v>
      </c>
      <c r="CM30" s="23">
        <f>IF(Departamentos!$D29=CM$2,Departamentos!$C29,0)</f>
        <v>0</v>
      </c>
      <c r="CN30" s="23">
        <f>IF(Departamentos!$D29=CN$2,Departamentos!$C29,0)</f>
        <v>0</v>
      </c>
      <c r="CO30" s="23">
        <f>IF(Departamentos!$D29=CO$2,Departamentos!$C29,0)</f>
        <v>0</v>
      </c>
      <c r="CP30" s="23">
        <f>IF(Departamentos!$D29=CP$2,Departamentos!$C29,0)</f>
        <v>0</v>
      </c>
      <c r="CQ30" s="23">
        <f>IF(Departamentos!$D29=CQ$2,Departamentos!$C29,0)</f>
        <v>0</v>
      </c>
      <c r="CR30" s="23">
        <f>IF(Departamentos!$D29=CR$2,Departamentos!$C29,0)</f>
        <v>348182</v>
      </c>
      <c r="CS30" s="23">
        <f>IF(Departamentos!$D29=CS$2,Departamentos!$C29,0)</f>
        <v>0</v>
      </c>
    </row>
    <row r="31" spans="1:97" x14ac:dyDescent="0.25">
      <c r="A31" s="15">
        <f>Departamentos!A30</f>
        <v>88</v>
      </c>
      <c r="B31" s="15" t="str">
        <f>Departamentos!B30</f>
        <v>San Andrés, Providencia y Santa Catalina</v>
      </c>
      <c r="C31" s="15">
        <f ca="1">SUMIFS(INDIRECT("TablaAnualDepartamentos["&amp;C$1&amp;"]"),TablaAnualDepartamentos[Año],AñoDeCalculo,TablaAnualDepartamentos[Departamento],$A31)</f>
        <v>0</v>
      </c>
      <c r="D31" s="15">
        <f ca="1">SUMIFS(INDIRECT("TablaAnualDepartamentos["&amp;D$1&amp;"]"),TablaAnualDepartamentos[Año],AñoDeCalculo,TablaAnualDepartamentos[Departamento],$A31)</f>
        <v>0</v>
      </c>
      <c r="E31" s="15">
        <f ca="1">SUMIFS(INDIRECT("TablaAnualDepartamentos["&amp;E$1&amp;"]"),TablaAnualDepartamentos[Año],AñoDeCalculo,TablaAnualDepartamentos[Departamento],$A31)</f>
        <v>0</v>
      </c>
      <c r="F31" s="15">
        <f ca="1">SUMIFS(INDIRECT("TablaAnualDepartamentos["&amp;F$1&amp;"]"),TablaAnualDepartamentos[Año],AñoDeCalculo,TablaAnualDepartamentos[Departamento],$A31)</f>
        <v>0</v>
      </c>
      <c r="G31" s="15">
        <f ca="1">SUMIFS(INDIRECT("TablaAnualDepartamentos["&amp;G$1&amp;"]"),TablaAnualDepartamentos[Año],AñoDeCalculo,TablaAnualDepartamentos[Departamento],$A31)</f>
        <v>0</v>
      </c>
      <c r="H31" s="15">
        <f ca="1">SUMIFS(INDIRECT("TablaAnualDepartamentos["&amp;H$1&amp;"]"),TablaAnualDepartamentos[Año],AñoDeCalculo,TablaAnualDepartamentos[Departamento],$A31)</f>
        <v>0</v>
      </c>
      <c r="I31" s="15">
        <f ca="1">SUMIFS(INDIRECT("TablaAnualDepartamentos["&amp;I$1&amp;"]"),TablaAnualDepartamentos[Año],AñoDeCalculo,TablaAnualDepartamentos[Departamento],$A31)</f>
        <v>0</v>
      </c>
      <c r="J31" s="15">
        <f ca="1">SUMIFS(INDIRECT("TablaAnualDepartamentos["&amp;J$1&amp;"]"),TablaAnualDepartamentos[Año],AñoDeCalculo,TablaAnualDepartamentos[Departamento],$A31)</f>
        <v>0</v>
      </c>
      <c r="K31" s="15">
        <f ca="1">SUMIFS(INDIRECT("TablaAnualDepartamentos["&amp;K$1&amp;"]"),TablaAnualDepartamentos[Año],AñoDeCalculo,TablaAnualDepartamentos[Departamento],$A31)</f>
        <v>0</v>
      </c>
      <c r="L31" s="15">
        <f ca="1">SUMIFS(INDIRECT("TablaAnualDepartamentos["&amp;L$1&amp;"]"),TablaAnualDepartamentos[Año],AñoDeCalculo,TablaAnualDepartamentos[Departamento],$A31)</f>
        <v>0</v>
      </c>
      <c r="M31" s="15">
        <f ca="1">SUMIFS(INDIRECT("TablaAnualDepartamentos["&amp;M$1&amp;"]"),TablaAnualDepartamentos[Año],AñoDeCalculo,TablaAnualDepartamentos[Departamento],$A31)</f>
        <v>0</v>
      </c>
      <c r="N31" s="15">
        <f ca="1">SUMIFS(INDIRECT("TablaAnualDepartamentos["&amp;N$1&amp;"]"),TablaAnualDepartamentos[Año],AñoDeCalculo,TablaAnualDepartamentos[Departamento],$A31)</f>
        <v>0</v>
      </c>
      <c r="O31" s="15">
        <f ca="1">SUMIFS(INDIRECT("TablaAnualDepartamentos["&amp;O$1&amp;"]"),TablaAnualDepartamentos[Año],AñoDeCalculo,TablaAnualDepartamentos[Departamento],$A31)</f>
        <v>0</v>
      </c>
      <c r="P31" s="15">
        <f ca="1">SUMIFS(INDIRECT("TablaAnualDepartamentos["&amp;P$1&amp;"]"),TablaAnualDepartamentos[Año],AñoDeCalculo,TablaAnualDepartamentos[Departamento],$A31)</f>
        <v>0</v>
      </c>
      <c r="Q31" s="15">
        <f ca="1">SUMIFS(INDIRECT("TablaAnualDepartamentos["&amp;Q$1&amp;"]"),TablaAnualDepartamentos[Año],AñoDeCalculo,TablaAnualDepartamentos[Departamento],$A31)</f>
        <v>0</v>
      </c>
      <c r="R31" s="15">
        <f ca="1">SUMIFS(INDIRECT("TablaAnualDepartamentos["&amp;R$1&amp;"]"),TablaAnualDepartamentos[Año],AñoDeCalculo,TablaAnualDepartamentos[Departamento],$A31)</f>
        <v>4.5844092999999999</v>
      </c>
      <c r="S31" s="15">
        <f ca="1">SUMIFS(INDIRECT("TablaAnualDepartamentos["&amp;S$1&amp;"]"),TablaAnualDepartamentos[Año],AñoDeCalculo,TablaAnualDepartamentos[Departamento],$A31)</f>
        <v>6.880261</v>
      </c>
      <c r="T31" s="15">
        <f ca="1">SUMIFS(INDIRECT("TablaAnualDepartamentos["&amp;T$1&amp;"]"),TablaAnualDepartamentos[Año],AñoDeCalculo,TablaAnualDepartamentos[Departamento],$A31)</f>
        <v>4.8953379999999997</v>
      </c>
      <c r="U31" s="15">
        <f ca="1">SUMIFS(INDIRECT("TablaAnualDepartamentos["&amp;U$1&amp;"]"),TablaAnualDepartamentos[Año],AñoDeCalculo,TablaAnualDepartamentos[Departamento],$A31)</f>
        <v>2.076657</v>
      </c>
      <c r="V31" s="15">
        <f ca="1">SUMIFS(INDIRECT("TablaAnualDepartamentos["&amp;V$1&amp;"]"),TablaAnualDepartamentos[Año],AñoDeCalculo,TablaAnualDepartamentos[Departamento],$A31)</f>
        <v>0</v>
      </c>
      <c r="W31" s="15">
        <f ca="1">SUMIFS(INDIRECT("TablaAnualDepartamentos["&amp;W$1&amp;"]"),TablaAnualDepartamentos[Año],AñoDeCalculo,TablaAnualDepartamentos[Departamento],$A31)</f>
        <v>0</v>
      </c>
      <c r="X31" s="15">
        <f ca="1">SUMIFS(INDIRECT("TablaAnualDepartamentos["&amp;X$1&amp;"]"),TablaAnualDepartamentos[Año],AñoDeCalculo,TablaAnualDepartamentos[Departamento],$A31)</f>
        <v>0</v>
      </c>
      <c r="Y31" s="15">
        <f ca="1">SUMIFS(INDIRECT("TablaAnualDepartamentos["&amp;Y$1&amp;"]"),TablaAnualDepartamentos[Año],AñoDeCalculo,TablaAnualDepartamentos[Departamento],$A31)</f>
        <v>0</v>
      </c>
      <c r="Z31" s="15">
        <f ca="1">SUMIFS(INDIRECT("TablaAnualDepartamentos["&amp;Z$1&amp;"]"),TablaAnualDepartamentos[Año],AñoDeCalculo,TablaAnualDepartamentos[Departamento],$A31)</f>
        <v>0</v>
      </c>
      <c r="AA31" s="15">
        <f ca="1">SUMIFS(INDIRECT("TablaAnualDepartamentos["&amp;AA$1&amp;"]"),TablaAnualDepartamentos[Año],AñoDeCalculo,TablaAnualDepartamentos[Departamento],$A31)</f>
        <v>0</v>
      </c>
      <c r="AB31" s="15">
        <f ca="1">SUMIFS(INDIRECT("TablaAnualDepartamentos["&amp;AB$1&amp;"]"),TablaAnualDepartamentos[Año],AñoDeCalculo,TablaAnualDepartamentos[Departamento],$A31)</f>
        <v>0</v>
      </c>
      <c r="AC31" s="15">
        <f ca="1">SUMIFS(INDIRECT("TablaAnualDepartamentos["&amp;AC$1&amp;"]"),TablaAnualDepartamentos[Año],AñoDeCalculo,TablaAnualDepartamentos[Departamento],$A31)</f>
        <v>0</v>
      </c>
      <c r="AD31" s="15">
        <f ca="1">SUMIFS(INDIRECT("TablaAnualDepartamentos["&amp;AD$1&amp;"]"),TablaAnualDepartamentos[Año],AñoDeCalculo,TablaAnualDepartamentos[Departamento],$A31)</f>
        <v>0</v>
      </c>
      <c r="AE31" s="15">
        <f ca="1">SUMIFS(INDIRECT("TablaAnualDepartamentos["&amp;AE$1&amp;"]"),TablaAnualDepartamentos[Año],AñoDeCalculo,TablaAnualDepartamentos[Departamento],$A31)</f>
        <v>9.3848889999999994</v>
      </c>
      <c r="AF31" s="15">
        <f ca="1">SUMIFS(INDIRECT("TablaAnualDepartamentos["&amp;AF$1&amp;"]"),TablaAnualDepartamentos[Año],AñoDeCalculo,TablaAnualDepartamentos[Departamento],$A31)</f>
        <v>0.528339</v>
      </c>
      <c r="AG31" s="15">
        <f ca="1">SUMIFS(INDIRECT("TablaAnualDepartamentos["&amp;AG$1&amp;"]"),TablaAnualDepartamentos[Año],AñoDeCalculo,TablaAnualDepartamentos[Departamento],$A31)</f>
        <v>0.21751892476440601</v>
      </c>
      <c r="AH31" s="15">
        <f ca="1">SUMIFS(INDIRECT("TablaAnualDepartamentos["&amp;AH$1&amp;"]"),TablaAnualDepartamentos[Año],AñoDeCalculo,TablaAnualDepartamentos[Departamento],$A31)</f>
        <v>1.5905218000000001</v>
      </c>
      <c r="AI31" s="15">
        <f ca="1">SUMIFS(INDIRECT("TablaAnualDepartamentos["&amp;AI$1&amp;"]"),TablaAnualDepartamentos[Año],AñoDeCalculo,TablaAnualDepartamentos[Departamento],$A31)</f>
        <v>1.0215213000000001</v>
      </c>
      <c r="AJ31" s="15">
        <f ca="1">SUMIFS(INDIRECT("TablaAnualDepartamentos["&amp;AJ$1&amp;"]"),TablaAnualDepartamentos[Año],AñoDeCalculo,TablaAnualDepartamentos[Departamento],$A31)</f>
        <v>0.15196313</v>
      </c>
      <c r="AK31" s="15">
        <f ca="1">SUMIFS(INDIRECT("TablaAnualDepartamentos["&amp;AK$1&amp;"]"),TablaAnualDepartamentos[Año],AñoDeCalculo,TablaAnualDepartamentos[Departamento],$A31)</f>
        <v>1.5969869999999999</v>
      </c>
      <c r="AL31" s="15">
        <f ca="1">SUMIFS(INDIRECT("TablaAnualDepartamentos["&amp;AL$1&amp;"]"),TablaAnualDepartamentos[Año],AñoDeCalculo,TablaAnualDepartamentos[Departamento],$A31)</f>
        <v>0.15584796751944399</v>
      </c>
      <c r="AM31" s="15">
        <f ca="1">SUMIFS(INDIRECT("TablaAnualDepartamentos["&amp;AM$1&amp;"]"),TablaAnualDepartamentos[Año],AñoDeCalculo,TablaAnualDepartamentos[Departamento],$A31)</f>
        <v>0</v>
      </c>
      <c r="AN31" s="15">
        <f ca="1">SUMIFS(INDIRECT("TablaAnualDepartamentos["&amp;AN$1&amp;"]"),TablaAnualDepartamentos[Año],AñoDeCalculo,TablaAnualDepartamentos[Departamento],$A31)</f>
        <v>0.61820759999999997</v>
      </c>
      <c r="AO31" s="15">
        <f ca="1">SUMIFS(INDIRECT("TablaAnualDepartamentos["&amp;AO$1&amp;"]"),TablaAnualDepartamentos[Año],AñoDeCalculo,TablaAnualDepartamentos[Departamento],$A31)</f>
        <v>0.30028487999999998</v>
      </c>
      <c r="AP31" s="15">
        <f ca="1">SUMIFS(INDIRECT("TablaAnualDepartamentos["&amp;AP$1&amp;"]"),TablaAnualDepartamentos[Año],AñoDeCalculo,TablaAnualDepartamentos[Departamento],$A31)</f>
        <v>0.11631843</v>
      </c>
      <c r="AQ31" s="15">
        <f ca="1">SUMIFS(INDIRECT("TablaAnualDepartamentos["&amp;AQ$1&amp;"]"),TablaAnualDepartamentos[Año],AñoDeCalculo,TablaAnualDepartamentos[Departamento],$A31)</f>
        <v>0.15838922999999999</v>
      </c>
      <c r="AR31" s="15">
        <f ca="1">SUMIFS(INDIRECT("TablaAnualDepartamentos["&amp;AR$1&amp;"]"),TablaAnualDepartamentos[Año],AñoDeCalculo,TablaAnualDepartamentos[Departamento],$A31)</f>
        <v>0</v>
      </c>
      <c r="AS31" s="15">
        <f ca="1">SUMIFS(INDIRECT("TablaAnualDepartamentos["&amp;AS$1&amp;"]"),TablaAnualDepartamentos[Año],AñoDeCalculo,TablaAnualDepartamentos[Departamento],$A31)</f>
        <v>0</v>
      </c>
      <c r="AT31" s="15">
        <f ca="1">SUMIFS(INDIRECT("TablaAnualDepartamentos["&amp;AT$1&amp;"]"),TablaAnualDepartamentos[Año],AñoDeCalculo,TablaAnualDepartamentos[Departamento],$A31)</f>
        <v>0</v>
      </c>
      <c r="AU31" s="15">
        <f ca="1">SUMIFS(INDIRECT("TablaAnualDepartamentos["&amp;AU$1&amp;"]"),TablaAnualDepartamentos[Año],AñoDeCalculo,TablaAnualDepartamentos[Departamento],$A31)</f>
        <v>0</v>
      </c>
      <c r="AV31" s="15">
        <f ca="1">SUMIFS(INDIRECT("TablaAnualDepartamentos["&amp;AV$1&amp;"]"),TablaAnualDepartamentos[Año],AñoDeCalculo,TablaAnualDepartamentos[Departamento],$A31)</f>
        <v>0.38362420000000003</v>
      </c>
      <c r="AW31" s="15">
        <f ca="1">SUMIFS(INDIRECT("TablaAnualDepartamentos["&amp;AW$1&amp;"]"),TablaAnualDepartamentos[Año],AñoDeCalculo,TablaAnualDepartamentos[Departamento],$A31)</f>
        <v>0</v>
      </c>
      <c r="AX31" s="15">
        <f ca="1">SUMIFS(INDIRECT("TablaAnualDepartamentos["&amp;AX$1&amp;"]"),TablaAnualDepartamentos[Año],AñoDeCalculo,TablaAnualDepartamentos[Departamento],$A31)</f>
        <v>0</v>
      </c>
      <c r="AY31" s="15">
        <f ca="1">SUMIFS(INDIRECT("TablaAnualDepartamentos["&amp;AY$1&amp;"]"),TablaAnualDepartamentos[Año],AñoDeCalculo,TablaAnualDepartamentos[Departamento],$A31)</f>
        <v>0</v>
      </c>
      <c r="AZ31" s="15">
        <f ca="1">SUMIFS(INDIRECT("TablaAnualDepartamentos["&amp;AZ$1&amp;"]"),TablaAnualDepartamentos[Año],AñoDeCalculo,TablaAnualDepartamentos[Departamento],$A31)</f>
        <v>0</v>
      </c>
      <c r="BA31" s="15">
        <f ca="1">SUMIFS(INDIRECT("TablaAnualDepartamentos["&amp;BA$1&amp;"]"),TablaAnualDepartamentos[Año],AñoDeCalculo,TablaAnualDepartamentos[Departamento],$A31)</f>
        <v>0</v>
      </c>
      <c r="BB31" s="15">
        <f ca="1">SUMIFS(INDIRECT("TablaAnualDepartamentos["&amp;BB$1&amp;"]"),TablaAnualDepartamentos[Año],AñoDeCalculo,TablaAnualDepartamentos[Departamento],$A31)</f>
        <v>0.32067868999999999</v>
      </c>
      <c r="BC31" s="15">
        <f ca="1">SUMIFS(INDIRECT("TablaAnualDepartamentos["&amp;BC$1&amp;"]"),TablaAnualDepartamentos[Año],AñoDeCalculo,TablaAnualDepartamentos[Departamento],$A31)</f>
        <v>0</v>
      </c>
      <c r="BD31" s="15">
        <f ca="1">SUMIFS(INDIRECT("TablaAnualDepartamentos["&amp;BD$1&amp;"]"),TablaAnualDepartamentos[Año],AñoDeCalculo,TablaAnualDepartamentos[Departamento],$A31)</f>
        <v>0</v>
      </c>
      <c r="BE31" s="15">
        <f ca="1">SUMIFS(INDIRECT("TablaAnualDepartamentos["&amp;BE$1&amp;"]"),TablaAnualDepartamentos[Año],AñoDeCalculo,TablaAnualDepartamentos[Departamento],$A31)</f>
        <v>0</v>
      </c>
      <c r="BF31" s="15">
        <f ca="1">SUMIFS(INDIRECT("TablaAnualDepartamentos["&amp;BF$1&amp;"]"),TablaAnualDepartamentos[Año],AñoDeCalculo,TablaAnualDepartamentos[Departamento],$A31)</f>
        <v>0</v>
      </c>
      <c r="BG31" s="15">
        <f ca="1">SUMIFS(INDIRECT("TablaAnualDepartamentos["&amp;BG$1&amp;"]"),TablaAnualDepartamentos[Año],AñoDeCalculo,TablaAnualDepartamentos[Departamento],$A31)</f>
        <v>0.36629410000000001</v>
      </c>
      <c r="BH31" s="15">
        <f ca="1">SUMIFS(INDIRECT("TablaAnualDepartamentos["&amp;BH$1&amp;"]"),TablaAnualDepartamentos[Año],AñoDeCalculo,TablaAnualDepartamentos[Departamento],$A31)</f>
        <v>2.44154E-2</v>
      </c>
      <c r="BI31" s="15">
        <f ca="1">SUMIFS(INDIRECT("TablaAnualDepartamentos["&amp;BI$1&amp;"]"),TablaAnualDepartamentos[Año],AñoDeCalculo,TablaAnualDepartamentos[Departamento],$A31)</f>
        <v>0.15539678000000001</v>
      </c>
      <c r="BJ31" s="15">
        <f ca="1">SUMIFS(INDIRECT("TablaAnualDepartamentos["&amp;BJ$1&amp;"]"),TablaAnualDepartamentos[Año],AñoDeCalculo,TablaAnualDepartamentos[Departamento],$A31)</f>
        <v>0</v>
      </c>
      <c r="BK31" s="15">
        <f ca="1">SUMIFS(INDIRECT("TablaAnualDepartamentos["&amp;BK$1&amp;"]"),TablaAnualDepartamentos[Año],AñoDeCalculo,TablaAnualDepartamentos[Departamento],$A31)</f>
        <v>0</v>
      </c>
      <c r="BL31" s="15">
        <f ca="1">SUMIFS(INDIRECT("TablaAnualDepartamentos["&amp;BL$1&amp;"]"),TablaAnualDepartamentos[Año],AñoDeCalculo,TablaAnualDepartamentos[Departamento],$A31)</f>
        <v>1.2283645E-3</v>
      </c>
      <c r="BM31" s="15">
        <f ca="1">SUMIFS(INDIRECT("TablaAnualDepartamentos["&amp;BM$1&amp;"]"),TablaAnualDepartamentos[Año],AñoDeCalculo,TablaAnualDepartamentos[Departamento],$A31)</f>
        <v>0.37655499999999997</v>
      </c>
      <c r="BN31" s="15">
        <f ca="1">SUMIFS(INDIRECT("TablaAnualDepartamentos["&amp;BN$1&amp;"]"),TablaAnualDepartamentos[Año],AñoDeCalculo,TablaAnualDepartamentos[Departamento],$A31)</f>
        <v>0</v>
      </c>
      <c r="BO31" s="15">
        <f ca="1">SUMIFS(INDIRECT("TablaAnualDepartamentos["&amp;BO$1&amp;"]"),TablaAnualDepartamentos[Año],AñoDeCalculo,TablaAnualDepartamentos[Departamento],$A31)</f>
        <v>5.1945250000000002E-3</v>
      </c>
      <c r="BP31" s="15">
        <f ca="1">SUMIFS(INDIRECT("TablaAnualDepartamentos["&amp;BP$1&amp;"]"),TablaAnualDepartamentos[Año],AñoDeCalculo,TablaAnualDepartamentos[Departamento],$A31)</f>
        <v>8.4833349999999998E-3</v>
      </c>
      <c r="BQ31" s="15">
        <f ca="1">SUMIFS(INDIRECT("TablaAnualDepartamentos["&amp;BQ$1&amp;"]"),TablaAnualDepartamentos[Año],AñoDeCalculo,TablaAnualDepartamentos[Departamento],$A31)</f>
        <v>0</v>
      </c>
      <c r="BR31" s="15">
        <f ca="1">SUMIFS(INDIRECT("TablaAnualDepartamentos["&amp;BR$1&amp;"]"),TablaAnualDepartamentos[Año],AñoDeCalculo,TablaAnualDepartamentos[Departamento],$A31)</f>
        <v>0</v>
      </c>
      <c r="BS31" s="15">
        <f ca="1">SUMIFS(INDIRECT("TablaAnualDepartamentos["&amp;BS$1&amp;"]"),TablaAnualDepartamentos[Año],AñoDeCalculo,TablaAnualDepartamentos[Departamento],$A31)</f>
        <v>6.5652169999999996E-2</v>
      </c>
      <c r="BT31" s="15">
        <f ca="1">SUMIFS(INDIRECT("TablaAnualDepartamentos["&amp;BT$1&amp;"]"),TablaAnualDepartamentos[Año],AñoDeCalculo,TablaAnualDepartamentos[Departamento],$A31)</f>
        <v>0</v>
      </c>
      <c r="CE31" s="15">
        <f t="shared" ca="1" si="2"/>
        <v>0.15584796751944399</v>
      </c>
      <c r="CF31" s="15">
        <f t="shared" ca="1" si="2"/>
        <v>1.5969869999999999</v>
      </c>
      <c r="CK31" s="23">
        <f>IF(Departamentos!$D30=CK$2,Departamentos!$C30,0)</f>
        <v>0</v>
      </c>
      <c r="CL31" s="23">
        <f>IF(Departamentos!$D30=CL$2,Departamentos!$C30,0)</f>
        <v>0</v>
      </c>
      <c r="CM31" s="23">
        <f>IF(Departamentos!$D30=CM$2,Departamentos!$C30,0)</f>
        <v>0</v>
      </c>
      <c r="CN31" s="23">
        <f>IF(Departamentos!$D30=CN$2,Departamentos!$C30,0)</f>
        <v>0</v>
      </c>
      <c r="CO31" s="23">
        <f>IF(Departamentos!$D30=CO$2,Departamentos!$C30,0)</f>
        <v>0</v>
      </c>
      <c r="CP31" s="23">
        <f>IF(Departamentos!$D30=CP$2,Departamentos!$C30,0)</f>
        <v>0</v>
      </c>
      <c r="CQ31" s="23">
        <f>IF(Departamentos!$D30=CQ$2,Departamentos!$C30,0)</f>
        <v>0</v>
      </c>
      <c r="CR31" s="23">
        <f>IF(Departamentos!$D30=CR$2,Departamentos!$C30,0)</f>
        <v>0</v>
      </c>
      <c r="CS31" s="23">
        <f>IF(Departamentos!$D30=CS$2,Departamentos!$C30,0)</f>
        <v>61280</v>
      </c>
    </row>
    <row r="32" spans="1:97" x14ac:dyDescent="0.25">
      <c r="A32" s="15">
        <f>Departamentos!A31</f>
        <v>91</v>
      </c>
      <c r="B32" s="15" t="str">
        <f>Departamentos!B31</f>
        <v>Amazonas</v>
      </c>
      <c r="C32" s="15">
        <f ca="1">SUMIFS(INDIRECT("TablaAnualDepartamentos["&amp;C$1&amp;"]"),TablaAnualDepartamentos[Año],AñoDeCalculo,TablaAnualDepartamentos[Departamento],$A32)</f>
        <v>0</v>
      </c>
      <c r="D32" s="15">
        <f ca="1">SUMIFS(INDIRECT("TablaAnualDepartamentos["&amp;D$1&amp;"]"),TablaAnualDepartamentos[Año],AñoDeCalculo,TablaAnualDepartamentos[Departamento],$A32)</f>
        <v>0</v>
      </c>
      <c r="E32" s="15">
        <f ca="1">SUMIFS(INDIRECT("TablaAnualDepartamentos["&amp;E$1&amp;"]"),TablaAnualDepartamentos[Año],AñoDeCalculo,TablaAnualDepartamentos[Departamento],$A32)</f>
        <v>0</v>
      </c>
      <c r="F32" s="15">
        <f ca="1">SUMIFS(INDIRECT("TablaAnualDepartamentos["&amp;F$1&amp;"]"),TablaAnualDepartamentos[Año],AñoDeCalculo,TablaAnualDepartamentos[Departamento],$A32)</f>
        <v>0</v>
      </c>
      <c r="G32" s="15">
        <f ca="1">SUMIFS(INDIRECT("TablaAnualDepartamentos["&amp;G$1&amp;"]"),TablaAnualDepartamentos[Año],AñoDeCalculo,TablaAnualDepartamentos[Departamento],$A32)</f>
        <v>0</v>
      </c>
      <c r="H32" s="15">
        <f ca="1">SUMIFS(INDIRECT("TablaAnualDepartamentos["&amp;H$1&amp;"]"),TablaAnualDepartamentos[Año],AñoDeCalculo,TablaAnualDepartamentos[Departamento],$A32)</f>
        <v>0</v>
      </c>
      <c r="I32" s="15">
        <f ca="1">SUMIFS(INDIRECT("TablaAnualDepartamentos["&amp;I$1&amp;"]"),TablaAnualDepartamentos[Año],AñoDeCalculo,TablaAnualDepartamentos[Departamento],$A32)</f>
        <v>0</v>
      </c>
      <c r="J32" s="15">
        <f ca="1">SUMIFS(INDIRECT("TablaAnualDepartamentos["&amp;J$1&amp;"]"),TablaAnualDepartamentos[Año],AñoDeCalculo,TablaAnualDepartamentos[Departamento],$A32)</f>
        <v>0</v>
      </c>
      <c r="K32" s="15">
        <f ca="1">SUMIFS(INDIRECT("TablaAnualDepartamentos["&amp;K$1&amp;"]"),TablaAnualDepartamentos[Año],AñoDeCalculo,TablaAnualDepartamentos[Departamento],$A32)</f>
        <v>0</v>
      </c>
      <c r="L32" s="15">
        <f ca="1">SUMIFS(INDIRECT("TablaAnualDepartamentos["&amp;L$1&amp;"]"),TablaAnualDepartamentos[Año],AñoDeCalculo,TablaAnualDepartamentos[Departamento],$A32)</f>
        <v>0</v>
      </c>
      <c r="M32" s="15">
        <f ca="1">SUMIFS(INDIRECT("TablaAnualDepartamentos["&amp;M$1&amp;"]"),TablaAnualDepartamentos[Año],AñoDeCalculo,TablaAnualDepartamentos[Departamento],$A32)</f>
        <v>0</v>
      </c>
      <c r="N32" s="15">
        <f ca="1">SUMIFS(INDIRECT("TablaAnualDepartamentos["&amp;N$1&amp;"]"),TablaAnualDepartamentos[Año],AñoDeCalculo,TablaAnualDepartamentos[Departamento],$A32)</f>
        <v>0</v>
      </c>
      <c r="O32" s="15">
        <f ca="1">SUMIFS(INDIRECT("TablaAnualDepartamentos["&amp;O$1&amp;"]"),TablaAnualDepartamentos[Año],AñoDeCalculo,TablaAnualDepartamentos[Departamento],$A32)</f>
        <v>0</v>
      </c>
      <c r="P32" s="15">
        <f ca="1">SUMIFS(INDIRECT("TablaAnualDepartamentos["&amp;P$1&amp;"]"),TablaAnualDepartamentos[Año],AñoDeCalculo,TablaAnualDepartamentos[Departamento],$A32)</f>
        <v>0</v>
      </c>
      <c r="Q32" s="15">
        <f ca="1">SUMIFS(INDIRECT("TablaAnualDepartamentos["&amp;Q$1&amp;"]"),TablaAnualDepartamentos[Año],AñoDeCalculo,TablaAnualDepartamentos[Departamento],$A32)</f>
        <v>0</v>
      </c>
      <c r="R32" s="15">
        <f ca="1">SUMIFS(INDIRECT("TablaAnualDepartamentos["&amp;R$1&amp;"]"),TablaAnualDepartamentos[Año],AñoDeCalculo,TablaAnualDepartamentos[Departamento],$A32)</f>
        <v>1.4062884</v>
      </c>
      <c r="S32" s="15">
        <f ca="1">SUMIFS(INDIRECT("TablaAnualDepartamentos["&amp;S$1&amp;"]"),TablaAnualDepartamentos[Año],AñoDeCalculo,TablaAnualDepartamentos[Departamento],$A32)</f>
        <v>6.4200549999999996</v>
      </c>
      <c r="T32" s="15">
        <f ca="1">SUMIFS(INDIRECT("TablaAnualDepartamentos["&amp;T$1&amp;"]"),TablaAnualDepartamentos[Año],AñoDeCalculo,TablaAnualDepartamentos[Departamento],$A32)</f>
        <v>1.68676</v>
      </c>
      <c r="U32" s="15">
        <f ca="1">SUMIFS(INDIRECT("TablaAnualDepartamentos["&amp;U$1&amp;"]"),TablaAnualDepartamentos[Año],AñoDeCalculo,TablaAnualDepartamentos[Departamento],$A32)</f>
        <v>0.52332319999999999</v>
      </c>
      <c r="V32" s="15">
        <f ca="1">SUMIFS(INDIRECT("TablaAnualDepartamentos["&amp;V$1&amp;"]"),TablaAnualDepartamentos[Año],AñoDeCalculo,TablaAnualDepartamentos[Departamento],$A32)</f>
        <v>0</v>
      </c>
      <c r="W32" s="15">
        <f ca="1">SUMIFS(INDIRECT("TablaAnualDepartamentos["&amp;W$1&amp;"]"),TablaAnualDepartamentos[Año],AñoDeCalculo,TablaAnualDepartamentos[Departamento],$A32)</f>
        <v>0</v>
      </c>
      <c r="X32" s="15">
        <f ca="1">SUMIFS(INDIRECT("TablaAnualDepartamentos["&amp;X$1&amp;"]"),TablaAnualDepartamentos[Año],AñoDeCalculo,TablaAnualDepartamentos[Departamento],$A32)</f>
        <v>0</v>
      </c>
      <c r="Y32" s="15">
        <f ca="1">SUMIFS(INDIRECT("TablaAnualDepartamentos["&amp;Y$1&amp;"]"),TablaAnualDepartamentos[Año],AñoDeCalculo,TablaAnualDepartamentos[Departamento],$A32)</f>
        <v>0</v>
      </c>
      <c r="Z32" s="15">
        <f ca="1">SUMIFS(INDIRECT("TablaAnualDepartamentos["&amp;Z$1&amp;"]"),TablaAnualDepartamentos[Año],AñoDeCalculo,TablaAnualDepartamentos[Departamento],$A32)</f>
        <v>0</v>
      </c>
      <c r="AA32" s="15">
        <f ca="1">SUMIFS(INDIRECT("TablaAnualDepartamentos["&amp;AA$1&amp;"]"),TablaAnualDepartamentos[Año],AñoDeCalculo,TablaAnualDepartamentos[Departamento],$A32)</f>
        <v>0</v>
      </c>
      <c r="AB32" s="15">
        <f ca="1">SUMIFS(INDIRECT("TablaAnualDepartamentos["&amp;AB$1&amp;"]"),TablaAnualDepartamentos[Año],AñoDeCalculo,TablaAnualDepartamentos[Departamento],$A32)</f>
        <v>0</v>
      </c>
      <c r="AC32" s="15">
        <f ca="1">SUMIFS(INDIRECT("TablaAnualDepartamentos["&amp;AC$1&amp;"]"),TablaAnualDepartamentos[Año],AñoDeCalculo,TablaAnualDepartamentos[Departamento],$A32)</f>
        <v>0</v>
      </c>
      <c r="AD32" s="15">
        <f ca="1">SUMIFS(INDIRECT("TablaAnualDepartamentos["&amp;AD$1&amp;"]"),TablaAnualDepartamentos[Año],AñoDeCalculo,TablaAnualDepartamentos[Departamento],$A32)</f>
        <v>0</v>
      </c>
      <c r="AE32" s="15">
        <f ca="1">SUMIFS(INDIRECT("TablaAnualDepartamentos["&amp;AE$1&amp;"]"),TablaAnualDepartamentos[Año],AñoDeCalculo,TablaAnualDepartamentos[Departamento],$A32)</f>
        <v>6.7816970000000003</v>
      </c>
      <c r="AF32" s="15">
        <f ca="1">SUMIFS(INDIRECT("TablaAnualDepartamentos["&amp;AF$1&amp;"]"),TablaAnualDepartamentos[Año],AñoDeCalculo,TablaAnualDepartamentos[Departamento],$A32)</f>
        <v>0.69902900000000001</v>
      </c>
      <c r="AG32" s="15">
        <f ca="1">SUMIFS(INDIRECT("TablaAnualDepartamentos["&amp;AG$1&amp;"]"),TablaAnualDepartamentos[Año],AñoDeCalculo,TablaAnualDepartamentos[Departamento],$A32)</f>
        <v>7.6335877862595394E-2</v>
      </c>
      <c r="AH32" s="15">
        <f ca="1">SUMIFS(INDIRECT("TablaAnualDepartamentos["&amp;AH$1&amp;"]"),TablaAnualDepartamentos[Año],AñoDeCalculo,TablaAnualDepartamentos[Departamento],$A32)</f>
        <v>0.65908230000000001</v>
      </c>
      <c r="AI32" s="15">
        <f ca="1">SUMIFS(INDIRECT("TablaAnualDepartamentos["&amp;AI$1&amp;"]"),TablaAnualDepartamentos[Año],AñoDeCalculo,TablaAnualDepartamentos[Departamento],$A32)</f>
        <v>0.47423670000000001</v>
      </c>
      <c r="AJ32" s="15">
        <f ca="1">SUMIFS(INDIRECT("TablaAnualDepartamentos["&amp;AJ$1&amp;"]"),TablaAnualDepartamentos[Año],AñoDeCalculo,TablaAnualDepartamentos[Departamento],$A32)</f>
        <v>5.0243610000000001E-2</v>
      </c>
      <c r="AK32" s="15">
        <f ca="1">SUMIFS(INDIRECT("TablaAnualDepartamentos["&amp;AK$1&amp;"]"),TablaAnualDepartamentos[Año],AñoDeCalculo,TablaAnualDepartamentos[Departamento],$A32)</f>
        <v>1.0107379999999999</v>
      </c>
      <c r="AL32" s="15">
        <f ca="1">SUMIFS(INDIRECT("TablaAnualDepartamentos["&amp;AL$1&amp;"]"),TablaAnualDepartamentos[Año],AñoDeCalculo,TablaAnualDepartamentos[Departamento],$A32)</f>
        <v>3.9638201649374802E-2</v>
      </c>
      <c r="AM32" s="15">
        <f ca="1">SUMIFS(INDIRECT("TablaAnualDepartamentos["&amp;AM$1&amp;"]"),TablaAnualDepartamentos[Año],AñoDeCalculo,TablaAnualDepartamentos[Departamento],$A32)</f>
        <v>0</v>
      </c>
      <c r="AN32" s="15">
        <f ca="1">SUMIFS(INDIRECT("TablaAnualDepartamentos["&amp;AN$1&amp;"]"),TablaAnualDepartamentos[Año],AñoDeCalculo,TablaAnualDepartamentos[Departamento],$A32)</f>
        <v>0.15341078999999999</v>
      </c>
      <c r="AO32" s="15">
        <f ca="1">SUMIFS(INDIRECT("TablaAnualDepartamentos["&amp;AO$1&amp;"]"),TablaAnualDepartamentos[Año],AñoDeCalculo,TablaAnualDepartamentos[Departamento],$A32)</f>
        <v>8.8273480000000001E-2</v>
      </c>
      <c r="AP32" s="15">
        <f ca="1">SUMIFS(INDIRECT("TablaAnualDepartamentos["&amp;AP$1&amp;"]"),TablaAnualDepartamentos[Año],AñoDeCalculo,TablaAnualDepartamentos[Departamento],$A32)</f>
        <v>6.8016720000000003E-2</v>
      </c>
      <c r="AQ32" s="15">
        <f ca="1">SUMIFS(INDIRECT("TablaAnualDepartamentos["&amp;AQ$1&amp;"]"),TablaAnualDepartamentos[Año],AñoDeCalculo,TablaAnualDepartamentos[Departamento],$A32)</f>
        <v>1.6191069999999998E-2</v>
      </c>
      <c r="AR32" s="15">
        <f ca="1">SUMIFS(INDIRECT("TablaAnualDepartamentos["&amp;AR$1&amp;"]"),TablaAnualDepartamentos[Año],AñoDeCalculo,TablaAnualDepartamentos[Departamento],$A32)</f>
        <v>0</v>
      </c>
      <c r="AS32" s="15">
        <f ca="1">SUMIFS(INDIRECT("TablaAnualDepartamentos["&amp;AS$1&amp;"]"),TablaAnualDepartamentos[Año],AñoDeCalculo,TablaAnualDepartamentos[Departamento],$A32)</f>
        <v>0</v>
      </c>
      <c r="AT32" s="15">
        <f ca="1">SUMIFS(INDIRECT("TablaAnualDepartamentos["&amp;AT$1&amp;"]"),TablaAnualDepartamentos[Año],AñoDeCalculo,TablaAnualDepartamentos[Departamento],$A32)</f>
        <v>0</v>
      </c>
      <c r="AU32" s="15">
        <f ca="1">SUMIFS(INDIRECT("TablaAnualDepartamentos["&amp;AU$1&amp;"]"),TablaAnualDepartamentos[Año],AñoDeCalculo,TablaAnualDepartamentos[Departamento],$A32)</f>
        <v>0</v>
      </c>
      <c r="AV32" s="15">
        <f ca="1">SUMIFS(INDIRECT("TablaAnualDepartamentos["&amp;AV$1&amp;"]"),TablaAnualDepartamentos[Año],AñoDeCalculo,TablaAnualDepartamentos[Departamento],$A32)</f>
        <v>0.13742860000000001</v>
      </c>
      <c r="AW32" s="15">
        <f ca="1">SUMIFS(INDIRECT("TablaAnualDepartamentos["&amp;AW$1&amp;"]"),TablaAnualDepartamentos[Año],AñoDeCalculo,TablaAnualDepartamentos[Departamento],$A32)</f>
        <v>0</v>
      </c>
      <c r="AX32" s="15">
        <f ca="1">SUMIFS(INDIRECT("TablaAnualDepartamentos["&amp;AX$1&amp;"]"),TablaAnualDepartamentos[Año],AñoDeCalculo,TablaAnualDepartamentos[Departamento],$A32)</f>
        <v>0</v>
      </c>
      <c r="AY32" s="15">
        <f ca="1">SUMIFS(INDIRECT("TablaAnualDepartamentos["&amp;AY$1&amp;"]"),TablaAnualDepartamentos[Año],AñoDeCalculo,TablaAnualDepartamentos[Departamento],$A32)</f>
        <v>0</v>
      </c>
      <c r="AZ32" s="15">
        <f ca="1">SUMIFS(INDIRECT("TablaAnualDepartamentos["&amp;AZ$1&amp;"]"),TablaAnualDepartamentos[Año],AñoDeCalculo,TablaAnualDepartamentos[Departamento],$A32)</f>
        <v>0</v>
      </c>
      <c r="BA32" s="15">
        <f ca="1">SUMIFS(INDIRECT("TablaAnualDepartamentos["&amp;BA$1&amp;"]"),TablaAnualDepartamentos[Año],AñoDeCalculo,TablaAnualDepartamentos[Departamento],$A32)</f>
        <v>0</v>
      </c>
      <c r="BB32" s="15">
        <f ca="1">SUMIFS(INDIRECT("TablaAnualDepartamentos["&amp;BB$1&amp;"]"),TablaAnualDepartamentos[Año],AñoDeCalculo,TablaAnualDepartamentos[Departamento],$A32)</f>
        <v>4.2591867999999998E-2</v>
      </c>
      <c r="BC32" s="15">
        <f ca="1">SUMIFS(INDIRECT("TablaAnualDepartamentos["&amp;BC$1&amp;"]"),TablaAnualDepartamentos[Año],AñoDeCalculo,TablaAnualDepartamentos[Departamento],$A32)</f>
        <v>0</v>
      </c>
      <c r="BD32" s="15">
        <f ca="1">SUMIFS(INDIRECT("TablaAnualDepartamentos["&amp;BD$1&amp;"]"),TablaAnualDepartamentos[Año],AñoDeCalculo,TablaAnualDepartamentos[Departamento],$A32)</f>
        <v>0</v>
      </c>
      <c r="BE32" s="15">
        <f ca="1">SUMIFS(INDIRECT("TablaAnualDepartamentos["&amp;BE$1&amp;"]"),TablaAnualDepartamentos[Año],AñoDeCalculo,TablaAnualDepartamentos[Departamento],$A32)</f>
        <v>0</v>
      </c>
      <c r="BF32" s="15">
        <f ca="1">SUMIFS(INDIRECT("TablaAnualDepartamentos["&amp;BF$1&amp;"]"),TablaAnualDepartamentos[Año],AñoDeCalculo,TablaAnualDepartamentos[Departamento],$A32)</f>
        <v>0</v>
      </c>
      <c r="BG32" s="15">
        <f ca="1">SUMIFS(INDIRECT("TablaAnualDepartamentos["&amp;BG$1&amp;"]"),TablaAnualDepartamentos[Año],AñoDeCalculo,TablaAnualDepartamentos[Departamento],$A32)</f>
        <v>0.24185590000000001</v>
      </c>
      <c r="BH32" s="15">
        <f ca="1">SUMIFS(INDIRECT("TablaAnualDepartamentos["&amp;BH$1&amp;"]"),TablaAnualDepartamentos[Año],AñoDeCalculo,TablaAnualDepartamentos[Departamento],$A32)</f>
        <v>0.10766002</v>
      </c>
      <c r="BI32" s="15">
        <f ca="1">SUMIFS(INDIRECT("TablaAnualDepartamentos["&amp;BI$1&amp;"]"),TablaAnualDepartamentos[Año],AñoDeCalculo,TablaAnualDepartamentos[Departamento],$A32)</f>
        <v>0.18884416000000001</v>
      </c>
      <c r="BJ32" s="15">
        <f ca="1">SUMIFS(INDIRECT("TablaAnualDepartamentos["&amp;BJ$1&amp;"]"),TablaAnualDepartamentos[Año],AñoDeCalculo,TablaAnualDepartamentos[Departamento],$A32)</f>
        <v>0</v>
      </c>
      <c r="BK32" s="15">
        <f ca="1">SUMIFS(INDIRECT("TablaAnualDepartamentos["&amp;BK$1&amp;"]"),TablaAnualDepartamentos[Año],AñoDeCalculo,TablaAnualDepartamentos[Departamento],$A32)</f>
        <v>0</v>
      </c>
      <c r="BL32" s="15">
        <f ca="1">SUMIFS(INDIRECT("TablaAnualDepartamentos["&amp;BL$1&amp;"]"),TablaAnualDepartamentos[Año],AñoDeCalculo,TablaAnualDepartamentos[Departamento],$A32)</f>
        <v>1.682972E-3</v>
      </c>
      <c r="BM32" s="15">
        <f ca="1">SUMIFS(INDIRECT("TablaAnualDepartamentos["&amp;BM$1&amp;"]"),TablaAnualDepartamentos[Año],AñoDeCalculo,TablaAnualDepartamentos[Departamento],$A32)</f>
        <v>0.34683003000000001</v>
      </c>
      <c r="BN32" s="15">
        <f ca="1">SUMIFS(INDIRECT("TablaAnualDepartamentos["&amp;BN$1&amp;"]"),TablaAnualDepartamentos[Año],AñoDeCalculo,TablaAnualDepartamentos[Departamento],$A32)</f>
        <v>0</v>
      </c>
      <c r="BO32" s="15">
        <f ca="1">SUMIFS(INDIRECT("TablaAnualDepartamentos["&amp;BO$1&amp;"]"),TablaAnualDepartamentos[Año],AñoDeCalculo,TablaAnualDepartamentos[Departamento],$A32)</f>
        <v>1.630475E-2</v>
      </c>
      <c r="BP32" s="15">
        <f ca="1">SUMIFS(INDIRECT("TablaAnualDepartamentos["&amp;BP$1&amp;"]"),TablaAnualDepartamentos[Año],AñoDeCalculo,TablaAnualDepartamentos[Departamento],$A32)</f>
        <v>4.5851978000000002E-2</v>
      </c>
      <c r="BQ32" s="15">
        <f ca="1">SUMIFS(INDIRECT("TablaAnualDepartamentos["&amp;BQ$1&amp;"]"),TablaAnualDepartamentos[Año],AñoDeCalculo,TablaAnualDepartamentos[Departamento],$A32)</f>
        <v>0</v>
      </c>
      <c r="BR32" s="15">
        <f ca="1">SUMIFS(INDIRECT("TablaAnualDepartamentos["&amp;BR$1&amp;"]"),TablaAnualDepartamentos[Año],AñoDeCalculo,TablaAnualDepartamentos[Departamento],$A32)</f>
        <v>0</v>
      </c>
      <c r="BS32" s="15">
        <f ca="1">SUMIFS(INDIRECT("TablaAnualDepartamentos["&amp;BS$1&amp;"]"),TablaAnualDepartamentos[Año],AñoDeCalculo,TablaAnualDepartamentos[Departamento],$A32)</f>
        <v>0.23494316000000001</v>
      </c>
      <c r="BT32" s="15">
        <f ca="1">SUMIFS(INDIRECT("TablaAnualDepartamentos["&amp;BT$1&amp;"]"),TablaAnualDepartamentos[Año],AñoDeCalculo,TablaAnualDepartamentos[Departamento],$A32)</f>
        <v>0</v>
      </c>
      <c r="CE32" s="15">
        <f t="shared" ca="1" si="2"/>
        <v>3.9638201649374802E-2</v>
      </c>
      <c r="CF32" s="15">
        <f t="shared" ca="1" si="2"/>
        <v>1.0107379999999999</v>
      </c>
      <c r="CK32" s="23">
        <f>IF(Departamentos!$D31=CK$2,Departamentos!$C31,0)</f>
        <v>0</v>
      </c>
      <c r="CL32" s="23">
        <f>IF(Departamentos!$D31=CL$2,Departamentos!$C31,0)</f>
        <v>0</v>
      </c>
      <c r="CM32" s="23">
        <f>IF(Departamentos!$D31=CM$2,Departamentos!$C31,0)</f>
        <v>0</v>
      </c>
      <c r="CN32" s="23">
        <f>IF(Departamentos!$D31=CN$2,Departamentos!$C31,0)</f>
        <v>0</v>
      </c>
      <c r="CO32" s="23">
        <f>IF(Departamentos!$D31=CO$2,Departamentos!$C31,0)</f>
        <v>0</v>
      </c>
      <c r="CP32" s="23">
        <f>IF(Departamentos!$D31=CP$2,Departamentos!$C31,0)</f>
        <v>0</v>
      </c>
      <c r="CQ32" s="23">
        <f>IF(Departamentos!$D31=CQ$2,Departamentos!$C31,0)</f>
        <v>0</v>
      </c>
      <c r="CR32" s="23">
        <f>IF(Departamentos!$D31=CR$2,Departamentos!$C31,0)</f>
        <v>76589</v>
      </c>
      <c r="CS32" s="23">
        <f>IF(Departamentos!$D31=CS$2,Departamentos!$C31,0)</f>
        <v>0</v>
      </c>
    </row>
    <row r="33" spans="1:97" x14ac:dyDescent="0.25">
      <c r="A33" s="15">
        <f>Departamentos!A32</f>
        <v>94</v>
      </c>
      <c r="B33" s="15" t="str">
        <f>Departamentos!B32</f>
        <v>Guainía</v>
      </c>
      <c r="C33" s="15">
        <f ca="1">SUMIFS(INDIRECT("TablaAnualDepartamentos["&amp;C$1&amp;"]"),TablaAnualDepartamentos[Año],AñoDeCalculo,TablaAnualDepartamentos[Departamento],$A33)</f>
        <v>0</v>
      </c>
      <c r="D33" s="15">
        <f ca="1">SUMIFS(INDIRECT("TablaAnualDepartamentos["&amp;D$1&amp;"]"),TablaAnualDepartamentos[Año],AñoDeCalculo,TablaAnualDepartamentos[Departamento],$A33)</f>
        <v>0</v>
      </c>
      <c r="E33" s="15">
        <f ca="1">SUMIFS(INDIRECT("TablaAnualDepartamentos["&amp;E$1&amp;"]"),TablaAnualDepartamentos[Año],AñoDeCalculo,TablaAnualDepartamentos[Departamento],$A33)</f>
        <v>0</v>
      </c>
      <c r="F33" s="15">
        <f ca="1">SUMIFS(INDIRECT("TablaAnualDepartamentos["&amp;F$1&amp;"]"),TablaAnualDepartamentos[Año],AñoDeCalculo,TablaAnualDepartamentos[Departamento],$A33)</f>
        <v>0</v>
      </c>
      <c r="G33" s="15">
        <f ca="1">SUMIFS(INDIRECT("TablaAnualDepartamentos["&amp;G$1&amp;"]"),TablaAnualDepartamentos[Año],AñoDeCalculo,TablaAnualDepartamentos[Departamento],$A33)</f>
        <v>0</v>
      </c>
      <c r="H33" s="15">
        <f ca="1">SUMIFS(INDIRECT("TablaAnualDepartamentos["&amp;H$1&amp;"]"),TablaAnualDepartamentos[Año],AñoDeCalculo,TablaAnualDepartamentos[Departamento],$A33)</f>
        <v>0</v>
      </c>
      <c r="I33" s="15">
        <f ca="1">SUMIFS(INDIRECT("TablaAnualDepartamentos["&amp;I$1&amp;"]"),TablaAnualDepartamentos[Año],AñoDeCalculo,TablaAnualDepartamentos[Departamento],$A33)</f>
        <v>0</v>
      </c>
      <c r="J33" s="15">
        <f ca="1">SUMIFS(INDIRECT("TablaAnualDepartamentos["&amp;J$1&amp;"]"),TablaAnualDepartamentos[Año],AñoDeCalculo,TablaAnualDepartamentos[Departamento],$A33)</f>
        <v>0</v>
      </c>
      <c r="K33" s="15">
        <f ca="1">SUMIFS(INDIRECT("TablaAnualDepartamentos["&amp;K$1&amp;"]"),TablaAnualDepartamentos[Año],AñoDeCalculo,TablaAnualDepartamentos[Departamento],$A33)</f>
        <v>0</v>
      </c>
      <c r="L33" s="15">
        <f ca="1">SUMIFS(INDIRECT("TablaAnualDepartamentos["&amp;L$1&amp;"]"),TablaAnualDepartamentos[Año],AñoDeCalculo,TablaAnualDepartamentos[Departamento],$A33)</f>
        <v>0</v>
      </c>
      <c r="M33" s="15">
        <f ca="1">SUMIFS(INDIRECT("TablaAnualDepartamentos["&amp;M$1&amp;"]"),TablaAnualDepartamentos[Año],AñoDeCalculo,TablaAnualDepartamentos[Departamento],$A33)</f>
        <v>0</v>
      </c>
      <c r="N33" s="15">
        <f ca="1">SUMIFS(INDIRECT("TablaAnualDepartamentos["&amp;N$1&amp;"]"),TablaAnualDepartamentos[Año],AñoDeCalculo,TablaAnualDepartamentos[Departamento],$A33)</f>
        <v>0</v>
      </c>
      <c r="O33" s="15">
        <f ca="1">SUMIFS(INDIRECT("TablaAnualDepartamentos["&amp;O$1&amp;"]"),TablaAnualDepartamentos[Año],AñoDeCalculo,TablaAnualDepartamentos[Departamento],$A33)</f>
        <v>0</v>
      </c>
      <c r="P33" s="15">
        <f ca="1">SUMIFS(INDIRECT("TablaAnualDepartamentos["&amp;P$1&amp;"]"),TablaAnualDepartamentos[Año],AñoDeCalculo,TablaAnualDepartamentos[Departamento],$A33)</f>
        <v>0</v>
      </c>
      <c r="Q33" s="15">
        <f ca="1">SUMIFS(INDIRECT("TablaAnualDepartamentos["&amp;Q$1&amp;"]"),TablaAnualDepartamentos[Año],AñoDeCalculo,TablaAnualDepartamentos[Departamento],$A33)</f>
        <v>0</v>
      </c>
      <c r="R33" s="15">
        <f ca="1">SUMIFS(INDIRECT("TablaAnualDepartamentos["&amp;R$1&amp;"]"),TablaAnualDepartamentos[Año],AñoDeCalculo,TablaAnualDepartamentos[Departamento],$A33)</f>
        <v>1.5683094</v>
      </c>
      <c r="S33" s="15">
        <f ca="1">SUMIFS(INDIRECT("TablaAnualDepartamentos["&amp;S$1&amp;"]"),TablaAnualDepartamentos[Año],AñoDeCalculo,TablaAnualDepartamentos[Departamento],$A33)</f>
        <v>6.1330099999999996</v>
      </c>
      <c r="T33" s="15">
        <f ca="1">SUMIFS(INDIRECT("TablaAnualDepartamentos["&amp;T$1&amp;"]"),TablaAnualDepartamentos[Año],AñoDeCalculo,TablaAnualDepartamentos[Departamento],$A33)</f>
        <v>1.978227</v>
      </c>
      <c r="U33" s="15">
        <f ca="1">SUMIFS(INDIRECT("TablaAnualDepartamentos["&amp;U$1&amp;"]"),TablaAnualDepartamentos[Año],AñoDeCalculo,TablaAnualDepartamentos[Departamento],$A33)</f>
        <v>0.95404449999999996</v>
      </c>
      <c r="V33" s="15">
        <f ca="1">SUMIFS(INDIRECT("TablaAnualDepartamentos["&amp;V$1&amp;"]"),TablaAnualDepartamentos[Año],AñoDeCalculo,TablaAnualDepartamentos[Departamento],$A33)</f>
        <v>0</v>
      </c>
      <c r="W33" s="15">
        <f ca="1">SUMIFS(INDIRECT("TablaAnualDepartamentos["&amp;W$1&amp;"]"),TablaAnualDepartamentos[Año],AñoDeCalculo,TablaAnualDepartamentos[Departamento],$A33)</f>
        <v>0</v>
      </c>
      <c r="X33" s="15">
        <f ca="1">SUMIFS(INDIRECT("TablaAnualDepartamentos["&amp;X$1&amp;"]"),TablaAnualDepartamentos[Año],AñoDeCalculo,TablaAnualDepartamentos[Departamento],$A33)</f>
        <v>0</v>
      </c>
      <c r="Y33" s="15">
        <f ca="1">SUMIFS(INDIRECT("TablaAnualDepartamentos["&amp;Y$1&amp;"]"),TablaAnualDepartamentos[Año],AñoDeCalculo,TablaAnualDepartamentos[Departamento],$A33)</f>
        <v>0</v>
      </c>
      <c r="Z33" s="15">
        <f ca="1">SUMIFS(INDIRECT("TablaAnualDepartamentos["&amp;Z$1&amp;"]"),TablaAnualDepartamentos[Año],AñoDeCalculo,TablaAnualDepartamentos[Departamento],$A33)</f>
        <v>0</v>
      </c>
      <c r="AA33" s="15">
        <f ca="1">SUMIFS(INDIRECT("TablaAnualDepartamentos["&amp;AA$1&amp;"]"),TablaAnualDepartamentos[Año],AñoDeCalculo,TablaAnualDepartamentos[Departamento],$A33)</f>
        <v>0</v>
      </c>
      <c r="AB33" s="15">
        <f ca="1">SUMIFS(INDIRECT("TablaAnualDepartamentos["&amp;AB$1&amp;"]"),TablaAnualDepartamentos[Año],AñoDeCalculo,TablaAnualDepartamentos[Departamento],$A33)</f>
        <v>0</v>
      </c>
      <c r="AC33" s="15">
        <f ca="1">SUMIFS(INDIRECT("TablaAnualDepartamentos["&amp;AC$1&amp;"]"),TablaAnualDepartamentos[Año],AñoDeCalculo,TablaAnualDepartamentos[Departamento],$A33)</f>
        <v>0</v>
      </c>
      <c r="AD33" s="15">
        <f ca="1">SUMIFS(INDIRECT("TablaAnualDepartamentos["&amp;AD$1&amp;"]"),TablaAnualDepartamentos[Año],AñoDeCalculo,TablaAnualDepartamentos[Departamento],$A33)</f>
        <v>0</v>
      </c>
      <c r="AE33" s="15">
        <f ca="1">SUMIFS(INDIRECT("TablaAnualDepartamentos["&amp;AE$1&amp;"]"),TablaAnualDepartamentos[Año],AñoDeCalculo,TablaAnualDepartamentos[Departamento],$A33)</f>
        <v>5.5726659999999999</v>
      </c>
      <c r="AF33" s="15">
        <f ca="1">SUMIFS(INDIRECT("TablaAnualDepartamentos["&amp;AF$1&amp;"]"),TablaAnualDepartamentos[Año],AñoDeCalculo,TablaAnualDepartamentos[Departamento],$A33)</f>
        <v>0.47347299999999998</v>
      </c>
      <c r="AG33" s="15">
        <f ca="1">SUMIFS(INDIRECT("TablaAnualDepartamentos["&amp;AG$1&amp;"]"),TablaAnualDepartamentos[Año],AñoDeCalculo,TablaAnualDepartamentos[Departamento],$A33)</f>
        <v>9.9009900990099001E-2</v>
      </c>
      <c r="AH33" s="15">
        <f ca="1">SUMIFS(INDIRECT("TablaAnualDepartamentos["&amp;AH$1&amp;"]"),TablaAnualDepartamentos[Año],AñoDeCalculo,TablaAnualDepartamentos[Departamento],$A33)</f>
        <v>0.7053893</v>
      </c>
      <c r="AI33" s="15">
        <f ca="1">SUMIFS(INDIRECT("TablaAnualDepartamentos["&amp;AI$1&amp;"]"),TablaAnualDepartamentos[Año],AñoDeCalculo,TablaAnualDepartamentos[Departamento],$A33)</f>
        <v>0.42445080000000002</v>
      </c>
      <c r="AJ33" s="15">
        <f ca="1">SUMIFS(INDIRECT("TablaAnualDepartamentos["&amp;AJ$1&amp;"]"),TablaAnualDepartamentos[Año],AñoDeCalculo,TablaAnualDepartamentos[Departamento],$A33)</f>
        <v>2.272745E-2</v>
      </c>
      <c r="AK33" s="15">
        <f ca="1">SUMIFS(INDIRECT("TablaAnualDepartamentos["&amp;AK$1&amp;"]"),TablaAnualDepartamentos[Año],AñoDeCalculo,TablaAnualDepartamentos[Departamento],$A33)</f>
        <v>1.003741</v>
      </c>
      <c r="AL33" s="15">
        <f ca="1">SUMIFS(INDIRECT("TablaAnualDepartamentos["&amp;AL$1&amp;"]"),TablaAnualDepartamentos[Año],AñoDeCalculo,TablaAnualDepartamentos[Departamento],$A33)</f>
        <v>7.7004320691310593E-2</v>
      </c>
      <c r="AM33" s="15">
        <f ca="1">SUMIFS(INDIRECT("TablaAnualDepartamentos["&amp;AM$1&amp;"]"),TablaAnualDepartamentos[Año],AñoDeCalculo,TablaAnualDepartamentos[Departamento],$A33)</f>
        <v>0</v>
      </c>
      <c r="AN33" s="15">
        <f ca="1">SUMIFS(INDIRECT("TablaAnualDepartamentos["&amp;AN$1&amp;"]"),TablaAnualDepartamentos[Año],AñoDeCalculo,TablaAnualDepartamentos[Departamento],$A33)</f>
        <v>0.18770684000000001</v>
      </c>
      <c r="AO33" s="15">
        <f ca="1">SUMIFS(INDIRECT("TablaAnualDepartamentos["&amp;AO$1&amp;"]"),TablaAnualDepartamentos[Año],AñoDeCalculo,TablaAnualDepartamentos[Departamento],$A33)</f>
        <v>7.1258089999999996E-2</v>
      </c>
      <c r="AP33" s="15">
        <f ca="1">SUMIFS(INDIRECT("TablaAnualDepartamentos["&amp;AP$1&amp;"]"),TablaAnualDepartamentos[Año],AñoDeCalculo,TablaAnualDepartamentos[Departamento],$A33)</f>
        <v>8.3706050000000004E-2</v>
      </c>
      <c r="AQ33" s="15">
        <f ca="1">SUMIFS(INDIRECT("TablaAnualDepartamentos["&amp;AQ$1&amp;"]"),TablaAnualDepartamentos[Año],AñoDeCalculo,TablaAnualDepartamentos[Departamento],$A33)</f>
        <v>3.6470900000000001E-2</v>
      </c>
      <c r="AR33" s="15">
        <f ca="1">SUMIFS(INDIRECT("TablaAnualDepartamentos["&amp;AR$1&amp;"]"),TablaAnualDepartamentos[Año],AñoDeCalculo,TablaAnualDepartamentos[Departamento],$A33)</f>
        <v>0</v>
      </c>
      <c r="AS33" s="15">
        <f ca="1">SUMIFS(INDIRECT("TablaAnualDepartamentos["&amp;AS$1&amp;"]"),TablaAnualDepartamentos[Año],AñoDeCalculo,TablaAnualDepartamentos[Departamento],$A33)</f>
        <v>0</v>
      </c>
      <c r="AT33" s="15">
        <f ca="1">SUMIFS(INDIRECT("TablaAnualDepartamentos["&amp;AT$1&amp;"]"),TablaAnualDepartamentos[Año],AñoDeCalculo,TablaAnualDepartamentos[Departamento],$A33)</f>
        <v>0</v>
      </c>
      <c r="AU33" s="15">
        <f ca="1">SUMIFS(INDIRECT("TablaAnualDepartamentos["&amp;AU$1&amp;"]"),TablaAnualDepartamentos[Año],AñoDeCalculo,TablaAnualDepartamentos[Departamento],$A33)</f>
        <v>0</v>
      </c>
      <c r="AV33" s="15">
        <f ca="1">SUMIFS(INDIRECT("TablaAnualDepartamentos["&amp;AV$1&amp;"]"),TablaAnualDepartamentos[Año],AñoDeCalculo,TablaAnualDepartamentos[Departamento],$A33)</f>
        <v>0.16167889999999999</v>
      </c>
      <c r="AW33" s="15">
        <f ca="1">SUMIFS(INDIRECT("TablaAnualDepartamentos["&amp;AW$1&amp;"]"),TablaAnualDepartamentos[Año],AñoDeCalculo,TablaAnualDepartamentos[Departamento],$A33)</f>
        <v>0</v>
      </c>
      <c r="AX33" s="15">
        <f ca="1">SUMIFS(INDIRECT("TablaAnualDepartamentos["&amp;AX$1&amp;"]"),TablaAnualDepartamentos[Año],AñoDeCalculo,TablaAnualDepartamentos[Departamento],$A33)</f>
        <v>0</v>
      </c>
      <c r="AY33" s="15">
        <f ca="1">SUMIFS(INDIRECT("TablaAnualDepartamentos["&amp;AY$1&amp;"]"),TablaAnualDepartamentos[Año],AñoDeCalculo,TablaAnualDepartamentos[Departamento],$A33)</f>
        <v>0</v>
      </c>
      <c r="AZ33" s="15">
        <f ca="1">SUMIFS(INDIRECT("TablaAnualDepartamentos["&amp;AZ$1&amp;"]"),TablaAnualDepartamentos[Año],AñoDeCalculo,TablaAnualDepartamentos[Departamento],$A33)</f>
        <v>0</v>
      </c>
      <c r="BA33" s="15">
        <f ca="1">SUMIFS(INDIRECT("TablaAnualDepartamentos["&amp;BA$1&amp;"]"),TablaAnualDepartamentos[Año],AñoDeCalculo,TablaAnualDepartamentos[Departamento],$A33)</f>
        <v>0</v>
      </c>
      <c r="BB33" s="15">
        <f ca="1">SUMIFS(INDIRECT("TablaAnualDepartamentos["&amp;BB$1&amp;"]"),TablaAnualDepartamentos[Año],AñoDeCalculo,TablaAnualDepartamentos[Departamento],$A33)</f>
        <v>8.6477372999999996E-2</v>
      </c>
      <c r="BC33" s="15">
        <f ca="1">SUMIFS(INDIRECT("TablaAnualDepartamentos["&amp;BC$1&amp;"]"),TablaAnualDepartamentos[Año],AñoDeCalculo,TablaAnualDepartamentos[Departamento],$A33)</f>
        <v>0</v>
      </c>
      <c r="BD33" s="15">
        <f ca="1">SUMIFS(INDIRECT("TablaAnualDepartamentos["&amp;BD$1&amp;"]"),TablaAnualDepartamentos[Año],AñoDeCalculo,TablaAnualDepartamentos[Departamento],$A33)</f>
        <v>0</v>
      </c>
      <c r="BE33" s="15">
        <f ca="1">SUMIFS(INDIRECT("TablaAnualDepartamentos["&amp;BE$1&amp;"]"),TablaAnualDepartamentos[Año],AñoDeCalculo,TablaAnualDepartamentos[Departamento],$A33)</f>
        <v>0</v>
      </c>
      <c r="BF33" s="15">
        <f ca="1">SUMIFS(INDIRECT("TablaAnualDepartamentos["&amp;BF$1&amp;"]"),TablaAnualDepartamentos[Año],AñoDeCalculo,TablaAnualDepartamentos[Departamento],$A33)</f>
        <v>0</v>
      </c>
      <c r="BG33" s="15">
        <f ca="1">SUMIFS(INDIRECT("TablaAnualDepartamentos["&amp;BG$1&amp;"]"),TablaAnualDepartamentos[Año],AñoDeCalculo,TablaAnualDepartamentos[Departamento],$A33)</f>
        <v>0.42147820000000003</v>
      </c>
      <c r="BH33" s="15">
        <f ca="1">SUMIFS(INDIRECT("TablaAnualDepartamentos["&amp;BH$1&amp;"]"),TablaAnualDepartamentos[Año],AñoDeCalculo,TablaAnualDepartamentos[Departamento],$A33)</f>
        <v>4.6171169999999997E-2</v>
      </c>
      <c r="BI33" s="15">
        <f ca="1">SUMIFS(INDIRECT("TablaAnualDepartamentos["&amp;BI$1&amp;"]"),TablaAnualDepartamentos[Año],AñoDeCalculo,TablaAnualDepartamentos[Departamento],$A33)</f>
        <v>0.16296846000000001</v>
      </c>
      <c r="BJ33" s="15">
        <f ca="1">SUMIFS(INDIRECT("TablaAnualDepartamentos["&amp;BJ$1&amp;"]"),TablaAnualDepartamentos[Año],AñoDeCalculo,TablaAnualDepartamentos[Departamento],$A33)</f>
        <v>0</v>
      </c>
      <c r="BK33" s="15">
        <f ca="1">SUMIFS(INDIRECT("TablaAnualDepartamentos["&amp;BK$1&amp;"]"),TablaAnualDepartamentos[Año],AñoDeCalculo,TablaAnualDepartamentos[Departamento],$A33)</f>
        <v>0</v>
      </c>
      <c r="BL33" s="15">
        <f ca="1">SUMIFS(INDIRECT("TablaAnualDepartamentos["&amp;BL$1&amp;"]"),TablaAnualDepartamentos[Año],AñoDeCalculo,TablaAnualDepartamentos[Departamento],$A33)</f>
        <v>2.7391098999999999E-3</v>
      </c>
      <c r="BM33" s="15">
        <f ca="1">SUMIFS(INDIRECT("TablaAnualDepartamentos["&amp;BM$1&amp;"]"),TablaAnualDepartamentos[Año],AñoDeCalculo,TablaAnualDepartamentos[Departamento],$A33)</f>
        <v>0.34680469000000003</v>
      </c>
      <c r="BN33" s="15">
        <f ca="1">SUMIFS(INDIRECT("TablaAnualDepartamentos["&amp;BN$1&amp;"]"),TablaAnualDepartamentos[Año],AñoDeCalculo,TablaAnualDepartamentos[Departamento],$A33)</f>
        <v>0</v>
      </c>
      <c r="BO33" s="15">
        <f ca="1">SUMIFS(INDIRECT("TablaAnualDepartamentos["&amp;BO$1&amp;"]"),TablaAnualDepartamentos[Año],AñoDeCalculo,TablaAnualDepartamentos[Departamento],$A33)</f>
        <v>1.8097757999999999E-2</v>
      </c>
      <c r="BP33" s="15">
        <f ca="1">SUMIFS(INDIRECT("TablaAnualDepartamentos["&amp;BP$1&amp;"]"),TablaAnualDepartamentos[Año],AñoDeCalculo,TablaAnualDepartamentos[Departamento],$A33)</f>
        <v>5.0894246999999997E-2</v>
      </c>
      <c r="BQ33" s="15">
        <f ca="1">SUMIFS(INDIRECT("TablaAnualDepartamentos["&amp;BQ$1&amp;"]"),TablaAnualDepartamentos[Año],AñoDeCalculo,TablaAnualDepartamentos[Departamento],$A33)</f>
        <v>0</v>
      </c>
      <c r="BR33" s="15">
        <f ca="1">SUMIFS(INDIRECT("TablaAnualDepartamentos["&amp;BR$1&amp;"]"),TablaAnualDepartamentos[Año],AñoDeCalculo,TablaAnualDepartamentos[Departamento],$A33)</f>
        <v>0</v>
      </c>
      <c r="BS33" s="15">
        <f ca="1">SUMIFS(INDIRECT("TablaAnualDepartamentos["&amp;BS$1&amp;"]"),TablaAnualDepartamentos[Año],AñoDeCalculo,TablaAnualDepartamentos[Departamento],$A33)</f>
        <v>0.12718715</v>
      </c>
      <c r="BT33" s="15">
        <f ca="1">SUMIFS(INDIRECT("TablaAnualDepartamentos["&amp;BT$1&amp;"]"),TablaAnualDepartamentos[Año],AñoDeCalculo,TablaAnualDepartamentos[Departamento],$A33)</f>
        <v>0</v>
      </c>
      <c r="CE33" s="15">
        <f t="shared" ca="1" si="2"/>
        <v>7.7004320691310593E-2</v>
      </c>
      <c r="CF33" s="15">
        <f t="shared" ca="1" si="2"/>
        <v>1.003741</v>
      </c>
      <c r="CK33" s="23">
        <f>IF(Departamentos!$D32=CK$2,Departamentos!$C32,0)</f>
        <v>0</v>
      </c>
      <c r="CL33" s="23">
        <f>IF(Departamentos!$D32=CL$2,Departamentos!$C32,0)</f>
        <v>0</v>
      </c>
      <c r="CM33" s="23">
        <f>IF(Departamentos!$D32=CM$2,Departamentos!$C32,0)</f>
        <v>0</v>
      </c>
      <c r="CN33" s="23">
        <f>IF(Departamentos!$D32=CN$2,Departamentos!$C32,0)</f>
        <v>0</v>
      </c>
      <c r="CO33" s="23">
        <f>IF(Departamentos!$D32=CO$2,Departamentos!$C32,0)</f>
        <v>0</v>
      </c>
      <c r="CP33" s="23">
        <f>IF(Departamentos!$D32=CP$2,Departamentos!$C32,0)</f>
        <v>0</v>
      </c>
      <c r="CQ33" s="23">
        <f>IF(Departamentos!$D32=CQ$2,Departamentos!$C32,0)</f>
        <v>0</v>
      </c>
      <c r="CR33" s="23">
        <f>IF(Departamentos!$D32=CR$2,Departamentos!$C32,0)</f>
        <v>48114</v>
      </c>
      <c r="CS33" s="23">
        <f>IF(Departamentos!$D32=CS$2,Departamentos!$C32,0)</f>
        <v>0</v>
      </c>
    </row>
    <row r="34" spans="1:97" x14ac:dyDescent="0.25">
      <c r="A34" s="15">
        <f>Departamentos!A33</f>
        <v>95</v>
      </c>
      <c r="B34" s="15" t="str">
        <f>Departamentos!B33</f>
        <v>Guaviare</v>
      </c>
      <c r="C34" s="15">
        <f ca="1">SUMIFS(INDIRECT("TablaAnualDepartamentos["&amp;C$1&amp;"]"),TablaAnualDepartamentos[Año],AñoDeCalculo,TablaAnualDepartamentos[Departamento],$A34)</f>
        <v>0</v>
      </c>
      <c r="D34" s="15">
        <f ca="1">SUMIFS(INDIRECT("TablaAnualDepartamentos["&amp;D$1&amp;"]"),TablaAnualDepartamentos[Año],AñoDeCalculo,TablaAnualDepartamentos[Departamento],$A34)</f>
        <v>0</v>
      </c>
      <c r="E34" s="15">
        <f ca="1">SUMIFS(INDIRECT("TablaAnualDepartamentos["&amp;E$1&amp;"]"),TablaAnualDepartamentos[Año],AñoDeCalculo,TablaAnualDepartamentos[Departamento],$A34)</f>
        <v>0</v>
      </c>
      <c r="F34" s="15">
        <f ca="1">SUMIFS(INDIRECT("TablaAnualDepartamentos["&amp;F$1&amp;"]"),TablaAnualDepartamentos[Año],AñoDeCalculo,TablaAnualDepartamentos[Departamento],$A34)</f>
        <v>0</v>
      </c>
      <c r="G34" s="15">
        <f ca="1">SUMIFS(INDIRECT("TablaAnualDepartamentos["&amp;G$1&amp;"]"),TablaAnualDepartamentos[Año],AñoDeCalculo,TablaAnualDepartamentos[Departamento],$A34)</f>
        <v>0</v>
      </c>
      <c r="H34" s="15">
        <f ca="1">SUMIFS(INDIRECT("TablaAnualDepartamentos["&amp;H$1&amp;"]"),TablaAnualDepartamentos[Año],AñoDeCalculo,TablaAnualDepartamentos[Departamento],$A34)</f>
        <v>0</v>
      </c>
      <c r="I34" s="15">
        <f ca="1">SUMIFS(INDIRECT("TablaAnualDepartamentos["&amp;I$1&amp;"]"),TablaAnualDepartamentos[Año],AñoDeCalculo,TablaAnualDepartamentos[Departamento],$A34)</f>
        <v>0</v>
      </c>
      <c r="J34" s="15">
        <f ca="1">SUMIFS(INDIRECT("TablaAnualDepartamentos["&amp;J$1&amp;"]"),TablaAnualDepartamentos[Año],AñoDeCalculo,TablaAnualDepartamentos[Departamento],$A34)</f>
        <v>0</v>
      </c>
      <c r="K34" s="15">
        <f ca="1">SUMIFS(INDIRECT("TablaAnualDepartamentos["&amp;K$1&amp;"]"),TablaAnualDepartamentos[Año],AñoDeCalculo,TablaAnualDepartamentos[Departamento],$A34)</f>
        <v>0</v>
      </c>
      <c r="L34" s="15">
        <f ca="1">SUMIFS(INDIRECT("TablaAnualDepartamentos["&amp;L$1&amp;"]"),TablaAnualDepartamentos[Año],AñoDeCalculo,TablaAnualDepartamentos[Departamento],$A34)</f>
        <v>0</v>
      </c>
      <c r="M34" s="15">
        <f ca="1">SUMIFS(INDIRECT("TablaAnualDepartamentos["&amp;M$1&amp;"]"),TablaAnualDepartamentos[Año],AñoDeCalculo,TablaAnualDepartamentos[Departamento],$A34)</f>
        <v>0</v>
      </c>
      <c r="N34" s="15">
        <f ca="1">SUMIFS(INDIRECT("TablaAnualDepartamentos["&amp;N$1&amp;"]"),TablaAnualDepartamentos[Año],AñoDeCalculo,TablaAnualDepartamentos[Departamento],$A34)</f>
        <v>0</v>
      </c>
      <c r="O34" s="15">
        <f ca="1">SUMIFS(INDIRECT("TablaAnualDepartamentos["&amp;O$1&amp;"]"),TablaAnualDepartamentos[Año],AñoDeCalculo,TablaAnualDepartamentos[Departamento],$A34)</f>
        <v>0</v>
      </c>
      <c r="P34" s="15">
        <f ca="1">SUMIFS(INDIRECT("TablaAnualDepartamentos["&amp;P$1&amp;"]"),TablaAnualDepartamentos[Año],AñoDeCalculo,TablaAnualDepartamentos[Departamento],$A34)</f>
        <v>0</v>
      </c>
      <c r="Q34" s="15">
        <f ca="1">SUMIFS(INDIRECT("TablaAnualDepartamentos["&amp;Q$1&amp;"]"),TablaAnualDepartamentos[Año],AñoDeCalculo,TablaAnualDepartamentos[Departamento],$A34)</f>
        <v>0</v>
      </c>
      <c r="R34" s="15">
        <f ca="1">SUMIFS(INDIRECT("TablaAnualDepartamentos["&amp;R$1&amp;"]"),TablaAnualDepartamentos[Año],AñoDeCalculo,TablaAnualDepartamentos[Departamento],$A34)</f>
        <v>2.5304478000000001</v>
      </c>
      <c r="S34" s="15">
        <f ca="1">SUMIFS(INDIRECT("TablaAnualDepartamentos["&amp;S$1&amp;"]"),TablaAnualDepartamentos[Año],AñoDeCalculo,TablaAnualDepartamentos[Departamento],$A34)</f>
        <v>6.4918529999999999</v>
      </c>
      <c r="T34" s="15">
        <f ca="1">SUMIFS(INDIRECT("TablaAnualDepartamentos["&amp;T$1&amp;"]"),TablaAnualDepartamentos[Año],AñoDeCalculo,TablaAnualDepartamentos[Departamento],$A34)</f>
        <v>2.272767</v>
      </c>
      <c r="U34" s="15">
        <f ca="1">SUMIFS(INDIRECT("TablaAnualDepartamentos["&amp;U$1&amp;"]"),TablaAnualDepartamentos[Año],AñoDeCalculo,TablaAnualDepartamentos[Departamento],$A34)</f>
        <v>1.2340106</v>
      </c>
      <c r="V34" s="15">
        <f ca="1">SUMIFS(INDIRECT("TablaAnualDepartamentos["&amp;V$1&amp;"]"),TablaAnualDepartamentos[Año],AñoDeCalculo,TablaAnualDepartamentos[Departamento],$A34)</f>
        <v>0</v>
      </c>
      <c r="W34" s="15">
        <f ca="1">SUMIFS(INDIRECT("TablaAnualDepartamentos["&amp;W$1&amp;"]"),TablaAnualDepartamentos[Año],AñoDeCalculo,TablaAnualDepartamentos[Departamento],$A34)</f>
        <v>0</v>
      </c>
      <c r="X34" s="15">
        <f ca="1">SUMIFS(INDIRECT("TablaAnualDepartamentos["&amp;X$1&amp;"]"),TablaAnualDepartamentos[Año],AñoDeCalculo,TablaAnualDepartamentos[Departamento],$A34)</f>
        <v>0</v>
      </c>
      <c r="Y34" s="15">
        <f ca="1">SUMIFS(INDIRECT("TablaAnualDepartamentos["&amp;Y$1&amp;"]"),TablaAnualDepartamentos[Año],AñoDeCalculo,TablaAnualDepartamentos[Departamento],$A34)</f>
        <v>0</v>
      </c>
      <c r="Z34" s="15">
        <f ca="1">SUMIFS(INDIRECT("TablaAnualDepartamentos["&amp;Z$1&amp;"]"),TablaAnualDepartamentos[Año],AñoDeCalculo,TablaAnualDepartamentos[Departamento],$A34)</f>
        <v>0</v>
      </c>
      <c r="AA34" s="15">
        <f ca="1">SUMIFS(INDIRECT("TablaAnualDepartamentos["&amp;AA$1&amp;"]"),TablaAnualDepartamentos[Año],AñoDeCalculo,TablaAnualDepartamentos[Departamento],$A34)</f>
        <v>0</v>
      </c>
      <c r="AB34" s="15">
        <f ca="1">SUMIFS(INDIRECT("TablaAnualDepartamentos["&amp;AB$1&amp;"]"),TablaAnualDepartamentos[Año],AñoDeCalculo,TablaAnualDepartamentos[Departamento],$A34)</f>
        <v>0</v>
      </c>
      <c r="AC34" s="15">
        <f ca="1">SUMIFS(INDIRECT("TablaAnualDepartamentos["&amp;AC$1&amp;"]"),TablaAnualDepartamentos[Año],AñoDeCalculo,TablaAnualDepartamentos[Departamento],$A34)</f>
        <v>0</v>
      </c>
      <c r="AD34" s="15">
        <f ca="1">SUMIFS(INDIRECT("TablaAnualDepartamentos["&amp;AD$1&amp;"]"),TablaAnualDepartamentos[Año],AñoDeCalculo,TablaAnualDepartamentos[Departamento],$A34)</f>
        <v>0</v>
      </c>
      <c r="AE34" s="15">
        <f ca="1">SUMIFS(INDIRECT("TablaAnualDepartamentos["&amp;AE$1&amp;"]"),TablaAnualDepartamentos[Año],AñoDeCalculo,TablaAnualDepartamentos[Departamento],$A34)</f>
        <v>6.7165509999999999</v>
      </c>
      <c r="AF34" s="15">
        <f ca="1">SUMIFS(INDIRECT("TablaAnualDepartamentos["&amp;AF$1&amp;"]"),TablaAnualDepartamentos[Año],AñoDeCalculo,TablaAnualDepartamentos[Departamento],$A34)</f>
        <v>0.51199700000000004</v>
      </c>
      <c r="AG34" s="15">
        <f ca="1">SUMIFS(INDIRECT("TablaAnualDepartamentos["&amp;AG$1&amp;"]"),TablaAnualDepartamentos[Año],AñoDeCalculo,TablaAnualDepartamentos[Departamento],$A34)</f>
        <v>0.18589743589743599</v>
      </c>
      <c r="AH34" s="15">
        <f ca="1">SUMIFS(INDIRECT("TablaAnualDepartamentos["&amp;AH$1&amp;"]"),TablaAnualDepartamentos[Año],AñoDeCalculo,TablaAnualDepartamentos[Departamento],$A34)</f>
        <v>0.89828339999999995</v>
      </c>
      <c r="AI34" s="15">
        <f ca="1">SUMIFS(INDIRECT("TablaAnualDepartamentos["&amp;AI$1&amp;"]"),TablaAnualDepartamentos[Año],AñoDeCalculo,TablaAnualDepartamentos[Departamento],$A34)</f>
        <v>0.64030419999999999</v>
      </c>
      <c r="AJ34" s="15">
        <f ca="1">SUMIFS(INDIRECT("TablaAnualDepartamentos["&amp;AJ$1&amp;"]"),TablaAnualDepartamentos[Año],AñoDeCalculo,TablaAnualDepartamentos[Departamento],$A34)</f>
        <v>2.5679199999999999E-2</v>
      </c>
      <c r="AK34" s="15">
        <f ca="1">SUMIFS(INDIRECT("TablaAnualDepartamentos["&amp;AK$1&amp;"]"),TablaAnualDepartamentos[Año],AñoDeCalculo,TablaAnualDepartamentos[Departamento],$A34)</f>
        <v>5.0652660000000003</v>
      </c>
      <c r="AL34" s="15">
        <f ca="1">SUMIFS(INDIRECT("TablaAnualDepartamentos["&amp;AL$1&amp;"]"),TablaAnualDepartamentos[Año],AñoDeCalculo,TablaAnualDepartamentos[Departamento],$A34)</f>
        <v>9.06475403193127E-2</v>
      </c>
      <c r="AM34" s="15">
        <f ca="1">SUMIFS(INDIRECT("TablaAnualDepartamentos["&amp;AM$1&amp;"]"),TablaAnualDepartamentos[Año],AñoDeCalculo,TablaAnualDepartamentos[Departamento],$A34)</f>
        <v>0</v>
      </c>
      <c r="AN34" s="15">
        <f ca="1">SUMIFS(INDIRECT("TablaAnualDepartamentos["&amp;AN$1&amp;"]"),TablaAnualDepartamentos[Año],AñoDeCalculo,TablaAnualDepartamentos[Departamento],$A34)</f>
        <v>0.28515531</v>
      </c>
      <c r="AO34" s="15">
        <f ca="1">SUMIFS(INDIRECT("TablaAnualDepartamentos["&amp;AO$1&amp;"]"),TablaAnualDepartamentos[Año],AñoDeCalculo,TablaAnualDepartamentos[Departamento],$A34)</f>
        <v>0.13054771000000001</v>
      </c>
      <c r="AP34" s="15">
        <f ca="1">SUMIFS(INDIRECT("TablaAnualDepartamentos["&amp;AP$1&amp;"]"),TablaAnualDepartamentos[Año],AñoDeCalculo,TablaAnualDepartamentos[Departamento],$A34)</f>
        <v>6.0631530000000003E-2</v>
      </c>
      <c r="AQ34" s="15">
        <f ca="1">SUMIFS(INDIRECT("TablaAnualDepartamentos["&amp;AQ$1&amp;"]"),TablaAnualDepartamentos[Año],AñoDeCalculo,TablaAnualDepartamentos[Departamento],$A34)</f>
        <v>3.897279E-2</v>
      </c>
      <c r="AR34" s="15">
        <f ca="1">SUMIFS(INDIRECT("TablaAnualDepartamentos["&amp;AR$1&amp;"]"),TablaAnualDepartamentos[Año],AñoDeCalculo,TablaAnualDepartamentos[Departamento],$A34)</f>
        <v>0</v>
      </c>
      <c r="AS34" s="15">
        <f ca="1">SUMIFS(INDIRECT("TablaAnualDepartamentos["&amp;AS$1&amp;"]"),TablaAnualDepartamentos[Año],AñoDeCalculo,TablaAnualDepartamentos[Departamento],$A34)</f>
        <v>0</v>
      </c>
      <c r="AT34" s="15">
        <f ca="1">SUMIFS(INDIRECT("TablaAnualDepartamentos["&amp;AT$1&amp;"]"),TablaAnualDepartamentos[Año],AñoDeCalculo,TablaAnualDepartamentos[Departamento],$A34)</f>
        <v>0</v>
      </c>
      <c r="AU34" s="15">
        <f ca="1">SUMIFS(INDIRECT("TablaAnualDepartamentos["&amp;AU$1&amp;"]"),TablaAnualDepartamentos[Año],AñoDeCalculo,TablaAnualDepartamentos[Departamento],$A34)</f>
        <v>0</v>
      </c>
      <c r="AV34" s="15">
        <f ca="1">SUMIFS(INDIRECT("TablaAnualDepartamentos["&amp;AV$1&amp;"]"),TablaAnualDepartamentos[Año],AñoDeCalculo,TablaAnualDepartamentos[Departamento],$A34)</f>
        <v>0.20648520000000001</v>
      </c>
      <c r="AW34" s="15">
        <f ca="1">SUMIFS(INDIRECT("TablaAnualDepartamentos["&amp;AW$1&amp;"]"),TablaAnualDepartamentos[Año],AñoDeCalculo,TablaAnualDepartamentos[Departamento],$A34)</f>
        <v>0</v>
      </c>
      <c r="AX34" s="15">
        <f ca="1">SUMIFS(INDIRECT("TablaAnualDepartamentos["&amp;AX$1&amp;"]"),TablaAnualDepartamentos[Año],AñoDeCalculo,TablaAnualDepartamentos[Departamento],$A34)</f>
        <v>0</v>
      </c>
      <c r="AY34" s="15">
        <f ca="1">SUMIFS(INDIRECT("TablaAnualDepartamentos["&amp;AY$1&amp;"]"),TablaAnualDepartamentos[Año],AñoDeCalculo,TablaAnualDepartamentos[Departamento],$A34)</f>
        <v>0</v>
      </c>
      <c r="AZ34" s="15">
        <f ca="1">SUMIFS(INDIRECT("TablaAnualDepartamentos["&amp;AZ$1&amp;"]"),TablaAnualDepartamentos[Año],AñoDeCalculo,TablaAnualDepartamentos[Departamento],$A34)</f>
        <v>0</v>
      </c>
      <c r="BA34" s="15">
        <f ca="1">SUMIFS(INDIRECT("TablaAnualDepartamentos["&amp;BA$1&amp;"]"),TablaAnualDepartamentos[Año],AñoDeCalculo,TablaAnualDepartamentos[Departamento],$A34)</f>
        <v>0</v>
      </c>
      <c r="BB34" s="15">
        <f ca="1">SUMIFS(INDIRECT("TablaAnualDepartamentos["&amp;BB$1&amp;"]"),TablaAnualDepartamentos[Año],AñoDeCalculo,TablaAnualDepartamentos[Departamento],$A34)</f>
        <v>0.177113769</v>
      </c>
      <c r="BC34" s="15">
        <f ca="1">SUMIFS(INDIRECT("TablaAnualDepartamentos["&amp;BC$1&amp;"]"),TablaAnualDepartamentos[Año],AñoDeCalculo,TablaAnualDepartamentos[Departamento],$A34)</f>
        <v>0</v>
      </c>
      <c r="BD34" s="15">
        <f ca="1">SUMIFS(INDIRECT("TablaAnualDepartamentos["&amp;BD$1&amp;"]"),TablaAnualDepartamentos[Año],AñoDeCalculo,TablaAnualDepartamentos[Departamento],$A34)</f>
        <v>0</v>
      </c>
      <c r="BE34" s="15">
        <f ca="1">SUMIFS(INDIRECT("TablaAnualDepartamentos["&amp;BE$1&amp;"]"),TablaAnualDepartamentos[Año],AñoDeCalculo,TablaAnualDepartamentos[Departamento],$A34)</f>
        <v>0</v>
      </c>
      <c r="BF34" s="15">
        <f ca="1">SUMIFS(INDIRECT("TablaAnualDepartamentos["&amp;BF$1&amp;"]"),TablaAnualDepartamentos[Año],AñoDeCalculo,TablaAnualDepartamentos[Departamento],$A34)</f>
        <v>0</v>
      </c>
      <c r="BG34" s="15">
        <f ca="1">SUMIFS(INDIRECT("TablaAnualDepartamentos["&amp;BG$1&amp;"]"),TablaAnualDepartamentos[Año],AñoDeCalculo,TablaAnualDepartamentos[Departamento],$A34)</f>
        <v>0.41675119999999999</v>
      </c>
      <c r="BH34" s="15">
        <f ca="1">SUMIFS(INDIRECT("TablaAnualDepartamentos["&amp;BH$1&amp;"]"),TablaAnualDepartamentos[Año],AñoDeCalculo,TablaAnualDepartamentos[Departamento],$A34)</f>
        <v>0.1190311</v>
      </c>
      <c r="BI34" s="15">
        <f ca="1">SUMIFS(INDIRECT("TablaAnualDepartamentos["&amp;BI$1&amp;"]"),TablaAnualDepartamentos[Año],AñoDeCalculo,TablaAnualDepartamentos[Departamento],$A34)</f>
        <v>0.14813164000000001</v>
      </c>
      <c r="BJ34" s="15">
        <f ca="1">SUMIFS(INDIRECT("TablaAnualDepartamentos["&amp;BJ$1&amp;"]"),TablaAnualDepartamentos[Año],AñoDeCalculo,TablaAnualDepartamentos[Departamento],$A34)</f>
        <v>0</v>
      </c>
      <c r="BK34" s="15">
        <f ca="1">SUMIFS(INDIRECT("TablaAnualDepartamentos["&amp;BK$1&amp;"]"),TablaAnualDepartamentos[Año],AñoDeCalculo,TablaAnualDepartamentos[Departamento],$A34)</f>
        <v>0</v>
      </c>
      <c r="BL34" s="15">
        <f ca="1">SUMIFS(INDIRECT("TablaAnualDepartamentos["&amp;BL$1&amp;"]"),TablaAnualDepartamentos[Año],AñoDeCalculo,TablaAnualDepartamentos[Departamento],$A34)</f>
        <v>1.0588398000000001E-3</v>
      </c>
      <c r="BM34" s="15">
        <f ca="1">SUMIFS(INDIRECT("TablaAnualDepartamentos["&amp;BM$1&amp;"]"),TablaAnualDepartamentos[Año],AñoDeCalculo,TablaAnualDepartamentos[Departamento],$A34)</f>
        <v>0.34867100000000001</v>
      </c>
      <c r="BN34" s="15">
        <f ca="1">SUMIFS(INDIRECT("TablaAnualDepartamentos["&amp;BN$1&amp;"]"),TablaAnualDepartamentos[Año],AñoDeCalculo,TablaAnualDepartamentos[Departamento],$A34)</f>
        <v>0</v>
      </c>
      <c r="BO34" s="15">
        <f ca="1">SUMIFS(INDIRECT("TablaAnualDepartamentos["&amp;BO$1&amp;"]"),TablaAnualDepartamentos[Año],AñoDeCalculo,TablaAnualDepartamentos[Departamento],$A34)</f>
        <v>2.4352623E-2</v>
      </c>
      <c r="BP34" s="15">
        <f ca="1">SUMIFS(INDIRECT("TablaAnualDepartamentos["&amp;BP$1&amp;"]"),TablaAnualDepartamentos[Año],AñoDeCalculo,TablaAnualDepartamentos[Departamento],$A34)</f>
        <v>6.8484087999999999E-2</v>
      </c>
      <c r="BQ34" s="15">
        <f ca="1">SUMIFS(INDIRECT("TablaAnualDepartamentos["&amp;BQ$1&amp;"]"),TablaAnualDepartamentos[Año],AñoDeCalculo,TablaAnualDepartamentos[Departamento],$A34)</f>
        <v>0</v>
      </c>
      <c r="BR34" s="15">
        <f ca="1">SUMIFS(INDIRECT("TablaAnualDepartamentos["&amp;BR$1&amp;"]"),TablaAnualDepartamentos[Año],AñoDeCalculo,TablaAnualDepartamentos[Departamento],$A34)</f>
        <v>0</v>
      </c>
      <c r="BS34" s="15">
        <f ca="1">SUMIFS(INDIRECT("TablaAnualDepartamentos["&amp;BS$1&amp;"]"),TablaAnualDepartamentos[Año],AñoDeCalculo,TablaAnualDepartamentos[Departamento],$A34)</f>
        <v>0.12168801</v>
      </c>
      <c r="BT34" s="15">
        <f ca="1">SUMIFS(INDIRECT("TablaAnualDepartamentos["&amp;BT$1&amp;"]"),TablaAnualDepartamentos[Año],AñoDeCalculo,TablaAnualDepartamentos[Departamento],$A34)</f>
        <v>0</v>
      </c>
      <c r="CE34" s="15">
        <f t="shared" ca="1" si="2"/>
        <v>9.06475403193127E-2</v>
      </c>
      <c r="CF34" s="15">
        <f t="shared" ca="1" si="2"/>
        <v>5.0652660000000003</v>
      </c>
      <c r="CK34" s="23">
        <f>IF(Departamentos!$D33=CK$2,Departamentos!$C33,0)</f>
        <v>0</v>
      </c>
      <c r="CL34" s="23">
        <f>IF(Departamentos!$D33=CL$2,Departamentos!$C33,0)</f>
        <v>0</v>
      </c>
      <c r="CM34" s="23">
        <f>IF(Departamentos!$D33=CM$2,Departamentos!$C33,0)</f>
        <v>0</v>
      </c>
      <c r="CN34" s="23">
        <f>IF(Departamentos!$D33=CN$2,Departamentos!$C33,0)</f>
        <v>0</v>
      </c>
      <c r="CO34" s="23">
        <f>IF(Departamentos!$D33=CO$2,Departamentos!$C33,0)</f>
        <v>0</v>
      </c>
      <c r="CP34" s="23">
        <f>IF(Departamentos!$D33=CP$2,Departamentos!$C33,0)</f>
        <v>0</v>
      </c>
      <c r="CQ34" s="23">
        <f>IF(Departamentos!$D33=CQ$2,Departamentos!$C33,0)</f>
        <v>0</v>
      </c>
      <c r="CR34" s="23">
        <f>IF(Departamentos!$D33=CR$2,Departamentos!$C33,0)</f>
        <v>82767</v>
      </c>
      <c r="CS34" s="23">
        <f>IF(Departamentos!$D33=CS$2,Departamentos!$C33,0)</f>
        <v>0</v>
      </c>
    </row>
    <row r="35" spans="1:97" x14ac:dyDescent="0.25">
      <c r="A35" s="15">
        <f>Departamentos!A34</f>
        <v>97</v>
      </c>
      <c r="B35" s="15" t="str">
        <f>Departamentos!B34</f>
        <v>Vaupés</v>
      </c>
      <c r="C35" s="15">
        <f ca="1">SUMIFS(INDIRECT("TablaAnualDepartamentos["&amp;C$1&amp;"]"),TablaAnualDepartamentos[Año],AñoDeCalculo,TablaAnualDepartamentos[Departamento],$A35)</f>
        <v>0</v>
      </c>
      <c r="D35" s="15">
        <f ca="1">SUMIFS(INDIRECT("TablaAnualDepartamentos["&amp;D$1&amp;"]"),TablaAnualDepartamentos[Año],AñoDeCalculo,TablaAnualDepartamentos[Departamento],$A35)</f>
        <v>0</v>
      </c>
      <c r="E35" s="15">
        <f ca="1">SUMIFS(INDIRECT("TablaAnualDepartamentos["&amp;E$1&amp;"]"),TablaAnualDepartamentos[Año],AñoDeCalculo,TablaAnualDepartamentos[Departamento],$A35)</f>
        <v>0</v>
      </c>
      <c r="F35" s="15">
        <f ca="1">SUMIFS(INDIRECT("TablaAnualDepartamentos["&amp;F$1&amp;"]"),TablaAnualDepartamentos[Año],AñoDeCalculo,TablaAnualDepartamentos[Departamento],$A35)</f>
        <v>0</v>
      </c>
      <c r="G35" s="15">
        <f ca="1">SUMIFS(INDIRECT("TablaAnualDepartamentos["&amp;G$1&amp;"]"),TablaAnualDepartamentos[Año],AñoDeCalculo,TablaAnualDepartamentos[Departamento],$A35)</f>
        <v>0</v>
      </c>
      <c r="H35" s="15">
        <f ca="1">SUMIFS(INDIRECT("TablaAnualDepartamentos["&amp;H$1&amp;"]"),TablaAnualDepartamentos[Año],AñoDeCalculo,TablaAnualDepartamentos[Departamento],$A35)</f>
        <v>0</v>
      </c>
      <c r="I35" s="15">
        <f ca="1">SUMIFS(INDIRECT("TablaAnualDepartamentos["&amp;I$1&amp;"]"),TablaAnualDepartamentos[Año],AñoDeCalculo,TablaAnualDepartamentos[Departamento],$A35)</f>
        <v>0</v>
      </c>
      <c r="J35" s="15">
        <f ca="1">SUMIFS(INDIRECT("TablaAnualDepartamentos["&amp;J$1&amp;"]"),TablaAnualDepartamentos[Año],AñoDeCalculo,TablaAnualDepartamentos[Departamento],$A35)</f>
        <v>0</v>
      </c>
      <c r="K35" s="15">
        <f ca="1">SUMIFS(INDIRECT("TablaAnualDepartamentos["&amp;K$1&amp;"]"),TablaAnualDepartamentos[Año],AñoDeCalculo,TablaAnualDepartamentos[Departamento],$A35)</f>
        <v>0</v>
      </c>
      <c r="L35" s="15">
        <f ca="1">SUMIFS(INDIRECT("TablaAnualDepartamentos["&amp;L$1&amp;"]"),TablaAnualDepartamentos[Año],AñoDeCalculo,TablaAnualDepartamentos[Departamento],$A35)</f>
        <v>0</v>
      </c>
      <c r="M35" s="15">
        <f ca="1">SUMIFS(INDIRECT("TablaAnualDepartamentos["&amp;M$1&amp;"]"),TablaAnualDepartamentos[Año],AñoDeCalculo,TablaAnualDepartamentos[Departamento],$A35)</f>
        <v>0</v>
      </c>
      <c r="N35" s="15">
        <f ca="1">SUMIFS(INDIRECT("TablaAnualDepartamentos["&amp;N$1&amp;"]"),TablaAnualDepartamentos[Año],AñoDeCalculo,TablaAnualDepartamentos[Departamento],$A35)</f>
        <v>0</v>
      </c>
      <c r="O35" s="15">
        <f ca="1">SUMIFS(INDIRECT("TablaAnualDepartamentos["&amp;O$1&amp;"]"),TablaAnualDepartamentos[Año],AñoDeCalculo,TablaAnualDepartamentos[Departamento],$A35)</f>
        <v>0</v>
      </c>
      <c r="P35" s="15">
        <f ca="1">SUMIFS(INDIRECT("TablaAnualDepartamentos["&amp;P$1&amp;"]"),TablaAnualDepartamentos[Año],AñoDeCalculo,TablaAnualDepartamentos[Departamento],$A35)</f>
        <v>0</v>
      </c>
      <c r="Q35" s="15">
        <f ca="1">SUMIFS(INDIRECT("TablaAnualDepartamentos["&amp;Q$1&amp;"]"),TablaAnualDepartamentos[Año],AñoDeCalculo,TablaAnualDepartamentos[Departamento],$A35)</f>
        <v>0</v>
      </c>
      <c r="R35" s="15">
        <f ca="1">SUMIFS(INDIRECT("TablaAnualDepartamentos["&amp;R$1&amp;"]"),TablaAnualDepartamentos[Año],AñoDeCalculo,TablaAnualDepartamentos[Departamento],$A35)</f>
        <v>0.94029209999999996</v>
      </c>
      <c r="S35" s="15">
        <f ca="1">SUMIFS(INDIRECT("TablaAnualDepartamentos["&amp;S$1&amp;"]"),TablaAnualDepartamentos[Año],AñoDeCalculo,TablaAnualDepartamentos[Departamento],$A35)</f>
        <v>6.4014720000000001</v>
      </c>
      <c r="T35" s="15">
        <f ca="1">SUMIFS(INDIRECT("TablaAnualDepartamentos["&amp;T$1&amp;"]"),TablaAnualDepartamentos[Año],AñoDeCalculo,TablaAnualDepartamentos[Departamento],$A35)</f>
        <v>1.46661</v>
      </c>
      <c r="U35" s="15">
        <f ca="1">SUMIFS(INDIRECT("TablaAnualDepartamentos["&amp;U$1&amp;"]"),TablaAnualDepartamentos[Año],AñoDeCalculo,TablaAnualDepartamentos[Departamento],$A35)</f>
        <v>0.51268769999999997</v>
      </c>
      <c r="V35" s="15">
        <f ca="1">SUMIFS(INDIRECT("TablaAnualDepartamentos["&amp;V$1&amp;"]"),TablaAnualDepartamentos[Año],AñoDeCalculo,TablaAnualDepartamentos[Departamento],$A35)</f>
        <v>0</v>
      </c>
      <c r="W35" s="15">
        <f ca="1">SUMIFS(INDIRECT("TablaAnualDepartamentos["&amp;W$1&amp;"]"),TablaAnualDepartamentos[Año],AñoDeCalculo,TablaAnualDepartamentos[Departamento],$A35)</f>
        <v>0</v>
      </c>
      <c r="X35" s="15">
        <f ca="1">SUMIFS(INDIRECT("TablaAnualDepartamentos["&amp;X$1&amp;"]"),TablaAnualDepartamentos[Año],AñoDeCalculo,TablaAnualDepartamentos[Departamento],$A35)</f>
        <v>0</v>
      </c>
      <c r="Y35" s="15">
        <f ca="1">SUMIFS(INDIRECT("TablaAnualDepartamentos["&amp;Y$1&amp;"]"),TablaAnualDepartamentos[Año],AñoDeCalculo,TablaAnualDepartamentos[Departamento],$A35)</f>
        <v>0</v>
      </c>
      <c r="Z35" s="15">
        <f ca="1">SUMIFS(INDIRECT("TablaAnualDepartamentos["&amp;Z$1&amp;"]"),TablaAnualDepartamentos[Año],AñoDeCalculo,TablaAnualDepartamentos[Departamento],$A35)</f>
        <v>0</v>
      </c>
      <c r="AA35" s="15">
        <f ca="1">SUMIFS(INDIRECT("TablaAnualDepartamentos["&amp;AA$1&amp;"]"),TablaAnualDepartamentos[Año],AñoDeCalculo,TablaAnualDepartamentos[Departamento],$A35)</f>
        <v>0</v>
      </c>
      <c r="AB35" s="15">
        <f ca="1">SUMIFS(INDIRECT("TablaAnualDepartamentos["&amp;AB$1&amp;"]"),TablaAnualDepartamentos[Año],AñoDeCalculo,TablaAnualDepartamentos[Departamento],$A35)</f>
        <v>0</v>
      </c>
      <c r="AC35" s="15">
        <f ca="1">SUMIFS(INDIRECT("TablaAnualDepartamentos["&amp;AC$1&amp;"]"),TablaAnualDepartamentos[Año],AñoDeCalculo,TablaAnualDepartamentos[Departamento],$A35)</f>
        <v>0</v>
      </c>
      <c r="AD35" s="15">
        <f ca="1">SUMIFS(INDIRECT("TablaAnualDepartamentos["&amp;AD$1&amp;"]"),TablaAnualDepartamentos[Año],AñoDeCalculo,TablaAnualDepartamentos[Departamento],$A35)</f>
        <v>0</v>
      </c>
      <c r="AE35" s="15">
        <f ca="1">SUMIFS(INDIRECT("TablaAnualDepartamentos["&amp;AE$1&amp;"]"),TablaAnualDepartamentos[Año],AñoDeCalculo,TablaAnualDepartamentos[Departamento],$A35)</f>
        <v>5.5106840000000004</v>
      </c>
      <c r="AF35" s="15">
        <f ca="1">SUMIFS(INDIRECT("TablaAnualDepartamentos["&amp;AF$1&amp;"]"),TablaAnualDepartamentos[Año],AñoDeCalculo,TablaAnualDepartamentos[Departamento],$A35)</f>
        <v>0.466227</v>
      </c>
      <c r="AG35" s="15">
        <f ca="1">SUMIFS(INDIRECT("TablaAnualDepartamentos["&amp;AG$1&amp;"]"),TablaAnualDepartamentos[Año],AñoDeCalculo,TablaAnualDepartamentos[Departamento],$A35)</f>
        <v>3.5491503549150399E-2</v>
      </c>
      <c r="AH35" s="15">
        <f ca="1">SUMIFS(INDIRECT("TablaAnualDepartamentos["&amp;AH$1&amp;"]"),TablaAnualDepartamentos[Año],AñoDeCalculo,TablaAnualDepartamentos[Departamento],$A35)</f>
        <v>0.56861360000000005</v>
      </c>
      <c r="AI35" s="15">
        <f ca="1">SUMIFS(INDIRECT("TablaAnualDepartamentos["&amp;AI$1&amp;"]"),TablaAnualDepartamentos[Año],AñoDeCalculo,TablaAnualDepartamentos[Departamento],$A35)</f>
        <v>0.36101470000000002</v>
      </c>
      <c r="AJ35" s="15">
        <f ca="1">SUMIFS(INDIRECT("TablaAnualDepartamentos["&amp;AJ$1&amp;"]"),TablaAnualDepartamentos[Año],AñoDeCalculo,TablaAnualDepartamentos[Departamento],$A35)</f>
        <v>1.4050129999999999E-2</v>
      </c>
      <c r="AK35" s="15">
        <f ca="1">SUMIFS(INDIRECT("TablaAnualDepartamentos["&amp;AK$1&amp;"]"),TablaAnualDepartamentos[Año],AñoDeCalculo,TablaAnualDepartamentos[Departamento],$A35)</f>
        <v>0</v>
      </c>
      <c r="AL35" s="15">
        <f ca="1">SUMIFS(INDIRECT("TablaAnualDepartamentos["&amp;AL$1&amp;"]"),TablaAnualDepartamentos[Año],AñoDeCalculo,TablaAnualDepartamentos[Departamento],$A35)</f>
        <v>0</v>
      </c>
      <c r="AM35" s="15">
        <f ca="1">SUMIFS(INDIRECT("TablaAnualDepartamentos["&amp;AM$1&amp;"]"),TablaAnualDepartamentos[Año],AñoDeCalculo,TablaAnualDepartamentos[Departamento],$A35)</f>
        <v>0</v>
      </c>
      <c r="AN35" s="15">
        <f ca="1">SUMIFS(INDIRECT("TablaAnualDepartamentos["&amp;AN$1&amp;"]"),TablaAnualDepartamentos[Año],AñoDeCalculo,TablaAnualDepartamentos[Departamento],$A35)</f>
        <v>9.022376E-2</v>
      </c>
      <c r="AO35" s="15">
        <f ca="1">SUMIFS(INDIRECT("TablaAnualDepartamentos["&amp;AO$1&amp;"]"),TablaAnualDepartamentos[Año],AñoDeCalculo,TablaAnualDepartamentos[Departamento],$A35)</f>
        <v>5.1123210000000002E-2</v>
      </c>
      <c r="AP35" s="15">
        <f ca="1">SUMIFS(INDIRECT("TablaAnualDepartamentos["&amp;AP$1&amp;"]"),TablaAnualDepartamentos[Año],AñoDeCalculo,TablaAnualDepartamentos[Departamento],$A35)</f>
        <v>7.0810830000000005E-2</v>
      </c>
      <c r="AQ35" s="15">
        <f ca="1">SUMIFS(INDIRECT("TablaAnualDepartamentos["&amp;AQ$1&amp;"]"),TablaAnualDepartamentos[Año],AñoDeCalculo,TablaAnualDepartamentos[Departamento],$A35)</f>
        <v>2.4171109999999999E-2</v>
      </c>
      <c r="AR35" s="15">
        <f ca="1">SUMIFS(INDIRECT("TablaAnualDepartamentos["&amp;AR$1&amp;"]"),TablaAnualDepartamentos[Año],AñoDeCalculo,TablaAnualDepartamentos[Departamento],$A35)</f>
        <v>0</v>
      </c>
      <c r="AS35" s="15">
        <f ca="1">SUMIFS(INDIRECT("TablaAnualDepartamentos["&amp;AS$1&amp;"]"),TablaAnualDepartamentos[Año],AñoDeCalculo,TablaAnualDepartamentos[Departamento],$A35)</f>
        <v>0</v>
      </c>
      <c r="AT35" s="15">
        <f ca="1">SUMIFS(INDIRECT("TablaAnualDepartamentos["&amp;AT$1&amp;"]"),TablaAnualDepartamentos[Año],AñoDeCalculo,TablaAnualDepartamentos[Departamento],$A35)</f>
        <v>0</v>
      </c>
      <c r="AU35" s="15">
        <f ca="1">SUMIFS(INDIRECT("TablaAnualDepartamentos["&amp;AU$1&amp;"]"),TablaAnualDepartamentos[Año],AñoDeCalculo,TablaAnualDepartamentos[Departamento],$A35)</f>
        <v>0</v>
      </c>
      <c r="AV35" s="15">
        <f ca="1">SUMIFS(INDIRECT("TablaAnualDepartamentos["&amp;AV$1&amp;"]"),TablaAnualDepartamentos[Año],AñoDeCalculo,TablaAnualDepartamentos[Departamento],$A35)</f>
        <v>0.1089406</v>
      </c>
      <c r="AW35" s="15">
        <f ca="1">SUMIFS(INDIRECT("TablaAnualDepartamentos["&amp;AW$1&amp;"]"),TablaAnualDepartamentos[Año],AñoDeCalculo,TablaAnualDepartamentos[Departamento],$A35)</f>
        <v>0</v>
      </c>
      <c r="AX35" s="15">
        <f ca="1">SUMIFS(INDIRECT("TablaAnualDepartamentos["&amp;AX$1&amp;"]"),TablaAnualDepartamentos[Año],AñoDeCalculo,TablaAnualDepartamentos[Departamento],$A35)</f>
        <v>0</v>
      </c>
      <c r="AY35" s="15">
        <f ca="1">SUMIFS(INDIRECT("TablaAnualDepartamentos["&amp;AY$1&amp;"]"),TablaAnualDepartamentos[Año],AñoDeCalculo,TablaAnualDepartamentos[Departamento],$A35)</f>
        <v>0</v>
      </c>
      <c r="AZ35" s="15">
        <f ca="1">SUMIFS(INDIRECT("TablaAnualDepartamentos["&amp;AZ$1&amp;"]"),TablaAnualDepartamentos[Año],AñoDeCalculo,TablaAnualDepartamentos[Departamento],$A35)</f>
        <v>0</v>
      </c>
      <c r="BA35" s="15">
        <f ca="1">SUMIFS(INDIRECT("TablaAnualDepartamentos["&amp;BA$1&amp;"]"),TablaAnualDepartamentos[Año],AñoDeCalculo,TablaAnualDepartamentos[Departamento],$A35)</f>
        <v>0</v>
      </c>
      <c r="BB35" s="15">
        <f ca="1">SUMIFS(INDIRECT("TablaAnualDepartamentos["&amp;BB$1&amp;"]"),TablaAnualDepartamentos[Año],AñoDeCalculo,TablaAnualDepartamentos[Departamento],$A35)</f>
        <v>4.4655750000000003E-3</v>
      </c>
      <c r="BC35" s="15">
        <f ca="1">SUMIFS(INDIRECT("TablaAnualDepartamentos["&amp;BC$1&amp;"]"),TablaAnualDepartamentos[Año],AñoDeCalculo,TablaAnualDepartamentos[Departamento],$A35)</f>
        <v>0</v>
      </c>
      <c r="BD35" s="15">
        <f ca="1">SUMIFS(INDIRECT("TablaAnualDepartamentos["&amp;BD$1&amp;"]"),TablaAnualDepartamentos[Año],AñoDeCalculo,TablaAnualDepartamentos[Departamento],$A35)</f>
        <v>0</v>
      </c>
      <c r="BE35" s="15">
        <f ca="1">SUMIFS(INDIRECT("TablaAnualDepartamentos["&amp;BE$1&amp;"]"),TablaAnualDepartamentos[Año],AñoDeCalculo,TablaAnualDepartamentos[Departamento],$A35)</f>
        <v>0</v>
      </c>
      <c r="BF35" s="15">
        <f ca="1">SUMIFS(INDIRECT("TablaAnualDepartamentos["&amp;BF$1&amp;"]"),TablaAnualDepartamentos[Año],AñoDeCalculo,TablaAnualDepartamentos[Departamento],$A35)</f>
        <v>0</v>
      </c>
      <c r="BG35" s="15">
        <f ca="1">SUMIFS(INDIRECT("TablaAnualDepartamentos["&amp;BG$1&amp;"]"),TablaAnualDepartamentos[Año],AñoDeCalculo,TablaAnualDepartamentos[Departamento],$A35)</f>
        <v>0</v>
      </c>
      <c r="BH35" s="15">
        <f ca="1">SUMIFS(INDIRECT("TablaAnualDepartamentos["&amp;BH$1&amp;"]"),TablaAnualDepartamentos[Año],AñoDeCalculo,TablaAnualDepartamentos[Departamento],$A35)</f>
        <v>0.12231647</v>
      </c>
      <c r="BI35" s="15">
        <f ca="1">SUMIFS(INDIRECT("TablaAnualDepartamentos["&amp;BI$1&amp;"]"),TablaAnualDepartamentos[Año],AñoDeCalculo,TablaAnualDepartamentos[Departamento],$A35)</f>
        <v>0.13067280000000001</v>
      </c>
      <c r="BJ35" s="15">
        <f ca="1">SUMIFS(INDIRECT("TablaAnualDepartamentos["&amp;BJ$1&amp;"]"),TablaAnualDepartamentos[Año],AñoDeCalculo,TablaAnualDepartamentos[Departamento],$A35)</f>
        <v>0</v>
      </c>
      <c r="BK35" s="15">
        <f ca="1">SUMIFS(INDIRECT("TablaAnualDepartamentos["&amp;BK$1&amp;"]"),TablaAnualDepartamentos[Año],AñoDeCalculo,TablaAnualDepartamentos[Departamento],$A35)</f>
        <v>0</v>
      </c>
      <c r="BL35" s="15">
        <f ca="1">SUMIFS(INDIRECT("TablaAnualDepartamentos["&amp;BL$1&amp;"]"),TablaAnualDepartamentos[Año],AñoDeCalculo,TablaAnualDepartamentos[Departamento],$A35)</f>
        <v>1.4855138E-3</v>
      </c>
      <c r="BM35" s="15">
        <f ca="1">SUMIFS(INDIRECT("TablaAnualDepartamentos["&amp;BM$1&amp;"]"),TablaAnualDepartamentos[Año],AñoDeCalculo,TablaAnualDepartamentos[Departamento],$A35)</f>
        <v>0.14412279</v>
      </c>
      <c r="BN35" s="15">
        <f ca="1">SUMIFS(INDIRECT("TablaAnualDepartamentos["&amp;BN$1&amp;"]"),TablaAnualDepartamentos[Año],AñoDeCalculo,TablaAnualDepartamentos[Departamento],$A35)</f>
        <v>0</v>
      </c>
      <c r="BO35" s="15">
        <f ca="1">SUMIFS(INDIRECT("TablaAnualDepartamentos["&amp;BO$1&amp;"]"),TablaAnualDepartamentos[Año],AñoDeCalculo,TablaAnualDepartamentos[Departamento],$A35)</f>
        <v>1.6203210999999999E-2</v>
      </c>
      <c r="BP35" s="15">
        <f ca="1">SUMIFS(INDIRECT("TablaAnualDepartamentos["&amp;BP$1&amp;"]"),TablaAnualDepartamentos[Año],AñoDeCalculo,TablaAnualDepartamentos[Departamento],$A35)</f>
        <v>4.5566429999999998E-2</v>
      </c>
      <c r="BQ35" s="15">
        <f ca="1">SUMIFS(INDIRECT("TablaAnualDepartamentos["&amp;BQ$1&amp;"]"),TablaAnualDepartamentos[Año],AñoDeCalculo,TablaAnualDepartamentos[Departamento],$A35)</f>
        <v>0</v>
      </c>
      <c r="BR35" s="15">
        <f ca="1">SUMIFS(INDIRECT("TablaAnualDepartamentos["&amp;BR$1&amp;"]"),TablaAnualDepartamentos[Año],AñoDeCalculo,TablaAnualDepartamentos[Departamento],$A35)</f>
        <v>0</v>
      </c>
      <c r="BS35" s="15">
        <f ca="1">SUMIFS(INDIRECT("TablaAnualDepartamentos["&amp;BS$1&amp;"]"),TablaAnualDepartamentos[Año],AñoDeCalculo,TablaAnualDepartamentos[Departamento],$A35)</f>
        <v>0.16372544999999999</v>
      </c>
      <c r="BT35" s="15">
        <f ca="1">SUMIFS(INDIRECT("TablaAnualDepartamentos["&amp;BT$1&amp;"]"),TablaAnualDepartamentos[Año],AñoDeCalculo,TablaAnualDepartamentos[Departamento],$A35)</f>
        <v>0</v>
      </c>
      <c r="CE35" s="15">
        <f t="shared" ca="1" si="2"/>
        <v>0</v>
      </c>
      <c r="CF35" s="15">
        <f t="shared" ca="1" si="2"/>
        <v>0</v>
      </c>
      <c r="CK35" s="23">
        <f>IF(Departamentos!$D34=CK$2,Departamentos!$C34,0)</f>
        <v>0</v>
      </c>
      <c r="CL35" s="23">
        <f>IF(Departamentos!$D34=CL$2,Departamentos!$C34,0)</f>
        <v>0</v>
      </c>
      <c r="CM35" s="23">
        <f>IF(Departamentos!$D34=CM$2,Departamentos!$C34,0)</f>
        <v>0</v>
      </c>
      <c r="CN35" s="23">
        <f>IF(Departamentos!$D34=CN$2,Departamentos!$C34,0)</f>
        <v>0</v>
      </c>
      <c r="CO35" s="23">
        <f>IF(Departamentos!$D34=CO$2,Departamentos!$C34,0)</f>
        <v>0</v>
      </c>
      <c r="CP35" s="23">
        <f>IF(Departamentos!$D34=CP$2,Departamentos!$C34,0)</f>
        <v>0</v>
      </c>
      <c r="CQ35" s="23">
        <f>IF(Departamentos!$D34=CQ$2,Departamentos!$C34,0)</f>
        <v>0</v>
      </c>
      <c r="CR35" s="23">
        <f>IF(Departamentos!$D34=CR$2,Departamentos!$C34,0)</f>
        <v>40797</v>
      </c>
      <c r="CS35" s="23">
        <f>IF(Departamentos!$D34=CS$2,Departamentos!$C34,0)</f>
        <v>0</v>
      </c>
    </row>
    <row r="36" spans="1:97" x14ac:dyDescent="0.25">
      <c r="A36" s="15">
        <f>Departamentos!A35</f>
        <v>99</v>
      </c>
      <c r="B36" s="15" t="str">
        <f>Departamentos!B35</f>
        <v>Vichada</v>
      </c>
      <c r="C36" s="15">
        <f ca="1">SUMIFS(INDIRECT("TablaAnualDepartamentos["&amp;C$1&amp;"]"),TablaAnualDepartamentos[Año],AñoDeCalculo,TablaAnualDepartamentos[Departamento],$A36)</f>
        <v>0</v>
      </c>
      <c r="D36" s="15">
        <f ca="1">SUMIFS(INDIRECT("TablaAnualDepartamentos["&amp;D$1&amp;"]"),TablaAnualDepartamentos[Año],AñoDeCalculo,TablaAnualDepartamentos[Departamento],$A36)</f>
        <v>0</v>
      </c>
      <c r="E36" s="15">
        <f ca="1">SUMIFS(INDIRECT("TablaAnualDepartamentos["&amp;E$1&amp;"]"),TablaAnualDepartamentos[Año],AñoDeCalculo,TablaAnualDepartamentos[Departamento],$A36)</f>
        <v>0</v>
      </c>
      <c r="F36" s="15">
        <f ca="1">SUMIFS(INDIRECT("TablaAnualDepartamentos["&amp;F$1&amp;"]"),TablaAnualDepartamentos[Año],AñoDeCalculo,TablaAnualDepartamentos[Departamento],$A36)</f>
        <v>0</v>
      </c>
      <c r="G36" s="15">
        <f ca="1">SUMIFS(INDIRECT("TablaAnualDepartamentos["&amp;G$1&amp;"]"),TablaAnualDepartamentos[Año],AñoDeCalculo,TablaAnualDepartamentos[Departamento],$A36)</f>
        <v>0</v>
      </c>
      <c r="H36" s="15">
        <f ca="1">SUMIFS(INDIRECT("TablaAnualDepartamentos["&amp;H$1&amp;"]"),TablaAnualDepartamentos[Año],AñoDeCalculo,TablaAnualDepartamentos[Departamento],$A36)</f>
        <v>0</v>
      </c>
      <c r="I36" s="15">
        <f ca="1">SUMIFS(INDIRECT("TablaAnualDepartamentos["&amp;I$1&amp;"]"),TablaAnualDepartamentos[Año],AñoDeCalculo,TablaAnualDepartamentos[Departamento],$A36)</f>
        <v>0</v>
      </c>
      <c r="J36" s="15">
        <f ca="1">SUMIFS(INDIRECT("TablaAnualDepartamentos["&amp;J$1&amp;"]"),TablaAnualDepartamentos[Año],AñoDeCalculo,TablaAnualDepartamentos[Departamento],$A36)</f>
        <v>0</v>
      </c>
      <c r="K36" s="15">
        <f ca="1">SUMIFS(INDIRECT("TablaAnualDepartamentos["&amp;K$1&amp;"]"),TablaAnualDepartamentos[Año],AñoDeCalculo,TablaAnualDepartamentos[Departamento],$A36)</f>
        <v>0</v>
      </c>
      <c r="L36" s="15">
        <f ca="1">SUMIFS(INDIRECT("TablaAnualDepartamentos["&amp;L$1&amp;"]"),TablaAnualDepartamentos[Año],AñoDeCalculo,TablaAnualDepartamentos[Departamento],$A36)</f>
        <v>0</v>
      </c>
      <c r="M36" s="15">
        <f ca="1">SUMIFS(INDIRECT("TablaAnualDepartamentos["&amp;M$1&amp;"]"),TablaAnualDepartamentos[Año],AñoDeCalculo,TablaAnualDepartamentos[Departamento],$A36)</f>
        <v>0</v>
      </c>
      <c r="N36" s="15">
        <f ca="1">SUMIFS(INDIRECT("TablaAnualDepartamentos["&amp;N$1&amp;"]"),TablaAnualDepartamentos[Año],AñoDeCalculo,TablaAnualDepartamentos[Departamento],$A36)</f>
        <v>0</v>
      </c>
      <c r="O36" s="15">
        <f ca="1">SUMIFS(INDIRECT("TablaAnualDepartamentos["&amp;O$1&amp;"]"),TablaAnualDepartamentos[Año],AñoDeCalculo,TablaAnualDepartamentos[Departamento],$A36)</f>
        <v>0</v>
      </c>
      <c r="P36" s="15">
        <f ca="1">SUMIFS(INDIRECT("TablaAnualDepartamentos["&amp;P$1&amp;"]"),TablaAnualDepartamentos[Año],AñoDeCalculo,TablaAnualDepartamentos[Departamento],$A36)</f>
        <v>0</v>
      </c>
      <c r="Q36" s="15">
        <f ca="1">SUMIFS(INDIRECT("TablaAnualDepartamentos["&amp;Q$1&amp;"]"),TablaAnualDepartamentos[Año],AñoDeCalculo,TablaAnualDepartamentos[Departamento],$A36)</f>
        <v>0</v>
      </c>
      <c r="R36" s="15">
        <f ca="1">SUMIFS(INDIRECT("TablaAnualDepartamentos["&amp;R$1&amp;"]"),TablaAnualDepartamentos[Año],AñoDeCalculo,TablaAnualDepartamentos[Departamento],$A36)</f>
        <v>1.2919628000000001</v>
      </c>
      <c r="S36" s="15">
        <f ca="1">SUMIFS(INDIRECT("TablaAnualDepartamentos["&amp;S$1&amp;"]"),TablaAnualDepartamentos[Año],AñoDeCalculo,TablaAnualDepartamentos[Departamento],$A36)</f>
        <v>6.2242639999999998</v>
      </c>
      <c r="T36" s="15">
        <f ca="1">SUMIFS(INDIRECT("TablaAnualDepartamentos["&amp;T$1&amp;"]"),TablaAnualDepartamentos[Año],AñoDeCalculo,TablaAnualDepartamentos[Departamento],$A36)</f>
        <v>1.325482</v>
      </c>
      <c r="U36" s="15">
        <f ca="1">SUMIFS(INDIRECT("TablaAnualDepartamentos["&amp;U$1&amp;"]"),TablaAnualDepartamentos[Año],AñoDeCalculo,TablaAnualDepartamentos[Departamento],$A36)</f>
        <v>0.59224779999999999</v>
      </c>
      <c r="V36" s="15">
        <f ca="1">SUMIFS(INDIRECT("TablaAnualDepartamentos["&amp;V$1&amp;"]"),TablaAnualDepartamentos[Año],AñoDeCalculo,TablaAnualDepartamentos[Departamento],$A36)</f>
        <v>0</v>
      </c>
      <c r="W36" s="15">
        <f ca="1">SUMIFS(INDIRECT("TablaAnualDepartamentos["&amp;W$1&amp;"]"),TablaAnualDepartamentos[Año],AñoDeCalculo,TablaAnualDepartamentos[Departamento],$A36)</f>
        <v>0</v>
      </c>
      <c r="X36" s="15">
        <f ca="1">SUMIFS(INDIRECT("TablaAnualDepartamentos["&amp;X$1&amp;"]"),TablaAnualDepartamentos[Año],AñoDeCalculo,TablaAnualDepartamentos[Departamento],$A36)</f>
        <v>0</v>
      </c>
      <c r="Y36" s="15">
        <f ca="1">SUMIFS(INDIRECT("TablaAnualDepartamentos["&amp;Y$1&amp;"]"),TablaAnualDepartamentos[Año],AñoDeCalculo,TablaAnualDepartamentos[Departamento],$A36)</f>
        <v>0</v>
      </c>
      <c r="Z36" s="15">
        <f ca="1">SUMIFS(INDIRECT("TablaAnualDepartamentos["&amp;Z$1&amp;"]"),TablaAnualDepartamentos[Año],AñoDeCalculo,TablaAnualDepartamentos[Departamento],$A36)</f>
        <v>0</v>
      </c>
      <c r="AA36" s="15">
        <f ca="1">SUMIFS(INDIRECT("TablaAnualDepartamentos["&amp;AA$1&amp;"]"),TablaAnualDepartamentos[Año],AñoDeCalculo,TablaAnualDepartamentos[Departamento],$A36)</f>
        <v>0</v>
      </c>
      <c r="AB36" s="15">
        <f ca="1">SUMIFS(INDIRECT("TablaAnualDepartamentos["&amp;AB$1&amp;"]"),TablaAnualDepartamentos[Año],AñoDeCalculo,TablaAnualDepartamentos[Departamento],$A36)</f>
        <v>0</v>
      </c>
      <c r="AC36" s="15">
        <f ca="1">SUMIFS(INDIRECT("TablaAnualDepartamentos["&amp;AC$1&amp;"]"),TablaAnualDepartamentos[Año],AñoDeCalculo,TablaAnualDepartamentos[Departamento],$A36)</f>
        <v>0</v>
      </c>
      <c r="AD36" s="15">
        <f ca="1">SUMIFS(INDIRECT("TablaAnualDepartamentos["&amp;AD$1&amp;"]"),TablaAnualDepartamentos[Año],AñoDeCalculo,TablaAnualDepartamentos[Departamento],$A36)</f>
        <v>0</v>
      </c>
      <c r="AE36" s="15">
        <f ca="1">SUMIFS(INDIRECT("TablaAnualDepartamentos["&amp;AE$1&amp;"]"),TablaAnualDepartamentos[Año],AñoDeCalculo,TablaAnualDepartamentos[Departamento],$A36)</f>
        <v>5.2697710000000004</v>
      </c>
      <c r="AF36" s="15">
        <f ca="1">SUMIFS(INDIRECT("TablaAnualDepartamentos["&amp;AF$1&amp;"]"),TablaAnualDepartamentos[Año],AñoDeCalculo,TablaAnualDepartamentos[Departamento],$A36)</f>
        <v>0.35810199999999998</v>
      </c>
      <c r="AG36" s="15">
        <f ca="1">SUMIFS(INDIRECT("TablaAnualDepartamentos["&amp;AG$1&amp;"]"),TablaAnualDepartamentos[Año],AñoDeCalculo,TablaAnualDepartamentos[Departamento],$A36)</f>
        <v>7.1710688718834903E-2</v>
      </c>
      <c r="AH36" s="15">
        <f ca="1">SUMIFS(INDIRECT("TablaAnualDepartamentos["&amp;AH$1&amp;"]"),TablaAnualDepartamentos[Año],AñoDeCalculo,TablaAnualDepartamentos[Departamento],$A36)</f>
        <v>0.52699240000000003</v>
      </c>
      <c r="AI36" s="15">
        <f ca="1">SUMIFS(INDIRECT("TablaAnualDepartamentos["&amp;AI$1&amp;"]"),TablaAnualDepartamentos[Año],AñoDeCalculo,TablaAnualDepartamentos[Departamento],$A36)</f>
        <v>0.33918409999999999</v>
      </c>
      <c r="AJ36" s="15">
        <f ca="1">SUMIFS(INDIRECT("TablaAnualDepartamentos["&amp;AJ$1&amp;"]"),TablaAnualDepartamentos[Año],AñoDeCalculo,TablaAnualDepartamentos[Departamento],$A36)</f>
        <v>1.062421E-2</v>
      </c>
      <c r="AK36" s="15">
        <f ca="1">SUMIFS(INDIRECT("TablaAnualDepartamentos["&amp;AK$1&amp;"]"),TablaAnualDepartamentos[Año],AñoDeCalculo,TablaAnualDepartamentos[Departamento],$A36)</f>
        <v>1</v>
      </c>
      <c r="AL36" s="15">
        <f ca="1">SUMIFS(INDIRECT("TablaAnualDepartamentos["&amp;AL$1&amp;"]"),TablaAnualDepartamentos[Año],AñoDeCalculo,TablaAnualDepartamentos[Departamento],$A36)</f>
        <v>2.8555514296323799E-2</v>
      </c>
      <c r="AM36" s="15">
        <f ca="1">SUMIFS(INDIRECT("TablaAnualDepartamentos["&amp;AM$1&amp;"]"),TablaAnualDepartamentos[Año],AñoDeCalculo,TablaAnualDepartamentos[Departamento],$A36)</f>
        <v>0</v>
      </c>
      <c r="AN36" s="15">
        <f ca="1">SUMIFS(INDIRECT("TablaAnualDepartamentos["&amp;AN$1&amp;"]"),TablaAnualDepartamentos[Año],AñoDeCalculo,TablaAnualDepartamentos[Departamento],$A36)</f>
        <v>0.11996036</v>
      </c>
      <c r="AO36" s="15">
        <f ca="1">SUMIFS(INDIRECT("TablaAnualDepartamentos["&amp;AO$1&amp;"]"),TablaAnualDepartamentos[Año],AñoDeCalculo,TablaAnualDepartamentos[Departamento],$A36)</f>
        <v>5.0997309999999997E-2</v>
      </c>
      <c r="AP36" s="15">
        <f ca="1">SUMIFS(INDIRECT("TablaAnualDepartamentos["&amp;AP$1&amp;"]"),TablaAnualDepartamentos[Año],AñoDeCalculo,TablaAnualDepartamentos[Departamento],$A36)</f>
        <v>8.1628999999999993E-2</v>
      </c>
      <c r="AQ36" s="15">
        <f ca="1">SUMIFS(INDIRECT("TablaAnualDepartamentos["&amp;AQ$1&amp;"]"),TablaAnualDepartamentos[Año],AñoDeCalculo,TablaAnualDepartamentos[Departamento],$A36)</f>
        <v>2.2979030000000001E-2</v>
      </c>
      <c r="AR36" s="15">
        <f ca="1">SUMIFS(INDIRECT("TablaAnualDepartamentos["&amp;AR$1&amp;"]"),TablaAnualDepartamentos[Año],AñoDeCalculo,TablaAnualDepartamentos[Departamento],$A36)</f>
        <v>0</v>
      </c>
      <c r="AS36" s="15">
        <f ca="1">SUMIFS(INDIRECT("TablaAnualDepartamentos["&amp;AS$1&amp;"]"),TablaAnualDepartamentos[Año],AñoDeCalculo,TablaAnualDepartamentos[Departamento],$A36)</f>
        <v>0</v>
      </c>
      <c r="AT36" s="15">
        <f ca="1">SUMIFS(INDIRECT("TablaAnualDepartamentos["&amp;AT$1&amp;"]"),TablaAnualDepartamentos[Año],AñoDeCalculo,TablaAnualDepartamentos[Departamento],$A36)</f>
        <v>0</v>
      </c>
      <c r="AU36" s="15">
        <f ca="1">SUMIFS(INDIRECT("TablaAnualDepartamentos["&amp;AU$1&amp;"]"),TablaAnualDepartamentos[Año],AñoDeCalculo,TablaAnualDepartamentos[Departamento],$A36)</f>
        <v>0</v>
      </c>
      <c r="AV36" s="15">
        <f ca="1">SUMIFS(INDIRECT("TablaAnualDepartamentos["&amp;AV$1&amp;"]"),TablaAnualDepartamentos[Año],AñoDeCalculo,TablaAnualDepartamentos[Departamento],$A36)</f>
        <v>7.6935400000000001E-2</v>
      </c>
      <c r="AW36" s="15">
        <f ca="1">SUMIFS(INDIRECT("TablaAnualDepartamentos["&amp;AW$1&amp;"]"),TablaAnualDepartamentos[Año],AñoDeCalculo,TablaAnualDepartamentos[Departamento],$A36)</f>
        <v>0</v>
      </c>
      <c r="AX36" s="15">
        <f ca="1">SUMIFS(INDIRECT("TablaAnualDepartamentos["&amp;AX$1&amp;"]"),TablaAnualDepartamentos[Año],AñoDeCalculo,TablaAnualDepartamentos[Departamento],$A36)</f>
        <v>0</v>
      </c>
      <c r="AY36" s="15">
        <f ca="1">SUMIFS(INDIRECT("TablaAnualDepartamentos["&amp;AY$1&amp;"]"),TablaAnualDepartamentos[Año],AñoDeCalculo,TablaAnualDepartamentos[Departamento],$A36)</f>
        <v>0</v>
      </c>
      <c r="AZ36" s="15">
        <f ca="1">SUMIFS(INDIRECT("TablaAnualDepartamentos["&amp;AZ$1&amp;"]"),TablaAnualDepartamentos[Año],AñoDeCalculo,TablaAnualDepartamentos[Departamento],$A36)</f>
        <v>0</v>
      </c>
      <c r="BA36" s="15">
        <f ca="1">SUMIFS(INDIRECT("TablaAnualDepartamentos["&amp;BA$1&amp;"]"),TablaAnualDepartamentos[Año],AñoDeCalculo,TablaAnualDepartamentos[Departamento],$A36)</f>
        <v>0</v>
      </c>
      <c r="BB36" s="15">
        <f ca="1">SUMIFS(INDIRECT("TablaAnualDepartamentos["&amp;BB$1&amp;"]"),TablaAnualDepartamentos[Año],AñoDeCalculo,TablaAnualDepartamentos[Departamento],$A36)</f>
        <v>2.4471927000000001E-2</v>
      </c>
      <c r="BC36" s="15">
        <f ca="1">SUMIFS(INDIRECT("TablaAnualDepartamentos["&amp;BC$1&amp;"]"),TablaAnualDepartamentos[Año],AñoDeCalculo,TablaAnualDepartamentos[Departamento],$A36)</f>
        <v>0</v>
      </c>
      <c r="BD36" s="15">
        <f ca="1">SUMIFS(INDIRECT("TablaAnualDepartamentos["&amp;BD$1&amp;"]"),TablaAnualDepartamentos[Año],AñoDeCalculo,TablaAnualDepartamentos[Departamento],$A36)</f>
        <v>0</v>
      </c>
      <c r="BE36" s="15">
        <f ca="1">SUMIFS(INDIRECT("TablaAnualDepartamentos["&amp;BE$1&amp;"]"),TablaAnualDepartamentos[Año],AñoDeCalculo,TablaAnualDepartamentos[Departamento],$A36)</f>
        <v>0</v>
      </c>
      <c r="BF36" s="15">
        <f ca="1">SUMIFS(INDIRECT("TablaAnualDepartamentos["&amp;BF$1&amp;"]"),TablaAnualDepartamentos[Año],AñoDeCalculo,TablaAnualDepartamentos[Departamento],$A36)</f>
        <v>0</v>
      </c>
      <c r="BG36" s="15">
        <f ca="1">SUMIFS(INDIRECT("TablaAnualDepartamentos["&amp;BG$1&amp;"]"),TablaAnualDepartamentos[Año],AñoDeCalculo,TablaAnualDepartamentos[Departamento],$A36)</f>
        <v>0.11981020000000001</v>
      </c>
      <c r="BH36" s="15">
        <f ca="1">SUMIFS(INDIRECT("TablaAnualDepartamentos["&amp;BH$1&amp;"]"),TablaAnualDepartamentos[Año],AñoDeCalculo,TablaAnualDepartamentos[Departamento],$A36)</f>
        <v>8.5534700000000005E-2</v>
      </c>
      <c r="BI36" s="15">
        <f ca="1">SUMIFS(INDIRECT("TablaAnualDepartamentos["&amp;BI$1&amp;"]"),TablaAnualDepartamentos[Año],AñoDeCalculo,TablaAnualDepartamentos[Departamento],$A36)</f>
        <v>8.3433450000000006E-2</v>
      </c>
      <c r="BJ36" s="15">
        <f ca="1">SUMIFS(INDIRECT("TablaAnualDepartamentos["&amp;BJ$1&amp;"]"),TablaAnualDepartamentos[Año],AñoDeCalculo,TablaAnualDepartamentos[Departamento],$A36)</f>
        <v>0</v>
      </c>
      <c r="BK36" s="15">
        <f ca="1">SUMIFS(INDIRECT("TablaAnualDepartamentos["&amp;BK$1&amp;"]"),TablaAnualDepartamentos[Año],AñoDeCalculo,TablaAnualDepartamentos[Departamento],$A36)</f>
        <v>0</v>
      </c>
      <c r="BL36" s="15">
        <f ca="1">SUMIFS(INDIRECT("TablaAnualDepartamentos["&amp;BL$1&amp;"]"),TablaAnualDepartamentos[Año],AñoDeCalculo,TablaAnualDepartamentos[Departamento],$A36)</f>
        <v>5.6903186999999996E-3</v>
      </c>
      <c r="BM36" s="15">
        <f ca="1">SUMIFS(INDIRECT("TablaAnualDepartamentos["&amp;BM$1&amp;"]"),TablaAnualDepartamentos[Año],AñoDeCalculo,TablaAnualDepartamentos[Departamento],$A36)</f>
        <v>0.25372664</v>
      </c>
      <c r="BN36" s="15">
        <f ca="1">SUMIFS(INDIRECT("TablaAnualDepartamentos["&amp;BN$1&amp;"]"),TablaAnualDepartamentos[Año],AñoDeCalculo,TablaAnualDepartamentos[Departamento],$A36)</f>
        <v>0</v>
      </c>
      <c r="BO36" s="15">
        <f ca="1">SUMIFS(INDIRECT("TablaAnualDepartamentos["&amp;BO$1&amp;"]"),TablaAnualDepartamentos[Año],AñoDeCalculo,TablaAnualDepartamentos[Departamento],$A36)</f>
        <v>2.2671797E-2</v>
      </c>
      <c r="BP36" s="15">
        <f ca="1">SUMIFS(INDIRECT("TablaAnualDepartamentos["&amp;BP$1&amp;"]"),TablaAnualDepartamentos[Año],AñoDeCalculo,TablaAnualDepartamentos[Departamento],$A36)</f>
        <v>6.3757291999999993E-2</v>
      </c>
      <c r="BQ36" s="15">
        <f ca="1">SUMIFS(INDIRECT("TablaAnualDepartamentos["&amp;BQ$1&amp;"]"),TablaAnualDepartamentos[Año],AñoDeCalculo,TablaAnualDepartamentos[Departamento],$A36)</f>
        <v>0</v>
      </c>
      <c r="BR36" s="15">
        <f ca="1">SUMIFS(INDIRECT("TablaAnualDepartamentos["&amp;BR$1&amp;"]"),TablaAnualDepartamentos[Año],AñoDeCalculo,TablaAnualDepartamentos[Departamento],$A36)</f>
        <v>0</v>
      </c>
      <c r="BS36" s="15">
        <f ca="1">SUMIFS(INDIRECT("TablaAnualDepartamentos["&amp;BS$1&amp;"]"),TablaAnualDepartamentos[Año],AñoDeCalculo,TablaAnualDepartamentos[Departamento],$A36)</f>
        <v>0.17197960000000001</v>
      </c>
      <c r="BT36" s="15">
        <f ca="1">SUMIFS(INDIRECT("TablaAnualDepartamentos["&amp;BT$1&amp;"]"),TablaAnualDepartamentos[Año],AñoDeCalculo,TablaAnualDepartamentos[Departamento],$A36)</f>
        <v>0</v>
      </c>
      <c r="CE36" s="15">
        <f t="shared" ca="1" si="2"/>
        <v>2.8555514296323799E-2</v>
      </c>
      <c r="CF36" s="15">
        <f t="shared" ca="1" si="2"/>
        <v>1</v>
      </c>
      <c r="CK36" s="23">
        <f>IF(Departamentos!$D35=CK$2,Departamentos!$C35,0)</f>
        <v>0</v>
      </c>
      <c r="CL36" s="23">
        <f>IF(Departamentos!$D35=CL$2,Departamentos!$C35,0)</f>
        <v>0</v>
      </c>
      <c r="CM36" s="23">
        <f>IF(Departamentos!$D35=CM$2,Departamentos!$C35,0)</f>
        <v>0</v>
      </c>
      <c r="CN36" s="23">
        <f>IF(Departamentos!$D35=CN$2,Departamentos!$C35,0)</f>
        <v>0</v>
      </c>
      <c r="CO36" s="23">
        <f>IF(Departamentos!$D35=CO$2,Departamentos!$C35,0)</f>
        <v>0</v>
      </c>
      <c r="CP36" s="23">
        <f>IF(Departamentos!$D35=CP$2,Departamentos!$C35,0)</f>
        <v>0</v>
      </c>
      <c r="CQ36" s="23">
        <f>IF(Departamentos!$D35=CQ$2,Departamentos!$C35,0)</f>
        <v>0</v>
      </c>
      <c r="CR36" s="23">
        <f>IF(Departamentos!$D35=CR$2,Departamentos!$C35,0)</f>
        <v>107808</v>
      </c>
      <c r="CS36" s="23">
        <f>IF(Departamentos!$D35=CS$2,Departamentos!$C35,0)</f>
        <v>0</v>
      </c>
    </row>
    <row r="37" spans="1:97" x14ac:dyDescent="0.25">
      <c r="B37" s="42" t="s">
        <v>522</v>
      </c>
      <c r="C37" s="42">
        <f>INDEX(ListaIndicadores!$G$3:$G$144,C$45,1)</f>
        <v>0</v>
      </c>
      <c r="D37" s="42">
        <f>INDEX(ListaIndicadores!$G$3:$G$144,D$45,1)</f>
        <v>0</v>
      </c>
      <c r="E37" s="42">
        <f>INDEX(ListaIndicadores!$G$3:$G$144,E$45,1)</f>
        <v>0</v>
      </c>
      <c r="F37" s="42">
        <f>INDEX(ListaIndicadores!$G$3:$G$144,F$45,1)</f>
        <v>0</v>
      </c>
      <c r="G37" s="42">
        <f>INDEX(ListaIndicadores!$G$3:$G$144,G$45,1)</f>
        <v>0</v>
      </c>
      <c r="H37" s="42">
        <f>INDEX(ListaIndicadores!$G$3:$G$144,H$45,1)</f>
        <v>0</v>
      </c>
      <c r="I37" s="42">
        <f>INDEX(ListaIndicadores!$G$3:$G$144,I$45,1)</f>
        <v>0</v>
      </c>
      <c r="J37" s="42">
        <f>INDEX(ListaIndicadores!$G$3:$G$144,J$45,1)</f>
        <v>0</v>
      </c>
      <c r="K37" s="42">
        <f>INDEX(ListaIndicadores!$G$3:$G$144,K$45,1)</f>
        <v>0</v>
      </c>
      <c r="L37" s="42">
        <f>INDEX(ListaIndicadores!$G$3:$G$144,L$45,1)</f>
        <v>0</v>
      </c>
      <c r="M37" s="42">
        <f>INDEX(ListaIndicadores!$G$3:$G$144,M$45,1)</f>
        <v>0</v>
      </c>
      <c r="N37" s="42">
        <f>INDEX(ListaIndicadores!$G$3:$G$144,N$45,1)</f>
        <v>0</v>
      </c>
      <c r="O37" s="42">
        <f>INDEX(ListaIndicadores!$G$3:$G$144,O$45,1)</f>
        <v>0</v>
      </c>
      <c r="P37" s="42">
        <f>INDEX(ListaIndicadores!$G$3:$G$144,P$45,1)</f>
        <v>0</v>
      </c>
      <c r="Q37" s="42">
        <f>INDEX(ListaIndicadores!$G$3:$G$144,Q$45,1)</f>
        <v>0</v>
      </c>
      <c r="R37" s="42">
        <f>INDEX(ListaIndicadores!$G$3:$G$144,R$45,1)</f>
        <v>0</v>
      </c>
      <c r="S37" s="42">
        <f>INDEX(ListaIndicadores!$G$3:$G$144,S$45,1)</f>
        <v>0</v>
      </c>
      <c r="T37" s="42">
        <f>INDEX(ListaIndicadores!$G$3:$G$144,T$45,1)</f>
        <v>0</v>
      </c>
      <c r="U37" s="42">
        <f>INDEX(ListaIndicadores!$G$3:$G$144,U$45,1)</f>
        <v>0</v>
      </c>
      <c r="V37" s="42">
        <f>INDEX(ListaIndicadores!$G$3:$G$144,V$45,1)</f>
        <v>0</v>
      </c>
      <c r="W37" s="42">
        <f>INDEX(ListaIndicadores!$G$3:$G$144,W$45,1)</f>
        <v>0</v>
      </c>
      <c r="X37" s="42">
        <f>INDEX(ListaIndicadores!$G$3:$G$144,X$45,1)</f>
        <v>0</v>
      </c>
      <c r="Y37" s="42">
        <f>INDEX(ListaIndicadores!$G$3:$G$144,Y$45,1)</f>
        <v>0</v>
      </c>
      <c r="Z37" s="42">
        <f>INDEX(ListaIndicadores!$G$3:$G$144,Z$45,1)</f>
        <v>0</v>
      </c>
      <c r="AA37" s="42">
        <f>INDEX(ListaIndicadores!$G$3:$G$144,AA$45,1)</f>
        <v>0</v>
      </c>
      <c r="AB37" s="42">
        <f>INDEX(ListaIndicadores!$G$3:$G$144,AB$45,1)</f>
        <v>0</v>
      </c>
      <c r="AC37" s="42">
        <f>INDEX(ListaIndicadores!$G$3:$G$144,AC$45,1)</f>
        <v>0</v>
      </c>
      <c r="AD37" s="42">
        <f>INDEX(ListaIndicadores!$G$3:$G$144,AD$45,1)</f>
        <v>0</v>
      </c>
      <c r="AE37" s="42">
        <f>INDEX(ListaIndicadores!$G$3:$G$144,AE$45,1)</f>
        <v>0</v>
      </c>
      <c r="AF37" s="42">
        <f>INDEX(ListaIndicadores!$G$3:$G$144,AF$45,1)</f>
        <v>0</v>
      </c>
      <c r="AG37" s="42">
        <f>INDEX(ListaIndicadores!$G$3:$G$144,AG$45,1)</f>
        <v>0</v>
      </c>
      <c r="AH37" s="42">
        <f>INDEX(ListaIndicadores!$G$3:$G$144,AH$45,1)</f>
        <v>0</v>
      </c>
      <c r="AI37" s="42">
        <f>INDEX(ListaIndicadores!$G$3:$G$144,AI$45,1)</f>
        <v>0</v>
      </c>
      <c r="AJ37" s="42">
        <f>INDEX(ListaIndicadores!$G$3:$G$144,AJ$45,1)</f>
        <v>0</v>
      </c>
      <c r="AK37" s="42">
        <f>INDEX(ListaIndicadores!$G$3:$G$144,AK$45,1)</f>
        <v>0</v>
      </c>
      <c r="AL37" s="42">
        <f>INDEX(ListaIndicadores!$G$3:$G$144,AL$45,1)</f>
        <v>0</v>
      </c>
      <c r="AM37" s="42">
        <f>INDEX(ListaIndicadores!$G$3:$G$144,AM$45,1)</f>
        <v>0</v>
      </c>
      <c r="AN37" s="42">
        <f>INDEX(ListaIndicadores!$G$3:$G$144,AN$45,1)</f>
        <v>0</v>
      </c>
      <c r="AO37" s="42">
        <f>INDEX(ListaIndicadores!$G$3:$G$144,AO$45,1)</f>
        <v>0</v>
      </c>
      <c r="AP37" s="42">
        <f>INDEX(ListaIndicadores!$G$3:$G$144,AP$45,1)</f>
        <v>0</v>
      </c>
      <c r="AQ37" s="42">
        <f>INDEX(ListaIndicadores!$G$3:$G$144,AQ$45,1)</f>
        <v>0</v>
      </c>
      <c r="AR37" s="42">
        <f>INDEX(ListaIndicadores!$G$3:$G$144,AR$45,1)</f>
        <v>0</v>
      </c>
      <c r="AS37" s="42">
        <f>INDEX(ListaIndicadores!$G$3:$G$144,AS$45,1)</f>
        <v>0</v>
      </c>
      <c r="AT37" s="42">
        <f>INDEX(ListaIndicadores!$G$3:$G$144,AT$45,1)</f>
        <v>0</v>
      </c>
      <c r="AU37" s="42">
        <f>INDEX(ListaIndicadores!$G$3:$G$144,AU$45,1)</f>
        <v>0</v>
      </c>
      <c r="AV37" s="42">
        <f>INDEX(ListaIndicadores!$G$3:$G$144,AV$45,1)</f>
        <v>0</v>
      </c>
      <c r="AW37" s="42">
        <f>INDEX(ListaIndicadores!$G$3:$G$144,AW$45,1)</f>
        <v>0</v>
      </c>
      <c r="AX37" s="42">
        <f>INDEX(ListaIndicadores!$G$3:$G$144,AX$45,1)</f>
        <v>0</v>
      </c>
      <c r="AY37" s="42">
        <f>INDEX(ListaIndicadores!$G$3:$G$144,AY$45,1)</f>
        <v>0</v>
      </c>
      <c r="AZ37" s="42">
        <f>INDEX(ListaIndicadores!$G$3:$G$144,AZ$45,1)</f>
        <v>0</v>
      </c>
      <c r="BA37" s="42">
        <f>INDEX(ListaIndicadores!$G$3:$G$144,BA$45,1)</f>
        <v>0</v>
      </c>
      <c r="BB37" s="42">
        <f>INDEX(ListaIndicadores!$G$3:$G$144,BB$45,1)</f>
        <v>0</v>
      </c>
      <c r="BC37" s="42">
        <f>INDEX(ListaIndicadores!$G$3:$G$144,BC$45,1)</f>
        <v>0</v>
      </c>
      <c r="BD37" s="42">
        <f>INDEX(ListaIndicadores!$G$3:$G$144,BD$45,1)</f>
        <v>0</v>
      </c>
      <c r="BE37" s="42">
        <f>INDEX(ListaIndicadores!$G$3:$G$144,BE$45,1)</f>
        <v>0</v>
      </c>
      <c r="BF37" s="42">
        <f>INDEX(ListaIndicadores!$G$3:$G$144,BF$45,1)</f>
        <v>0</v>
      </c>
      <c r="BG37" s="42">
        <f>INDEX(ListaIndicadores!$G$3:$G$144,BG$45,1)</f>
        <v>0</v>
      </c>
      <c r="BH37" s="42">
        <f>INDEX(ListaIndicadores!$G$3:$G$144,BH$45,1)</f>
        <v>0</v>
      </c>
      <c r="BI37" s="42">
        <f>INDEX(ListaIndicadores!$G$3:$G$144,BI$45,1)</f>
        <v>0</v>
      </c>
      <c r="BJ37" s="42">
        <f>INDEX(ListaIndicadores!$G$3:$G$144,BJ$45,1)</f>
        <v>0</v>
      </c>
      <c r="BK37" s="42">
        <f>INDEX(ListaIndicadores!$G$3:$G$144,BK$45,1)</f>
        <v>0</v>
      </c>
      <c r="BL37" s="42">
        <f>INDEX(ListaIndicadores!$G$3:$G$144,BL$45,1)</f>
        <v>0</v>
      </c>
      <c r="BM37" s="42">
        <f>INDEX(ListaIndicadores!$G$3:$G$144,BM$45,1)</f>
        <v>0</v>
      </c>
      <c r="BN37" s="42">
        <f>INDEX(ListaIndicadores!$G$3:$G$144,BN$45,1)</f>
        <v>0</v>
      </c>
      <c r="BO37" s="42">
        <f>INDEX(ListaIndicadores!$G$3:$G$144,BO$45,1)</f>
        <v>5.3014750577367103E-3</v>
      </c>
      <c r="BP37" s="42">
        <f>INDEX(ListaIndicadores!$G$3:$G$144,BP$45,1)</f>
        <v>2.7499087860671598E-2</v>
      </c>
      <c r="BQ37" s="42">
        <f>INDEX(ListaIndicadores!$G$3:$G$144,BQ$45,1)</f>
        <v>0</v>
      </c>
      <c r="BR37" s="42">
        <f>INDEX(ListaIndicadores!$G$3:$G$144,BR$45,1)</f>
        <v>0</v>
      </c>
      <c r="BS37" s="42">
        <f>INDEX(ListaIndicadores!$G$3:$G$144,BS$45,1)</f>
        <v>0</v>
      </c>
      <c r="BT37" s="42">
        <f>INDEX(ListaIndicadores!$G$3:$G$144,BT$45,1)</f>
        <v>0</v>
      </c>
      <c r="CK37" s="12">
        <f>SUM(CK3:CK36)</f>
        <v>6407103</v>
      </c>
      <c r="CL37" s="12">
        <f t="shared" ref="CL37:CS37" si="3">SUM(CL3:CL36)</f>
        <v>10718155</v>
      </c>
      <c r="CM37" s="12">
        <f t="shared" si="3"/>
        <v>7412569</v>
      </c>
      <c r="CN37" s="12">
        <f t="shared" si="3"/>
        <v>8852688</v>
      </c>
      <c r="CO37" s="12">
        <f t="shared" si="3"/>
        <v>5313987</v>
      </c>
      <c r="CP37" s="12">
        <f t="shared" si="3"/>
        <v>3629912</v>
      </c>
      <c r="CQ37" s="12">
        <f t="shared" si="3"/>
        <v>4475893</v>
      </c>
      <c r="CR37" s="12">
        <f t="shared" si="3"/>
        <v>1386943</v>
      </c>
      <c r="CS37" s="12">
        <f t="shared" si="3"/>
        <v>61289</v>
      </c>
    </row>
    <row r="38" spans="1:97" x14ac:dyDescent="0.25">
      <c r="B38" s="42" t="s">
        <v>523</v>
      </c>
      <c r="C38" s="42">
        <f>INDEX(ListaIndicadores!$H$3:$H$144,C$45,1)</f>
        <v>1</v>
      </c>
      <c r="D38" s="42">
        <f>INDEX(ListaIndicadores!$H$3:$H$144,D$45,1)</f>
        <v>1</v>
      </c>
      <c r="E38" s="42">
        <f>INDEX(ListaIndicadores!$H$3:$H$144,E$45,1)</f>
        <v>1</v>
      </c>
      <c r="F38" s="42">
        <f>INDEX(ListaIndicadores!$H$3:$H$144,F$45,1)</f>
        <v>1</v>
      </c>
      <c r="G38" s="42">
        <f>INDEX(ListaIndicadores!$H$3:$H$144,G$45,1)</f>
        <v>1</v>
      </c>
      <c r="H38" s="42">
        <f>INDEX(ListaIndicadores!$H$3:$H$144,H$45,1)</f>
        <v>1</v>
      </c>
      <c r="I38" s="42">
        <f>INDEX(ListaIndicadores!$H$3:$H$144,I$45,1)</f>
        <v>1</v>
      </c>
      <c r="J38" s="42">
        <f>INDEX(ListaIndicadores!$H$3:$H$144,J$45,1)</f>
        <v>1</v>
      </c>
      <c r="K38" s="42">
        <f>INDEX(ListaIndicadores!$H$3:$H$144,K$45,1)</f>
        <v>1</v>
      </c>
      <c r="L38" s="42">
        <f>INDEX(ListaIndicadores!$H$3:$H$144,L$45,1)</f>
        <v>1</v>
      </c>
      <c r="M38" s="42">
        <f>INDEX(ListaIndicadores!$H$3:$H$144,M$45,1)</f>
        <v>1</v>
      </c>
      <c r="N38" s="42">
        <f>INDEX(ListaIndicadores!$H$3:$H$144,N$45,1)</f>
        <v>1</v>
      </c>
      <c r="O38" s="42">
        <f>INDEX(ListaIndicadores!$H$3:$H$144,O$45,1)</f>
        <v>7</v>
      </c>
      <c r="P38" s="42">
        <f>INDEX(ListaIndicadores!$H$3:$H$144,P$45,1)</f>
        <v>7</v>
      </c>
      <c r="Q38" s="42">
        <f>INDEX(ListaIndicadores!$H$3:$H$144,Q$45,1)</f>
        <v>7</v>
      </c>
      <c r="R38" s="42">
        <f>INDEX(ListaIndicadores!$H$3:$H$144,R$45,1)</f>
        <v>7</v>
      </c>
      <c r="S38" s="42">
        <f>INDEX(ListaIndicadores!$H$3:$H$144,S$45,1)</f>
        <v>7</v>
      </c>
      <c r="T38" s="42">
        <f>INDEX(ListaIndicadores!$H$3:$H$144,T$45,1)</f>
        <v>7</v>
      </c>
      <c r="U38" s="42">
        <f>INDEX(ListaIndicadores!$H$3:$H$144,U$45,1)</f>
        <v>11</v>
      </c>
      <c r="V38" s="42">
        <f>INDEX(ListaIndicadores!$H$3:$H$144,V$45,1)</f>
        <v>1</v>
      </c>
      <c r="W38" s="42">
        <f>INDEX(ListaIndicadores!$H$3:$H$144,W$45,1)</f>
        <v>1</v>
      </c>
      <c r="X38" s="42">
        <f>INDEX(ListaIndicadores!$H$3:$H$144,X$45,1)</f>
        <v>1</v>
      </c>
      <c r="Y38" s="42">
        <f>INDEX(ListaIndicadores!$H$3:$H$144,Y$45,1)</f>
        <v>1</v>
      </c>
      <c r="Z38" s="42">
        <f>INDEX(ListaIndicadores!$H$3:$H$144,Z$45,1)</f>
        <v>1</v>
      </c>
      <c r="AA38" s="42">
        <f>INDEX(ListaIndicadores!$H$3:$H$144,AA$45,1)</f>
        <v>1</v>
      </c>
      <c r="AB38" s="42">
        <f>INDEX(ListaIndicadores!$H$3:$H$144,AB$45,1)</f>
        <v>1</v>
      </c>
      <c r="AC38" s="42">
        <f>INDEX(ListaIndicadores!$H$3:$H$144,AC$45,1)</f>
        <v>1</v>
      </c>
      <c r="AD38" s="42">
        <f>INDEX(ListaIndicadores!$H$3:$H$144,AD$45,1)</f>
        <v>1</v>
      </c>
      <c r="AE38" s="42">
        <f>INDEX(ListaIndicadores!$H$3:$H$144,AE$45,1)</f>
        <v>13</v>
      </c>
      <c r="AF38" s="42">
        <f>INDEX(ListaIndicadores!$H$3:$H$144,AF$45,1)</f>
        <v>1</v>
      </c>
      <c r="AG38" s="42">
        <f>INDEX(ListaIndicadores!$H$3:$H$144,AG$45,1)</f>
        <v>1</v>
      </c>
      <c r="AH38" s="42">
        <f>INDEX(ListaIndicadores!$H$3:$H$144,AH$45,1)</f>
        <v>4</v>
      </c>
      <c r="AI38" s="42">
        <f>INDEX(ListaIndicadores!$H$3:$H$144,AI$45,1)</f>
        <v>4</v>
      </c>
      <c r="AJ38" s="42">
        <f>INDEX(ListaIndicadores!$H$3:$H$144,AJ$45,1)</f>
        <v>1</v>
      </c>
      <c r="AK38" s="42">
        <f>INDEX(ListaIndicadores!$H$3:$H$144,AK$45,1)</f>
        <v>25</v>
      </c>
      <c r="AL38" s="42">
        <f>INDEX(ListaIndicadores!$H$3:$H$144,AL$45,1)</f>
        <v>1</v>
      </c>
      <c r="AM38" s="42">
        <f>INDEX(ListaIndicadores!$H$3:$H$144,AM$45,1)</f>
        <v>1</v>
      </c>
      <c r="AN38" s="42">
        <f>INDEX(ListaIndicadores!$H$3:$H$144,AN$45,1)</f>
        <v>1</v>
      </c>
      <c r="AO38" s="42">
        <f>INDEX(ListaIndicadores!$H$3:$H$144,AO$45,1)</f>
        <v>1</v>
      </c>
      <c r="AP38" s="42">
        <f>INDEX(ListaIndicadores!$H$3:$H$144,AP$45,1)</f>
        <v>1</v>
      </c>
      <c r="AQ38" s="42">
        <f>INDEX(ListaIndicadores!$H$3:$H$144,AQ$45,1)</f>
        <v>1</v>
      </c>
      <c r="AR38" s="42">
        <f>INDEX(ListaIndicadores!$H$3:$H$144,AR$45,1)</f>
        <v>1</v>
      </c>
      <c r="AS38" s="42">
        <f>INDEX(ListaIndicadores!$H$3:$H$144,AS$45,1)</f>
        <v>1</v>
      </c>
      <c r="AT38" s="42">
        <f>INDEX(ListaIndicadores!$H$3:$H$144,AT$45,1)</f>
        <v>1</v>
      </c>
      <c r="AU38" s="42">
        <f>INDEX(ListaIndicadores!$H$3:$H$144,AU$45,1)</f>
        <v>1</v>
      </c>
      <c r="AV38" s="42">
        <f>INDEX(ListaIndicadores!$H$3:$H$144,AV$45,1)</f>
        <v>1</v>
      </c>
      <c r="AW38" s="42">
        <f>INDEX(ListaIndicadores!$H$3:$H$144,AW$45,1)</f>
        <v>1</v>
      </c>
      <c r="AX38" s="42">
        <f>INDEX(ListaIndicadores!$H$3:$H$144,AX$45,1)</f>
        <v>1</v>
      </c>
      <c r="AY38" s="42">
        <f>INDEX(ListaIndicadores!$H$3:$H$144,AY$45,1)</f>
        <v>1</v>
      </c>
      <c r="AZ38" s="42">
        <f>INDEX(ListaIndicadores!$H$3:$H$144,AZ$45,1)</f>
        <v>1</v>
      </c>
      <c r="BA38" s="42">
        <f>INDEX(ListaIndicadores!$H$3:$H$144,BA$45,1)</f>
        <v>1</v>
      </c>
      <c r="BB38" s="42">
        <f>INDEX(ListaIndicadores!$H$3:$H$144,BB$45,1)</f>
        <v>1</v>
      </c>
      <c r="BC38" s="42">
        <f>INDEX(ListaIndicadores!$H$3:$H$144,BC$45,1)</f>
        <v>25</v>
      </c>
      <c r="BD38" s="42">
        <f>INDEX(ListaIndicadores!$H$3:$H$144,BD$45,1)</f>
        <v>0</v>
      </c>
      <c r="BE38" s="42">
        <f>INDEX(ListaIndicadores!$H$3:$H$144,BE$45,1)</f>
        <v>0</v>
      </c>
      <c r="BF38" s="42">
        <f>INDEX(ListaIndicadores!$H$3:$H$144,BF$45,1)</f>
        <v>1</v>
      </c>
      <c r="BG38" s="42">
        <f>INDEX(ListaIndicadores!$H$3:$H$144,BG$45,1)</f>
        <v>1</v>
      </c>
      <c r="BH38" s="42">
        <f>INDEX(ListaIndicadores!$H$3:$H$144,BH$45,1)</f>
        <v>1</v>
      </c>
      <c r="BI38" s="42">
        <f>INDEX(ListaIndicadores!$H$3:$H$144,BI$45,1)</f>
        <v>1</v>
      </c>
      <c r="BJ38" s="42">
        <f>INDEX(ListaIndicadores!$H$3:$H$144,BJ$45,1)</f>
        <v>1</v>
      </c>
      <c r="BK38" s="42">
        <f>INDEX(ListaIndicadores!$H$3:$H$144,BK$45,1)</f>
        <v>1</v>
      </c>
      <c r="BL38" s="42">
        <f>INDEX(ListaIndicadores!$H$3:$H$144,BL$45,1)</f>
        <v>1</v>
      </c>
      <c r="BM38" s="42">
        <f>INDEX(ListaIndicadores!$H$3:$H$144,BM$45,1)</f>
        <v>1</v>
      </c>
      <c r="BN38" s="42">
        <f>INDEX(ListaIndicadores!$H$3:$H$144,BN$45,1)</f>
        <v>1</v>
      </c>
      <c r="BO38" s="42">
        <f>INDEX(ListaIndicadores!$H$3:$H$144,BO$45,1)</f>
        <v>2.2814065883416501E-2</v>
      </c>
      <c r="BP38" s="42">
        <f>INDEX(ListaIndicadores!$H$3:$H$144,BP$45,1)</f>
        <v>9.9407209698532895E-2</v>
      </c>
      <c r="BQ38" s="42">
        <f>INDEX(ListaIndicadores!$H$3:$H$144,BQ$45,1)</f>
        <v>0</v>
      </c>
      <c r="BR38" s="42">
        <f>INDEX(ListaIndicadores!$H$3:$H$144,BR$45,1)</f>
        <v>1</v>
      </c>
      <c r="BS38" s="42">
        <f>INDEX(ListaIndicadores!$H$3:$H$144,BS$45,1)</f>
        <v>1</v>
      </c>
      <c r="BT38" s="42">
        <f>INDEX(ListaIndicadores!$H$3:$H$144,BT$45,1)</f>
        <v>1</v>
      </c>
    </row>
    <row r="41" spans="1:97" x14ac:dyDescent="0.25">
      <c r="B41" s="42" t="s">
        <v>396</v>
      </c>
      <c r="C41" s="42">
        <f t="shared" ref="C41:Q41" ca="1" si="4">AVERAGE(C$4:C$36)</f>
        <v>0</v>
      </c>
      <c r="D41" s="42">
        <f t="shared" ca="1" si="4"/>
        <v>0</v>
      </c>
      <c r="E41" s="42">
        <f t="shared" ca="1" si="4"/>
        <v>0</v>
      </c>
      <c r="F41" s="42">
        <f t="shared" ca="1" si="4"/>
        <v>0</v>
      </c>
      <c r="G41" s="42">
        <f t="shared" ca="1" si="4"/>
        <v>0</v>
      </c>
      <c r="H41" s="42">
        <f t="shared" ca="1" si="4"/>
        <v>0</v>
      </c>
      <c r="I41" s="42">
        <f t="shared" ca="1" si="4"/>
        <v>0</v>
      </c>
      <c r="J41" s="42">
        <f t="shared" ca="1" si="4"/>
        <v>0</v>
      </c>
      <c r="K41" s="42">
        <f t="shared" ca="1" si="4"/>
        <v>0</v>
      </c>
      <c r="L41" s="42">
        <f t="shared" ca="1" si="4"/>
        <v>0</v>
      </c>
      <c r="M41" s="42">
        <f t="shared" ca="1" si="4"/>
        <v>0</v>
      </c>
      <c r="N41" s="42">
        <f t="shared" ca="1" si="4"/>
        <v>0</v>
      </c>
      <c r="O41" s="42">
        <f t="shared" ca="1" si="4"/>
        <v>0</v>
      </c>
      <c r="P41" s="42">
        <f t="shared" ca="1" si="4"/>
        <v>0</v>
      </c>
      <c r="Q41" s="42">
        <f t="shared" ca="1" si="4"/>
        <v>0</v>
      </c>
      <c r="R41" s="42">
        <f t="shared" ref="R41:AW41" ca="1" si="5">AVERAGE(R$4:R$36)</f>
        <v>3.3476097878787883</v>
      </c>
      <c r="S41" s="42">
        <f t="shared" ca="1" si="5"/>
        <v>6.467704363636364</v>
      </c>
      <c r="T41" s="42">
        <f t="shared" ca="1" si="5"/>
        <v>2.9571566060606065</v>
      </c>
      <c r="U41" s="42">
        <f t="shared" ca="1" si="5"/>
        <v>1.6961702151515152</v>
      </c>
      <c r="V41" s="42">
        <f t="shared" ca="1" si="5"/>
        <v>0</v>
      </c>
      <c r="W41" s="42">
        <f t="shared" ca="1" si="5"/>
        <v>0</v>
      </c>
      <c r="X41" s="42">
        <f t="shared" ca="1" si="5"/>
        <v>0</v>
      </c>
      <c r="Y41" s="42">
        <f t="shared" ca="1" si="5"/>
        <v>0</v>
      </c>
      <c r="Z41" s="42">
        <f t="shared" ca="1" si="5"/>
        <v>0</v>
      </c>
      <c r="AA41" s="42">
        <f t="shared" ca="1" si="5"/>
        <v>0</v>
      </c>
      <c r="AB41" s="42">
        <f t="shared" ca="1" si="5"/>
        <v>0</v>
      </c>
      <c r="AC41" s="42">
        <f t="shared" ca="1" si="5"/>
        <v>0</v>
      </c>
      <c r="AD41" s="42">
        <f t="shared" ca="1" si="5"/>
        <v>0</v>
      </c>
      <c r="AE41" s="42">
        <f t="shared" ca="1" si="5"/>
        <v>7.3780461515151501</v>
      </c>
      <c r="AF41" s="42">
        <f t="shared" ca="1" si="5"/>
        <v>0.7410890909090907</v>
      </c>
      <c r="AG41" s="42">
        <f t="shared" ca="1" si="5"/>
        <v>0.35265932432371166</v>
      </c>
      <c r="AH41" s="42">
        <f t="shared" ca="1" si="5"/>
        <v>1.1076730818181815</v>
      </c>
      <c r="AI41" s="42">
        <f t="shared" ca="1" si="5"/>
        <v>0.7472370545454543</v>
      </c>
      <c r="AJ41" s="42">
        <f t="shared" ca="1" si="5"/>
        <v>4.2941978787878789E-2</v>
      </c>
      <c r="AK41" s="42">
        <f t="shared" ca="1" si="5"/>
        <v>6.1940403636363639</v>
      </c>
      <c r="AL41" s="42">
        <f t="shared" ca="1" si="5"/>
        <v>0.25091411680503545</v>
      </c>
      <c r="AM41" s="42">
        <f t="shared" ca="1" si="5"/>
        <v>0</v>
      </c>
      <c r="AN41" s="42">
        <f t="shared" ca="1" si="5"/>
        <v>0.41606410212121214</v>
      </c>
      <c r="AO41" s="42">
        <f t="shared" ca="1" si="5"/>
        <v>0.14669378363636362</v>
      </c>
      <c r="AP41" s="42">
        <f t="shared" ca="1" si="5"/>
        <v>0.12186128212121212</v>
      </c>
      <c r="AQ41" s="42">
        <f t="shared" ca="1" si="5"/>
        <v>5.5726615454545464E-2</v>
      </c>
      <c r="AR41" s="42">
        <f t="shared" ca="1" si="5"/>
        <v>0</v>
      </c>
      <c r="AS41" s="42">
        <f t="shared" ca="1" si="5"/>
        <v>0</v>
      </c>
      <c r="AT41" s="42">
        <f t="shared" ca="1" si="5"/>
        <v>0</v>
      </c>
      <c r="AU41" s="42">
        <f t="shared" ca="1" si="5"/>
        <v>0</v>
      </c>
      <c r="AV41" s="42">
        <f t="shared" ca="1" si="5"/>
        <v>0.28132097272727274</v>
      </c>
      <c r="AW41" s="42">
        <f t="shared" ca="1" si="5"/>
        <v>0</v>
      </c>
      <c r="AX41" s="42">
        <f t="shared" ref="AX41:BT41" ca="1" si="6">AVERAGE(AX$4:AX$36)</f>
        <v>0</v>
      </c>
      <c r="AY41" s="42">
        <f t="shared" ca="1" si="6"/>
        <v>0</v>
      </c>
      <c r="AZ41" s="42">
        <f t="shared" ca="1" si="6"/>
        <v>0</v>
      </c>
      <c r="BA41" s="42">
        <f t="shared" ca="1" si="6"/>
        <v>0</v>
      </c>
      <c r="BB41" s="42">
        <f t="shared" ca="1" si="6"/>
        <v>0.2320342491818182</v>
      </c>
      <c r="BC41" s="42">
        <f t="shared" ca="1" si="6"/>
        <v>0</v>
      </c>
      <c r="BD41" s="42">
        <f t="shared" ca="1" si="6"/>
        <v>0</v>
      </c>
      <c r="BE41" s="42">
        <f t="shared" ca="1" si="6"/>
        <v>0</v>
      </c>
      <c r="BF41" s="42">
        <f t="shared" ca="1" si="6"/>
        <v>0</v>
      </c>
      <c r="BG41" s="42">
        <f t="shared" ca="1" si="6"/>
        <v>0.55621070909090908</v>
      </c>
      <c r="BH41" s="42">
        <f t="shared" ca="1" si="6"/>
        <v>7.6109560606060611E-2</v>
      </c>
      <c r="BI41" s="42">
        <f t="shared" ca="1" si="6"/>
        <v>0.10789528181818182</v>
      </c>
      <c r="BJ41" s="42">
        <f t="shared" ca="1" si="6"/>
        <v>0</v>
      </c>
      <c r="BK41" s="42">
        <f t="shared" ca="1" si="6"/>
        <v>0</v>
      </c>
      <c r="BL41" s="42">
        <f t="shared" ca="1" si="6"/>
        <v>1.8061016606060608E-3</v>
      </c>
      <c r="BM41" s="42">
        <f t="shared" ca="1" si="6"/>
        <v>0.22323874212121209</v>
      </c>
      <c r="BN41" s="42">
        <f t="shared" ca="1" si="6"/>
        <v>0</v>
      </c>
      <c r="BO41" s="42">
        <f t="shared" ca="1" si="6"/>
        <v>1.1581173303030306E-2</v>
      </c>
      <c r="BP41" s="42">
        <f t="shared" ca="1" si="6"/>
        <v>1.6103637909090911E-2</v>
      </c>
      <c r="BQ41" s="42">
        <f t="shared" ca="1" si="6"/>
        <v>0</v>
      </c>
      <c r="BR41" s="42">
        <f t="shared" ca="1" si="6"/>
        <v>0</v>
      </c>
      <c r="BS41" s="42">
        <f t="shared" ca="1" si="6"/>
        <v>0.11260731181818182</v>
      </c>
      <c r="BT41" s="42">
        <f t="shared" ca="1" si="6"/>
        <v>0</v>
      </c>
    </row>
    <row r="42" spans="1:97" x14ac:dyDescent="0.25">
      <c r="B42" s="42" t="s">
        <v>397</v>
      </c>
      <c r="C42" s="42">
        <f t="shared" ref="C42:Q42" ca="1" si="7">_xlfn.STDEV.S(C$4:C$36)</f>
        <v>0</v>
      </c>
      <c r="D42" s="42">
        <f t="shared" ca="1" si="7"/>
        <v>0</v>
      </c>
      <c r="E42" s="42">
        <f t="shared" ca="1" si="7"/>
        <v>0</v>
      </c>
      <c r="F42" s="42">
        <f t="shared" ca="1" si="7"/>
        <v>0</v>
      </c>
      <c r="G42" s="42">
        <f t="shared" ca="1" si="7"/>
        <v>0</v>
      </c>
      <c r="H42" s="42">
        <f t="shared" ca="1" si="7"/>
        <v>0</v>
      </c>
      <c r="I42" s="42">
        <f t="shared" ca="1" si="7"/>
        <v>0</v>
      </c>
      <c r="J42" s="42">
        <f t="shared" ca="1" si="7"/>
        <v>0</v>
      </c>
      <c r="K42" s="42">
        <f t="shared" ca="1" si="7"/>
        <v>0</v>
      </c>
      <c r="L42" s="42">
        <f t="shared" ca="1" si="7"/>
        <v>0</v>
      </c>
      <c r="M42" s="42">
        <f t="shared" ca="1" si="7"/>
        <v>0</v>
      </c>
      <c r="N42" s="42">
        <f t="shared" ca="1" si="7"/>
        <v>0</v>
      </c>
      <c r="O42" s="42">
        <f t="shared" ca="1" si="7"/>
        <v>0</v>
      </c>
      <c r="P42" s="42">
        <f t="shared" ca="1" si="7"/>
        <v>0</v>
      </c>
      <c r="Q42" s="42">
        <f t="shared" ca="1" si="7"/>
        <v>0</v>
      </c>
      <c r="R42" s="42">
        <f t="shared" ref="R42:AW42" ca="1" si="8">_xlfn.STDEV.S(R$4:R$36)</f>
        <v>1.1115510755901585</v>
      </c>
      <c r="S42" s="42">
        <f t="shared" ca="1" si="8"/>
        <v>0.19155329795366649</v>
      </c>
      <c r="T42" s="42">
        <f t="shared" ca="1" si="8"/>
        <v>0.96587696911330001</v>
      </c>
      <c r="U42" s="42">
        <f t="shared" ca="1" si="8"/>
        <v>0.63857452618834043</v>
      </c>
      <c r="V42" s="42">
        <f t="shared" ca="1" si="8"/>
        <v>0</v>
      </c>
      <c r="W42" s="42">
        <f t="shared" ca="1" si="8"/>
        <v>0</v>
      </c>
      <c r="X42" s="42">
        <f t="shared" ca="1" si="8"/>
        <v>0</v>
      </c>
      <c r="Y42" s="42">
        <f t="shared" ca="1" si="8"/>
        <v>0</v>
      </c>
      <c r="Z42" s="42">
        <f t="shared" ca="1" si="8"/>
        <v>0</v>
      </c>
      <c r="AA42" s="42">
        <f t="shared" ca="1" si="8"/>
        <v>0</v>
      </c>
      <c r="AB42" s="42">
        <f t="shared" ca="1" si="8"/>
        <v>0</v>
      </c>
      <c r="AC42" s="42">
        <f t="shared" ca="1" si="8"/>
        <v>0</v>
      </c>
      <c r="AD42" s="42">
        <f t="shared" ca="1" si="8"/>
        <v>0</v>
      </c>
      <c r="AE42" s="42">
        <f t="shared" ca="1" si="8"/>
        <v>1.1704710828340299</v>
      </c>
      <c r="AF42" s="42">
        <f t="shared" ca="1" si="8"/>
        <v>0.15452344924726721</v>
      </c>
      <c r="AG42" s="42">
        <f t="shared" ca="1" si="8"/>
        <v>0.22925426908385027</v>
      </c>
      <c r="AH42" s="42">
        <f t="shared" ca="1" si="8"/>
        <v>0.31659844809058429</v>
      </c>
      <c r="AI42" s="42">
        <f t="shared" ca="1" si="8"/>
        <v>0.27201643263682895</v>
      </c>
      <c r="AJ42" s="42">
        <f t="shared" ca="1" si="8"/>
        <v>3.5986247253620519E-2</v>
      </c>
      <c r="AK42" s="42">
        <f t="shared" ca="1" si="8"/>
        <v>2.8113284588181768</v>
      </c>
      <c r="AL42" s="42">
        <f t="shared" ca="1" si="8"/>
        <v>0.16145734455136418</v>
      </c>
      <c r="AM42" s="42">
        <f t="shared" ca="1" si="8"/>
        <v>0</v>
      </c>
      <c r="AN42" s="42">
        <f t="shared" ca="1" si="8"/>
        <v>0.1706741888895156</v>
      </c>
      <c r="AO42" s="42">
        <f t="shared" ca="1" si="8"/>
        <v>7.2423136678291769E-2</v>
      </c>
      <c r="AP42" s="42">
        <f t="shared" ca="1" si="8"/>
        <v>2.7797975963609931E-2</v>
      </c>
      <c r="AQ42" s="42">
        <f t="shared" ca="1" si="8"/>
        <v>2.9100794052323655E-2</v>
      </c>
      <c r="AR42" s="42">
        <f t="shared" ca="1" si="8"/>
        <v>0</v>
      </c>
      <c r="AS42" s="42">
        <f t="shared" ca="1" si="8"/>
        <v>0</v>
      </c>
      <c r="AT42" s="42">
        <f t="shared" ca="1" si="8"/>
        <v>0</v>
      </c>
      <c r="AU42" s="42">
        <f t="shared" ca="1" si="8"/>
        <v>0</v>
      </c>
      <c r="AV42" s="42">
        <f t="shared" ca="1" si="8"/>
        <v>0.12998401202238843</v>
      </c>
      <c r="AW42" s="42">
        <f t="shared" ca="1" si="8"/>
        <v>0</v>
      </c>
      <c r="AX42" s="42">
        <f t="shared" ref="AX42:BT42" ca="1" si="9">_xlfn.STDEV.S(AX$4:AX$36)</f>
        <v>0</v>
      </c>
      <c r="AY42" s="42">
        <f t="shared" ca="1" si="9"/>
        <v>0</v>
      </c>
      <c r="AZ42" s="42">
        <f t="shared" ca="1" si="9"/>
        <v>0</v>
      </c>
      <c r="BA42" s="42">
        <f t="shared" ca="1" si="9"/>
        <v>0</v>
      </c>
      <c r="BB42" s="42">
        <f t="shared" ca="1" si="9"/>
        <v>0.12045469212694737</v>
      </c>
      <c r="BC42" s="42">
        <f t="shared" ca="1" si="9"/>
        <v>0</v>
      </c>
      <c r="BD42" s="42">
        <f t="shared" ca="1" si="9"/>
        <v>0</v>
      </c>
      <c r="BE42" s="42">
        <f t="shared" ca="1" si="9"/>
        <v>0</v>
      </c>
      <c r="BF42" s="42">
        <f t="shared" ca="1" si="9"/>
        <v>0</v>
      </c>
      <c r="BG42" s="42">
        <f t="shared" ca="1" si="9"/>
        <v>0.21686566384585929</v>
      </c>
      <c r="BH42" s="42">
        <f t="shared" ca="1" si="9"/>
        <v>3.0028737025725914E-2</v>
      </c>
      <c r="BI42" s="42">
        <f t="shared" ca="1" si="9"/>
        <v>3.3534624895844599E-2</v>
      </c>
      <c r="BJ42" s="42">
        <f t="shared" ca="1" si="9"/>
        <v>0</v>
      </c>
      <c r="BK42" s="42">
        <f t="shared" ca="1" si="9"/>
        <v>0</v>
      </c>
      <c r="BL42" s="42">
        <f t="shared" ca="1" si="9"/>
        <v>1.5160593449579771E-3</v>
      </c>
      <c r="BM42" s="42">
        <f t="shared" ca="1" si="9"/>
        <v>6.6907100692916013E-2</v>
      </c>
      <c r="BN42" s="42">
        <f t="shared" ca="1" si="9"/>
        <v>0</v>
      </c>
      <c r="BO42" s="42">
        <f t="shared" ca="1" si="9"/>
        <v>5.999671718812806E-3</v>
      </c>
      <c r="BP42" s="42">
        <f t="shared" ca="1" si="9"/>
        <v>1.7864087096620459E-2</v>
      </c>
      <c r="BQ42" s="42">
        <f t="shared" ca="1" si="9"/>
        <v>0</v>
      </c>
      <c r="BR42" s="42">
        <f t="shared" ca="1" si="9"/>
        <v>0</v>
      </c>
      <c r="BS42" s="42">
        <f t="shared" ca="1" si="9"/>
        <v>3.8060647498220329E-2</v>
      </c>
      <c r="BT42" s="42">
        <f t="shared" ca="1" si="9"/>
        <v>0</v>
      </c>
    </row>
    <row r="43" spans="1:97" x14ac:dyDescent="0.25">
      <c r="B43" s="42" t="s">
        <v>402</v>
      </c>
      <c r="C43" s="42" t="b">
        <f>INDEX(ListaIndicadores!$F$3:$F$144,C$45,1)=1</f>
        <v>0</v>
      </c>
      <c r="D43" s="42" t="b">
        <f>INDEX(ListaIndicadores!$F$3:$F$144,D$45,1)=1</f>
        <v>0</v>
      </c>
      <c r="E43" s="42" t="b">
        <f>INDEX(ListaIndicadores!$F$3:$F$144,E$45,1)=1</f>
        <v>0</v>
      </c>
      <c r="F43" s="42" t="b">
        <f>INDEX(ListaIndicadores!$F$3:$F$144,F$45,1)=1</f>
        <v>0</v>
      </c>
      <c r="G43" s="42" t="b">
        <f>INDEX(ListaIndicadores!$F$3:$F$144,G$45,1)=1</f>
        <v>0</v>
      </c>
      <c r="H43" s="42" t="b">
        <f>INDEX(ListaIndicadores!$F$3:$F$144,H$45,1)=1</f>
        <v>0</v>
      </c>
      <c r="I43" s="42" t="b">
        <f>INDEX(ListaIndicadores!$F$3:$F$144,I$45,1)=1</f>
        <v>0</v>
      </c>
      <c r="J43" s="42" t="b">
        <f>INDEX(ListaIndicadores!$F$3:$F$144,J$45,1)=1</f>
        <v>0</v>
      </c>
      <c r="K43" s="42" t="b">
        <f>INDEX(ListaIndicadores!$F$3:$F$144,K$45,1)=1</f>
        <v>0</v>
      </c>
      <c r="L43" s="42" t="b">
        <f>INDEX(ListaIndicadores!$F$3:$F$144,L$45,1)=1</f>
        <v>0</v>
      </c>
      <c r="M43" s="42" t="b">
        <f>INDEX(ListaIndicadores!$F$3:$F$144,M$45,1)=1</f>
        <v>0</v>
      </c>
      <c r="N43" s="42" t="b">
        <f>INDEX(ListaIndicadores!$F$3:$F$144,N$45,1)=1</f>
        <v>0</v>
      </c>
      <c r="O43" s="42" t="b">
        <f>INDEX(ListaIndicadores!$F$3:$F$144,O$45,1)=1</f>
        <v>0</v>
      </c>
      <c r="P43" s="42" t="b">
        <f>INDEX(ListaIndicadores!$F$3:$F$144,P$45,1)=1</f>
        <v>0</v>
      </c>
      <c r="Q43" s="42" t="b">
        <f>INDEX(ListaIndicadores!$F$3:$F$144,Q$45,1)=1</f>
        <v>0</v>
      </c>
      <c r="R43" s="42" t="b">
        <f>INDEX(ListaIndicadores!$F$3:$F$144,R$45,1)=1</f>
        <v>0</v>
      </c>
      <c r="S43" s="42" t="b">
        <f>INDEX(ListaIndicadores!$F$3:$F$144,S$45,1)=1</f>
        <v>0</v>
      </c>
      <c r="T43" s="42" t="b">
        <f>INDEX(ListaIndicadores!$F$3:$F$144,T$45,1)=1</f>
        <v>0</v>
      </c>
      <c r="U43" s="42" t="b">
        <f>INDEX(ListaIndicadores!$F$3:$F$144,U$45,1)=1</f>
        <v>0</v>
      </c>
      <c r="V43" s="42" t="b">
        <f>INDEX(ListaIndicadores!$F$3:$F$144,V$45,1)=1</f>
        <v>0</v>
      </c>
      <c r="W43" s="42" t="b">
        <f>INDEX(ListaIndicadores!$F$3:$F$144,W$45,1)=1</f>
        <v>0</v>
      </c>
      <c r="X43" s="42" t="b">
        <f>INDEX(ListaIndicadores!$F$3:$F$144,X$45,1)=1</f>
        <v>0</v>
      </c>
      <c r="Y43" s="42" t="b">
        <f>INDEX(ListaIndicadores!$F$3:$F$144,Y$45,1)=1</f>
        <v>0</v>
      </c>
      <c r="Z43" s="42" t="b">
        <f>INDEX(ListaIndicadores!$F$3:$F$144,Z$45,1)=1</f>
        <v>0</v>
      </c>
      <c r="AA43" s="42" t="b">
        <f>INDEX(ListaIndicadores!$F$3:$F$144,AA$45,1)=1</f>
        <v>0</v>
      </c>
      <c r="AB43" s="42" t="b">
        <f>INDEX(ListaIndicadores!$F$3:$F$144,AB$45,1)=1</f>
        <v>0</v>
      </c>
      <c r="AC43" s="42" t="b">
        <f>INDEX(ListaIndicadores!$F$3:$F$144,AC$45,1)=1</f>
        <v>0</v>
      </c>
      <c r="AD43" s="42" t="b">
        <f>INDEX(ListaIndicadores!$F$3:$F$144,AD$45,1)=1</f>
        <v>0</v>
      </c>
      <c r="AE43" s="42" t="b">
        <f>INDEX(ListaIndicadores!$F$3:$F$144,AE$45,1)=1</f>
        <v>0</v>
      </c>
      <c r="AF43" s="42" t="b">
        <f>INDEX(ListaIndicadores!$F$3:$F$144,AF$45,1)=1</f>
        <v>0</v>
      </c>
      <c r="AG43" s="42" t="b">
        <f>INDEX(ListaIndicadores!$F$3:$F$144,AG$45,1)=1</f>
        <v>0</v>
      </c>
      <c r="AH43" s="42" t="b">
        <f>INDEX(ListaIndicadores!$F$3:$F$144,AH$45,1)=1</f>
        <v>0</v>
      </c>
      <c r="AI43" s="42" t="b">
        <f>INDEX(ListaIndicadores!$F$3:$F$144,AI$45,1)=1</f>
        <v>0</v>
      </c>
      <c r="AJ43" s="42" t="b">
        <f>INDEX(ListaIndicadores!$F$3:$F$144,AJ$45,1)=1</f>
        <v>0</v>
      </c>
      <c r="AK43" s="42" t="b">
        <f>INDEX(ListaIndicadores!$F$3:$F$144,AK$45,1)=1</f>
        <v>0</v>
      </c>
      <c r="AL43" s="42" t="b">
        <f>INDEX(ListaIndicadores!$F$3:$F$144,AL$45,1)=1</f>
        <v>0</v>
      </c>
      <c r="AM43" s="42" t="b">
        <f>INDEX(ListaIndicadores!$F$3:$F$144,AM$45,1)=1</f>
        <v>0</v>
      </c>
      <c r="AN43" s="42" t="b">
        <f>INDEX(ListaIndicadores!$F$3:$F$144,AN$45,1)=1</f>
        <v>0</v>
      </c>
      <c r="AO43" s="42" t="b">
        <f>INDEX(ListaIndicadores!$F$3:$F$144,AO$45,1)=1</f>
        <v>0</v>
      </c>
      <c r="AP43" s="42" t="b">
        <f>INDEX(ListaIndicadores!$F$3:$F$144,AP$45,1)=1</f>
        <v>0</v>
      </c>
      <c r="AQ43" s="42" t="b">
        <f>INDEX(ListaIndicadores!$F$3:$F$144,AQ$45,1)=1</f>
        <v>0</v>
      </c>
      <c r="AR43" s="42" t="b">
        <f>INDEX(ListaIndicadores!$F$3:$F$144,AR$45,1)=1</f>
        <v>0</v>
      </c>
      <c r="AS43" s="42" t="b">
        <f>INDEX(ListaIndicadores!$F$3:$F$144,AS$45,1)=1</f>
        <v>0</v>
      </c>
      <c r="AT43" s="42" t="b">
        <f>INDEX(ListaIndicadores!$F$3:$F$144,AT$45,1)=1</f>
        <v>0</v>
      </c>
      <c r="AU43" s="42" t="b">
        <f>INDEX(ListaIndicadores!$F$3:$F$144,AU$45,1)=1</f>
        <v>0</v>
      </c>
      <c r="AV43" s="42" t="b">
        <f>INDEX(ListaIndicadores!$F$3:$F$144,AV$45,1)=1</f>
        <v>0</v>
      </c>
      <c r="AW43" s="42" t="b">
        <f>INDEX(ListaIndicadores!$F$3:$F$144,AW$45,1)=1</f>
        <v>0</v>
      </c>
      <c r="AX43" s="42" t="b">
        <f>INDEX(ListaIndicadores!$F$3:$F$144,AX$45,1)=1</f>
        <v>0</v>
      </c>
      <c r="AY43" s="42" t="b">
        <f>INDEX(ListaIndicadores!$F$3:$F$144,AY$45,1)=1</f>
        <v>1</v>
      </c>
      <c r="AZ43" s="42" t="b">
        <f>INDEX(ListaIndicadores!$F$3:$F$144,AZ$45,1)=1</f>
        <v>0</v>
      </c>
      <c r="BA43" s="42" t="b">
        <f>INDEX(ListaIndicadores!$F$3:$F$144,BA$45,1)=1</f>
        <v>1</v>
      </c>
      <c r="BB43" s="42" t="b">
        <f>INDEX(ListaIndicadores!$F$3:$F$144,BB$45,1)=1</f>
        <v>0</v>
      </c>
      <c r="BC43" s="42" t="b">
        <f>INDEX(ListaIndicadores!$F$3:$F$144,BC$45,1)=1</f>
        <v>0</v>
      </c>
      <c r="BD43" s="42" t="b">
        <f>INDEX(ListaIndicadores!$F$3:$F$144,BD$45,1)=1</f>
        <v>0</v>
      </c>
      <c r="BE43" s="42" t="b">
        <f>INDEX(ListaIndicadores!$F$3:$F$144,BE$45,1)=1</f>
        <v>0</v>
      </c>
      <c r="BF43" s="42" t="b">
        <f>INDEX(ListaIndicadores!$F$3:$F$144,BF$45,1)=1</f>
        <v>0</v>
      </c>
      <c r="BG43" s="42" t="b">
        <f>INDEX(ListaIndicadores!$F$3:$F$144,BG$45,1)=1</f>
        <v>0</v>
      </c>
      <c r="BH43" s="42" t="b">
        <f>INDEX(ListaIndicadores!$F$3:$F$144,BH$45,1)=1</f>
        <v>0</v>
      </c>
      <c r="BI43" s="42" t="b">
        <f>INDEX(ListaIndicadores!$F$3:$F$144,BI$45,1)=1</f>
        <v>0</v>
      </c>
      <c r="BJ43" s="42" t="b">
        <f>INDEX(ListaIndicadores!$F$3:$F$144,BJ$45,1)=1</f>
        <v>0</v>
      </c>
      <c r="BK43" s="42" t="b">
        <f>INDEX(ListaIndicadores!$F$3:$F$144,BK$45,1)=1</f>
        <v>0</v>
      </c>
      <c r="BL43" s="42" t="b">
        <f>INDEX(ListaIndicadores!$F$3:$F$144,BL$45,1)=1</f>
        <v>0</v>
      </c>
      <c r="BM43" s="42" t="b">
        <f>INDEX(ListaIndicadores!$F$3:$F$144,BM$45,1)=1</f>
        <v>0</v>
      </c>
      <c r="BN43" s="42" t="b">
        <f>INDEX(ListaIndicadores!$F$3:$F$144,BN$45,1)=1</f>
        <v>0</v>
      </c>
      <c r="BO43" s="42" t="b">
        <f>INDEX(ListaIndicadores!$F$3:$F$144,BO$45,1)=1</f>
        <v>0</v>
      </c>
      <c r="BP43" s="42" t="b">
        <f>INDEX(ListaIndicadores!$F$3:$F$144,BP$45,1)=1</f>
        <v>0</v>
      </c>
      <c r="BQ43" s="42" t="b">
        <f>INDEX(ListaIndicadores!$F$3:$F$144,BQ$45,1)=1</f>
        <v>0</v>
      </c>
      <c r="BR43" s="42" t="b">
        <f>INDEX(ListaIndicadores!$F$3:$F$144,BR$45,1)=1</f>
        <v>0</v>
      </c>
      <c r="BS43" s="42" t="b">
        <f>INDEX(ListaIndicadores!$F$3:$F$144,BS$45,1)=1</f>
        <v>0</v>
      </c>
      <c r="BT43" s="42" t="b">
        <f>INDEX(ListaIndicadores!$F$3:$F$144,BT$45,1)=1</f>
        <v>0</v>
      </c>
    </row>
    <row r="44" spans="1:97" x14ac:dyDescent="0.25">
      <c r="A44" s="38" t="str">
        <f>A3</f>
        <v>Divipola</v>
      </c>
      <c r="B44" s="38" t="str">
        <f>B3</f>
        <v>Nombre</v>
      </c>
      <c r="C44" s="38" t="str">
        <f>C$1</f>
        <v>A42_1</v>
      </c>
      <c r="D44" s="38" t="str">
        <f t="shared" ref="D44:BO44" si="10">D$1</f>
        <v>A43_1</v>
      </c>
      <c r="E44" s="38" t="str">
        <f t="shared" si="10"/>
        <v>A44_1</v>
      </c>
      <c r="F44" s="38" t="str">
        <f t="shared" si="10"/>
        <v>A45_1</v>
      </c>
      <c r="G44" s="38" t="str">
        <f t="shared" si="10"/>
        <v>A46_1</v>
      </c>
      <c r="H44" s="38" t="str">
        <f t="shared" si="10"/>
        <v>A47_1</v>
      </c>
      <c r="I44" s="38" t="str">
        <f t="shared" si="10"/>
        <v>A48_1</v>
      </c>
      <c r="J44" s="38" t="str">
        <f t="shared" si="10"/>
        <v>A49_1</v>
      </c>
      <c r="K44" s="38" t="str">
        <f t="shared" si="10"/>
        <v>A50_1</v>
      </c>
      <c r="L44" s="38" t="str">
        <f t="shared" si="10"/>
        <v>A51_1</v>
      </c>
      <c r="M44" s="38" t="str">
        <f t="shared" si="10"/>
        <v>A52_1</v>
      </c>
      <c r="N44" s="38" t="str">
        <f t="shared" si="10"/>
        <v>A53_1</v>
      </c>
      <c r="O44" s="38" t="str">
        <f t="shared" si="10"/>
        <v>A54_1_1</v>
      </c>
      <c r="P44" s="38" t="str">
        <f t="shared" si="10"/>
        <v>A54_2_1</v>
      </c>
      <c r="Q44" s="38" t="str">
        <f t="shared" si="10"/>
        <v>A54_3_1</v>
      </c>
      <c r="R44" s="38" t="str">
        <f t="shared" si="10"/>
        <v>A55_1</v>
      </c>
      <c r="S44" s="38" t="str">
        <f t="shared" si="10"/>
        <v>A56_1</v>
      </c>
      <c r="T44" s="38" t="str">
        <f t="shared" si="10"/>
        <v>AF_1</v>
      </c>
      <c r="U44" s="38" t="str">
        <f t="shared" si="10"/>
        <v>AU_1</v>
      </c>
      <c r="V44" s="38" t="str">
        <f t="shared" si="10"/>
        <v>H1_1</v>
      </c>
      <c r="W44" s="38" t="str">
        <f t="shared" si="10"/>
        <v>H2_1</v>
      </c>
      <c r="X44" s="38" t="str">
        <f t="shared" si="10"/>
        <v>H3_1</v>
      </c>
      <c r="Y44" s="38" t="str">
        <f t="shared" si="10"/>
        <v>H4_1</v>
      </c>
      <c r="Z44" s="38" t="str">
        <f t="shared" si="10"/>
        <v>H5_1</v>
      </c>
      <c r="AA44" s="38" t="str">
        <f t="shared" si="10"/>
        <v>H6_1</v>
      </c>
      <c r="AB44" s="38" t="str">
        <f t="shared" si="10"/>
        <v>H7_1</v>
      </c>
      <c r="AC44" s="38" t="str">
        <f t="shared" si="10"/>
        <v>H8_1</v>
      </c>
      <c r="AD44" s="38" t="str">
        <f t="shared" si="10"/>
        <v>H11_1</v>
      </c>
      <c r="AE44" s="38" t="str">
        <f t="shared" si="10"/>
        <v>H12_1</v>
      </c>
      <c r="AF44" s="38" t="str">
        <f t="shared" si="10"/>
        <v>H13_1</v>
      </c>
      <c r="AG44" s="38" t="str">
        <f t="shared" si="10"/>
        <v>H14_1</v>
      </c>
      <c r="AH44" s="38" t="str">
        <f t="shared" si="10"/>
        <v>HB_1</v>
      </c>
      <c r="AI44" s="38" t="str">
        <f t="shared" si="10"/>
        <v>HI_1</v>
      </c>
      <c r="AJ44" s="38" t="str">
        <f t="shared" si="10"/>
        <v>HA_1</v>
      </c>
      <c r="AK44" s="38" t="str">
        <f t="shared" si="10"/>
        <v>C27_1</v>
      </c>
      <c r="AL44" s="38" t="str">
        <f t="shared" si="10"/>
        <v>C25_1</v>
      </c>
      <c r="AM44" s="38" t="str">
        <f t="shared" si="10"/>
        <v>C7_1</v>
      </c>
      <c r="AN44" s="38" t="str">
        <f t="shared" si="10"/>
        <v>C11_1</v>
      </c>
      <c r="AO44" s="38" t="str">
        <f t="shared" si="10"/>
        <v>C12_1</v>
      </c>
      <c r="AP44" s="38" t="str">
        <f t="shared" si="10"/>
        <v>C13_1</v>
      </c>
      <c r="AQ44" s="38" t="str">
        <f t="shared" si="10"/>
        <v>C14_1</v>
      </c>
      <c r="AR44" s="38" t="str">
        <f t="shared" si="10"/>
        <v>C15_1</v>
      </c>
      <c r="AS44" s="38" t="str">
        <f t="shared" si="10"/>
        <v>C16_1</v>
      </c>
      <c r="AT44" s="38" t="str">
        <f t="shared" si="10"/>
        <v>C17_1</v>
      </c>
      <c r="AU44" s="38" t="str">
        <f t="shared" si="10"/>
        <v>C18_1</v>
      </c>
      <c r="AV44" s="38" t="str">
        <f t="shared" si="10"/>
        <v>C19_1</v>
      </c>
      <c r="AW44" s="38" t="str">
        <f t="shared" si="10"/>
        <v>C20_1</v>
      </c>
      <c r="AX44" s="38" t="str">
        <f t="shared" si="10"/>
        <v>C21_1</v>
      </c>
      <c r="AY44" s="38" t="str">
        <f t="shared" si="10"/>
        <v>C22_1</v>
      </c>
      <c r="AZ44" s="38" t="str">
        <f t="shared" si="10"/>
        <v>C23_1</v>
      </c>
      <c r="BA44" s="38" t="str">
        <f t="shared" si="10"/>
        <v>C24_1</v>
      </c>
      <c r="BB44" s="38" t="str">
        <f t="shared" si="10"/>
        <v>C26_1</v>
      </c>
      <c r="BC44" s="38" t="str">
        <f t="shared" si="10"/>
        <v>C27_2</v>
      </c>
      <c r="BD44" s="38" t="str">
        <f t="shared" si="10"/>
        <v>C29_1</v>
      </c>
      <c r="BE44" s="38" t="str">
        <f t="shared" si="10"/>
        <v>C29_2</v>
      </c>
      <c r="BF44" s="38" t="str">
        <f t="shared" si="10"/>
        <v>C33_1</v>
      </c>
      <c r="BG44" s="38" t="str">
        <f t="shared" si="10"/>
        <v>C34_1</v>
      </c>
      <c r="BH44" s="38" t="str">
        <f t="shared" si="10"/>
        <v>M12_1</v>
      </c>
      <c r="BI44" s="38" t="str">
        <f t="shared" si="10"/>
        <v>M13_1</v>
      </c>
      <c r="BJ44" s="38" t="str">
        <f t="shared" si="10"/>
        <v>M14_1</v>
      </c>
      <c r="BK44" s="38" t="str">
        <f t="shared" si="10"/>
        <v>M15_1</v>
      </c>
      <c r="BL44" s="38" t="str">
        <f t="shared" si="10"/>
        <v>M16_1</v>
      </c>
      <c r="BM44" s="38" t="str">
        <f t="shared" si="10"/>
        <v>M18_1</v>
      </c>
      <c r="BN44" s="38" t="str">
        <f t="shared" si="10"/>
        <v>M19_1</v>
      </c>
      <c r="BO44" s="38" t="str">
        <f t="shared" si="10"/>
        <v>M20_1</v>
      </c>
      <c r="BP44" s="38" t="str">
        <f t="shared" ref="BP44:BT44" si="11">BP$1</f>
        <v>M21_1</v>
      </c>
      <c r="BQ44" s="38" t="str">
        <f t="shared" si="11"/>
        <v>M22_1</v>
      </c>
      <c r="BR44" s="38" t="str">
        <f t="shared" si="11"/>
        <v>M23_1</v>
      </c>
      <c r="BS44" s="38" t="str">
        <f t="shared" si="11"/>
        <v>H15_1</v>
      </c>
      <c r="BT44" s="38" t="str">
        <f t="shared" si="11"/>
        <v>H16_1</v>
      </c>
    </row>
    <row r="45" spans="1:97" s="39" customFormat="1" x14ac:dyDescent="0.25">
      <c r="A45" s="38"/>
      <c r="B45" s="5" t="s">
        <v>404</v>
      </c>
      <c r="C45" s="38">
        <f t="shared" ref="C45:AH45" si="12">MATCH(C$1,CodigosIndicadores,0)</f>
        <v>86</v>
      </c>
      <c r="D45" s="38">
        <f t="shared" si="12"/>
        <v>87</v>
      </c>
      <c r="E45" s="38">
        <f t="shared" si="12"/>
        <v>88</v>
      </c>
      <c r="F45" s="38">
        <f t="shared" si="12"/>
        <v>89</v>
      </c>
      <c r="G45" s="38">
        <f t="shared" si="12"/>
        <v>90</v>
      </c>
      <c r="H45" s="38">
        <f t="shared" si="12"/>
        <v>91</v>
      </c>
      <c r="I45" s="38">
        <f t="shared" si="12"/>
        <v>92</v>
      </c>
      <c r="J45" s="38">
        <f t="shared" si="12"/>
        <v>93</v>
      </c>
      <c r="K45" s="38">
        <f t="shared" si="12"/>
        <v>94</v>
      </c>
      <c r="L45" s="38">
        <f t="shared" si="12"/>
        <v>95</v>
      </c>
      <c r="M45" s="38">
        <f t="shared" si="12"/>
        <v>96</v>
      </c>
      <c r="N45" s="38">
        <f t="shared" si="12"/>
        <v>97</v>
      </c>
      <c r="O45" s="38">
        <f t="shared" si="12"/>
        <v>98</v>
      </c>
      <c r="P45" s="38">
        <f t="shared" si="12"/>
        <v>99</v>
      </c>
      <c r="Q45" s="38">
        <f t="shared" si="12"/>
        <v>100</v>
      </c>
      <c r="R45" s="38">
        <f t="shared" si="12"/>
        <v>101</v>
      </c>
      <c r="S45" s="38">
        <f t="shared" si="12"/>
        <v>102</v>
      </c>
      <c r="T45" s="38">
        <f t="shared" si="12"/>
        <v>43</v>
      </c>
      <c r="U45" s="38">
        <f t="shared" si="12"/>
        <v>44</v>
      </c>
      <c r="V45" s="38">
        <f t="shared" si="12"/>
        <v>1</v>
      </c>
      <c r="W45" s="38">
        <f t="shared" si="12"/>
        <v>2</v>
      </c>
      <c r="X45" s="38">
        <f t="shared" si="12"/>
        <v>3</v>
      </c>
      <c r="Y45" s="38">
        <f t="shared" si="12"/>
        <v>4</v>
      </c>
      <c r="Z45" s="38">
        <f t="shared" si="12"/>
        <v>5</v>
      </c>
      <c r="AA45" s="38">
        <f t="shared" si="12"/>
        <v>6</v>
      </c>
      <c r="AB45" s="38">
        <f t="shared" si="12"/>
        <v>7</v>
      </c>
      <c r="AC45" s="38">
        <f t="shared" si="12"/>
        <v>8</v>
      </c>
      <c r="AD45" s="38">
        <f t="shared" si="12"/>
        <v>11</v>
      </c>
      <c r="AE45" s="38">
        <f t="shared" si="12"/>
        <v>12</v>
      </c>
      <c r="AF45" s="38">
        <f t="shared" si="12"/>
        <v>13</v>
      </c>
      <c r="AG45" s="38">
        <f t="shared" si="12"/>
        <v>14</v>
      </c>
      <c r="AH45" s="38">
        <f t="shared" si="12"/>
        <v>15</v>
      </c>
      <c r="AI45" s="38">
        <f t="shared" ref="AI45:BN45" si="13">MATCH(AI$1,CodigosIndicadores,0)</f>
        <v>16</v>
      </c>
      <c r="AJ45" s="38">
        <f t="shared" si="13"/>
        <v>17</v>
      </c>
      <c r="AK45" s="38">
        <f t="shared" si="13"/>
        <v>131</v>
      </c>
      <c r="AL45" s="38">
        <f t="shared" si="13"/>
        <v>129</v>
      </c>
      <c r="AM45" s="38">
        <f t="shared" si="13"/>
        <v>111</v>
      </c>
      <c r="AN45" s="38">
        <f t="shared" si="13"/>
        <v>115</v>
      </c>
      <c r="AO45" s="38">
        <f t="shared" si="13"/>
        <v>116</v>
      </c>
      <c r="AP45" s="38">
        <f t="shared" si="13"/>
        <v>117</v>
      </c>
      <c r="AQ45" s="38">
        <f t="shared" si="13"/>
        <v>118</v>
      </c>
      <c r="AR45" s="38">
        <f t="shared" si="13"/>
        <v>119</v>
      </c>
      <c r="AS45" s="38">
        <f t="shared" si="13"/>
        <v>120</v>
      </c>
      <c r="AT45" s="38">
        <f t="shared" si="13"/>
        <v>121</v>
      </c>
      <c r="AU45" s="38">
        <f t="shared" si="13"/>
        <v>122</v>
      </c>
      <c r="AV45" s="38">
        <f t="shared" si="13"/>
        <v>123</v>
      </c>
      <c r="AW45" s="38">
        <f t="shared" si="13"/>
        <v>124</v>
      </c>
      <c r="AX45" s="38">
        <f t="shared" si="13"/>
        <v>125</v>
      </c>
      <c r="AY45" s="38">
        <f t="shared" si="13"/>
        <v>126</v>
      </c>
      <c r="AZ45" s="38">
        <f t="shared" si="13"/>
        <v>127</v>
      </c>
      <c r="BA45" s="38">
        <f t="shared" si="13"/>
        <v>128</v>
      </c>
      <c r="BB45" s="38">
        <f t="shared" si="13"/>
        <v>130</v>
      </c>
      <c r="BC45" s="38">
        <f t="shared" si="13"/>
        <v>132</v>
      </c>
      <c r="BD45" s="38">
        <f t="shared" si="13"/>
        <v>134</v>
      </c>
      <c r="BE45" s="38">
        <f t="shared" si="13"/>
        <v>135</v>
      </c>
      <c r="BF45" s="38">
        <f t="shared" si="13"/>
        <v>139</v>
      </c>
      <c r="BG45" s="38">
        <f t="shared" si="13"/>
        <v>140</v>
      </c>
      <c r="BH45" s="38">
        <f t="shared" si="13"/>
        <v>29</v>
      </c>
      <c r="BI45" s="38">
        <f t="shared" si="13"/>
        <v>30</v>
      </c>
      <c r="BJ45" s="38">
        <f t="shared" si="13"/>
        <v>31</v>
      </c>
      <c r="BK45" s="38">
        <f t="shared" si="13"/>
        <v>32</v>
      </c>
      <c r="BL45" s="38">
        <f t="shared" si="13"/>
        <v>33</v>
      </c>
      <c r="BM45" s="38">
        <f t="shared" si="13"/>
        <v>35</v>
      </c>
      <c r="BN45" s="38">
        <f t="shared" si="13"/>
        <v>36</v>
      </c>
      <c r="BO45" s="38">
        <f t="shared" ref="BO45:BT45" si="14">MATCH(BO$1,CodigosIndicadores,0)</f>
        <v>37</v>
      </c>
      <c r="BP45" s="38">
        <f t="shared" si="14"/>
        <v>38</v>
      </c>
      <c r="BQ45" s="38">
        <f t="shared" si="14"/>
        <v>39</v>
      </c>
      <c r="BR45" s="38">
        <f t="shared" si="14"/>
        <v>40</v>
      </c>
      <c r="BS45" s="38">
        <f t="shared" si="14"/>
        <v>41</v>
      </c>
      <c r="BT45" s="38">
        <f t="shared" si="14"/>
        <v>42</v>
      </c>
    </row>
    <row r="46" spans="1:97" s="39" customFormat="1" x14ac:dyDescent="0.25">
      <c r="A46" s="38"/>
      <c r="B46" s="5" t="s">
        <v>380</v>
      </c>
      <c r="C46" s="43">
        <f t="shared" ref="C46:AH46" si="15">IFERROR(VLOOKUP(C$1,IF(C$3="A",IndicadoresAprovechamiento,IF(C$3="C",IndicadoresAccesoMaterial,IF(C$3="H",IndicadoresHabilidadesDigitales,IF(C$3="M",IndicadoresMotivacion,0)))),3,FALSE),0)</f>
        <v>0</v>
      </c>
      <c r="D46" s="43">
        <f t="shared" si="15"/>
        <v>0</v>
      </c>
      <c r="E46" s="43">
        <f t="shared" si="15"/>
        <v>0</v>
      </c>
      <c r="F46" s="43">
        <f t="shared" si="15"/>
        <v>0</v>
      </c>
      <c r="G46" s="43">
        <f t="shared" si="15"/>
        <v>0</v>
      </c>
      <c r="H46" s="43">
        <f t="shared" si="15"/>
        <v>0</v>
      </c>
      <c r="I46" s="43">
        <f t="shared" si="15"/>
        <v>0</v>
      </c>
      <c r="J46" s="43">
        <f t="shared" si="15"/>
        <v>0</v>
      </c>
      <c r="K46" s="43">
        <f t="shared" si="15"/>
        <v>0</v>
      </c>
      <c r="L46" s="43">
        <f t="shared" si="15"/>
        <v>0</v>
      </c>
      <c r="M46" s="43">
        <f t="shared" si="15"/>
        <v>0</v>
      </c>
      <c r="N46" s="43">
        <f t="shared" si="15"/>
        <v>0</v>
      </c>
      <c r="O46" s="43">
        <f t="shared" si="15"/>
        <v>0</v>
      </c>
      <c r="P46" s="43">
        <f t="shared" si="15"/>
        <v>0</v>
      </c>
      <c r="Q46" s="43">
        <f t="shared" si="15"/>
        <v>0</v>
      </c>
      <c r="R46" s="43">
        <f t="shared" si="15"/>
        <v>0.27000055150479102</v>
      </c>
      <c r="S46" s="43">
        <f t="shared" si="15"/>
        <v>0.20916842233560501</v>
      </c>
      <c r="T46" s="43">
        <f t="shared" si="15"/>
        <v>0.25288121848045902</v>
      </c>
      <c r="U46" s="43">
        <f t="shared" si="15"/>
        <v>0.267949807679146</v>
      </c>
      <c r="V46" s="43">
        <f t="shared" si="15"/>
        <v>0</v>
      </c>
      <c r="W46" s="43">
        <f t="shared" si="15"/>
        <v>0</v>
      </c>
      <c r="X46" s="43">
        <f t="shared" si="15"/>
        <v>0</v>
      </c>
      <c r="Y46" s="43">
        <f t="shared" si="15"/>
        <v>0</v>
      </c>
      <c r="Z46" s="43">
        <f t="shared" si="15"/>
        <v>0</v>
      </c>
      <c r="AA46" s="43">
        <f t="shared" si="15"/>
        <v>0</v>
      </c>
      <c r="AB46" s="43">
        <f t="shared" si="15"/>
        <v>0</v>
      </c>
      <c r="AC46" s="43">
        <f t="shared" si="15"/>
        <v>0</v>
      </c>
      <c r="AD46" s="43">
        <f t="shared" si="15"/>
        <v>0</v>
      </c>
      <c r="AE46" s="43">
        <f t="shared" si="15"/>
        <v>0.211803472037286</v>
      </c>
      <c r="AF46" s="43">
        <f t="shared" si="15"/>
        <v>9.2256595173656294E-2</v>
      </c>
      <c r="AG46" s="43">
        <f t="shared" si="15"/>
        <v>0.183609254174675</v>
      </c>
      <c r="AH46" s="43">
        <f t="shared" si="15"/>
        <v>0.217895921382497</v>
      </c>
      <c r="AI46" s="43">
        <f t="shared" ref="AI46:BN46" si="16">IFERROR(VLOOKUP(AI$1,IF(AI$3="A",IndicadoresAprovechamiento,IF(AI$3="C",IndicadoresAccesoMaterial,IF(AI$3="H",IndicadoresHabilidadesDigitales,IF(AI$3="M",IndicadoresMotivacion,0)))),3,FALSE),0)</f>
        <v>0.215536721976155</v>
      </c>
      <c r="AJ46" s="43">
        <f t="shared" si="16"/>
        <v>7.8898035255730498E-2</v>
      </c>
      <c r="AK46" s="43">
        <f t="shared" si="16"/>
        <v>0.109281907949221</v>
      </c>
      <c r="AL46" s="43">
        <f t="shared" si="16"/>
        <v>0.14333243302583401</v>
      </c>
      <c r="AM46" s="43">
        <f t="shared" si="16"/>
        <v>0</v>
      </c>
      <c r="AN46" s="43">
        <f t="shared" si="16"/>
        <v>0.152240011240523</v>
      </c>
      <c r="AO46" s="43">
        <f t="shared" si="16"/>
        <v>0.12782165021341399</v>
      </c>
      <c r="AP46" s="43">
        <f t="shared" si="16"/>
        <v>5.31372695117057E-2</v>
      </c>
      <c r="AQ46" s="43">
        <f t="shared" si="16"/>
        <v>2.4271671406192501E-2</v>
      </c>
      <c r="AR46" s="43">
        <f t="shared" si="16"/>
        <v>0</v>
      </c>
      <c r="AS46" s="43">
        <f t="shared" si="16"/>
        <v>0</v>
      </c>
      <c r="AT46" s="43">
        <f t="shared" si="16"/>
        <v>0</v>
      </c>
      <c r="AU46" s="43">
        <f t="shared" si="16"/>
        <v>0</v>
      </c>
      <c r="AV46" s="43">
        <f t="shared" si="16"/>
        <v>0.14277909748813999</v>
      </c>
      <c r="AW46" s="43">
        <f t="shared" si="16"/>
        <v>0</v>
      </c>
      <c r="AX46" s="43">
        <f t="shared" si="16"/>
        <v>0</v>
      </c>
      <c r="AY46" s="43">
        <f t="shared" si="16"/>
        <v>0</v>
      </c>
      <c r="AZ46" s="43">
        <f t="shared" si="16"/>
        <v>0</v>
      </c>
      <c r="BA46" s="43">
        <f t="shared" si="16"/>
        <v>0</v>
      </c>
      <c r="BB46" s="43">
        <f t="shared" si="16"/>
        <v>0.119604802852553</v>
      </c>
      <c r="BC46" s="43">
        <f t="shared" si="16"/>
        <v>0</v>
      </c>
      <c r="BD46" s="43">
        <f t="shared" si="16"/>
        <v>0</v>
      </c>
      <c r="BE46" s="43">
        <f t="shared" si="16"/>
        <v>0</v>
      </c>
      <c r="BF46" s="43">
        <f t="shared" si="16"/>
        <v>0</v>
      </c>
      <c r="BG46" s="43">
        <f t="shared" si="16"/>
        <v>0.12753115631241699</v>
      </c>
      <c r="BH46" s="43">
        <f t="shared" si="16"/>
        <v>0.102166714004206</v>
      </c>
      <c r="BI46" s="43">
        <f t="shared" si="16"/>
        <v>0.17756725388317601</v>
      </c>
      <c r="BJ46" s="43">
        <f t="shared" si="16"/>
        <v>0</v>
      </c>
      <c r="BK46" s="43">
        <f t="shared" si="16"/>
        <v>0</v>
      </c>
      <c r="BL46" s="43">
        <f t="shared" si="16"/>
        <v>1.5542287235226E-2</v>
      </c>
      <c r="BM46" s="43">
        <f t="shared" si="16"/>
        <v>0.17736738996406501</v>
      </c>
      <c r="BN46" s="43">
        <f t="shared" si="16"/>
        <v>0</v>
      </c>
      <c r="BO46" s="43">
        <f t="shared" ref="BO46:BT46" si="17">IFERROR(VLOOKUP(BO$1,IF(BO$3="A",IndicadoresAprovechamiento,IF(BO$3="C",IndicadoresAccesoMaterial,IF(BO$3="H",IndicadoresHabilidadesDigitales,IF(BO$3="M",IndicadoresMotivacion,0)))),3,FALSE),0)</f>
        <v>0.20629350892836901</v>
      </c>
      <c r="BP46" s="43">
        <f t="shared" si="17"/>
        <v>0.18583884023587099</v>
      </c>
      <c r="BQ46" s="43">
        <f t="shared" si="17"/>
        <v>0</v>
      </c>
      <c r="BR46" s="43">
        <f t="shared" si="17"/>
        <v>0</v>
      </c>
      <c r="BS46" s="43">
        <f t="shared" si="17"/>
        <v>0.135224005749086</v>
      </c>
      <c r="BT46" s="43">
        <f t="shared" si="17"/>
        <v>0</v>
      </c>
    </row>
    <row r="47" spans="1:97" x14ac:dyDescent="0.25">
      <c r="A47" s="15">
        <f>A4</f>
        <v>5</v>
      </c>
      <c r="B47" s="15" t="str">
        <f>B4</f>
        <v>Antioquia</v>
      </c>
      <c r="C47" s="15">
        <f ca="1">IF(C$42&lt;&gt;0,(C4-C$41)/C$42*C$46*IF(C$43,-1,1),0)</f>
        <v>0</v>
      </c>
      <c r="D47" s="15">
        <f t="shared" ref="D47:BO47" ca="1" si="18">IF(D$42&lt;&gt;0,(D4-D$41)/D$42*D$46*IF(D$43,-1,1),0)</f>
        <v>0</v>
      </c>
      <c r="E47" s="15">
        <f t="shared" ca="1" si="18"/>
        <v>0</v>
      </c>
      <c r="F47" s="15">
        <f t="shared" ca="1" si="18"/>
        <v>0</v>
      </c>
      <c r="G47" s="15">
        <f t="shared" ca="1" si="18"/>
        <v>0</v>
      </c>
      <c r="H47" s="15">
        <f t="shared" ca="1" si="18"/>
        <v>0</v>
      </c>
      <c r="I47" s="15">
        <f t="shared" ca="1" si="18"/>
        <v>0</v>
      </c>
      <c r="J47" s="15">
        <f t="shared" ca="1" si="18"/>
        <v>0</v>
      </c>
      <c r="K47" s="15">
        <f t="shared" ca="1" si="18"/>
        <v>0</v>
      </c>
      <c r="L47" s="15">
        <f t="shared" ca="1" si="18"/>
        <v>0</v>
      </c>
      <c r="M47" s="15">
        <f t="shared" ca="1" si="18"/>
        <v>0</v>
      </c>
      <c r="N47" s="15">
        <f t="shared" ca="1" si="18"/>
        <v>0</v>
      </c>
      <c r="O47" s="15">
        <f t="shared" ca="1" si="18"/>
        <v>0</v>
      </c>
      <c r="P47" s="15">
        <f t="shared" ca="1" si="18"/>
        <v>0</v>
      </c>
      <c r="Q47" s="15">
        <f t="shared" ca="1" si="18"/>
        <v>0</v>
      </c>
      <c r="R47" s="15">
        <f t="shared" ca="1" si="18"/>
        <v>0.24049691658989653</v>
      </c>
      <c r="S47" s="15">
        <f t="shared" ca="1" si="18"/>
        <v>0.15647956739195631</v>
      </c>
      <c r="T47" s="15">
        <f t="shared" ca="1" si="18"/>
        <v>0.13426126570412897</v>
      </c>
      <c r="U47" s="15">
        <f t="shared" ca="1" si="18"/>
        <v>0.30644924337388435</v>
      </c>
      <c r="V47" s="15">
        <f t="shared" ca="1" si="18"/>
        <v>0</v>
      </c>
      <c r="W47" s="15">
        <f t="shared" ca="1" si="18"/>
        <v>0</v>
      </c>
      <c r="X47" s="15">
        <f t="shared" ca="1" si="18"/>
        <v>0</v>
      </c>
      <c r="Y47" s="15">
        <f t="shared" ca="1" si="18"/>
        <v>0</v>
      </c>
      <c r="Z47" s="15">
        <f t="shared" ca="1" si="18"/>
        <v>0</v>
      </c>
      <c r="AA47" s="15">
        <f t="shared" ca="1" si="18"/>
        <v>0</v>
      </c>
      <c r="AB47" s="15">
        <f t="shared" ca="1" si="18"/>
        <v>0</v>
      </c>
      <c r="AC47" s="15">
        <f t="shared" ca="1" si="18"/>
        <v>0</v>
      </c>
      <c r="AD47" s="15">
        <f t="shared" ca="1" si="18"/>
        <v>0</v>
      </c>
      <c r="AE47" s="15">
        <f t="shared" ca="1" si="18"/>
        <v>0.16653173927014353</v>
      </c>
      <c r="AF47" s="15">
        <f t="shared" ca="1" si="18"/>
        <v>4.6028702132894193E-2</v>
      </c>
      <c r="AG47" s="15">
        <f t="shared" ca="1" si="18"/>
        <v>0.18233090533255775</v>
      </c>
      <c r="AH47" s="15">
        <f t="shared" ca="1" si="18"/>
        <v>0.14550998406854784</v>
      </c>
      <c r="AI47" s="15">
        <f t="shared" ca="1" si="18"/>
        <v>0.11259563956386293</v>
      </c>
      <c r="AJ47" s="15">
        <f t="shared" ca="1" si="18"/>
        <v>-1.5491188846215314E-2</v>
      </c>
      <c r="AK47" s="15">
        <f t="shared" ca="1" si="18"/>
        <v>0.13071231037668926</v>
      </c>
      <c r="AL47" s="15">
        <f t="shared" ca="1" si="18"/>
        <v>0.23727313297121194</v>
      </c>
      <c r="AM47" s="15">
        <f t="shared" ca="1" si="18"/>
        <v>0</v>
      </c>
      <c r="AN47" s="15">
        <f t="shared" ca="1" si="18"/>
        <v>0.14928579527159627</v>
      </c>
      <c r="AO47" s="15">
        <f t="shared" ca="1" si="18"/>
        <v>0.12506276654242041</v>
      </c>
      <c r="AP47" s="15">
        <f t="shared" ca="1" si="18"/>
        <v>8.0520253683847628E-3</v>
      </c>
      <c r="AQ47" s="15">
        <f t="shared" ca="1" si="18"/>
        <v>5.8689506513933737E-3</v>
      </c>
      <c r="AR47" s="15">
        <f t="shared" ca="1" si="18"/>
        <v>0</v>
      </c>
      <c r="AS47" s="15">
        <f t="shared" ca="1" si="18"/>
        <v>0</v>
      </c>
      <c r="AT47" s="15">
        <f t="shared" ca="1" si="18"/>
        <v>0</v>
      </c>
      <c r="AU47" s="15">
        <f t="shared" ca="1" si="18"/>
        <v>0</v>
      </c>
      <c r="AV47" s="15">
        <f t="shared" ca="1" si="18"/>
        <v>0.15868578333207856</v>
      </c>
      <c r="AW47" s="15">
        <f t="shared" ca="1" si="18"/>
        <v>0</v>
      </c>
      <c r="AX47" s="15">
        <f t="shared" ca="1" si="18"/>
        <v>0</v>
      </c>
      <c r="AY47" s="15">
        <f t="shared" ca="1" si="18"/>
        <v>0</v>
      </c>
      <c r="AZ47" s="15">
        <f t="shared" ca="1" si="18"/>
        <v>0</v>
      </c>
      <c r="BA47" s="15">
        <f t="shared" ca="1" si="18"/>
        <v>0</v>
      </c>
      <c r="BB47" s="15">
        <f t="shared" ca="1" si="18"/>
        <v>1.2014693660674676E-2</v>
      </c>
      <c r="BC47" s="15">
        <f t="shared" ca="1" si="18"/>
        <v>0</v>
      </c>
      <c r="BD47" s="15">
        <f t="shared" ca="1" si="18"/>
        <v>0</v>
      </c>
      <c r="BE47" s="15">
        <f t="shared" ca="1" si="18"/>
        <v>0</v>
      </c>
      <c r="BF47" s="15">
        <f t="shared" ca="1" si="18"/>
        <v>0</v>
      </c>
      <c r="BG47" s="15">
        <f t="shared" ca="1" si="18"/>
        <v>9.9547735457337264E-2</v>
      </c>
      <c r="BH47" s="15">
        <f t="shared" ca="1" si="18"/>
        <v>8.8335205070798756E-3</v>
      </c>
      <c r="BI47" s="15">
        <f t="shared" ca="1" si="18"/>
        <v>-0.11512465822268195</v>
      </c>
      <c r="BJ47" s="15">
        <f t="shared" ca="1" si="18"/>
        <v>0</v>
      </c>
      <c r="BK47" s="15">
        <f t="shared" ca="1" si="18"/>
        <v>0</v>
      </c>
      <c r="BL47" s="15">
        <f t="shared" ca="1" si="18"/>
        <v>-1.2534149322333814E-2</v>
      </c>
      <c r="BM47" s="15">
        <f t="shared" ca="1" si="18"/>
        <v>-4.0737342453960448E-2</v>
      </c>
      <c r="BN47" s="15">
        <f t="shared" ca="1" si="18"/>
        <v>0</v>
      </c>
      <c r="BO47" s="15">
        <f t="shared" ca="1" si="18"/>
        <v>-0.23248020945723413</v>
      </c>
      <c r="BP47" s="15">
        <f t="shared" ref="BP47:BT47" ca="1" si="19">IF(BP$42&lt;&gt;0,(BP4-BP$41)/BP$42*BP$46*IF(BP$43,-1,1),0)</f>
        <v>-2.9656930799515296E-2</v>
      </c>
      <c r="BQ47" s="15">
        <f t="shared" ca="1" si="19"/>
        <v>0</v>
      </c>
      <c r="BR47" s="15">
        <f t="shared" ca="1" si="19"/>
        <v>0</v>
      </c>
      <c r="BS47" s="15">
        <f t="shared" ca="1" si="19"/>
        <v>-0.13713009289619027</v>
      </c>
      <c r="BT47" s="15">
        <f t="shared" ca="1" si="19"/>
        <v>0</v>
      </c>
    </row>
    <row r="48" spans="1:97" x14ac:dyDescent="0.25">
      <c r="A48" s="15">
        <f t="shared" ref="A48:B48" si="20">A5</f>
        <v>8</v>
      </c>
      <c r="B48" s="15" t="str">
        <f t="shared" si="20"/>
        <v>Atlántico</v>
      </c>
      <c r="C48" s="15">
        <f t="shared" ref="C48:BN48" ca="1" si="21">IF(C$42&lt;&gt;0,(C5-C$41)/C$42*C$46*IF(C$43,-1,1),0)</f>
        <v>0</v>
      </c>
      <c r="D48" s="15">
        <f t="shared" ca="1" si="21"/>
        <v>0</v>
      </c>
      <c r="E48" s="15">
        <f t="shared" ca="1" si="21"/>
        <v>0</v>
      </c>
      <c r="F48" s="15">
        <f t="shared" ca="1" si="21"/>
        <v>0</v>
      </c>
      <c r="G48" s="15">
        <f t="shared" ca="1" si="21"/>
        <v>0</v>
      </c>
      <c r="H48" s="15">
        <f t="shared" ca="1" si="21"/>
        <v>0</v>
      </c>
      <c r="I48" s="15">
        <f t="shared" ca="1" si="21"/>
        <v>0</v>
      </c>
      <c r="J48" s="15">
        <f t="shared" ca="1" si="21"/>
        <v>0</v>
      </c>
      <c r="K48" s="15">
        <f t="shared" ca="1" si="21"/>
        <v>0</v>
      </c>
      <c r="L48" s="15">
        <f t="shared" ca="1" si="21"/>
        <v>0</v>
      </c>
      <c r="M48" s="15">
        <f t="shared" ca="1" si="21"/>
        <v>0</v>
      </c>
      <c r="N48" s="15">
        <f t="shared" ca="1" si="21"/>
        <v>0</v>
      </c>
      <c r="O48" s="15">
        <f t="shared" ca="1" si="21"/>
        <v>0</v>
      </c>
      <c r="P48" s="15">
        <f t="shared" ca="1" si="21"/>
        <v>0</v>
      </c>
      <c r="Q48" s="15">
        <f t="shared" ca="1" si="21"/>
        <v>0</v>
      </c>
      <c r="R48" s="15">
        <f t="shared" ca="1" si="21"/>
        <v>0.2387110840732852</v>
      </c>
      <c r="S48" s="15">
        <f t="shared" ca="1" si="21"/>
        <v>0.16611283312821692</v>
      </c>
      <c r="T48" s="15">
        <f t="shared" ca="1" si="21"/>
        <v>0.10385614931385737</v>
      </c>
      <c r="U48" s="15">
        <f t="shared" ca="1" si="21"/>
        <v>0.27298246274842741</v>
      </c>
      <c r="V48" s="15">
        <f t="shared" ca="1" si="21"/>
        <v>0</v>
      </c>
      <c r="W48" s="15">
        <f t="shared" ca="1" si="21"/>
        <v>0</v>
      </c>
      <c r="X48" s="15">
        <f t="shared" ca="1" si="21"/>
        <v>0</v>
      </c>
      <c r="Y48" s="15">
        <f t="shared" ca="1" si="21"/>
        <v>0</v>
      </c>
      <c r="Z48" s="15">
        <f t="shared" ca="1" si="21"/>
        <v>0</v>
      </c>
      <c r="AA48" s="15">
        <f t="shared" ca="1" si="21"/>
        <v>0</v>
      </c>
      <c r="AB48" s="15">
        <f t="shared" ca="1" si="21"/>
        <v>0</v>
      </c>
      <c r="AC48" s="15">
        <f t="shared" ca="1" si="21"/>
        <v>0</v>
      </c>
      <c r="AD48" s="15">
        <f t="shared" ca="1" si="21"/>
        <v>0</v>
      </c>
      <c r="AE48" s="15">
        <f t="shared" ca="1" si="21"/>
        <v>0.2520110733416065</v>
      </c>
      <c r="AF48" s="15">
        <f t="shared" ca="1" si="21"/>
        <v>7.7597163059502372E-2</v>
      </c>
      <c r="AG48" s="15">
        <f t="shared" ca="1" si="21"/>
        <v>0.19424644732349522</v>
      </c>
      <c r="AH48" s="15">
        <f t="shared" ca="1" si="21"/>
        <v>9.0968977358185987E-2</v>
      </c>
      <c r="AI48" s="15">
        <f t="shared" ca="1" si="21"/>
        <v>0.1109997340976966</v>
      </c>
      <c r="AJ48" s="15">
        <f t="shared" ca="1" si="21"/>
        <v>-2.575180936698843E-2</v>
      </c>
      <c r="AK48" s="15">
        <f t="shared" ca="1" si="21"/>
        <v>0.12972616707704465</v>
      </c>
      <c r="AL48" s="15">
        <f t="shared" ca="1" si="21"/>
        <v>0.17444078365438406</v>
      </c>
      <c r="AM48" s="15">
        <f t="shared" ca="1" si="21"/>
        <v>0</v>
      </c>
      <c r="AN48" s="15">
        <f t="shared" ca="1" si="21"/>
        <v>0.15169911530956828</v>
      </c>
      <c r="AO48" s="15">
        <f t="shared" ca="1" si="21"/>
        <v>6.5449380297144588E-2</v>
      </c>
      <c r="AP48" s="15">
        <f t="shared" ca="1" si="21"/>
        <v>-6.2678275707634117E-4</v>
      </c>
      <c r="AQ48" s="15">
        <f t="shared" ca="1" si="21"/>
        <v>-2.1252584235795818E-2</v>
      </c>
      <c r="AR48" s="15">
        <f t="shared" ca="1" si="21"/>
        <v>0</v>
      </c>
      <c r="AS48" s="15">
        <f t="shared" ca="1" si="21"/>
        <v>0</v>
      </c>
      <c r="AT48" s="15">
        <f t="shared" ca="1" si="21"/>
        <v>0</v>
      </c>
      <c r="AU48" s="15">
        <f t="shared" ca="1" si="21"/>
        <v>0</v>
      </c>
      <c r="AV48" s="15">
        <f t="shared" ca="1" si="21"/>
        <v>0.10246245468330642</v>
      </c>
      <c r="AW48" s="15">
        <f t="shared" ca="1" si="21"/>
        <v>0</v>
      </c>
      <c r="AX48" s="15">
        <f t="shared" ca="1" si="21"/>
        <v>0</v>
      </c>
      <c r="AY48" s="15">
        <f t="shared" ca="1" si="21"/>
        <v>0</v>
      </c>
      <c r="AZ48" s="15">
        <f t="shared" ca="1" si="21"/>
        <v>0</v>
      </c>
      <c r="BA48" s="15">
        <f t="shared" ca="1" si="21"/>
        <v>0</v>
      </c>
      <c r="BB48" s="15">
        <f t="shared" ca="1" si="21"/>
        <v>4.5702072471334419E-2</v>
      </c>
      <c r="BC48" s="15">
        <f t="shared" ca="1" si="21"/>
        <v>0</v>
      </c>
      <c r="BD48" s="15">
        <f t="shared" ca="1" si="21"/>
        <v>0</v>
      </c>
      <c r="BE48" s="15">
        <f t="shared" ca="1" si="21"/>
        <v>0</v>
      </c>
      <c r="BF48" s="15">
        <f t="shared" ca="1" si="21"/>
        <v>0</v>
      </c>
      <c r="BG48" s="15">
        <f t="shared" ca="1" si="21"/>
        <v>0.16159020491273854</v>
      </c>
      <c r="BH48" s="15">
        <f t="shared" ca="1" si="21"/>
        <v>3.4177885261447841E-2</v>
      </c>
      <c r="BI48" s="15">
        <f t="shared" ca="1" si="21"/>
        <v>-0.16236480078635698</v>
      </c>
      <c r="BJ48" s="15">
        <f t="shared" ca="1" si="21"/>
        <v>0</v>
      </c>
      <c r="BK48" s="15">
        <f t="shared" ca="1" si="21"/>
        <v>0</v>
      </c>
      <c r="BL48" s="15">
        <f t="shared" ca="1" si="21"/>
        <v>-8.7267004506576071E-3</v>
      </c>
      <c r="BM48" s="15">
        <f t="shared" ca="1" si="21"/>
        <v>-0.21820475093105826</v>
      </c>
      <c r="BN48" s="15">
        <f t="shared" ca="1" si="21"/>
        <v>0</v>
      </c>
      <c r="BO48" s="15">
        <f t="shared" ref="BO48:BT48" ca="1" si="22">IF(BO$42&lt;&gt;0,(BO5-BO$41)/BO$42*BO$46*IF(BO$43,-1,1),0)</f>
        <v>-0.13477745551547093</v>
      </c>
      <c r="BP48" s="15">
        <f t="shared" ca="1" si="22"/>
        <v>-7.6045237499233378E-2</v>
      </c>
      <c r="BQ48" s="15">
        <f t="shared" ca="1" si="22"/>
        <v>0</v>
      </c>
      <c r="BR48" s="15">
        <f t="shared" ca="1" si="22"/>
        <v>0</v>
      </c>
      <c r="BS48" s="15">
        <f t="shared" ca="1" si="22"/>
        <v>-0.25538150969302842</v>
      </c>
      <c r="BT48" s="15">
        <f t="shared" ca="1" si="22"/>
        <v>0</v>
      </c>
    </row>
    <row r="49" spans="1:72" x14ac:dyDescent="0.25">
      <c r="A49" s="15">
        <f t="shared" ref="A49:B49" si="23">A6</f>
        <v>11</v>
      </c>
      <c r="B49" s="15" t="str">
        <f t="shared" si="23"/>
        <v>Bogotá D.C</v>
      </c>
      <c r="C49" s="15">
        <f t="shared" ref="C49:BN49" ca="1" si="24">IF(C$42&lt;&gt;0,(C6-C$41)/C$42*C$46*IF(C$43,-1,1),0)</f>
        <v>0</v>
      </c>
      <c r="D49" s="15">
        <f t="shared" ca="1" si="24"/>
        <v>0</v>
      </c>
      <c r="E49" s="15">
        <f t="shared" ca="1" si="24"/>
        <v>0</v>
      </c>
      <c r="F49" s="15">
        <f t="shared" ca="1" si="24"/>
        <v>0</v>
      </c>
      <c r="G49" s="15">
        <f t="shared" ca="1" si="24"/>
        <v>0</v>
      </c>
      <c r="H49" s="15">
        <f t="shared" ca="1" si="24"/>
        <v>0</v>
      </c>
      <c r="I49" s="15">
        <f t="shared" ca="1" si="24"/>
        <v>0</v>
      </c>
      <c r="J49" s="15">
        <f t="shared" ca="1" si="24"/>
        <v>0</v>
      </c>
      <c r="K49" s="15">
        <f t="shared" ca="1" si="24"/>
        <v>0</v>
      </c>
      <c r="L49" s="15">
        <f t="shared" ca="1" si="24"/>
        <v>0</v>
      </c>
      <c r="M49" s="15">
        <f t="shared" ca="1" si="24"/>
        <v>0</v>
      </c>
      <c r="N49" s="15">
        <f t="shared" ca="1" si="24"/>
        <v>0</v>
      </c>
      <c r="O49" s="15">
        <f t="shared" ca="1" si="24"/>
        <v>0</v>
      </c>
      <c r="P49" s="15">
        <f t="shared" ca="1" si="24"/>
        <v>0</v>
      </c>
      <c r="Q49" s="15">
        <f t="shared" ca="1" si="24"/>
        <v>0</v>
      </c>
      <c r="R49" s="15">
        <f t="shared" ca="1" si="24"/>
        <v>0.48582359387271135</v>
      </c>
      <c r="S49" s="15">
        <f t="shared" ca="1" si="24"/>
        <v>0.36700933773325967</v>
      </c>
      <c r="T49" s="15">
        <f t="shared" ca="1" si="24"/>
        <v>0.84941928256812638</v>
      </c>
      <c r="U49" s="15">
        <f t="shared" ca="1" si="24"/>
        <v>0.68783033530028781</v>
      </c>
      <c r="V49" s="15">
        <f t="shared" ca="1" si="24"/>
        <v>0</v>
      </c>
      <c r="W49" s="15">
        <f t="shared" ca="1" si="24"/>
        <v>0</v>
      </c>
      <c r="X49" s="15">
        <f t="shared" ca="1" si="24"/>
        <v>0</v>
      </c>
      <c r="Y49" s="15">
        <f t="shared" ca="1" si="24"/>
        <v>0</v>
      </c>
      <c r="Z49" s="15">
        <f t="shared" ca="1" si="24"/>
        <v>0</v>
      </c>
      <c r="AA49" s="15">
        <f t="shared" ca="1" si="24"/>
        <v>0</v>
      </c>
      <c r="AB49" s="15">
        <f t="shared" ca="1" si="24"/>
        <v>0</v>
      </c>
      <c r="AC49" s="15">
        <f t="shared" ca="1" si="24"/>
        <v>0</v>
      </c>
      <c r="AD49" s="15">
        <f t="shared" ca="1" si="24"/>
        <v>0</v>
      </c>
      <c r="AE49" s="15">
        <f t="shared" ca="1" si="24"/>
        <v>0.63606956552178928</v>
      </c>
      <c r="AF49" s="15">
        <f t="shared" ca="1" si="24"/>
        <v>3.9777699089838178E-2</v>
      </c>
      <c r="AG49" s="15">
        <f t="shared" ca="1" si="24"/>
        <v>0.62722487083319312</v>
      </c>
      <c r="AH49" s="15">
        <f t="shared" ca="1" si="24"/>
        <v>0.682845474230109</v>
      </c>
      <c r="AI49" s="15">
        <f t="shared" ca="1" si="24"/>
        <v>0.76228193256417953</v>
      </c>
      <c r="AJ49" s="15">
        <f t="shared" ca="1" si="24"/>
        <v>0.30054998995056148</v>
      </c>
      <c r="AK49" s="15">
        <f t="shared" ca="1" si="24"/>
        <v>0.20634785717461274</v>
      </c>
      <c r="AL49" s="15">
        <f t="shared" ca="1" si="24"/>
        <v>0.36980071302004824</v>
      </c>
      <c r="AM49" s="15">
        <f t="shared" ca="1" si="24"/>
        <v>0</v>
      </c>
      <c r="AN49" s="15">
        <f t="shared" ca="1" si="24"/>
        <v>0.29408107278511197</v>
      </c>
      <c r="AO49" s="15">
        <f t="shared" ca="1" si="24"/>
        <v>0.34601505214061368</v>
      </c>
      <c r="AP49" s="15">
        <f t="shared" ca="1" si="24"/>
        <v>6.1625040816549917E-2</v>
      </c>
      <c r="AQ49" s="15">
        <f t="shared" ca="1" si="24"/>
        <v>5.7611490043451953E-3</v>
      </c>
      <c r="AR49" s="15">
        <f t="shared" ca="1" si="24"/>
        <v>0</v>
      </c>
      <c r="AS49" s="15">
        <f t="shared" ca="1" si="24"/>
        <v>0</v>
      </c>
      <c r="AT49" s="15">
        <f t="shared" ca="1" si="24"/>
        <v>0</v>
      </c>
      <c r="AU49" s="15">
        <f t="shared" ca="1" si="24"/>
        <v>0</v>
      </c>
      <c r="AV49" s="15">
        <f t="shared" ca="1" si="24"/>
        <v>0.43835776375860724</v>
      </c>
      <c r="AW49" s="15">
        <f t="shared" ca="1" si="24"/>
        <v>0</v>
      </c>
      <c r="AX49" s="15">
        <f t="shared" ca="1" si="24"/>
        <v>0</v>
      </c>
      <c r="AY49" s="15">
        <f t="shared" ca="1" si="24"/>
        <v>0</v>
      </c>
      <c r="AZ49" s="15">
        <f t="shared" ca="1" si="24"/>
        <v>0</v>
      </c>
      <c r="BA49" s="15">
        <f t="shared" ca="1" si="24"/>
        <v>0</v>
      </c>
      <c r="BB49" s="15">
        <f t="shared" ca="1" si="24"/>
        <v>0.17267794476136625</v>
      </c>
      <c r="BC49" s="15">
        <f t="shared" ca="1" si="24"/>
        <v>0</v>
      </c>
      <c r="BD49" s="15">
        <f t="shared" ca="1" si="24"/>
        <v>0</v>
      </c>
      <c r="BE49" s="15">
        <f t="shared" ca="1" si="24"/>
        <v>0</v>
      </c>
      <c r="BF49" s="15">
        <f t="shared" ca="1" si="24"/>
        <v>0</v>
      </c>
      <c r="BG49" s="15">
        <f t="shared" ca="1" si="24"/>
        <v>0.25898056961632598</v>
      </c>
      <c r="BH49" s="15">
        <f t="shared" ca="1" si="24"/>
        <v>-0.13670576744906784</v>
      </c>
      <c r="BI49" s="15">
        <f t="shared" ca="1" si="24"/>
        <v>-0.27321057873273707</v>
      </c>
      <c r="BJ49" s="15">
        <f t="shared" ca="1" si="24"/>
        <v>0</v>
      </c>
      <c r="BK49" s="15">
        <f t="shared" ca="1" si="24"/>
        <v>0</v>
      </c>
      <c r="BL49" s="15">
        <f t="shared" ca="1" si="24"/>
        <v>5.6485884629440118E-2</v>
      </c>
      <c r="BM49" s="15">
        <f t="shared" ca="1" si="24"/>
        <v>-0.33999939582847349</v>
      </c>
      <c r="BN49" s="15">
        <f t="shared" ca="1" si="24"/>
        <v>0</v>
      </c>
      <c r="BO49" s="15">
        <f t="shared" ref="BO49:BT49" ca="1" si="25">IF(BO$42&lt;&gt;0,(BO6-BO$41)/BO$42*BO$46*IF(BO$43,-1,1),0)</f>
        <v>-0.24239535551799085</v>
      </c>
      <c r="BP49" s="15">
        <f t="shared" ca="1" si="25"/>
        <v>-0.12247514551437741</v>
      </c>
      <c r="BQ49" s="15">
        <f t="shared" ca="1" si="25"/>
        <v>0</v>
      </c>
      <c r="BR49" s="15">
        <f t="shared" ca="1" si="25"/>
        <v>0</v>
      </c>
      <c r="BS49" s="15">
        <f t="shared" ca="1" si="25"/>
        <v>-0.16797584792461512</v>
      </c>
      <c r="BT49" s="15">
        <f t="shared" ca="1" si="25"/>
        <v>0</v>
      </c>
    </row>
    <row r="50" spans="1:72" x14ac:dyDescent="0.25">
      <c r="A50" s="15">
        <f t="shared" ref="A50:B50" si="26">A7</f>
        <v>13</v>
      </c>
      <c r="B50" s="15" t="str">
        <f t="shared" si="26"/>
        <v>Bolívar</v>
      </c>
      <c r="C50" s="15">
        <f t="shared" ref="C50:BN50" ca="1" si="27">IF(C$42&lt;&gt;0,(C7-C$41)/C$42*C$46*IF(C$43,-1,1),0)</f>
        <v>0</v>
      </c>
      <c r="D50" s="15">
        <f t="shared" ca="1" si="27"/>
        <v>0</v>
      </c>
      <c r="E50" s="15">
        <f t="shared" ca="1" si="27"/>
        <v>0</v>
      </c>
      <c r="F50" s="15">
        <f t="shared" ca="1" si="27"/>
        <v>0</v>
      </c>
      <c r="G50" s="15">
        <f t="shared" ca="1" si="27"/>
        <v>0</v>
      </c>
      <c r="H50" s="15">
        <f t="shared" ca="1" si="27"/>
        <v>0</v>
      </c>
      <c r="I50" s="15">
        <f t="shared" ca="1" si="27"/>
        <v>0</v>
      </c>
      <c r="J50" s="15">
        <f t="shared" ca="1" si="27"/>
        <v>0</v>
      </c>
      <c r="K50" s="15">
        <f t="shared" ca="1" si="27"/>
        <v>0</v>
      </c>
      <c r="L50" s="15">
        <f t="shared" ca="1" si="27"/>
        <v>0</v>
      </c>
      <c r="M50" s="15">
        <f t="shared" ca="1" si="27"/>
        <v>0</v>
      </c>
      <c r="N50" s="15">
        <f t="shared" ca="1" si="27"/>
        <v>0</v>
      </c>
      <c r="O50" s="15">
        <f t="shared" ca="1" si="27"/>
        <v>0</v>
      </c>
      <c r="P50" s="15">
        <f t="shared" ca="1" si="27"/>
        <v>0</v>
      </c>
      <c r="Q50" s="15">
        <f t="shared" ca="1" si="27"/>
        <v>0</v>
      </c>
      <c r="R50" s="15">
        <f t="shared" ca="1" si="27"/>
        <v>3.5024645384554567E-3</v>
      </c>
      <c r="S50" s="15">
        <f t="shared" ca="1" si="27"/>
        <v>-0.24366567509901649</v>
      </c>
      <c r="T50" s="15">
        <f t="shared" ca="1" si="27"/>
        <v>-1.6586409910992472E-2</v>
      </c>
      <c r="U50" s="15">
        <f t="shared" ca="1" si="27"/>
        <v>1.7429720385041456E-2</v>
      </c>
      <c r="V50" s="15">
        <f t="shared" ca="1" si="27"/>
        <v>0</v>
      </c>
      <c r="W50" s="15">
        <f t="shared" ca="1" si="27"/>
        <v>0</v>
      </c>
      <c r="X50" s="15">
        <f t="shared" ca="1" si="27"/>
        <v>0</v>
      </c>
      <c r="Y50" s="15">
        <f t="shared" ca="1" si="27"/>
        <v>0</v>
      </c>
      <c r="Z50" s="15">
        <f t="shared" ca="1" si="27"/>
        <v>0</v>
      </c>
      <c r="AA50" s="15">
        <f t="shared" ca="1" si="27"/>
        <v>0</v>
      </c>
      <c r="AB50" s="15">
        <f t="shared" ca="1" si="27"/>
        <v>0</v>
      </c>
      <c r="AC50" s="15">
        <f t="shared" ca="1" si="27"/>
        <v>0</v>
      </c>
      <c r="AD50" s="15">
        <f t="shared" ca="1" si="27"/>
        <v>0</v>
      </c>
      <c r="AE50" s="15">
        <f t="shared" ca="1" si="27"/>
        <v>4.0319265991042602E-2</v>
      </c>
      <c r="AF50" s="15">
        <f t="shared" ca="1" si="27"/>
        <v>2.7201660111907635E-2</v>
      </c>
      <c r="AG50" s="15">
        <f t="shared" ca="1" si="27"/>
        <v>1.3146751321012713E-2</v>
      </c>
      <c r="AH50" s="15">
        <f t="shared" ca="1" si="27"/>
        <v>2.9265656685999189E-2</v>
      </c>
      <c r="AI50" s="15">
        <f t="shared" ca="1" si="27"/>
        <v>-5.894355690041566E-2</v>
      </c>
      <c r="AJ50" s="15">
        <f t="shared" ca="1" si="27"/>
        <v>-1.1241278667949123E-2</v>
      </c>
      <c r="AK50" s="15">
        <f t="shared" ca="1" si="27"/>
        <v>8.8606141102443012E-2</v>
      </c>
      <c r="AL50" s="15">
        <f t="shared" ca="1" si="27"/>
        <v>3.3407763215403348E-2</v>
      </c>
      <c r="AM50" s="15">
        <f t="shared" ca="1" si="27"/>
        <v>0</v>
      </c>
      <c r="AN50" s="15">
        <f t="shared" ca="1" si="27"/>
        <v>-2.885819093935162E-2</v>
      </c>
      <c r="AO50" s="15">
        <f t="shared" ca="1" si="27"/>
        <v>-5.7618670593744259E-2</v>
      </c>
      <c r="AP50" s="15">
        <f t="shared" ca="1" si="27"/>
        <v>5.1525624779393715E-2</v>
      </c>
      <c r="AQ50" s="15">
        <f t="shared" ca="1" si="27"/>
        <v>-1.1614416383239595E-2</v>
      </c>
      <c r="AR50" s="15">
        <f t="shared" ca="1" si="27"/>
        <v>0</v>
      </c>
      <c r="AS50" s="15">
        <f t="shared" ca="1" si="27"/>
        <v>0</v>
      </c>
      <c r="AT50" s="15">
        <f t="shared" ca="1" si="27"/>
        <v>0</v>
      </c>
      <c r="AU50" s="15">
        <f t="shared" ca="1" si="27"/>
        <v>0</v>
      </c>
      <c r="AV50" s="15">
        <f t="shared" ca="1" si="27"/>
        <v>-6.2967035690160628E-2</v>
      </c>
      <c r="AW50" s="15">
        <f t="shared" ca="1" si="27"/>
        <v>0</v>
      </c>
      <c r="AX50" s="15">
        <f t="shared" ca="1" si="27"/>
        <v>0</v>
      </c>
      <c r="AY50" s="15">
        <f t="shared" ca="1" si="27"/>
        <v>0</v>
      </c>
      <c r="AZ50" s="15">
        <f t="shared" ca="1" si="27"/>
        <v>0</v>
      </c>
      <c r="BA50" s="15">
        <f t="shared" ca="1" si="27"/>
        <v>0</v>
      </c>
      <c r="BB50" s="15">
        <f t="shared" ca="1" si="27"/>
        <v>-9.9560830611104462E-2</v>
      </c>
      <c r="BC50" s="15">
        <f t="shared" ca="1" si="27"/>
        <v>0</v>
      </c>
      <c r="BD50" s="15">
        <f t="shared" ca="1" si="27"/>
        <v>0</v>
      </c>
      <c r="BE50" s="15">
        <f t="shared" ca="1" si="27"/>
        <v>0</v>
      </c>
      <c r="BF50" s="15">
        <f t="shared" ca="1" si="27"/>
        <v>0</v>
      </c>
      <c r="BG50" s="15">
        <f t="shared" ca="1" si="27"/>
        <v>5.8867147097832778E-2</v>
      </c>
      <c r="BH50" s="15">
        <f t="shared" ca="1" si="27"/>
        <v>1.7705318929437538E-2</v>
      </c>
      <c r="BI50" s="15">
        <f t="shared" ca="1" si="27"/>
        <v>-0.10860095443432266</v>
      </c>
      <c r="BJ50" s="15">
        <f t="shared" ca="1" si="27"/>
        <v>0</v>
      </c>
      <c r="BK50" s="15">
        <f t="shared" ca="1" si="27"/>
        <v>0</v>
      </c>
      <c r="BL50" s="15">
        <f t="shared" ca="1" si="27"/>
        <v>9.0979003151712683E-3</v>
      </c>
      <c r="BM50" s="15">
        <f t="shared" ca="1" si="27"/>
        <v>-7.8911104432181384E-2</v>
      </c>
      <c r="BN50" s="15">
        <f t="shared" ca="1" si="27"/>
        <v>0</v>
      </c>
      <c r="BO50" s="15">
        <f t="shared" ref="BO50:BT50" ca="1" si="28">IF(BO$42&lt;&gt;0,(BO7-BO$41)/BO$42*BO$46*IF(BO$43,-1,1),0)</f>
        <v>-0.13813929532834066</v>
      </c>
      <c r="BP50" s="15">
        <f t="shared" ca="1" si="28"/>
        <v>-0.10731955431937201</v>
      </c>
      <c r="BQ50" s="15">
        <f t="shared" ca="1" si="28"/>
        <v>0</v>
      </c>
      <c r="BR50" s="15">
        <f t="shared" ca="1" si="28"/>
        <v>0</v>
      </c>
      <c r="BS50" s="15">
        <f t="shared" ca="1" si="28"/>
        <v>-0.10339636321314764</v>
      </c>
      <c r="BT50" s="15">
        <f t="shared" ca="1" si="28"/>
        <v>0</v>
      </c>
    </row>
    <row r="51" spans="1:72" x14ac:dyDescent="0.25">
      <c r="A51" s="15">
        <f t="shared" ref="A51:B51" si="29">A8</f>
        <v>15</v>
      </c>
      <c r="B51" s="15" t="str">
        <f t="shared" si="29"/>
        <v>Boyacá</v>
      </c>
      <c r="C51" s="15">
        <f t="shared" ref="C51:BN51" ca="1" si="30">IF(C$42&lt;&gt;0,(C8-C$41)/C$42*C$46*IF(C$43,-1,1),0)</f>
        <v>0</v>
      </c>
      <c r="D51" s="15">
        <f t="shared" ca="1" si="30"/>
        <v>0</v>
      </c>
      <c r="E51" s="15">
        <f t="shared" ca="1" si="30"/>
        <v>0</v>
      </c>
      <c r="F51" s="15">
        <f t="shared" ca="1" si="30"/>
        <v>0</v>
      </c>
      <c r="G51" s="15">
        <f t="shared" ca="1" si="30"/>
        <v>0</v>
      </c>
      <c r="H51" s="15">
        <f t="shared" ca="1" si="30"/>
        <v>0</v>
      </c>
      <c r="I51" s="15">
        <f t="shared" ca="1" si="30"/>
        <v>0</v>
      </c>
      <c r="J51" s="15">
        <f t="shared" ca="1" si="30"/>
        <v>0</v>
      </c>
      <c r="K51" s="15">
        <f t="shared" ca="1" si="30"/>
        <v>0</v>
      </c>
      <c r="L51" s="15">
        <f t="shared" ca="1" si="30"/>
        <v>0</v>
      </c>
      <c r="M51" s="15">
        <f t="shared" ca="1" si="30"/>
        <v>0</v>
      </c>
      <c r="N51" s="15">
        <f t="shared" ca="1" si="30"/>
        <v>0</v>
      </c>
      <c r="O51" s="15">
        <f t="shared" ca="1" si="30"/>
        <v>0</v>
      </c>
      <c r="P51" s="15">
        <f t="shared" ca="1" si="30"/>
        <v>0</v>
      </c>
      <c r="Q51" s="15">
        <f t="shared" ca="1" si="30"/>
        <v>0</v>
      </c>
      <c r="R51" s="15">
        <f t="shared" ca="1" si="30"/>
        <v>5.8449339311900501E-2</v>
      </c>
      <c r="S51" s="15">
        <f t="shared" ca="1" si="30"/>
        <v>0.10319413309156808</v>
      </c>
      <c r="T51" s="15">
        <f t="shared" ca="1" si="30"/>
        <v>5.3344153436966371E-2</v>
      </c>
      <c r="U51" s="15">
        <f t="shared" ca="1" si="30"/>
        <v>1.7307405188090642E-2</v>
      </c>
      <c r="V51" s="15">
        <f t="shared" ca="1" si="30"/>
        <v>0</v>
      </c>
      <c r="W51" s="15">
        <f t="shared" ca="1" si="30"/>
        <v>0</v>
      </c>
      <c r="X51" s="15">
        <f t="shared" ca="1" si="30"/>
        <v>0</v>
      </c>
      <c r="Y51" s="15">
        <f t="shared" ca="1" si="30"/>
        <v>0</v>
      </c>
      <c r="Z51" s="15">
        <f t="shared" ca="1" si="30"/>
        <v>0</v>
      </c>
      <c r="AA51" s="15">
        <f t="shared" ca="1" si="30"/>
        <v>0</v>
      </c>
      <c r="AB51" s="15">
        <f t="shared" ca="1" si="30"/>
        <v>0</v>
      </c>
      <c r="AC51" s="15">
        <f t="shared" ca="1" si="30"/>
        <v>0</v>
      </c>
      <c r="AD51" s="15">
        <f t="shared" ca="1" si="30"/>
        <v>0</v>
      </c>
      <c r="AE51" s="15">
        <f t="shared" ca="1" si="30"/>
        <v>7.4417777797708565E-3</v>
      </c>
      <c r="AF51" s="15">
        <f t="shared" ca="1" si="30"/>
        <v>6.3484941576339479E-2</v>
      </c>
      <c r="AG51" s="15">
        <f t="shared" ca="1" si="30"/>
        <v>0.16862796738849675</v>
      </c>
      <c r="AH51" s="15">
        <f t="shared" ca="1" si="30"/>
        <v>0.14181819240331064</v>
      </c>
      <c r="AI51" s="15">
        <f t="shared" ca="1" si="30"/>
        <v>0.15995499200913726</v>
      </c>
      <c r="AJ51" s="15">
        <f t="shared" ca="1" si="30"/>
        <v>-2.0610054519420218E-2</v>
      </c>
      <c r="AK51" s="15">
        <f t="shared" ca="1" si="30"/>
        <v>-1.2808459269523567E-3</v>
      </c>
      <c r="AL51" s="15">
        <f t="shared" ca="1" si="30"/>
        <v>9.0499511498384755E-4</v>
      </c>
      <c r="AM51" s="15">
        <f t="shared" ca="1" si="30"/>
        <v>0</v>
      </c>
      <c r="AN51" s="15">
        <f t="shared" ca="1" si="30"/>
        <v>1.9988370337359201E-2</v>
      </c>
      <c r="AO51" s="15">
        <f t="shared" ca="1" si="30"/>
        <v>-2.4210694033611369E-2</v>
      </c>
      <c r="AP51" s="15">
        <f t="shared" ca="1" si="30"/>
        <v>5.1611663723518712E-2</v>
      </c>
      <c r="AQ51" s="15">
        <f t="shared" ca="1" si="30"/>
        <v>-5.0870746126518134E-3</v>
      </c>
      <c r="AR51" s="15">
        <f t="shared" ca="1" si="30"/>
        <v>0</v>
      </c>
      <c r="AS51" s="15">
        <f t="shared" ca="1" si="30"/>
        <v>0</v>
      </c>
      <c r="AT51" s="15">
        <f t="shared" ca="1" si="30"/>
        <v>0</v>
      </c>
      <c r="AU51" s="15">
        <f t="shared" ca="1" si="30"/>
        <v>0</v>
      </c>
      <c r="AV51" s="15">
        <f t="shared" ca="1" si="30"/>
        <v>2.8356700395934822E-2</v>
      </c>
      <c r="AW51" s="15">
        <f t="shared" ca="1" si="30"/>
        <v>0</v>
      </c>
      <c r="AX51" s="15">
        <f t="shared" ca="1" si="30"/>
        <v>0</v>
      </c>
      <c r="AY51" s="15">
        <f t="shared" ca="1" si="30"/>
        <v>0</v>
      </c>
      <c r="AZ51" s="15">
        <f t="shared" ca="1" si="30"/>
        <v>0</v>
      </c>
      <c r="BA51" s="15">
        <f t="shared" ca="1" si="30"/>
        <v>0</v>
      </c>
      <c r="BB51" s="15">
        <f t="shared" ca="1" si="30"/>
        <v>0.14723457258728165</v>
      </c>
      <c r="BC51" s="15">
        <f t="shared" ca="1" si="30"/>
        <v>0</v>
      </c>
      <c r="BD51" s="15">
        <f t="shared" ca="1" si="30"/>
        <v>0</v>
      </c>
      <c r="BE51" s="15">
        <f t="shared" ca="1" si="30"/>
        <v>0</v>
      </c>
      <c r="BF51" s="15">
        <f t="shared" ca="1" si="30"/>
        <v>0</v>
      </c>
      <c r="BG51" s="15">
        <f t="shared" ca="1" si="30"/>
        <v>-1.5915931967484604E-2</v>
      </c>
      <c r="BH51" s="15">
        <f t="shared" ca="1" si="30"/>
        <v>-0.12873659870447837</v>
      </c>
      <c r="BI51" s="15">
        <f t="shared" ca="1" si="30"/>
        <v>0.12018781126715099</v>
      </c>
      <c r="BJ51" s="15">
        <f t="shared" ca="1" si="30"/>
        <v>0</v>
      </c>
      <c r="BK51" s="15">
        <f t="shared" ca="1" si="30"/>
        <v>0</v>
      </c>
      <c r="BL51" s="15">
        <f t="shared" ca="1" si="30"/>
        <v>-6.2837310177491579E-3</v>
      </c>
      <c r="BM51" s="15">
        <f t="shared" ca="1" si="30"/>
        <v>5.0903831147919187E-2</v>
      </c>
      <c r="BN51" s="15">
        <f t="shared" ca="1" si="30"/>
        <v>0</v>
      </c>
      <c r="BO51" s="15">
        <f t="shared" ref="BO51:BT51" ca="1" si="31">IF(BO$42&lt;&gt;0,(BO8-BO$41)/BO$42*BO$46*IF(BO$43,-1,1),0)</f>
        <v>-7.1015794788408082E-2</v>
      </c>
      <c r="BP51" s="15">
        <f t="shared" ca="1" si="31"/>
        <v>-0.10838112126926989</v>
      </c>
      <c r="BQ51" s="15">
        <f t="shared" ca="1" si="31"/>
        <v>0</v>
      </c>
      <c r="BR51" s="15">
        <f t="shared" ca="1" si="31"/>
        <v>0</v>
      </c>
      <c r="BS51" s="15">
        <f t="shared" ca="1" si="31"/>
        <v>8.3608575820969477E-2</v>
      </c>
      <c r="BT51" s="15">
        <f t="shared" ca="1" si="31"/>
        <v>0</v>
      </c>
    </row>
    <row r="52" spans="1:72" x14ac:dyDescent="0.25">
      <c r="A52" s="15">
        <f t="shared" ref="A52:B52" si="32">A9</f>
        <v>17</v>
      </c>
      <c r="B52" s="15" t="str">
        <f t="shared" si="32"/>
        <v>Caldas</v>
      </c>
      <c r="C52" s="15">
        <f t="shared" ref="C52:BN52" ca="1" si="33">IF(C$42&lt;&gt;0,(C9-C$41)/C$42*C$46*IF(C$43,-1,1),0)</f>
        <v>0</v>
      </c>
      <c r="D52" s="15">
        <f t="shared" ca="1" si="33"/>
        <v>0</v>
      </c>
      <c r="E52" s="15">
        <f t="shared" ca="1" si="33"/>
        <v>0</v>
      </c>
      <c r="F52" s="15">
        <f t="shared" ca="1" si="33"/>
        <v>0</v>
      </c>
      <c r="G52" s="15">
        <f t="shared" ca="1" si="33"/>
        <v>0</v>
      </c>
      <c r="H52" s="15">
        <f t="shared" ca="1" si="33"/>
        <v>0</v>
      </c>
      <c r="I52" s="15">
        <f t="shared" ca="1" si="33"/>
        <v>0</v>
      </c>
      <c r="J52" s="15">
        <f t="shared" ca="1" si="33"/>
        <v>0</v>
      </c>
      <c r="K52" s="15">
        <f t="shared" ca="1" si="33"/>
        <v>0</v>
      </c>
      <c r="L52" s="15">
        <f t="shared" ca="1" si="33"/>
        <v>0</v>
      </c>
      <c r="M52" s="15">
        <f t="shared" ca="1" si="33"/>
        <v>0</v>
      </c>
      <c r="N52" s="15">
        <f t="shared" ca="1" si="33"/>
        <v>0</v>
      </c>
      <c r="O52" s="15">
        <f t="shared" ca="1" si="33"/>
        <v>0</v>
      </c>
      <c r="P52" s="15">
        <f t="shared" ca="1" si="33"/>
        <v>0</v>
      </c>
      <c r="Q52" s="15">
        <f t="shared" ca="1" si="33"/>
        <v>0</v>
      </c>
      <c r="R52" s="15">
        <f t="shared" ca="1" si="33"/>
        <v>0.15378692638950439</v>
      </c>
      <c r="S52" s="15">
        <f t="shared" ca="1" si="33"/>
        <v>0.14284317853292069</v>
      </c>
      <c r="T52" s="15">
        <f t="shared" ca="1" si="33"/>
        <v>6.9259372456115562E-2</v>
      </c>
      <c r="U52" s="15">
        <f t="shared" ca="1" si="33"/>
        <v>6.6931960389819495E-2</v>
      </c>
      <c r="V52" s="15">
        <f t="shared" ca="1" si="33"/>
        <v>0</v>
      </c>
      <c r="W52" s="15">
        <f t="shared" ca="1" si="33"/>
        <v>0</v>
      </c>
      <c r="X52" s="15">
        <f t="shared" ca="1" si="33"/>
        <v>0</v>
      </c>
      <c r="Y52" s="15">
        <f t="shared" ca="1" si="33"/>
        <v>0</v>
      </c>
      <c r="Z52" s="15">
        <f t="shared" ca="1" si="33"/>
        <v>0</v>
      </c>
      <c r="AA52" s="15">
        <f t="shared" ca="1" si="33"/>
        <v>0</v>
      </c>
      <c r="AB52" s="15">
        <f t="shared" ca="1" si="33"/>
        <v>0</v>
      </c>
      <c r="AC52" s="15">
        <f t="shared" ca="1" si="33"/>
        <v>0</v>
      </c>
      <c r="AD52" s="15">
        <f t="shared" ca="1" si="33"/>
        <v>0</v>
      </c>
      <c r="AE52" s="15">
        <f t="shared" ca="1" si="33"/>
        <v>0.13131485512961177</v>
      </c>
      <c r="AF52" s="15">
        <f t="shared" ca="1" si="33"/>
        <v>1.9969124212807304E-2</v>
      </c>
      <c r="AG52" s="15">
        <f t="shared" ca="1" si="33"/>
        <v>0.1852304026315581</v>
      </c>
      <c r="AH52" s="15">
        <f t="shared" ca="1" si="33"/>
        <v>5.6572361499317006E-2</v>
      </c>
      <c r="AI52" s="15">
        <f t="shared" ca="1" si="33"/>
        <v>9.7434894200230035E-2</v>
      </c>
      <c r="AJ52" s="15">
        <f t="shared" ca="1" si="33"/>
        <v>2.0157012038430757E-2</v>
      </c>
      <c r="AK52" s="15">
        <f t="shared" ca="1" si="33"/>
        <v>7.9236749648308305E-2</v>
      </c>
      <c r="AL52" s="15">
        <f t="shared" ca="1" si="33"/>
        <v>7.8594457465508999E-2</v>
      </c>
      <c r="AM52" s="15">
        <f t="shared" ca="1" si="33"/>
        <v>0</v>
      </c>
      <c r="AN52" s="15">
        <f t="shared" ca="1" si="33"/>
        <v>9.7869253401804676E-2</v>
      </c>
      <c r="AO52" s="15">
        <f t="shared" ca="1" si="33"/>
        <v>4.3986509696081595E-2</v>
      </c>
      <c r="AP52" s="15">
        <f t="shared" ca="1" si="33"/>
        <v>-3.6753734454993185E-2</v>
      </c>
      <c r="AQ52" s="15">
        <f t="shared" ca="1" si="33"/>
        <v>-1.1172892531031505E-2</v>
      </c>
      <c r="AR52" s="15">
        <f t="shared" ca="1" si="33"/>
        <v>0</v>
      </c>
      <c r="AS52" s="15">
        <f t="shared" ca="1" si="33"/>
        <v>0</v>
      </c>
      <c r="AT52" s="15">
        <f t="shared" ca="1" si="33"/>
        <v>0</v>
      </c>
      <c r="AU52" s="15">
        <f t="shared" ca="1" si="33"/>
        <v>0</v>
      </c>
      <c r="AV52" s="15">
        <f t="shared" ca="1" si="33"/>
        <v>0.13098630705681347</v>
      </c>
      <c r="AW52" s="15">
        <f t="shared" ca="1" si="33"/>
        <v>0</v>
      </c>
      <c r="AX52" s="15">
        <f t="shared" ca="1" si="33"/>
        <v>0</v>
      </c>
      <c r="AY52" s="15">
        <f t="shared" ca="1" si="33"/>
        <v>0</v>
      </c>
      <c r="AZ52" s="15">
        <f t="shared" ca="1" si="33"/>
        <v>0</v>
      </c>
      <c r="BA52" s="15">
        <f t="shared" ca="1" si="33"/>
        <v>0</v>
      </c>
      <c r="BB52" s="15">
        <f t="shared" ca="1" si="33"/>
        <v>-2.2148156539556006E-2</v>
      </c>
      <c r="BC52" s="15">
        <f t="shared" ca="1" si="33"/>
        <v>0</v>
      </c>
      <c r="BD52" s="15">
        <f t="shared" ca="1" si="33"/>
        <v>0</v>
      </c>
      <c r="BE52" s="15">
        <f t="shared" ca="1" si="33"/>
        <v>0</v>
      </c>
      <c r="BF52" s="15">
        <f t="shared" ca="1" si="33"/>
        <v>0</v>
      </c>
      <c r="BG52" s="15">
        <f t="shared" ca="1" si="33"/>
        <v>0.10102871893052312</v>
      </c>
      <c r="BH52" s="15">
        <f t="shared" ca="1" si="33"/>
        <v>5.2536719666022934E-2</v>
      </c>
      <c r="BI52" s="15">
        <f t="shared" ca="1" si="33"/>
        <v>-5.9671587508969108E-2</v>
      </c>
      <c r="BJ52" s="15">
        <f t="shared" ca="1" si="33"/>
        <v>0</v>
      </c>
      <c r="BK52" s="15">
        <f t="shared" ca="1" si="33"/>
        <v>0</v>
      </c>
      <c r="BL52" s="15">
        <f t="shared" ca="1" si="33"/>
        <v>-8.2993545160912566E-3</v>
      </c>
      <c r="BM52" s="15">
        <f t="shared" ca="1" si="33"/>
        <v>-5.9751362077645205E-2</v>
      </c>
      <c r="BN52" s="15">
        <f t="shared" ca="1" si="33"/>
        <v>0</v>
      </c>
      <c r="BO52" s="15">
        <f t="shared" ref="BO52:BT52" ca="1" si="34">IF(BO$42&lt;&gt;0,(BO9-BO$41)/BO$42*BO$46*IF(BO$43,-1,1),0)</f>
        <v>-0.22890587570387433</v>
      </c>
      <c r="BP52" s="15">
        <f t="shared" ca="1" si="34"/>
        <v>-0.11608434498882578</v>
      </c>
      <c r="BQ52" s="15">
        <f t="shared" ca="1" si="34"/>
        <v>0</v>
      </c>
      <c r="BR52" s="15">
        <f t="shared" ca="1" si="34"/>
        <v>0</v>
      </c>
      <c r="BS52" s="15">
        <f t="shared" ca="1" si="34"/>
        <v>-5.7088293967183568E-2</v>
      </c>
      <c r="BT52" s="15">
        <f t="shared" ca="1" si="34"/>
        <v>0</v>
      </c>
    </row>
    <row r="53" spans="1:72" x14ac:dyDescent="0.25">
      <c r="A53" s="15">
        <f t="shared" ref="A53:B53" si="35">A10</f>
        <v>18</v>
      </c>
      <c r="B53" s="15" t="str">
        <f t="shared" si="35"/>
        <v>Caquetá</v>
      </c>
      <c r="C53" s="15">
        <f t="shared" ref="C53:BN53" ca="1" si="36">IF(C$42&lt;&gt;0,(C10-C$41)/C$42*C$46*IF(C$43,-1,1),0)</f>
        <v>0</v>
      </c>
      <c r="D53" s="15">
        <f t="shared" ca="1" si="36"/>
        <v>0</v>
      </c>
      <c r="E53" s="15">
        <f t="shared" ca="1" si="36"/>
        <v>0</v>
      </c>
      <c r="F53" s="15">
        <f t="shared" ca="1" si="36"/>
        <v>0</v>
      </c>
      <c r="G53" s="15">
        <f t="shared" ca="1" si="36"/>
        <v>0</v>
      </c>
      <c r="H53" s="15">
        <f t="shared" ca="1" si="36"/>
        <v>0</v>
      </c>
      <c r="I53" s="15">
        <f t="shared" ca="1" si="36"/>
        <v>0</v>
      </c>
      <c r="J53" s="15">
        <f t="shared" ca="1" si="36"/>
        <v>0</v>
      </c>
      <c r="K53" s="15">
        <f t="shared" ca="1" si="36"/>
        <v>0</v>
      </c>
      <c r="L53" s="15">
        <f t="shared" ca="1" si="36"/>
        <v>0</v>
      </c>
      <c r="M53" s="15">
        <f t="shared" ca="1" si="36"/>
        <v>0</v>
      </c>
      <c r="N53" s="15">
        <f t="shared" ca="1" si="36"/>
        <v>0</v>
      </c>
      <c r="O53" s="15">
        <f t="shared" ca="1" si="36"/>
        <v>0</v>
      </c>
      <c r="P53" s="15">
        <f t="shared" ca="1" si="36"/>
        <v>0</v>
      </c>
      <c r="Q53" s="15">
        <f t="shared" ca="1" si="36"/>
        <v>0</v>
      </c>
      <c r="R53" s="15">
        <f t="shared" ca="1" si="36"/>
        <v>-0.15732674077857095</v>
      </c>
      <c r="S53" s="15">
        <f t="shared" ca="1" si="36"/>
        <v>-0.21381259734299479</v>
      </c>
      <c r="T53" s="15">
        <f t="shared" ca="1" si="36"/>
        <v>-0.21153082491116088</v>
      </c>
      <c r="U53" s="15">
        <f t="shared" ca="1" si="36"/>
        <v>-0.18381897686953286</v>
      </c>
      <c r="V53" s="15">
        <f t="shared" ca="1" si="36"/>
        <v>0</v>
      </c>
      <c r="W53" s="15">
        <f t="shared" ca="1" si="36"/>
        <v>0</v>
      </c>
      <c r="X53" s="15">
        <f t="shared" ca="1" si="36"/>
        <v>0</v>
      </c>
      <c r="Y53" s="15">
        <f t="shared" ca="1" si="36"/>
        <v>0</v>
      </c>
      <c r="Z53" s="15">
        <f t="shared" ca="1" si="36"/>
        <v>0</v>
      </c>
      <c r="AA53" s="15">
        <f t="shared" ca="1" si="36"/>
        <v>0</v>
      </c>
      <c r="AB53" s="15">
        <f t="shared" ca="1" si="36"/>
        <v>0</v>
      </c>
      <c r="AC53" s="15">
        <f t="shared" ca="1" si="36"/>
        <v>0</v>
      </c>
      <c r="AD53" s="15">
        <f t="shared" ca="1" si="36"/>
        <v>0</v>
      </c>
      <c r="AE53" s="15">
        <f t="shared" ca="1" si="36"/>
        <v>-0.1586332565962261</v>
      </c>
      <c r="AF53" s="15">
        <f t="shared" ca="1" si="36"/>
        <v>-3.268915825085067E-2</v>
      </c>
      <c r="AG53" s="15">
        <f t="shared" ca="1" si="36"/>
        <v>-0.10307191575681349</v>
      </c>
      <c r="AH53" s="15">
        <f t="shared" ca="1" si="36"/>
        <v>-0.17567768023277608</v>
      </c>
      <c r="AI53" s="15">
        <f t="shared" ca="1" si="36"/>
        <v>-0.16670382281952845</v>
      </c>
      <c r="AJ53" s="15">
        <f t="shared" ca="1" si="36"/>
        <v>-3.6123696707583253E-2</v>
      </c>
      <c r="AK53" s="15">
        <f t="shared" ca="1" si="36"/>
        <v>-3.9382734638977346E-2</v>
      </c>
      <c r="AL53" s="15">
        <f t="shared" ca="1" si="36"/>
        <v>-8.4104354798783171E-2</v>
      </c>
      <c r="AM53" s="15">
        <f t="shared" ca="1" si="36"/>
        <v>0</v>
      </c>
      <c r="AN53" s="15">
        <f t="shared" ca="1" si="36"/>
        <v>-9.2180266003410172E-2</v>
      </c>
      <c r="AO53" s="15">
        <f t="shared" ca="1" si="36"/>
        <v>-8.222291959172702E-2</v>
      </c>
      <c r="AP53" s="15">
        <f t="shared" ca="1" si="36"/>
        <v>-2.9923224829063937E-2</v>
      </c>
      <c r="AQ53" s="15">
        <f t="shared" ca="1" si="36"/>
        <v>7.1908456487484638E-4</v>
      </c>
      <c r="AR53" s="15">
        <f t="shared" ca="1" si="36"/>
        <v>0</v>
      </c>
      <c r="AS53" s="15">
        <f t="shared" ca="1" si="36"/>
        <v>0</v>
      </c>
      <c r="AT53" s="15">
        <f t="shared" ca="1" si="36"/>
        <v>0</v>
      </c>
      <c r="AU53" s="15">
        <f t="shared" ca="1" si="36"/>
        <v>0</v>
      </c>
      <c r="AV53" s="15">
        <f t="shared" ca="1" si="36"/>
        <v>-9.2046586755340679E-2</v>
      </c>
      <c r="AW53" s="15">
        <f t="shared" ca="1" si="36"/>
        <v>0</v>
      </c>
      <c r="AX53" s="15">
        <f t="shared" ca="1" si="36"/>
        <v>0</v>
      </c>
      <c r="AY53" s="15">
        <f t="shared" ca="1" si="36"/>
        <v>0</v>
      </c>
      <c r="AZ53" s="15">
        <f t="shared" ca="1" si="36"/>
        <v>0</v>
      </c>
      <c r="BA53" s="15">
        <f t="shared" ca="1" si="36"/>
        <v>0</v>
      </c>
      <c r="BB53" s="15">
        <f t="shared" ca="1" si="36"/>
        <v>5.961275676037648E-2</v>
      </c>
      <c r="BC53" s="15">
        <f t="shared" ca="1" si="36"/>
        <v>0</v>
      </c>
      <c r="BD53" s="15">
        <f t="shared" ca="1" si="36"/>
        <v>0</v>
      </c>
      <c r="BE53" s="15">
        <f t="shared" ca="1" si="36"/>
        <v>0</v>
      </c>
      <c r="BF53" s="15">
        <f t="shared" ca="1" si="36"/>
        <v>0</v>
      </c>
      <c r="BG53" s="15">
        <f t="shared" ca="1" si="36"/>
        <v>2.7255465476766504E-2</v>
      </c>
      <c r="BH53" s="15">
        <f t="shared" ca="1" si="36"/>
        <v>8.5643597580254985E-2</v>
      </c>
      <c r="BI53" s="15">
        <f t="shared" ca="1" si="36"/>
        <v>0.10644680611305089</v>
      </c>
      <c r="BJ53" s="15">
        <f t="shared" ca="1" si="36"/>
        <v>0</v>
      </c>
      <c r="BK53" s="15">
        <f t="shared" ca="1" si="36"/>
        <v>0</v>
      </c>
      <c r="BL53" s="15">
        <f t="shared" ca="1" si="36"/>
        <v>-5.8532767474138983E-3</v>
      </c>
      <c r="BM53" s="15">
        <f t="shared" ca="1" si="36"/>
        <v>0.1504488391915107</v>
      </c>
      <c r="BN53" s="15">
        <f t="shared" ca="1" si="36"/>
        <v>0</v>
      </c>
      <c r="BO53" s="15">
        <f t="shared" ref="BO53:BT53" ca="1" si="37">IF(BO$42&lt;&gt;0,(BO10-BO$41)/BO$42*BO$46*IF(BO$43,-1,1),0)</f>
        <v>4.7380636848607223E-2</v>
      </c>
      <c r="BP53" s="15">
        <f t="shared" ca="1" si="37"/>
        <v>-8.3729507081078333E-2</v>
      </c>
      <c r="BQ53" s="15">
        <f t="shared" ca="1" si="37"/>
        <v>0</v>
      </c>
      <c r="BR53" s="15">
        <f t="shared" ca="1" si="37"/>
        <v>0</v>
      </c>
      <c r="BS53" s="15">
        <f t="shared" ca="1" si="37"/>
        <v>-1.6167811324089534E-2</v>
      </c>
      <c r="BT53" s="15">
        <f t="shared" ca="1" si="37"/>
        <v>0</v>
      </c>
    </row>
    <row r="54" spans="1:72" x14ac:dyDescent="0.25">
      <c r="A54" s="15">
        <f t="shared" ref="A54:B54" si="38">A11</f>
        <v>19</v>
      </c>
      <c r="B54" s="15" t="str">
        <f t="shared" si="38"/>
        <v>Cauca</v>
      </c>
      <c r="C54" s="15">
        <f t="shared" ref="C54:BN54" ca="1" si="39">IF(C$42&lt;&gt;0,(C11-C$41)/C$42*C$46*IF(C$43,-1,1),0)</f>
        <v>0</v>
      </c>
      <c r="D54" s="15">
        <f t="shared" ca="1" si="39"/>
        <v>0</v>
      </c>
      <c r="E54" s="15">
        <f t="shared" ca="1" si="39"/>
        <v>0</v>
      </c>
      <c r="F54" s="15">
        <f t="shared" ca="1" si="39"/>
        <v>0</v>
      </c>
      <c r="G54" s="15">
        <f t="shared" ca="1" si="39"/>
        <v>0</v>
      </c>
      <c r="H54" s="15">
        <f t="shared" ca="1" si="39"/>
        <v>0</v>
      </c>
      <c r="I54" s="15">
        <f t="shared" ca="1" si="39"/>
        <v>0</v>
      </c>
      <c r="J54" s="15">
        <f t="shared" ca="1" si="39"/>
        <v>0</v>
      </c>
      <c r="K54" s="15">
        <f t="shared" ca="1" si="39"/>
        <v>0</v>
      </c>
      <c r="L54" s="15">
        <f t="shared" ca="1" si="39"/>
        <v>0</v>
      </c>
      <c r="M54" s="15">
        <f t="shared" ca="1" si="39"/>
        <v>0</v>
      </c>
      <c r="N54" s="15">
        <f t="shared" ca="1" si="39"/>
        <v>0</v>
      </c>
      <c r="O54" s="15">
        <f t="shared" ca="1" si="39"/>
        <v>0</v>
      </c>
      <c r="P54" s="15">
        <f t="shared" ca="1" si="39"/>
        <v>0</v>
      </c>
      <c r="Q54" s="15">
        <f t="shared" ca="1" si="39"/>
        <v>0</v>
      </c>
      <c r="R54" s="15">
        <f t="shared" ca="1" si="39"/>
        <v>-0.10111200264771225</v>
      </c>
      <c r="S54" s="15">
        <f t="shared" ca="1" si="39"/>
        <v>-0.23910237680930468</v>
      </c>
      <c r="T54" s="15">
        <f t="shared" ca="1" si="39"/>
        <v>-7.7304483760583173E-2</v>
      </c>
      <c r="U54" s="15">
        <f t="shared" ca="1" si="39"/>
        <v>-0.10777971008534344</v>
      </c>
      <c r="V54" s="15">
        <f t="shared" ca="1" si="39"/>
        <v>0</v>
      </c>
      <c r="W54" s="15">
        <f t="shared" ca="1" si="39"/>
        <v>0</v>
      </c>
      <c r="X54" s="15">
        <f t="shared" ca="1" si="39"/>
        <v>0</v>
      </c>
      <c r="Y54" s="15">
        <f t="shared" ca="1" si="39"/>
        <v>0</v>
      </c>
      <c r="Z54" s="15">
        <f t="shared" ca="1" si="39"/>
        <v>0</v>
      </c>
      <c r="AA54" s="15">
        <f t="shared" ca="1" si="39"/>
        <v>0</v>
      </c>
      <c r="AB54" s="15">
        <f t="shared" ca="1" si="39"/>
        <v>0</v>
      </c>
      <c r="AC54" s="15">
        <f t="shared" ca="1" si="39"/>
        <v>0</v>
      </c>
      <c r="AD54" s="15">
        <f t="shared" ca="1" si="39"/>
        <v>0</v>
      </c>
      <c r="AE54" s="15">
        <f t="shared" ca="1" si="39"/>
        <v>-0.10706358233106107</v>
      </c>
      <c r="AF54" s="15">
        <f t="shared" ca="1" si="39"/>
        <v>4.1411199025444767E-2</v>
      </c>
      <c r="AG54" s="15">
        <f t="shared" ca="1" si="39"/>
        <v>-6.2451893177096086E-4</v>
      </c>
      <c r="AH54" s="15">
        <f t="shared" ca="1" si="39"/>
        <v>-5.7040340113695825E-2</v>
      </c>
      <c r="AI54" s="15">
        <f t="shared" ca="1" si="39"/>
        <v>-8.3466984642663167E-2</v>
      </c>
      <c r="AJ54" s="15">
        <f t="shared" ca="1" si="39"/>
        <v>-1.5998061281182471E-2</v>
      </c>
      <c r="AK54" s="15">
        <f t="shared" ca="1" si="39"/>
        <v>4.9155666734910404E-2</v>
      </c>
      <c r="AL54" s="15">
        <f t="shared" ca="1" si="39"/>
        <v>-0.10800266631925497</v>
      </c>
      <c r="AM54" s="15">
        <f t="shared" ca="1" si="39"/>
        <v>0</v>
      </c>
      <c r="AN54" s="15">
        <f t="shared" ca="1" si="39"/>
        <v>-8.8442551922260401E-2</v>
      </c>
      <c r="AO54" s="15">
        <f t="shared" ca="1" si="39"/>
        <v>-0.11691615230600701</v>
      </c>
      <c r="AP54" s="15">
        <f t="shared" ca="1" si="39"/>
        <v>3.5979605234464078E-2</v>
      </c>
      <c r="AQ54" s="15">
        <f t="shared" ca="1" si="39"/>
        <v>-8.2123548729053173E-3</v>
      </c>
      <c r="AR54" s="15">
        <f t="shared" ca="1" si="39"/>
        <v>0</v>
      </c>
      <c r="AS54" s="15">
        <f t="shared" ca="1" si="39"/>
        <v>0</v>
      </c>
      <c r="AT54" s="15">
        <f t="shared" ca="1" si="39"/>
        <v>0</v>
      </c>
      <c r="AU54" s="15">
        <f t="shared" ca="1" si="39"/>
        <v>0</v>
      </c>
      <c r="AV54" s="15">
        <f t="shared" ca="1" si="39"/>
        <v>-5.2367129830021161E-2</v>
      </c>
      <c r="AW54" s="15">
        <f t="shared" ca="1" si="39"/>
        <v>0</v>
      </c>
      <c r="AX54" s="15">
        <f t="shared" ca="1" si="39"/>
        <v>0</v>
      </c>
      <c r="AY54" s="15">
        <f t="shared" ca="1" si="39"/>
        <v>0</v>
      </c>
      <c r="AZ54" s="15">
        <f t="shared" ca="1" si="39"/>
        <v>0</v>
      </c>
      <c r="BA54" s="15">
        <f t="shared" ca="1" si="39"/>
        <v>0</v>
      </c>
      <c r="BB54" s="15">
        <f t="shared" ca="1" si="39"/>
        <v>-5.9185591480296874E-2</v>
      </c>
      <c r="BC54" s="15">
        <f t="shared" ca="1" si="39"/>
        <v>0</v>
      </c>
      <c r="BD54" s="15">
        <f t="shared" ca="1" si="39"/>
        <v>0</v>
      </c>
      <c r="BE54" s="15">
        <f t="shared" ca="1" si="39"/>
        <v>0</v>
      </c>
      <c r="BF54" s="15">
        <f t="shared" ca="1" si="39"/>
        <v>0</v>
      </c>
      <c r="BG54" s="15">
        <f t="shared" ca="1" si="39"/>
        <v>-0.15909493722434512</v>
      </c>
      <c r="BH54" s="15">
        <f t="shared" ca="1" si="39"/>
        <v>-8.5405849115174515E-2</v>
      </c>
      <c r="BI54" s="15">
        <f t="shared" ca="1" si="39"/>
        <v>3.918489114291366E-2</v>
      </c>
      <c r="BJ54" s="15">
        <f t="shared" ca="1" si="39"/>
        <v>0</v>
      </c>
      <c r="BK54" s="15">
        <f t="shared" ca="1" si="39"/>
        <v>0</v>
      </c>
      <c r="BL54" s="15">
        <f t="shared" ca="1" si="39"/>
        <v>-9.8495067833927474E-3</v>
      </c>
      <c r="BM54" s="15">
        <f t="shared" ca="1" si="39"/>
        <v>-6.8484702927133463E-3</v>
      </c>
      <c r="BN54" s="15">
        <f t="shared" ca="1" si="39"/>
        <v>0</v>
      </c>
      <c r="BO54" s="15">
        <f t="shared" ref="BO54:BT54" ca="1" si="40">IF(BO$42&lt;&gt;0,(BO11-BO$41)/BO$42*BO$46*IF(BO$43,-1,1),0)</f>
        <v>-0.10414786374327178</v>
      </c>
      <c r="BP54" s="15">
        <f t="shared" ca="1" si="40"/>
        <v>-9.9299603005552906E-2</v>
      </c>
      <c r="BQ54" s="15">
        <f t="shared" ca="1" si="40"/>
        <v>0</v>
      </c>
      <c r="BR54" s="15">
        <f t="shared" ca="1" si="40"/>
        <v>0</v>
      </c>
      <c r="BS54" s="15">
        <f t="shared" ca="1" si="40"/>
        <v>7.2945743926868603E-2</v>
      </c>
      <c r="BT54" s="15">
        <f t="shared" ca="1" si="40"/>
        <v>0</v>
      </c>
    </row>
    <row r="55" spans="1:72" x14ac:dyDescent="0.25">
      <c r="A55" s="15">
        <f t="shared" ref="A55:B55" si="41">A12</f>
        <v>20</v>
      </c>
      <c r="B55" s="15" t="str">
        <f t="shared" si="41"/>
        <v>Cesar</v>
      </c>
      <c r="C55" s="15">
        <f t="shared" ref="C55:BN55" ca="1" si="42">IF(C$42&lt;&gt;0,(C12-C$41)/C$42*C$46*IF(C$43,-1,1),0)</f>
        <v>0</v>
      </c>
      <c r="D55" s="15">
        <f t="shared" ca="1" si="42"/>
        <v>0</v>
      </c>
      <c r="E55" s="15">
        <f t="shared" ca="1" si="42"/>
        <v>0</v>
      </c>
      <c r="F55" s="15">
        <f t="shared" ca="1" si="42"/>
        <v>0</v>
      </c>
      <c r="G55" s="15">
        <f t="shared" ca="1" si="42"/>
        <v>0</v>
      </c>
      <c r="H55" s="15">
        <f t="shared" ca="1" si="42"/>
        <v>0</v>
      </c>
      <c r="I55" s="15">
        <f t="shared" ca="1" si="42"/>
        <v>0</v>
      </c>
      <c r="J55" s="15">
        <f t="shared" ca="1" si="42"/>
        <v>0</v>
      </c>
      <c r="K55" s="15">
        <f t="shared" ca="1" si="42"/>
        <v>0</v>
      </c>
      <c r="L55" s="15">
        <f t="shared" ca="1" si="42"/>
        <v>0</v>
      </c>
      <c r="M55" s="15">
        <f t="shared" ca="1" si="42"/>
        <v>0</v>
      </c>
      <c r="N55" s="15">
        <f t="shared" ca="1" si="42"/>
        <v>0</v>
      </c>
      <c r="O55" s="15">
        <f t="shared" ca="1" si="42"/>
        <v>0</v>
      </c>
      <c r="P55" s="15">
        <f t="shared" ca="1" si="42"/>
        <v>0</v>
      </c>
      <c r="Q55" s="15">
        <f t="shared" ca="1" si="42"/>
        <v>0</v>
      </c>
      <c r="R55" s="15">
        <f t="shared" ca="1" si="42"/>
        <v>0.10384482781151745</v>
      </c>
      <c r="S55" s="15">
        <f t="shared" ca="1" si="42"/>
        <v>5.6807698215537869E-2</v>
      </c>
      <c r="T55" s="15">
        <f t="shared" ca="1" si="42"/>
        <v>-3.2323332816565901E-2</v>
      </c>
      <c r="U55" s="15">
        <f t="shared" ca="1" si="42"/>
        <v>-7.7941069419613165E-3</v>
      </c>
      <c r="V55" s="15">
        <f t="shared" ca="1" si="42"/>
        <v>0</v>
      </c>
      <c r="W55" s="15">
        <f t="shared" ca="1" si="42"/>
        <v>0</v>
      </c>
      <c r="X55" s="15">
        <f t="shared" ca="1" si="42"/>
        <v>0</v>
      </c>
      <c r="Y55" s="15">
        <f t="shared" ca="1" si="42"/>
        <v>0</v>
      </c>
      <c r="Z55" s="15">
        <f t="shared" ca="1" si="42"/>
        <v>0</v>
      </c>
      <c r="AA55" s="15">
        <f t="shared" ca="1" si="42"/>
        <v>0</v>
      </c>
      <c r="AB55" s="15">
        <f t="shared" ca="1" si="42"/>
        <v>0</v>
      </c>
      <c r="AC55" s="15">
        <f t="shared" ca="1" si="42"/>
        <v>0</v>
      </c>
      <c r="AD55" s="15">
        <f t="shared" ca="1" si="42"/>
        <v>0</v>
      </c>
      <c r="AE55" s="15">
        <f t="shared" ca="1" si="42"/>
        <v>-1.5635508951237817E-2</v>
      </c>
      <c r="AF55" s="15">
        <f t="shared" ca="1" si="42"/>
        <v>5.1815208483734554E-2</v>
      </c>
      <c r="AG55" s="15">
        <f t="shared" ca="1" si="42"/>
        <v>5.9377649095777093E-4</v>
      </c>
      <c r="AH55" s="15">
        <f t="shared" ca="1" si="42"/>
        <v>-5.303271481463788E-2</v>
      </c>
      <c r="AI55" s="15">
        <f t="shared" ca="1" si="42"/>
        <v>-0.10499970408269221</v>
      </c>
      <c r="AJ55" s="15">
        <f t="shared" ca="1" si="42"/>
        <v>-4.3728471418322194E-2</v>
      </c>
      <c r="AK55" s="15">
        <f t="shared" ca="1" si="42"/>
        <v>3.8811676959647996E-2</v>
      </c>
      <c r="AL55" s="15">
        <f t="shared" ca="1" si="42"/>
        <v>-1.8299594353251875E-2</v>
      </c>
      <c r="AM55" s="15">
        <f t="shared" ca="1" si="42"/>
        <v>0</v>
      </c>
      <c r="AN55" s="15">
        <f t="shared" ca="1" si="42"/>
        <v>6.6402906503840245E-2</v>
      </c>
      <c r="AO55" s="15">
        <f t="shared" ca="1" si="42"/>
        <v>-3.3861887262094194E-2</v>
      </c>
      <c r="AP55" s="15">
        <f t="shared" ca="1" si="42"/>
        <v>5.5736046888006589E-2</v>
      </c>
      <c r="AQ55" s="15">
        <f t="shared" ca="1" si="42"/>
        <v>-1.7071581803130897E-2</v>
      </c>
      <c r="AR55" s="15">
        <f t="shared" ca="1" si="42"/>
        <v>0</v>
      </c>
      <c r="AS55" s="15">
        <f t="shared" ca="1" si="42"/>
        <v>0</v>
      </c>
      <c r="AT55" s="15">
        <f t="shared" ca="1" si="42"/>
        <v>0</v>
      </c>
      <c r="AU55" s="15">
        <f t="shared" ca="1" si="42"/>
        <v>0</v>
      </c>
      <c r="AV55" s="15">
        <f t="shared" ca="1" si="42"/>
        <v>-5.323720085922496E-2</v>
      </c>
      <c r="AW55" s="15">
        <f t="shared" ca="1" si="42"/>
        <v>0</v>
      </c>
      <c r="AX55" s="15">
        <f t="shared" ca="1" si="42"/>
        <v>0</v>
      </c>
      <c r="AY55" s="15">
        <f t="shared" ca="1" si="42"/>
        <v>0</v>
      </c>
      <c r="AZ55" s="15">
        <f t="shared" ca="1" si="42"/>
        <v>0</v>
      </c>
      <c r="BA55" s="15">
        <f t="shared" ca="1" si="42"/>
        <v>0</v>
      </c>
      <c r="BB55" s="15">
        <f t="shared" ca="1" si="42"/>
        <v>-2.0542904161582866E-2</v>
      </c>
      <c r="BC55" s="15">
        <f t="shared" ca="1" si="42"/>
        <v>0</v>
      </c>
      <c r="BD55" s="15">
        <f t="shared" ca="1" si="42"/>
        <v>0</v>
      </c>
      <c r="BE55" s="15">
        <f t="shared" ca="1" si="42"/>
        <v>0</v>
      </c>
      <c r="BF55" s="15">
        <f t="shared" ca="1" si="42"/>
        <v>0</v>
      </c>
      <c r="BG55" s="15">
        <f t="shared" ca="1" si="42"/>
        <v>0.1041105923771261</v>
      </c>
      <c r="BH55" s="15">
        <f t="shared" ca="1" si="42"/>
        <v>2.0174570776165822E-2</v>
      </c>
      <c r="BI55" s="15">
        <f t="shared" ca="1" si="42"/>
        <v>-0.22618811535377964</v>
      </c>
      <c r="BJ55" s="15">
        <f t="shared" ca="1" si="42"/>
        <v>0</v>
      </c>
      <c r="BK55" s="15">
        <f t="shared" ca="1" si="42"/>
        <v>0</v>
      </c>
      <c r="BL55" s="15">
        <f t="shared" ca="1" si="42"/>
        <v>-2.3243601850141491E-3</v>
      </c>
      <c r="BM55" s="15">
        <f t="shared" ca="1" si="42"/>
        <v>-0.16150540689799711</v>
      </c>
      <c r="BN55" s="15">
        <f t="shared" ca="1" si="42"/>
        <v>0</v>
      </c>
      <c r="BO55" s="15">
        <f t="shared" ref="BO55:BT55" ca="1" si="43">IF(BO$42&lt;&gt;0,(BO12-BO$41)/BO$42*BO$46*IF(BO$43,-1,1),0)</f>
        <v>-7.8477667360487557E-2</v>
      </c>
      <c r="BP55" s="15">
        <f t="shared" ca="1" si="43"/>
        <v>-4.000406947701618E-2</v>
      </c>
      <c r="BQ55" s="15">
        <f t="shared" ca="1" si="43"/>
        <v>0</v>
      </c>
      <c r="BR55" s="15">
        <f t="shared" ca="1" si="43"/>
        <v>0</v>
      </c>
      <c r="BS55" s="15">
        <f t="shared" ca="1" si="43"/>
        <v>-5.1040977504785465E-2</v>
      </c>
      <c r="BT55" s="15">
        <f t="shared" ca="1" si="43"/>
        <v>0</v>
      </c>
    </row>
    <row r="56" spans="1:72" x14ac:dyDescent="0.25">
      <c r="A56" s="15">
        <f t="shared" ref="A56:B56" si="44">A13</f>
        <v>23</v>
      </c>
      <c r="B56" s="15" t="str">
        <f t="shared" si="44"/>
        <v>Córdoba</v>
      </c>
      <c r="C56" s="15">
        <f t="shared" ref="C56:BN56" ca="1" si="45">IF(C$42&lt;&gt;0,(C13-C$41)/C$42*C$46*IF(C$43,-1,1),0)</f>
        <v>0</v>
      </c>
      <c r="D56" s="15">
        <f t="shared" ca="1" si="45"/>
        <v>0</v>
      </c>
      <c r="E56" s="15">
        <f t="shared" ca="1" si="45"/>
        <v>0</v>
      </c>
      <c r="F56" s="15">
        <f t="shared" ca="1" si="45"/>
        <v>0</v>
      </c>
      <c r="G56" s="15">
        <f t="shared" ca="1" si="45"/>
        <v>0</v>
      </c>
      <c r="H56" s="15">
        <f t="shared" ca="1" si="45"/>
        <v>0</v>
      </c>
      <c r="I56" s="15">
        <f t="shared" ca="1" si="45"/>
        <v>0</v>
      </c>
      <c r="J56" s="15">
        <f t="shared" ca="1" si="45"/>
        <v>0</v>
      </c>
      <c r="K56" s="15">
        <f t="shared" ca="1" si="45"/>
        <v>0</v>
      </c>
      <c r="L56" s="15">
        <f t="shared" ca="1" si="45"/>
        <v>0</v>
      </c>
      <c r="M56" s="15">
        <f t="shared" ca="1" si="45"/>
        <v>0</v>
      </c>
      <c r="N56" s="15">
        <f t="shared" ca="1" si="45"/>
        <v>0</v>
      </c>
      <c r="O56" s="15">
        <f t="shared" ca="1" si="45"/>
        <v>0</v>
      </c>
      <c r="P56" s="15">
        <f t="shared" ca="1" si="45"/>
        <v>0</v>
      </c>
      <c r="Q56" s="15">
        <f t="shared" ca="1" si="45"/>
        <v>0</v>
      </c>
      <c r="R56" s="15">
        <f t="shared" ca="1" si="45"/>
        <v>-7.9049003806062543E-2</v>
      </c>
      <c r="S56" s="15">
        <f t="shared" ca="1" si="45"/>
        <v>-3.2729695864730408E-2</v>
      </c>
      <c r="T56" s="15">
        <f t="shared" ca="1" si="45"/>
        <v>-4.9834053327830231E-2</v>
      </c>
      <c r="U56" s="15">
        <f t="shared" ca="1" si="45"/>
        <v>-4.4780963681380452E-2</v>
      </c>
      <c r="V56" s="15">
        <f t="shared" ca="1" si="45"/>
        <v>0</v>
      </c>
      <c r="W56" s="15">
        <f t="shared" ca="1" si="45"/>
        <v>0</v>
      </c>
      <c r="X56" s="15">
        <f t="shared" ca="1" si="45"/>
        <v>0</v>
      </c>
      <c r="Y56" s="15">
        <f t="shared" ca="1" si="45"/>
        <v>0</v>
      </c>
      <c r="Z56" s="15">
        <f t="shared" ca="1" si="45"/>
        <v>0</v>
      </c>
      <c r="AA56" s="15">
        <f t="shared" ca="1" si="45"/>
        <v>0</v>
      </c>
      <c r="AB56" s="15">
        <f t="shared" ca="1" si="45"/>
        <v>0</v>
      </c>
      <c r="AC56" s="15">
        <f t="shared" ca="1" si="45"/>
        <v>0</v>
      </c>
      <c r="AD56" s="15">
        <f t="shared" ca="1" si="45"/>
        <v>0</v>
      </c>
      <c r="AE56" s="15">
        <f t="shared" ca="1" si="45"/>
        <v>-6.7871643241732699E-2</v>
      </c>
      <c r="AF56" s="15">
        <f t="shared" ca="1" si="45"/>
        <v>4.7221586954291093E-2</v>
      </c>
      <c r="AG56" s="15">
        <f t="shared" ca="1" si="45"/>
        <v>-9.109209655653977E-2</v>
      </c>
      <c r="AH56" s="15">
        <f t="shared" ca="1" si="45"/>
        <v>-6.1254506431514977E-2</v>
      </c>
      <c r="AI56" s="15">
        <f t="shared" ca="1" si="45"/>
        <v>-8.3726960107361581E-2</v>
      </c>
      <c r="AJ56" s="15">
        <f t="shared" ca="1" si="45"/>
        <v>-6.6512978235276438E-2</v>
      </c>
      <c r="AK56" s="15">
        <f t="shared" ca="1" si="45"/>
        <v>-1.7069051076558567E-2</v>
      </c>
      <c r="AL56" s="15">
        <f t="shared" ca="1" si="45"/>
        <v>-7.3017221849608849E-2</v>
      </c>
      <c r="AM56" s="15">
        <f t="shared" ca="1" si="45"/>
        <v>0</v>
      </c>
      <c r="AN56" s="15">
        <f t="shared" ca="1" si="45"/>
        <v>-4.7376560351418961E-2</v>
      </c>
      <c r="AO56" s="15">
        <f t="shared" ca="1" si="45"/>
        <v>-5.2357895585709684E-2</v>
      </c>
      <c r="AP56" s="15">
        <f t="shared" ca="1" si="45"/>
        <v>4.4673266116998095E-2</v>
      </c>
      <c r="AQ56" s="15">
        <f t="shared" ca="1" si="45"/>
        <v>3.2596677989876421E-2</v>
      </c>
      <c r="AR56" s="15">
        <f t="shared" ca="1" si="45"/>
        <v>0</v>
      </c>
      <c r="AS56" s="15">
        <f t="shared" ca="1" si="45"/>
        <v>0</v>
      </c>
      <c r="AT56" s="15">
        <f t="shared" ca="1" si="45"/>
        <v>0</v>
      </c>
      <c r="AU56" s="15">
        <f t="shared" ca="1" si="45"/>
        <v>0</v>
      </c>
      <c r="AV56" s="15">
        <f t="shared" ca="1" si="45"/>
        <v>-8.3828089797251218E-2</v>
      </c>
      <c r="AW56" s="15">
        <f t="shared" ca="1" si="45"/>
        <v>0</v>
      </c>
      <c r="AX56" s="15">
        <f t="shared" ca="1" si="45"/>
        <v>0</v>
      </c>
      <c r="AY56" s="15">
        <f t="shared" ca="1" si="45"/>
        <v>0</v>
      </c>
      <c r="AZ56" s="15">
        <f t="shared" ca="1" si="45"/>
        <v>0</v>
      </c>
      <c r="BA56" s="15">
        <f t="shared" ca="1" si="45"/>
        <v>0</v>
      </c>
      <c r="BB56" s="15">
        <f t="shared" ca="1" si="45"/>
        <v>-0.11591640000559142</v>
      </c>
      <c r="BC56" s="15">
        <f t="shared" ca="1" si="45"/>
        <v>0</v>
      </c>
      <c r="BD56" s="15">
        <f t="shared" ca="1" si="45"/>
        <v>0</v>
      </c>
      <c r="BE56" s="15">
        <f t="shared" ca="1" si="45"/>
        <v>0</v>
      </c>
      <c r="BF56" s="15">
        <f t="shared" ca="1" si="45"/>
        <v>0</v>
      </c>
      <c r="BG56" s="15">
        <f t="shared" ca="1" si="45"/>
        <v>-6.1792429465998222E-2</v>
      </c>
      <c r="BH56" s="15">
        <f t="shared" ca="1" si="45"/>
        <v>-1.8258808903338447E-2</v>
      </c>
      <c r="BI56" s="15">
        <f t="shared" ca="1" si="45"/>
        <v>1.6733329773104301E-2</v>
      </c>
      <c r="BJ56" s="15">
        <f t="shared" ca="1" si="45"/>
        <v>0</v>
      </c>
      <c r="BK56" s="15">
        <f t="shared" ca="1" si="45"/>
        <v>0</v>
      </c>
      <c r="BL56" s="15">
        <f t="shared" ca="1" si="45"/>
        <v>-7.5917375725571262E-3</v>
      </c>
      <c r="BM56" s="15">
        <f t="shared" ca="1" si="45"/>
        <v>0.15999631575769999</v>
      </c>
      <c r="BN56" s="15">
        <f t="shared" ca="1" si="45"/>
        <v>0</v>
      </c>
      <c r="BO56" s="15">
        <f t="shared" ref="BO56:BT56" ca="1" si="46">IF(BO$42&lt;&gt;0,(BO13-BO$41)/BO$42*BO$46*IF(BO$43,-1,1),0)</f>
        <v>0.16505252603999049</v>
      </c>
      <c r="BP56" s="15">
        <f t="shared" ca="1" si="46"/>
        <v>2.2524216032985208E-2</v>
      </c>
      <c r="BQ56" s="15">
        <f t="shared" ca="1" si="46"/>
        <v>0</v>
      </c>
      <c r="BR56" s="15">
        <f t="shared" ca="1" si="46"/>
        <v>0</v>
      </c>
      <c r="BS56" s="15">
        <f t="shared" ca="1" si="46"/>
        <v>-3.8195199731578332E-2</v>
      </c>
      <c r="BT56" s="15">
        <f t="shared" ca="1" si="46"/>
        <v>0</v>
      </c>
    </row>
    <row r="57" spans="1:72" x14ac:dyDescent="0.25">
      <c r="A57" s="15">
        <f t="shared" ref="A57:B57" si="47">A14</f>
        <v>25</v>
      </c>
      <c r="B57" s="15" t="str">
        <f t="shared" si="47"/>
        <v>Cundinamarca</v>
      </c>
      <c r="C57" s="15">
        <f t="shared" ref="C57:BN57" ca="1" si="48">IF(C$42&lt;&gt;0,(C14-C$41)/C$42*C$46*IF(C$43,-1,1),0)</f>
        <v>0</v>
      </c>
      <c r="D57" s="15">
        <f t="shared" ca="1" si="48"/>
        <v>0</v>
      </c>
      <c r="E57" s="15">
        <f t="shared" ca="1" si="48"/>
        <v>0</v>
      </c>
      <c r="F57" s="15">
        <f t="shared" ca="1" si="48"/>
        <v>0</v>
      </c>
      <c r="G57" s="15">
        <f t="shared" ca="1" si="48"/>
        <v>0</v>
      </c>
      <c r="H57" s="15">
        <f t="shared" ca="1" si="48"/>
        <v>0</v>
      </c>
      <c r="I57" s="15">
        <f t="shared" ca="1" si="48"/>
        <v>0</v>
      </c>
      <c r="J57" s="15">
        <f t="shared" ca="1" si="48"/>
        <v>0</v>
      </c>
      <c r="K57" s="15">
        <f t="shared" ca="1" si="48"/>
        <v>0</v>
      </c>
      <c r="L57" s="15">
        <f t="shared" ca="1" si="48"/>
        <v>0</v>
      </c>
      <c r="M57" s="15">
        <f t="shared" ca="1" si="48"/>
        <v>0</v>
      </c>
      <c r="N57" s="15">
        <f t="shared" ca="1" si="48"/>
        <v>0</v>
      </c>
      <c r="O57" s="15">
        <f t="shared" ca="1" si="48"/>
        <v>0</v>
      </c>
      <c r="P57" s="15">
        <f t="shared" ca="1" si="48"/>
        <v>0</v>
      </c>
      <c r="Q57" s="15">
        <f t="shared" ca="1" si="48"/>
        <v>0</v>
      </c>
      <c r="R57" s="15">
        <f t="shared" ca="1" si="48"/>
        <v>0.21134152471644951</v>
      </c>
      <c r="S57" s="15">
        <f t="shared" ca="1" si="48"/>
        <v>0.20143553546743082</v>
      </c>
      <c r="T57" s="15">
        <f t="shared" ca="1" si="48"/>
        <v>5.6239567122772283E-2</v>
      </c>
      <c r="U57" s="15">
        <f t="shared" ca="1" si="48"/>
        <v>0.17490841744802627</v>
      </c>
      <c r="V57" s="15">
        <f t="shared" ca="1" si="48"/>
        <v>0</v>
      </c>
      <c r="W57" s="15">
        <f t="shared" ca="1" si="48"/>
        <v>0</v>
      </c>
      <c r="X57" s="15">
        <f t="shared" ca="1" si="48"/>
        <v>0</v>
      </c>
      <c r="Y57" s="15">
        <f t="shared" ca="1" si="48"/>
        <v>0</v>
      </c>
      <c r="Z57" s="15">
        <f t="shared" ca="1" si="48"/>
        <v>0</v>
      </c>
      <c r="AA57" s="15">
        <f t="shared" ca="1" si="48"/>
        <v>0</v>
      </c>
      <c r="AB57" s="15">
        <f t="shared" ca="1" si="48"/>
        <v>0</v>
      </c>
      <c r="AC57" s="15">
        <f t="shared" ca="1" si="48"/>
        <v>0</v>
      </c>
      <c r="AD57" s="15">
        <f t="shared" ca="1" si="48"/>
        <v>0</v>
      </c>
      <c r="AE57" s="15">
        <f t="shared" ca="1" si="48"/>
        <v>0.12996040134476444</v>
      </c>
      <c r="AF57" s="15">
        <f t="shared" ca="1" si="48"/>
        <v>9.1355340148727107E-2</v>
      </c>
      <c r="AG57" s="15">
        <f t="shared" ca="1" si="48"/>
        <v>-2.6958545343017205E-2</v>
      </c>
      <c r="AH57" s="15">
        <f t="shared" ca="1" si="48"/>
        <v>0.1242177454626725</v>
      </c>
      <c r="AI57" s="15">
        <f t="shared" ca="1" si="48"/>
        <v>9.7666106759202981E-2</v>
      </c>
      <c r="AJ57" s="15">
        <f t="shared" ca="1" si="48"/>
        <v>-2.454861292951826E-3</v>
      </c>
      <c r="AK57" s="15">
        <f t="shared" ca="1" si="48"/>
        <v>6.9575274124894976E-2</v>
      </c>
      <c r="AL57" s="15">
        <f t="shared" ca="1" si="48"/>
        <v>0.10477913120636027</v>
      </c>
      <c r="AM57" s="15">
        <f t="shared" ca="1" si="48"/>
        <v>0</v>
      </c>
      <c r="AN57" s="15">
        <f t="shared" ca="1" si="48"/>
        <v>0.12887636713805289</v>
      </c>
      <c r="AO57" s="15">
        <f t="shared" ca="1" si="48"/>
        <v>0.1278468528355178</v>
      </c>
      <c r="AP57" s="15">
        <f t="shared" ca="1" si="48"/>
        <v>5.7380478393738561E-2</v>
      </c>
      <c r="AQ57" s="15">
        <f t="shared" ca="1" si="48"/>
        <v>1.5970135961143609E-2</v>
      </c>
      <c r="AR57" s="15">
        <f t="shared" ca="1" si="48"/>
        <v>0</v>
      </c>
      <c r="AS57" s="15">
        <f t="shared" ca="1" si="48"/>
        <v>0</v>
      </c>
      <c r="AT57" s="15">
        <f t="shared" ca="1" si="48"/>
        <v>0</v>
      </c>
      <c r="AU57" s="15">
        <f t="shared" ca="1" si="48"/>
        <v>0</v>
      </c>
      <c r="AV57" s="15">
        <f t="shared" ca="1" si="48"/>
        <v>0.108074473235642</v>
      </c>
      <c r="AW57" s="15">
        <f t="shared" ca="1" si="48"/>
        <v>0</v>
      </c>
      <c r="AX57" s="15">
        <f t="shared" ca="1" si="48"/>
        <v>0</v>
      </c>
      <c r="AY57" s="15">
        <f t="shared" ca="1" si="48"/>
        <v>0</v>
      </c>
      <c r="AZ57" s="15">
        <f t="shared" ca="1" si="48"/>
        <v>0</v>
      </c>
      <c r="BA57" s="15">
        <f t="shared" ca="1" si="48"/>
        <v>0</v>
      </c>
      <c r="BB57" s="15">
        <f t="shared" ca="1" si="48"/>
        <v>8.4817817331967624E-2</v>
      </c>
      <c r="BC57" s="15">
        <f t="shared" ca="1" si="48"/>
        <v>0</v>
      </c>
      <c r="BD57" s="15">
        <f t="shared" ca="1" si="48"/>
        <v>0</v>
      </c>
      <c r="BE57" s="15">
        <f t="shared" ca="1" si="48"/>
        <v>0</v>
      </c>
      <c r="BF57" s="15">
        <f t="shared" ca="1" si="48"/>
        <v>0</v>
      </c>
      <c r="BG57" s="15">
        <f t="shared" ca="1" si="48"/>
        <v>7.495414189444051E-2</v>
      </c>
      <c r="BH57" s="15">
        <f t="shared" ca="1" si="48"/>
        <v>-8.150348127572285E-2</v>
      </c>
      <c r="BI57" s="15">
        <f t="shared" ca="1" si="48"/>
        <v>-5.2976006650896072E-2</v>
      </c>
      <c r="BJ57" s="15">
        <f t="shared" ca="1" si="48"/>
        <v>0</v>
      </c>
      <c r="BK57" s="15">
        <f t="shared" ca="1" si="48"/>
        <v>0</v>
      </c>
      <c r="BL57" s="15">
        <f t="shared" ca="1" si="48"/>
        <v>2.4939761150640737E-2</v>
      </c>
      <c r="BM57" s="15">
        <f t="shared" ca="1" si="48"/>
        <v>-0.10057196525322155</v>
      </c>
      <c r="BN57" s="15">
        <f t="shared" ca="1" si="48"/>
        <v>0</v>
      </c>
      <c r="BO57" s="15">
        <f t="shared" ref="BO57:BT57" ca="1" si="49">IF(BO$42&lt;&gt;0,(BO14-BO$41)/BO$42*BO$46*IF(BO$43,-1,1),0)</f>
        <v>2.921763132488725E-2</v>
      </c>
      <c r="BP57" s="15">
        <f t="shared" ca="1" si="49"/>
        <v>-9.5556524910175772E-2</v>
      </c>
      <c r="BQ57" s="15">
        <f t="shared" ca="1" si="49"/>
        <v>0</v>
      </c>
      <c r="BR57" s="15">
        <f t="shared" ca="1" si="49"/>
        <v>0</v>
      </c>
      <c r="BS57" s="15">
        <f t="shared" ca="1" si="49"/>
        <v>-1.5838354972783401E-2</v>
      </c>
      <c r="BT57" s="15">
        <f t="shared" ca="1" si="49"/>
        <v>0</v>
      </c>
    </row>
    <row r="58" spans="1:72" x14ac:dyDescent="0.25">
      <c r="A58" s="15">
        <f t="shared" ref="A58:B58" si="50">A15</f>
        <v>27</v>
      </c>
      <c r="B58" s="15" t="str">
        <f t="shared" si="50"/>
        <v>Chocó</v>
      </c>
      <c r="C58" s="15">
        <f t="shared" ref="C58:BN58" ca="1" si="51">IF(C$42&lt;&gt;0,(C15-C$41)/C$42*C$46*IF(C$43,-1,1),0)</f>
        <v>0</v>
      </c>
      <c r="D58" s="15">
        <f t="shared" ca="1" si="51"/>
        <v>0</v>
      </c>
      <c r="E58" s="15">
        <f t="shared" ca="1" si="51"/>
        <v>0</v>
      </c>
      <c r="F58" s="15">
        <f t="shared" ca="1" si="51"/>
        <v>0</v>
      </c>
      <c r="G58" s="15">
        <f t="shared" ca="1" si="51"/>
        <v>0</v>
      </c>
      <c r="H58" s="15">
        <f t="shared" ca="1" si="51"/>
        <v>0</v>
      </c>
      <c r="I58" s="15">
        <f t="shared" ca="1" si="51"/>
        <v>0</v>
      </c>
      <c r="J58" s="15">
        <f t="shared" ca="1" si="51"/>
        <v>0</v>
      </c>
      <c r="K58" s="15">
        <f t="shared" ca="1" si="51"/>
        <v>0</v>
      </c>
      <c r="L58" s="15">
        <f t="shared" ca="1" si="51"/>
        <v>0</v>
      </c>
      <c r="M58" s="15">
        <f t="shared" ca="1" si="51"/>
        <v>0</v>
      </c>
      <c r="N58" s="15">
        <f t="shared" ca="1" si="51"/>
        <v>0</v>
      </c>
      <c r="O58" s="15">
        <f t="shared" ca="1" si="51"/>
        <v>0</v>
      </c>
      <c r="P58" s="15">
        <f t="shared" ca="1" si="51"/>
        <v>0</v>
      </c>
      <c r="Q58" s="15">
        <f t="shared" ca="1" si="51"/>
        <v>0</v>
      </c>
      <c r="R58" s="15">
        <f t="shared" ca="1" si="51"/>
        <v>-0.24117322918280892</v>
      </c>
      <c r="S58" s="15">
        <f t="shared" ca="1" si="51"/>
        <v>-0.37641627006873885</v>
      </c>
      <c r="T58" s="15">
        <f t="shared" ca="1" si="51"/>
        <v>-0.10530718438261585</v>
      </c>
      <c r="U58" s="15">
        <f t="shared" ca="1" si="51"/>
        <v>-0.23066192084619705</v>
      </c>
      <c r="V58" s="15">
        <f t="shared" ca="1" si="51"/>
        <v>0</v>
      </c>
      <c r="W58" s="15">
        <f t="shared" ca="1" si="51"/>
        <v>0</v>
      </c>
      <c r="X58" s="15">
        <f t="shared" ca="1" si="51"/>
        <v>0</v>
      </c>
      <c r="Y58" s="15">
        <f t="shared" ca="1" si="51"/>
        <v>0</v>
      </c>
      <c r="Z58" s="15">
        <f t="shared" ca="1" si="51"/>
        <v>0</v>
      </c>
      <c r="AA58" s="15">
        <f t="shared" ca="1" si="51"/>
        <v>0</v>
      </c>
      <c r="AB58" s="15">
        <f t="shared" ca="1" si="51"/>
        <v>0</v>
      </c>
      <c r="AC58" s="15">
        <f t="shared" ca="1" si="51"/>
        <v>0</v>
      </c>
      <c r="AD58" s="15">
        <f t="shared" ca="1" si="51"/>
        <v>0</v>
      </c>
      <c r="AE58" s="15">
        <f t="shared" ca="1" si="51"/>
        <v>-0.22438208052328759</v>
      </c>
      <c r="AF58" s="15">
        <f t="shared" ca="1" si="51"/>
        <v>-4.4327248252597672E-2</v>
      </c>
      <c r="AG58" s="15">
        <f t="shared" ca="1" si="51"/>
        <v>-9.0527624407115745E-2</v>
      </c>
      <c r="AH58" s="15">
        <f t="shared" ca="1" si="51"/>
        <v>-0.12314736857843298</v>
      </c>
      <c r="AI58" s="15">
        <f t="shared" ca="1" si="51"/>
        <v>-0.16991171879280401</v>
      </c>
      <c r="AJ58" s="15">
        <f t="shared" ca="1" si="51"/>
        <v>1.3136569008852092E-2</v>
      </c>
      <c r="AK58" s="15">
        <f t="shared" ca="1" si="51"/>
        <v>-5.8190904034292536E-2</v>
      </c>
      <c r="AL58" s="15">
        <f t="shared" ca="1" si="51"/>
        <v>-0.11583769535558761</v>
      </c>
      <c r="AM58" s="15">
        <f t="shared" ca="1" si="51"/>
        <v>0</v>
      </c>
      <c r="AN58" s="15">
        <f t="shared" ca="1" si="51"/>
        <v>-0.16303139578885931</v>
      </c>
      <c r="AO58" s="15">
        <f t="shared" ca="1" si="51"/>
        <v>-0.13938476735166197</v>
      </c>
      <c r="AP58" s="15">
        <f t="shared" ca="1" si="51"/>
        <v>1.7543225608507361E-3</v>
      </c>
      <c r="AQ58" s="15">
        <f t="shared" ca="1" si="51"/>
        <v>1.8003871374009162E-2</v>
      </c>
      <c r="AR58" s="15">
        <f t="shared" ca="1" si="51"/>
        <v>0</v>
      </c>
      <c r="AS58" s="15">
        <f t="shared" ca="1" si="51"/>
        <v>0</v>
      </c>
      <c r="AT58" s="15">
        <f t="shared" ca="1" si="51"/>
        <v>0</v>
      </c>
      <c r="AU58" s="15">
        <f t="shared" ca="1" si="51"/>
        <v>0</v>
      </c>
      <c r="AV58" s="15">
        <f t="shared" ca="1" si="51"/>
        <v>-0.15038769970445987</v>
      </c>
      <c r="AW58" s="15">
        <f t="shared" ca="1" si="51"/>
        <v>0</v>
      </c>
      <c r="AX58" s="15">
        <f t="shared" ca="1" si="51"/>
        <v>0</v>
      </c>
      <c r="AY58" s="15">
        <f t="shared" ca="1" si="51"/>
        <v>0</v>
      </c>
      <c r="AZ58" s="15">
        <f t="shared" ca="1" si="51"/>
        <v>0</v>
      </c>
      <c r="BA58" s="15">
        <f t="shared" ca="1" si="51"/>
        <v>0</v>
      </c>
      <c r="BB58" s="15">
        <f t="shared" ca="1" si="51"/>
        <v>-0.17769126044495781</v>
      </c>
      <c r="BC58" s="15">
        <f t="shared" ca="1" si="51"/>
        <v>0</v>
      </c>
      <c r="BD58" s="15">
        <f t="shared" ca="1" si="51"/>
        <v>0</v>
      </c>
      <c r="BE58" s="15">
        <f t="shared" ca="1" si="51"/>
        <v>0</v>
      </c>
      <c r="BF58" s="15">
        <f t="shared" ca="1" si="51"/>
        <v>0</v>
      </c>
      <c r="BG58" s="15">
        <f t="shared" ca="1" si="51"/>
        <v>-8.6425717431865126E-2</v>
      </c>
      <c r="BH58" s="15">
        <f t="shared" ca="1" si="51"/>
        <v>0.10207492805966614</v>
      </c>
      <c r="BI58" s="15">
        <f t="shared" ca="1" si="51"/>
        <v>-5.8406125374314437E-2</v>
      </c>
      <c r="BJ58" s="15">
        <f t="shared" ca="1" si="51"/>
        <v>0</v>
      </c>
      <c r="BK58" s="15">
        <f t="shared" ca="1" si="51"/>
        <v>0</v>
      </c>
      <c r="BL58" s="15">
        <f t="shared" ca="1" si="51"/>
        <v>1.0859834145334538E-3</v>
      </c>
      <c r="BM58" s="15">
        <f t="shared" ca="1" si="51"/>
        <v>8.8003428117207766E-2</v>
      </c>
      <c r="BN58" s="15">
        <f t="shared" ca="1" si="51"/>
        <v>0</v>
      </c>
      <c r="BO58" s="15">
        <f t="shared" ref="BO58:BT58" ca="1" si="52">IF(BO$42&lt;&gt;0,(BO15-BO$41)/BO$42*BO$46*IF(BO$43,-1,1),0)</f>
        <v>0.54986282295682865</v>
      </c>
      <c r="BP58" s="15">
        <f t="shared" ca="1" si="52"/>
        <v>6.5023897249448084E-2</v>
      </c>
      <c r="BQ58" s="15">
        <f t="shared" ca="1" si="52"/>
        <v>0</v>
      </c>
      <c r="BR58" s="15">
        <f t="shared" ca="1" si="52"/>
        <v>0</v>
      </c>
      <c r="BS58" s="15">
        <f t="shared" ca="1" si="52"/>
        <v>0.12233023131794198</v>
      </c>
      <c r="BT58" s="15">
        <f t="shared" ca="1" si="52"/>
        <v>0</v>
      </c>
    </row>
    <row r="59" spans="1:72" x14ac:dyDescent="0.25">
      <c r="A59" s="15">
        <f t="shared" ref="A59:B59" si="53">A16</f>
        <v>41</v>
      </c>
      <c r="B59" s="15" t="str">
        <f t="shared" si="53"/>
        <v>Huila</v>
      </c>
      <c r="C59" s="15">
        <f t="shared" ref="C59:BN59" ca="1" si="54">IF(C$42&lt;&gt;0,(C16-C$41)/C$42*C$46*IF(C$43,-1,1),0)</f>
        <v>0</v>
      </c>
      <c r="D59" s="15">
        <f t="shared" ca="1" si="54"/>
        <v>0</v>
      </c>
      <c r="E59" s="15">
        <f t="shared" ca="1" si="54"/>
        <v>0</v>
      </c>
      <c r="F59" s="15">
        <f t="shared" ca="1" si="54"/>
        <v>0</v>
      </c>
      <c r="G59" s="15">
        <f t="shared" ca="1" si="54"/>
        <v>0</v>
      </c>
      <c r="H59" s="15">
        <f t="shared" ca="1" si="54"/>
        <v>0</v>
      </c>
      <c r="I59" s="15">
        <f t="shared" ca="1" si="54"/>
        <v>0</v>
      </c>
      <c r="J59" s="15">
        <f t="shared" ca="1" si="54"/>
        <v>0</v>
      </c>
      <c r="K59" s="15">
        <f t="shared" ca="1" si="54"/>
        <v>0</v>
      </c>
      <c r="L59" s="15">
        <f t="shared" ca="1" si="54"/>
        <v>0</v>
      </c>
      <c r="M59" s="15">
        <f t="shared" ca="1" si="54"/>
        <v>0</v>
      </c>
      <c r="N59" s="15">
        <f t="shared" ca="1" si="54"/>
        <v>0</v>
      </c>
      <c r="O59" s="15">
        <f t="shared" ca="1" si="54"/>
        <v>0</v>
      </c>
      <c r="P59" s="15">
        <f t="shared" ca="1" si="54"/>
        <v>0</v>
      </c>
      <c r="Q59" s="15">
        <f t="shared" ca="1" si="54"/>
        <v>0</v>
      </c>
      <c r="R59" s="15">
        <f t="shared" ca="1" si="54"/>
        <v>-1.4342500890387321E-2</v>
      </c>
      <c r="S59" s="15">
        <f t="shared" ca="1" si="54"/>
        <v>5.8254544406939973E-2</v>
      </c>
      <c r="T59" s="15">
        <f t="shared" ca="1" si="54"/>
        <v>0.19786977875177542</v>
      </c>
      <c r="U59" s="15">
        <f t="shared" ca="1" si="54"/>
        <v>0.10288830634985136</v>
      </c>
      <c r="V59" s="15">
        <f t="shared" ca="1" si="54"/>
        <v>0</v>
      </c>
      <c r="W59" s="15">
        <f t="shared" ca="1" si="54"/>
        <v>0</v>
      </c>
      <c r="X59" s="15">
        <f t="shared" ca="1" si="54"/>
        <v>0</v>
      </c>
      <c r="Y59" s="15">
        <f t="shared" ca="1" si="54"/>
        <v>0</v>
      </c>
      <c r="Z59" s="15">
        <f t="shared" ca="1" si="54"/>
        <v>0</v>
      </c>
      <c r="AA59" s="15">
        <f t="shared" ca="1" si="54"/>
        <v>0</v>
      </c>
      <c r="AB59" s="15">
        <f t="shared" ca="1" si="54"/>
        <v>0</v>
      </c>
      <c r="AC59" s="15">
        <f t="shared" ca="1" si="54"/>
        <v>0</v>
      </c>
      <c r="AD59" s="15">
        <f t="shared" ca="1" si="54"/>
        <v>0</v>
      </c>
      <c r="AE59" s="15">
        <f t="shared" ca="1" si="54"/>
        <v>-4.4778794316268945E-2</v>
      </c>
      <c r="AF59" s="15">
        <f t="shared" ca="1" si="54"/>
        <v>3.6550212374962913E-3</v>
      </c>
      <c r="AG59" s="15">
        <f t="shared" ca="1" si="54"/>
        <v>-4.4203693240306881E-3</v>
      </c>
      <c r="AH59" s="15">
        <f t="shared" ca="1" si="54"/>
        <v>9.8652702435684039E-2</v>
      </c>
      <c r="AI59" s="15">
        <f t="shared" ca="1" si="54"/>
        <v>6.6607477431483167E-2</v>
      </c>
      <c r="AJ59" s="15">
        <f t="shared" ca="1" si="54"/>
        <v>-5.9060182141254473E-3</v>
      </c>
      <c r="AK59" s="15">
        <f t="shared" ca="1" si="54"/>
        <v>-2.437834412510903E-2</v>
      </c>
      <c r="AL59" s="15">
        <f t="shared" ca="1" si="54"/>
        <v>2.0425084759704542E-2</v>
      </c>
      <c r="AM59" s="15">
        <f t="shared" ca="1" si="54"/>
        <v>0</v>
      </c>
      <c r="AN59" s="15">
        <f t="shared" ca="1" si="54"/>
        <v>2.1453191492131944E-3</v>
      </c>
      <c r="AO59" s="15">
        <f t="shared" ca="1" si="54"/>
        <v>1.5894880925629148E-3</v>
      </c>
      <c r="AP59" s="15">
        <f t="shared" ca="1" si="54"/>
        <v>4.6290228624128078E-2</v>
      </c>
      <c r="AQ59" s="15">
        <f t="shared" ca="1" si="54"/>
        <v>4.4926176230800606E-3</v>
      </c>
      <c r="AR59" s="15">
        <f t="shared" ca="1" si="54"/>
        <v>0</v>
      </c>
      <c r="AS59" s="15">
        <f t="shared" ca="1" si="54"/>
        <v>0</v>
      </c>
      <c r="AT59" s="15">
        <f t="shared" ca="1" si="54"/>
        <v>0</v>
      </c>
      <c r="AU59" s="15">
        <f t="shared" ca="1" si="54"/>
        <v>0</v>
      </c>
      <c r="AV59" s="15">
        <f t="shared" ca="1" si="54"/>
        <v>2.3912868359895451E-2</v>
      </c>
      <c r="AW59" s="15">
        <f t="shared" ca="1" si="54"/>
        <v>0</v>
      </c>
      <c r="AX59" s="15">
        <f t="shared" ca="1" si="54"/>
        <v>0</v>
      </c>
      <c r="AY59" s="15">
        <f t="shared" ca="1" si="54"/>
        <v>0</v>
      </c>
      <c r="AZ59" s="15">
        <f t="shared" ca="1" si="54"/>
        <v>0</v>
      </c>
      <c r="BA59" s="15">
        <f t="shared" ca="1" si="54"/>
        <v>0</v>
      </c>
      <c r="BB59" s="15">
        <f t="shared" ca="1" si="54"/>
        <v>5.8847766636576516E-2</v>
      </c>
      <c r="BC59" s="15">
        <f t="shared" ca="1" si="54"/>
        <v>0</v>
      </c>
      <c r="BD59" s="15">
        <f t="shared" ca="1" si="54"/>
        <v>0</v>
      </c>
      <c r="BE59" s="15">
        <f t="shared" ca="1" si="54"/>
        <v>0</v>
      </c>
      <c r="BF59" s="15">
        <f t="shared" ca="1" si="54"/>
        <v>0</v>
      </c>
      <c r="BG59" s="15">
        <f t="shared" ca="1" si="54"/>
        <v>-2.1967064369301154E-2</v>
      </c>
      <c r="BH59" s="15">
        <f t="shared" ca="1" si="54"/>
        <v>-1.8751665801647884E-2</v>
      </c>
      <c r="BI59" s="15">
        <f t="shared" ca="1" si="54"/>
        <v>8.8473473730909899E-2</v>
      </c>
      <c r="BJ59" s="15">
        <f t="shared" ca="1" si="54"/>
        <v>0</v>
      </c>
      <c r="BK59" s="15">
        <f t="shared" ca="1" si="54"/>
        <v>0</v>
      </c>
      <c r="BL59" s="15">
        <f t="shared" ca="1" si="54"/>
        <v>-1.6008914000833409E-2</v>
      </c>
      <c r="BM59" s="15">
        <f t="shared" ca="1" si="54"/>
        <v>-0.11507846826464593</v>
      </c>
      <c r="BN59" s="15">
        <f t="shared" ca="1" si="54"/>
        <v>0</v>
      </c>
      <c r="BO59" s="15">
        <f t="shared" ref="BO59:BT59" ca="1" si="55">IF(BO$42&lt;&gt;0,(BO16-BO$41)/BO$42*BO$46*IF(BO$43,-1,1),0)</f>
        <v>5.2300215412279832E-2</v>
      </c>
      <c r="BP59" s="15">
        <f t="shared" ca="1" si="55"/>
        <v>-0.10760230594559794</v>
      </c>
      <c r="BQ59" s="15">
        <f t="shared" ca="1" si="55"/>
        <v>0</v>
      </c>
      <c r="BR59" s="15">
        <f t="shared" ca="1" si="55"/>
        <v>0</v>
      </c>
      <c r="BS59" s="15">
        <f t="shared" ca="1" si="55"/>
        <v>-1.8383336894142292E-2</v>
      </c>
      <c r="BT59" s="15">
        <f t="shared" ca="1" si="55"/>
        <v>0</v>
      </c>
    </row>
    <row r="60" spans="1:72" x14ac:dyDescent="0.25">
      <c r="A60" s="15">
        <f t="shared" ref="A60:B60" si="56">A17</f>
        <v>44</v>
      </c>
      <c r="B60" s="15" t="str">
        <f t="shared" si="56"/>
        <v>La Guajira</v>
      </c>
      <c r="C60" s="15">
        <f t="shared" ref="C60:BN60" ca="1" si="57">IF(C$42&lt;&gt;0,(C17-C$41)/C$42*C$46*IF(C$43,-1,1),0)</f>
        <v>0</v>
      </c>
      <c r="D60" s="15">
        <f t="shared" ca="1" si="57"/>
        <v>0</v>
      </c>
      <c r="E60" s="15">
        <f t="shared" ca="1" si="57"/>
        <v>0</v>
      </c>
      <c r="F60" s="15">
        <f t="shared" ca="1" si="57"/>
        <v>0</v>
      </c>
      <c r="G60" s="15">
        <f t="shared" ca="1" si="57"/>
        <v>0</v>
      </c>
      <c r="H60" s="15">
        <f t="shared" ca="1" si="57"/>
        <v>0</v>
      </c>
      <c r="I60" s="15">
        <f t="shared" ca="1" si="57"/>
        <v>0</v>
      </c>
      <c r="J60" s="15">
        <f t="shared" ca="1" si="57"/>
        <v>0</v>
      </c>
      <c r="K60" s="15">
        <f t="shared" ca="1" si="57"/>
        <v>0</v>
      </c>
      <c r="L60" s="15">
        <f t="shared" ca="1" si="57"/>
        <v>0</v>
      </c>
      <c r="M60" s="15">
        <f t="shared" ca="1" si="57"/>
        <v>0</v>
      </c>
      <c r="N60" s="15">
        <f t="shared" ca="1" si="57"/>
        <v>0</v>
      </c>
      <c r="O60" s="15">
        <f t="shared" ca="1" si="57"/>
        <v>0</v>
      </c>
      <c r="P60" s="15">
        <f t="shared" ca="1" si="57"/>
        <v>0</v>
      </c>
      <c r="Q60" s="15">
        <f t="shared" ca="1" si="57"/>
        <v>0</v>
      </c>
      <c r="R60" s="15">
        <f t="shared" ca="1" si="57"/>
        <v>-0.28818629038072158</v>
      </c>
      <c r="S60" s="15">
        <f t="shared" ca="1" si="57"/>
        <v>-0.11361986353767171</v>
      </c>
      <c r="T60" s="15">
        <f t="shared" ca="1" si="57"/>
        <v>-0.33135183498237086</v>
      </c>
      <c r="U60" s="15">
        <f t="shared" ca="1" si="57"/>
        <v>-0.29218508021209122</v>
      </c>
      <c r="V60" s="15">
        <f t="shared" ca="1" si="57"/>
        <v>0</v>
      </c>
      <c r="W60" s="15">
        <f t="shared" ca="1" si="57"/>
        <v>0</v>
      </c>
      <c r="X60" s="15">
        <f t="shared" ca="1" si="57"/>
        <v>0</v>
      </c>
      <c r="Y60" s="15">
        <f t="shared" ca="1" si="57"/>
        <v>0</v>
      </c>
      <c r="Z60" s="15">
        <f t="shared" ca="1" si="57"/>
        <v>0</v>
      </c>
      <c r="AA60" s="15">
        <f t="shared" ca="1" si="57"/>
        <v>0</v>
      </c>
      <c r="AB60" s="15">
        <f t="shared" ca="1" si="57"/>
        <v>0</v>
      </c>
      <c r="AC60" s="15">
        <f t="shared" ca="1" si="57"/>
        <v>0</v>
      </c>
      <c r="AD60" s="15">
        <f t="shared" ca="1" si="57"/>
        <v>0</v>
      </c>
      <c r="AE60" s="15">
        <f t="shared" ca="1" si="57"/>
        <v>-0.25804202139530497</v>
      </c>
      <c r="AF60" s="15">
        <f t="shared" ca="1" si="57"/>
        <v>-0.1641703800414796</v>
      </c>
      <c r="AG60" s="15">
        <f t="shared" ca="1" si="57"/>
        <v>-0.11071482658240994</v>
      </c>
      <c r="AH60" s="15">
        <f t="shared" ca="1" si="57"/>
        <v>-0.27230515322128113</v>
      </c>
      <c r="AI60" s="15">
        <f t="shared" ca="1" si="57"/>
        <v>-0.22852315165257672</v>
      </c>
      <c r="AJ60" s="15">
        <f t="shared" ca="1" si="57"/>
        <v>-5.2292771719109885E-2</v>
      </c>
      <c r="AK60" s="15">
        <f t="shared" ca="1" si="57"/>
        <v>-5.3907250540755645E-2</v>
      </c>
      <c r="AL60" s="15">
        <f t="shared" ca="1" si="57"/>
        <v>-7.9821951312897668E-2</v>
      </c>
      <c r="AM60" s="15">
        <f t="shared" ca="1" si="57"/>
        <v>0</v>
      </c>
      <c r="AN60" s="15">
        <f t="shared" ca="1" si="57"/>
        <v>-0.14553866553912603</v>
      </c>
      <c r="AO60" s="15">
        <f t="shared" ca="1" si="57"/>
        <v>-0.13031187056033799</v>
      </c>
      <c r="AP60" s="15">
        <f t="shared" ca="1" si="57"/>
        <v>-6.8503003266449106E-2</v>
      </c>
      <c r="AQ60" s="15">
        <f t="shared" ca="1" si="57"/>
        <v>-2.6158872813579714E-2</v>
      </c>
      <c r="AR60" s="15">
        <f t="shared" ca="1" si="57"/>
        <v>0</v>
      </c>
      <c r="AS60" s="15">
        <f t="shared" ca="1" si="57"/>
        <v>0</v>
      </c>
      <c r="AT60" s="15">
        <f t="shared" ca="1" si="57"/>
        <v>0</v>
      </c>
      <c r="AU60" s="15">
        <f t="shared" ca="1" si="57"/>
        <v>0</v>
      </c>
      <c r="AV60" s="15">
        <f t="shared" ca="1" si="57"/>
        <v>-0.17444684976095942</v>
      </c>
      <c r="AW60" s="15">
        <f t="shared" ca="1" si="57"/>
        <v>0</v>
      </c>
      <c r="AX60" s="15">
        <f t="shared" ca="1" si="57"/>
        <v>0</v>
      </c>
      <c r="AY60" s="15">
        <f t="shared" ca="1" si="57"/>
        <v>0</v>
      </c>
      <c r="AZ60" s="15">
        <f t="shared" ca="1" si="57"/>
        <v>0</v>
      </c>
      <c r="BA60" s="15">
        <f t="shared" ca="1" si="57"/>
        <v>0</v>
      </c>
      <c r="BB60" s="15">
        <f t="shared" ca="1" si="57"/>
        <v>-7.1398527648747684E-2</v>
      </c>
      <c r="BC60" s="15">
        <f t="shared" ca="1" si="57"/>
        <v>0</v>
      </c>
      <c r="BD60" s="15">
        <f t="shared" ca="1" si="57"/>
        <v>0</v>
      </c>
      <c r="BE60" s="15">
        <f t="shared" ca="1" si="57"/>
        <v>0</v>
      </c>
      <c r="BF60" s="15">
        <f t="shared" ca="1" si="57"/>
        <v>0</v>
      </c>
      <c r="BG60" s="15">
        <f t="shared" ca="1" si="57"/>
        <v>-0.10375229492507722</v>
      </c>
      <c r="BH60" s="15">
        <f t="shared" ca="1" si="57"/>
        <v>0.22910169980745138</v>
      </c>
      <c r="BI60" s="15">
        <f t="shared" ca="1" si="57"/>
        <v>0.25422709189598047</v>
      </c>
      <c r="BJ60" s="15">
        <f t="shared" ca="1" si="57"/>
        <v>0</v>
      </c>
      <c r="BK60" s="15">
        <f t="shared" ca="1" si="57"/>
        <v>0</v>
      </c>
      <c r="BL60" s="15">
        <f t="shared" ca="1" si="57"/>
        <v>-4.862053895091329E-3</v>
      </c>
      <c r="BM60" s="15">
        <f t="shared" ca="1" si="57"/>
        <v>4.235202495612498E-2</v>
      </c>
      <c r="BN60" s="15">
        <f t="shared" ca="1" si="57"/>
        <v>0</v>
      </c>
      <c r="BO60" s="15">
        <f t="shared" ref="BO60:BT60" ca="1" si="58">IF(BO$42&lt;&gt;0,(BO17-BO$41)/BO$42*BO$46*IF(BO$43,-1,1),0)</f>
        <v>0.21145037164119906</v>
      </c>
      <c r="BP60" s="15">
        <f t="shared" ca="1" si="58"/>
        <v>9.2140090292401819E-2</v>
      </c>
      <c r="BQ60" s="15">
        <f t="shared" ca="1" si="58"/>
        <v>0</v>
      </c>
      <c r="BR60" s="15">
        <f t="shared" ca="1" si="58"/>
        <v>0</v>
      </c>
      <c r="BS60" s="15">
        <f t="shared" ca="1" si="58"/>
        <v>0.10409214164317787</v>
      </c>
      <c r="BT60" s="15">
        <f t="shared" ca="1" si="58"/>
        <v>0</v>
      </c>
    </row>
    <row r="61" spans="1:72" x14ac:dyDescent="0.25">
      <c r="A61" s="15">
        <f t="shared" ref="A61:B61" si="59">A18</f>
        <v>47</v>
      </c>
      <c r="B61" s="15" t="str">
        <f t="shared" si="59"/>
        <v>Magdalena</v>
      </c>
      <c r="C61" s="15">
        <f t="shared" ref="C61:BN61" ca="1" si="60">IF(C$42&lt;&gt;0,(C18-C$41)/C$42*C$46*IF(C$43,-1,1),0)</f>
        <v>0</v>
      </c>
      <c r="D61" s="15">
        <f t="shared" ca="1" si="60"/>
        <v>0</v>
      </c>
      <c r="E61" s="15">
        <f t="shared" ca="1" si="60"/>
        <v>0</v>
      </c>
      <c r="F61" s="15">
        <f t="shared" ca="1" si="60"/>
        <v>0</v>
      </c>
      <c r="G61" s="15">
        <f t="shared" ca="1" si="60"/>
        <v>0</v>
      </c>
      <c r="H61" s="15">
        <f t="shared" ca="1" si="60"/>
        <v>0</v>
      </c>
      <c r="I61" s="15">
        <f t="shared" ca="1" si="60"/>
        <v>0</v>
      </c>
      <c r="J61" s="15">
        <f t="shared" ca="1" si="60"/>
        <v>0</v>
      </c>
      <c r="K61" s="15">
        <f t="shared" ca="1" si="60"/>
        <v>0</v>
      </c>
      <c r="L61" s="15">
        <f t="shared" ca="1" si="60"/>
        <v>0</v>
      </c>
      <c r="M61" s="15">
        <f t="shared" ca="1" si="60"/>
        <v>0</v>
      </c>
      <c r="N61" s="15">
        <f t="shared" ca="1" si="60"/>
        <v>0</v>
      </c>
      <c r="O61" s="15">
        <f t="shared" ca="1" si="60"/>
        <v>0</v>
      </c>
      <c r="P61" s="15">
        <f t="shared" ca="1" si="60"/>
        <v>0</v>
      </c>
      <c r="Q61" s="15">
        <f t="shared" ca="1" si="60"/>
        <v>0</v>
      </c>
      <c r="R61" s="15">
        <f t="shared" ca="1" si="60"/>
        <v>9.2261160512301932E-3</v>
      </c>
      <c r="S61" s="15">
        <f t="shared" ca="1" si="60"/>
        <v>-5.5312508003883022E-2</v>
      </c>
      <c r="T61" s="15">
        <f t="shared" ca="1" si="60"/>
        <v>5.4687003314396437E-2</v>
      </c>
      <c r="U61" s="15">
        <f t="shared" ca="1" si="60"/>
        <v>-1.1449883689521833E-2</v>
      </c>
      <c r="V61" s="15">
        <f t="shared" ca="1" si="60"/>
        <v>0</v>
      </c>
      <c r="W61" s="15">
        <f t="shared" ca="1" si="60"/>
        <v>0</v>
      </c>
      <c r="X61" s="15">
        <f t="shared" ca="1" si="60"/>
        <v>0</v>
      </c>
      <c r="Y61" s="15">
        <f t="shared" ca="1" si="60"/>
        <v>0</v>
      </c>
      <c r="Z61" s="15">
        <f t="shared" ca="1" si="60"/>
        <v>0</v>
      </c>
      <c r="AA61" s="15">
        <f t="shared" ca="1" si="60"/>
        <v>0</v>
      </c>
      <c r="AB61" s="15">
        <f t="shared" ca="1" si="60"/>
        <v>0</v>
      </c>
      <c r="AC61" s="15">
        <f t="shared" ca="1" si="60"/>
        <v>0</v>
      </c>
      <c r="AD61" s="15">
        <f t="shared" ca="1" si="60"/>
        <v>0</v>
      </c>
      <c r="AE61" s="15">
        <f t="shared" ca="1" si="60"/>
        <v>-4.2994932537908627E-2</v>
      </c>
      <c r="AF61" s="15">
        <f t="shared" ca="1" si="60"/>
        <v>5.6940195123810315E-2</v>
      </c>
      <c r="AG61" s="15">
        <f t="shared" ca="1" si="60"/>
        <v>-7.17558107990343E-2</v>
      </c>
      <c r="AH61" s="15">
        <f t="shared" ca="1" si="60"/>
        <v>-6.4132797649648188E-2</v>
      </c>
      <c r="AI61" s="15">
        <f t="shared" ca="1" si="60"/>
        <v>-0.13431940578216692</v>
      </c>
      <c r="AJ61" s="15">
        <f t="shared" ca="1" si="60"/>
        <v>-4.5005726811889427E-2</v>
      </c>
      <c r="AK61" s="15">
        <f t="shared" ca="1" si="60"/>
        <v>8.1863096208960678E-2</v>
      </c>
      <c r="AL61" s="15">
        <f t="shared" ca="1" si="60"/>
        <v>-2.7535507936842125E-2</v>
      </c>
      <c r="AM61" s="15">
        <f t="shared" ca="1" si="60"/>
        <v>0</v>
      </c>
      <c r="AN61" s="15">
        <f t="shared" ca="1" si="60"/>
        <v>-9.5646358789480343E-3</v>
      </c>
      <c r="AO61" s="15">
        <f t="shared" ca="1" si="60"/>
        <v>-8.8512506658446399E-2</v>
      </c>
      <c r="AP61" s="15">
        <f t="shared" ca="1" si="60"/>
        <v>5.9392443953834397E-2</v>
      </c>
      <c r="AQ61" s="15">
        <f t="shared" ca="1" si="60"/>
        <v>-2.5944845883993383E-2</v>
      </c>
      <c r="AR61" s="15">
        <f t="shared" ca="1" si="60"/>
        <v>0</v>
      </c>
      <c r="AS61" s="15">
        <f t="shared" ca="1" si="60"/>
        <v>0</v>
      </c>
      <c r="AT61" s="15">
        <f t="shared" ca="1" si="60"/>
        <v>0</v>
      </c>
      <c r="AU61" s="15">
        <f t="shared" ca="1" si="60"/>
        <v>0</v>
      </c>
      <c r="AV61" s="15">
        <f t="shared" ca="1" si="60"/>
        <v>-4.7987885821399012E-2</v>
      </c>
      <c r="AW61" s="15">
        <f t="shared" ca="1" si="60"/>
        <v>0</v>
      </c>
      <c r="AX61" s="15">
        <f t="shared" ca="1" si="60"/>
        <v>0</v>
      </c>
      <c r="AY61" s="15">
        <f t="shared" ca="1" si="60"/>
        <v>0</v>
      </c>
      <c r="AZ61" s="15">
        <f t="shared" ca="1" si="60"/>
        <v>0</v>
      </c>
      <c r="BA61" s="15">
        <f t="shared" ca="1" si="60"/>
        <v>0</v>
      </c>
      <c r="BB61" s="15">
        <f t="shared" ca="1" si="60"/>
        <v>-1.2337349293956551E-2</v>
      </c>
      <c r="BC61" s="15">
        <f t="shared" ca="1" si="60"/>
        <v>0</v>
      </c>
      <c r="BD61" s="15">
        <f t="shared" ca="1" si="60"/>
        <v>0</v>
      </c>
      <c r="BE61" s="15">
        <f t="shared" ca="1" si="60"/>
        <v>0</v>
      </c>
      <c r="BF61" s="15">
        <f t="shared" ca="1" si="60"/>
        <v>0</v>
      </c>
      <c r="BG61" s="15">
        <f t="shared" ca="1" si="60"/>
        <v>9.430201719341591E-2</v>
      </c>
      <c r="BH61" s="15">
        <f t="shared" ca="1" si="60"/>
        <v>6.9302749671495655E-3</v>
      </c>
      <c r="BI61" s="15">
        <f t="shared" ca="1" si="60"/>
        <v>-0.20085869854991506</v>
      </c>
      <c r="BJ61" s="15">
        <f t="shared" ca="1" si="60"/>
        <v>0</v>
      </c>
      <c r="BK61" s="15">
        <f t="shared" ca="1" si="60"/>
        <v>0</v>
      </c>
      <c r="BL61" s="15">
        <f t="shared" ca="1" si="60"/>
        <v>-1.1343246652160034E-2</v>
      </c>
      <c r="BM61" s="15">
        <f t="shared" ca="1" si="60"/>
        <v>-0.15688116894974635</v>
      </c>
      <c r="BN61" s="15">
        <f t="shared" ca="1" si="60"/>
        <v>0</v>
      </c>
      <c r="BO61" s="15">
        <f t="shared" ref="BO61:BT61" ca="1" si="61">IF(BO$42&lt;&gt;0,(BO18-BO$41)/BO$42*BO$46*IF(BO$43,-1,1),0)</f>
        <v>-8.6975774541717343E-2</v>
      </c>
      <c r="BP61" s="15">
        <f t="shared" ca="1" si="61"/>
        <v>-0.10071795923156079</v>
      </c>
      <c r="BQ61" s="15">
        <f t="shared" ca="1" si="61"/>
        <v>0</v>
      </c>
      <c r="BR61" s="15">
        <f t="shared" ca="1" si="61"/>
        <v>0</v>
      </c>
      <c r="BS61" s="15">
        <f t="shared" ca="1" si="61"/>
        <v>-1.3607161307084536E-2</v>
      </c>
      <c r="BT61" s="15">
        <f t="shared" ca="1" si="61"/>
        <v>0</v>
      </c>
    </row>
    <row r="62" spans="1:72" x14ac:dyDescent="0.25">
      <c r="A62" s="15">
        <f t="shared" ref="A62:B62" si="62">A19</f>
        <v>50</v>
      </c>
      <c r="B62" s="15" t="str">
        <f t="shared" si="62"/>
        <v>Meta</v>
      </c>
      <c r="C62" s="15">
        <f t="shared" ref="C62:BN62" ca="1" si="63">IF(C$42&lt;&gt;0,(C19-C$41)/C$42*C$46*IF(C$43,-1,1),0)</f>
        <v>0</v>
      </c>
      <c r="D62" s="15">
        <f t="shared" ca="1" si="63"/>
        <v>0</v>
      </c>
      <c r="E62" s="15">
        <f t="shared" ca="1" si="63"/>
        <v>0</v>
      </c>
      <c r="F62" s="15">
        <f t="shared" ca="1" si="63"/>
        <v>0</v>
      </c>
      <c r="G62" s="15">
        <f t="shared" ca="1" si="63"/>
        <v>0</v>
      </c>
      <c r="H62" s="15">
        <f t="shared" ca="1" si="63"/>
        <v>0</v>
      </c>
      <c r="I62" s="15">
        <f t="shared" ca="1" si="63"/>
        <v>0</v>
      </c>
      <c r="J62" s="15">
        <f t="shared" ca="1" si="63"/>
        <v>0</v>
      </c>
      <c r="K62" s="15">
        <f t="shared" ca="1" si="63"/>
        <v>0</v>
      </c>
      <c r="L62" s="15">
        <f t="shared" ca="1" si="63"/>
        <v>0</v>
      </c>
      <c r="M62" s="15">
        <f t="shared" ca="1" si="63"/>
        <v>0</v>
      </c>
      <c r="N62" s="15">
        <f t="shared" ca="1" si="63"/>
        <v>0</v>
      </c>
      <c r="O62" s="15">
        <f t="shared" ca="1" si="63"/>
        <v>0</v>
      </c>
      <c r="P62" s="15">
        <f t="shared" ca="1" si="63"/>
        <v>0</v>
      </c>
      <c r="Q62" s="15">
        <f t="shared" ca="1" si="63"/>
        <v>0</v>
      </c>
      <c r="R62" s="15">
        <f t="shared" ca="1" si="63"/>
        <v>0.25786642111449348</v>
      </c>
      <c r="S62" s="15">
        <f t="shared" ca="1" si="63"/>
        <v>0.21876383902316848</v>
      </c>
      <c r="T62" s="15">
        <f t="shared" ca="1" si="63"/>
        <v>-4.7112603905024074E-3</v>
      </c>
      <c r="U62" s="15">
        <f t="shared" ca="1" si="63"/>
        <v>0.20960972137004871</v>
      </c>
      <c r="V62" s="15">
        <f t="shared" ca="1" si="63"/>
        <v>0</v>
      </c>
      <c r="W62" s="15">
        <f t="shared" ca="1" si="63"/>
        <v>0</v>
      </c>
      <c r="X62" s="15">
        <f t="shared" ca="1" si="63"/>
        <v>0</v>
      </c>
      <c r="Y62" s="15">
        <f t="shared" ca="1" si="63"/>
        <v>0</v>
      </c>
      <c r="Z62" s="15">
        <f t="shared" ca="1" si="63"/>
        <v>0</v>
      </c>
      <c r="AA62" s="15">
        <f t="shared" ca="1" si="63"/>
        <v>0</v>
      </c>
      <c r="AB62" s="15">
        <f t="shared" ca="1" si="63"/>
        <v>0</v>
      </c>
      <c r="AC62" s="15">
        <f t="shared" ca="1" si="63"/>
        <v>0</v>
      </c>
      <c r="AD62" s="15">
        <f t="shared" ca="1" si="63"/>
        <v>0</v>
      </c>
      <c r="AE62" s="15">
        <f t="shared" ca="1" si="63"/>
        <v>0.1026179875985446</v>
      </c>
      <c r="AF62" s="15">
        <f t="shared" ca="1" si="63"/>
        <v>8.1503592181824749E-2</v>
      </c>
      <c r="AG62" s="15">
        <f t="shared" ca="1" si="63"/>
        <v>-9.1628017472615876E-3</v>
      </c>
      <c r="AH62" s="15">
        <f t="shared" ca="1" si="63"/>
        <v>5.8295371964058783E-2</v>
      </c>
      <c r="AI62" s="15">
        <f t="shared" ca="1" si="63"/>
        <v>0.12748190915495219</v>
      </c>
      <c r="AJ62" s="15">
        <f t="shared" ca="1" si="63"/>
        <v>5.0821667235508476E-3</v>
      </c>
      <c r="AK62" s="15">
        <f t="shared" ca="1" si="63"/>
        <v>5.1411874287355254E-2</v>
      </c>
      <c r="AL62" s="15">
        <f t="shared" ca="1" si="63"/>
        <v>5.2910815164453465E-2</v>
      </c>
      <c r="AM62" s="15">
        <f t="shared" ca="1" si="63"/>
        <v>0</v>
      </c>
      <c r="AN62" s="15">
        <f t="shared" ca="1" si="63"/>
        <v>0.13940346049381072</v>
      </c>
      <c r="AO62" s="15">
        <f t="shared" ca="1" si="63"/>
        <v>9.0291735784589294E-2</v>
      </c>
      <c r="AP62" s="15">
        <f t="shared" ca="1" si="63"/>
        <v>-5.8097624256694534E-2</v>
      </c>
      <c r="AQ62" s="15">
        <f t="shared" ca="1" si="63"/>
        <v>1.5743189515017422E-2</v>
      </c>
      <c r="AR62" s="15">
        <f t="shared" ca="1" si="63"/>
        <v>0</v>
      </c>
      <c r="AS62" s="15">
        <f t="shared" ca="1" si="63"/>
        <v>0</v>
      </c>
      <c r="AT62" s="15">
        <f t="shared" ca="1" si="63"/>
        <v>0</v>
      </c>
      <c r="AU62" s="15">
        <f t="shared" ca="1" si="63"/>
        <v>0</v>
      </c>
      <c r="AV62" s="15">
        <f t="shared" ca="1" si="63"/>
        <v>7.8323228654039595E-2</v>
      </c>
      <c r="AW62" s="15">
        <f t="shared" ca="1" si="63"/>
        <v>0</v>
      </c>
      <c r="AX62" s="15">
        <f t="shared" ca="1" si="63"/>
        <v>0</v>
      </c>
      <c r="AY62" s="15">
        <f t="shared" ca="1" si="63"/>
        <v>0</v>
      </c>
      <c r="AZ62" s="15">
        <f t="shared" ca="1" si="63"/>
        <v>0</v>
      </c>
      <c r="BA62" s="15">
        <f t="shared" ca="1" si="63"/>
        <v>0</v>
      </c>
      <c r="BB62" s="15">
        <f t="shared" ca="1" si="63"/>
        <v>6.567464412681287E-2</v>
      </c>
      <c r="BC62" s="15">
        <f t="shared" ca="1" si="63"/>
        <v>0</v>
      </c>
      <c r="BD62" s="15">
        <f t="shared" ca="1" si="63"/>
        <v>0</v>
      </c>
      <c r="BE62" s="15">
        <f t="shared" ca="1" si="63"/>
        <v>0</v>
      </c>
      <c r="BF62" s="15">
        <f t="shared" ca="1" si="63"/>
        <v>0</v>
      </c>
      <c r="BG62" s="15">
        <f t="shared" ca="1" si="63"/>
        <v>4.5903837185623311E-2</v>
      </c>
      <c r="BH62" s="15">
        <f t="shared" ca="1" si="63"/>
        <v>-6.3437550711928234E-2</v>
      </c>
      <c r="BI62" s="15">
        <f t="shared" ca="1" si="63"/>
        <v>-0.17273244045760913</v>
      </c>
      <c r="BJ62" s="15">
        <f t="shared" ca="1" si="63"/>
        <v>0</v>
      </c>
      <c r="BK62" s="15">
        <f t="shared" ca="1" si="63"/>
        <v>0</v>
      </c>
      <c r="BL62" s="15">
        <f t="shared" ca="1" si="63"/>
        <v>-1.0348001006447888E-2</v>
      </c>
      <c r="BM62" s="15">
        <f t="shared" ca="1" si="63"/>
        <v>-7.0513848635305146E-2</v>
      </c>
      <c r="BN62" s="15">
        <f t="shared" ca="1" si="63"/>
        <v>0</v>
      </c>
      <c r="BO62" s="15">
        <f t="shared" ref="BO62:BT62" ca="1" si="64">IF(BO$42&lt;&gt;0,(BO19-BO$41)/BO$42*BO$46*IF(BO$43,-1,1),0)</f>
        <v>-0.14490334192594667</v>
      </c>
      <c r="BP62" s="15">
        <f t="shared" ca="1" si="64"/>
        <v>-0.1129335680925215</v>
      </c>
      <c r="BQ62" s="15">
        <f t="shared" ca="1" si="64"/>
        <v>0</v>
      </c>
      <c r="BR62" s="15">
        <f t="shared" ca="1" si="64"/>
        <v>0</v>
      </c>
      <c r="BS62" s="15">
        <f t="shared" ca="1" si="64"/>
        <v>3.0213766515733331E-2</v>
      </c>
      <c r="BT62" s="15">
        <f t="shared" ca="1" si="64"/>
        <v>0</v>
      </c>
    </row>
    <row r="63" spans="1:72" x14ac:dyDescent="0.25">
      <c r="A63" s="15">
        <f t="shared" ref="A63:B63" si="65">A20</f>
        <v>52</v>
      </c>
      <c r="B63" s="15" t="str">
        <f t="shared" si="65"/>
        <v>Nariño</v>
      </c>
      <c r="C63" s="15">
        <f t="shared" ref="C63:BN63" ca="1" si="66">IF(C$42&lt;&gt;0,(C20-C$41)/C$42*C$46*IF(C$43,-1,1),0)</f>
        <v>0</v>
      </c>
      <c r="D63" s="15">
        <f t="shared" ca="1" si="66"/>
        <v>0</v>
      </c>
      <c r="E63" s="15">
        <f t="shared" ca="1" si="66"/>
        <v>0</v>
      </c>
      <c r="F63" s="15">
        <f t="shared" ca="1" si="66"/>
        <v>0</v>
      </c>
      <c r="G63" s="15">
        <f t="shared" ca="1" si="66"/>
        <v>0</v>
      </c>
      <c r="H63" s="15">
        <f t="shared" ca="1" si="66"/>
        <v>0</v>
      </c>
      <c r="I63" s="15">
        <f t="shared" ca="1" si="66"/>
        <v>0</v>
      </c>
      <c r="J63" s="15">
        <f t="shared" ca="1" si="66"/>
        <v>0</v>
      </c>
      <c r="K63" s="15">
        <f t="shared" ca="1" si="66"/>
        <v>0</v>
      </c>
      <c r="L63" s="15">
        <f t="shared" ca="1" si="66"/>
        <v>0</v>
      </c>
      <c r="M63" s="15">
        <f t="shared" ca="1" si="66"/>
        <v>0</v>
      </c>
      <c r="N63" s="15">
        <f t="shared" ca="1" si="66"/>
        <v>0</v>
      </c>
      <c r="O63" s="15">
        <f t="shared" ca="1" si="66"/>
        <v>0</v>
      </c>
      <c r="P63" s="15">
        <f t="shared" ca="1" si="66"/>
        <v>0</v>
      </c>
      <c r="Q63" s="15">
        <f t="shared" ca="1" si="66"/>
        <v>0</v>
      </c>
      <c r="R63" s="15">
        <f t="shared" ca="1" si="66"/>
        <v>-0.13627407814061993</v>
      </c>
      <c r="S63" s="15">
        <f t="shared" ca="1" si="66"/>
        <v>-0.36055665189219815</v>
      </c>
      <c r="T63" s="15">
        <f t="shared" ca="1" si="66"/>
        <v>-8.5367866588637292E-2</v>
      </c>
      <c r="U63" s="15">
        <f t="shared" ca="1" si="66"/>
        <v>-7.0571049527371393E-2</v>
      </c>
      <c r="V63" s="15">
        <f t="shared" ca="1" si="66"/>
        <v>0</v>
      </c>
      <c r="W63" s="15">
        <f t="shared" ca="1" si="66"/>
        <v>0</v>
      </c>
      <c r="X63" s="15">
        <f t="shared" ca="1" si="66"/>
        <v>0</v>
      </c>
      <c r="Y63" s="15">
        <f t="shared" ca="1" si="66"/>
        <v>0</v>
      </c>
      <c r="Z63" s="15">
        <f t="shared" ca="1" si="66"/>
        <v>0</v>
      </c>
      <c r="AA63" s="15">
        <f t="shared" ca="1" si="66"/>
        <v>0</v>
      </c>
      <c r="AB63" s="15">
        <f t="shared" ca="1" si="66"/>
        <v>0</v>
      </c>
      <c r="AC63" s="15">
        <f t="shared" ca="1" si="66"/>
        <v>0</v>
      </c>
      <c r="AD63" s="15">
        <f t="shared" ca="1" si="66"/>
        <v>0</v>
      </c>
      <c r="AE63" s="15">
        <f t="shared" ca="1" si="66"/>
        <v>-0.15644152055854099</v>
      </c>
      <c r="AF63" s="15">
        <f t="shared" ca="1" si="66"/>
        <v>-6.1793637366695506E-2</v>
      </c>
      <c r="AG63" s="15">
        <f t="shared" ca="1" si="66"/>
        <v>-8.8330772187245041E-2</v>
      </c>
      <c r="AH63" s="15">
        <f t="shared" ca="1" si="66"/>
        <v>-7.7639176265715606E-2</v>
      </c>
      <c r="AI63" s="15">
        <f t="shared" ca="1" si="66"/>
        <v>-8.740504639076227E-2</v>
      </c>
      <c r="AJ63" s="15">
        <f t="shared" ca="1" si="66"/>
        <v>-3.5983160684911884E-2</v>
      </c>
      <c r="AK63" s="15">
        <f t="shared" ca="1" si="66"/>
        <v>1.8262781359067108E-2</v>
      </c>
      <c r="AL63" s="15">
        <f t="shared" ca="1" si="66"/>
        <v>-8.4110417260897505E-2</v>
      </c>
      <c r="AM63" s="15">
        <f t="shared" ca="1" si="66"/>
        <v>0</v>
      </c>
      <c r="AN63" s="15">
        <f t="shared" ca="1" si="66"/>
        <v>-7.3529105742176706E-2</v>
      </c>
      <c r="AO63" s="15">
        <f t="shared" ca="1" si="66"/>
        <v>-9.6150463718636572E-2</v>
      </c>
      <c r="AP63" s="15">
        <f t="shared" ca="1" si="66"/>
        <v>2.9012266734496403E-2</v>
      </c>
      <c r="AQ63" s="15">
        <f t="shared" ca="1" si="66"/>
        <v>-6.9574845591617368E-4</v>
      </c>
      <c r="AR63" s="15">
        <f t="shared" ca="1" si="66"/>
        <v>0</v>
      </c>
      <c r="AS63" s="15">
        <f t="shared" ca="1" si="66"/>
        <v>0</v>
      </c>
      <c r="AT63" s="15">
        <f t="shared" ca="1" si="66"/>
        <v>0</v>
      </c>
      <c r="AU63" s="15">
        <f t="shared" ca="1" si="66"/>
        <v>0</v>
      </c>
      <c r="AV63" s="15">
        <f t="shared" ca="1" si="66"/>
        <v>-7.3037275788045225E-2</v>
      </c>
      <c r="AW63" s="15">
        <f t="shared" ca="1" si="66"/>
        <v>0</v>
      </c>
      <c r="AX63" s="15">
        <f t="shared" ca="1" si="66"/>
        <v>0</v>
      </c>
      <c r="AY63" s="15">
        <f t="shared" ca="1" si="66"/>
        <v>0</v>
      </c>
      <c r="AZ63" s="15">
        <f t="shared" ca="1" si="66"/>
        <v>0</v>
      </c>
      <c r="BA63" s="15">
        <f t="shared" ca="1" si="66"/>
        <v>0</v>
      </c>
      <c r="BB63" s="15">
        <f t="shared" ca="1" si="66"/>
        <v>5.1272939933029504E-2</v>
      </c>
      <c r="BC63" s="15">
        <f t="shared" ca="1" si="66"/>
        <v>0</v>
      </c>
      <c r="BD63" s="15">
        <f t="shared" ca="1" si="66"/>
        <v>0</v>
      </c>
      <c r="BE63" s="15">
        <f t="shared" ca="1" si="66"/>
        <v>0</v>
      </c>
      <c r="BF63" s="15">
        <f t="shared" ca="1" si="66"/>
        <v>0</v>
      </c>
      <c r="BG63" s="15">
        <f t="shared" ca="1" si="66"/>
        <v>-8.9972868087801292E-2</v>
      </c>
      <c r="BH63" s="15">
        <f t="shared" ca="1" si="66"/>
        <v>-3.4731817534097757E-2</v>
      </c>
      <c r="BI63" s="15">
        <f t="shared" ca="1" si="66"/>
        <v>2.52913358231188E-2</v>
      </c>
      <c r="BJ63" s="15">
        <f t="shared" ca="1" si="66"/>
        <v>0</v>
      </c>
      <c r="BK63" s="15">
        <f t="shared" ca="1" si="66"/>
        <v>0</v>
      </c>
      <c r="BL63" s="15">
        <f t="shared" ca="1" si="66"/>
        <v>-7.1479621561198886E-3</v>
      </c>
      <c r="BM63" s="15">
        <f t="shared" ca="1" si="66"/>
        <v>-0.1722879346389431</v>
      </c>
      <c r="BN63" s="15">
        <f t="shared" ca="1" si="66"/>
        <v>0</v>
      </c>
      <c r="BO63" s="15">
        <f t="shared" ref="BO63:BT63" ca="1" si="67">IF(BO$42&lt;&gt;0,(BO20-BO$41)/BO$42*BO$46*IF(BO$43,-1,1),0)</f>
        <v>-0.19297339105593411</v>
      </c>
      <c r="BP63" s="15">
        <f t="shared" ca="1" si="67"/>
        <v>-0.11412919759603136</v>
      </c>
      <c r="BQ63" s="15">
        <f t="shared" ca="1" si="67"/>
        <v>0</v>
      </c>
      <c r="BR63" s="15">
        <f t="shared" ca="1" si="67"/>
        <v>0</v>
      </c>
      <c r="BS63" s="15">
        <f t="shared" ca="1" si="67"/>
        <v>3.200952213100533E-2</v>
      </c>
      <c r="BT63" s="15">
        <f t="shared" ca="1" si="67"/>
        <v>0</v>
      </c>
    </row>
    <row r="64" spans="1:72" x14ac:dyDescent="0.25">
      <c r="A64" s="15">
        <f t="shared" ref="A64:B64" si="68">A21</f>
        <v>54</v>
      </c>
      <c r="B64" s="15" t="str">
        <f t="shared" si="68"/>
        <v>Norte de Santander</v>
      </c>
      <c r="C64" s="15">
        <f t="shared" ref="C64:BN64" ca="1" si="69">IF(C$42&lt;&gt;0,(C21-C$41)/C$42*C$46*IF(C$43,-1,1),0)</f>
        <v>0</v>
      </c>
      <c r="D64" s="15">
        <f t="shared" ca="1" si="69"/>
        <v>0</v>
      </c>
      <c r="E64" s="15">
        <f t="shared" ca="1" si="69"/>
        <v>0</v>
      </c>
      <c r="F64" s="15">
        <f t="shared" ca="1" si="69"/>
        <v>0</v>
      </c>
      <c r="G64" s="15">
        <f t="shared" ca="1" si="69"/>
        <v>0</v>
      </c>
      <c r="H64" s="15">
        <f t="shared" ca="1" si="69"/>
        <v>0</v>
      </c>
      <c r="I64" s="15">
        <f t="shared" ca="1" si="69"/>
        <v>0</v>
      </c>
      <c r="J64" s="15">
        <f t="shared" ca="1" si="69"/>
        <v>0</v>
      </c>
      <c r="K64" s="15">
        <f t="shared" ca="1" si="69"/>
        <v>0</v>
      </c>
      <c r="L64" s="15">
        <f t="shared" ca="1" si="69"/>
        <v>0</v>
      </c>
      <c r="M64" s="15">
        <f t="shared" ca="1" si="69"/>
        <v>0</v>
      </c>
      <c r="N64" s="15">
        <f t="shared" ca="1" si="69"/>
        <v>0</v>
      </c>
      <c r="O64" s="15">
        <f t="shared" ca="1" si="69"/>
        <v>0</v>
      </c>
      <c r="P64" s="15">
        <f t="shared" ca="1" si="69"/>
        <v>0</v>
      </c>
      <c r="Q64" s="15">
        <f t="shared" ca="1" si="69"/>
        <v>0</v>
      </c>
      <c r="R64" s="15">
        <f t="shared" ca="1" si="69"/>
        <v>3.8522732492843353E-2</v>
      </c>
      <c r="S64" s="15">
        <f t="shared" ca="1" si="69"/>
        <v>-2.9659106060790273E-2</v>
      </c>
      <c r="T64" s="15">
        <f t="shared" ca="1" si="69"/>
        <v>-5.2851591877975069E-3</v>
      </c>
      <c r="U64" s="15">
        <f t="shared" ca="1" si="69"/>
        <v>7.540145905648539E-2</v>
      </c>
      <c r="V64" s="15">
        <f t="shared" ca="1" si="69"/>
        <v>0</v>
      </c>
      <c r="W64" s="15">
        <f t="shared" ca="1" si="69"/>
        <v>0</v>
      </c>
      <c r="X64" s="15">
        <f t="shared" ca="1" si="69"/>
        <v>0</v>
      </c>
      <c r="Y64" s="15">
        <f t="shared" ca="1" si="69"/>
        <v>0</v>
      </c>
      <c r="Z64" s="15">
        <f t="shared" ca="1" si="69"/>
        <v>0</v>
      </c>
      <c r="AA64" s="15">
        <f t="shared" ca="1" si="69"/>
        <v>0</v>
      </c>
      <c r="AB64" s="15">
        <f t="shared" ca="1" si="69"/>
        <v>0</v>
      </c>
      <c r="AC64" s="15">
        <f t="shared" ca="1" si="69"/>
        <v>0</v>
      </c>
      <c r="AD64" s="15">
        <f t="shared" ca="1" si="69"/>
        <v>0</v>
      </c>
      <c r="AE64" s="15">
        <f t="shared" ca="1" si="69"/>
        <v>1.8045603743468471E-2</v>
      </c>
      <c r="AF64" s="15">
        <f t="shared" ca="1" si="69"/>
        <v>8.3843986826407355E-2</v>
      </c>
      <c r="AG64" s="15">
        <f t="shared" ca="1" si="69"/>
        <v>0.13305788890215767</v>
      </c>
      <c r="AH64" s="15">
        <f t="shared" ca="1" si="69"/>
        <v>1.8195831412613482E-3</v>
      </c>
      <c r="AI64" s="15">
        <f t="shared" ca="1" si="69"/>
        <v>-7.5314483694203876E-2</v>
      </c>
      <c r="AJ64" s="15">
        <f t="shared" ca="1" si="69"/>
        <v>-5.531648865619599E-2</v>
      </c>
      <c r="AK64" s="15">
        <f t="shared" ca="1" si="69"/>
        <v>6.3931334509407509E-2</v>
      </c>
      <c r="AL64" s="15">
        <f t="shared" ca="1" si="69"/>
        <v>2.9296062162188521E-2</v>
      </c>
      <c r="AM64" s="15">
        <f t="shared" ca="1" si="69"/>
        <v>0</v>
      </c>
      <c r="AN64" s="15">
        <f t="shared" ca="1" si="69"/>
        <v>-1.0804094443805199E-2</v>
      </c>
      <c r="AO64" s="15">
        <f t="shared" ca="1" si="69"/>
        <v>-3.731945258056988E-2</v>
      </c>
      <c r="AP64" s="15">
        <f t="shared" ca="1" si="69"/>
        <v>-4.1192642606130928E-3</v>
      </c>
      <c r="AQ64" s="15">
        <f t="shared" ca="1" si="69"/>
        <v>-9.5740835929802297E-3</v>
      </c>
      <c r="AR64" s="15">
        <f t="shared" ca="1" si="69"/>
        <v>0</v>
      </c>
      <c r="AS64" s="15">
        <f t="shared" ca="1" si="69"/>
        <v>0</v>
      </c>
      <c r="AT64" s="15">
        <f t="shared" ca="1" si="69"/>
        <v>0</v>
      </c>
      <c r="AU64" s="15">
        <f t="shared" ca="1" si="69"/>
        <v>0</v>
      </c>
      <c r="AV64" s="15">
        <f t="shared" ca="1" si="69"/>
        <v>-1.8234833813550403E-3</v>
      </c>
      <c r="AW64" s="15">
        <f t="shared" ca="1" si="69"/>
        <v>0</v>
      </c>
      <c r="AX64" s="15">
        <f t="shared" ca="1" si="69"/>
        <v>0</v>
      </c>
      <c r="AY64" s="15">
        <f t="shared" ca="1" si="69"/>
        <v>0</v>
      </c>
      <c r="AZ64" s="15">
        <f t="shared" ca="1" si="69"/>
        <v>0</v>
      </c>
      <c r="BA64" s="15">
        <f t="shared" ca="1" si="69"/>
        <v>0</v>
      </c>
      <c r="BB64" s="15">
        <f t="shared" ca="1" si="69"/>
        <v>8.7608215287963309E-2</v>
      </c>
      <c r="BC64" s="15">
        <f t="shared" ca="1" si="69"/>
        <v>0</v>
      </c>
      <c r="BD64" s="15">
        <f t="shared" ca="1" si="69"/>
        <v>0</v>
      </c>
      <c r="BE64" s="15">
        <f t="shared" ca="1" si="69"/>
        <v>0</v>
      </c>
      <c r="BF64" s="15">
        <f t="shared" ca="1" si="69"/>
        <v>0</v>
      </c>
      <c r="BG64" s="15">
        <f t="shared" ca="1" si="69"/>
        <v>9.0825493171505178E-2</v>
      </c>
      <c r="BH64" s="15">
        <f t="shared" ca="1" si="69"/>
        <v>0.12728384732789785</v>
      </c>
      <c r="BI64" s="15">
        <f t="shared" ca="1" si="69"/>
        <v>-5.1085517735310643E-2</v>
      </c>
      <c r="BJ64" s="15">
        <f t="shared" ca="1" si="69"/>
        <v>0</v>
      </c>
      <c r="BK64" s="15">
        <f t="shared" ca="1" si="69"/>
        <v>0</v>
      </c>
      <c r="BL64" s="15">
        <f t="shared" ca="1" si="69"/>
        <v>-1.0853012277815346E-2</v>
      </c>
      <c r="BM64" s="15">
        <f t="shared" ca="1" si="69"/>
        <v>1.114135714270101E-3</v>
      </c>
      <c r="BN64" s="15">
        <f t="shared" ca="1" si="69"/>
        <v>0</v>
      </c>
      <c r="BO64" s="15">
        <f t="shared" ref="BO64:BT64" ca="1" si="70">IF(BO$42&lt;&gt;0,(BO21-BO$41)/BO$42*BO$46*IF(BO$43,-1,1),0)</f>
        <v>6.1322921307111034E-2</v>
      </c>
      <c r="BP64" s="15">
        <f t="shared" ca="1" si="70"/>
        <v>1.9447350059968022E-3</v>
      </c>
      <c r="BQ64" s="15">
        <f t="shared" ca="1" si="70"/>
        <v>0</v>
      </c>
      <c r="BR64" s="15">
        <f t="shared" ca="1" si="70"/>
        <v>0</v>
      </c>
      <c r="BS64" s="15">
        <f t="shared" ca="1" si="70"/>
        <v>-0.12272589029890328</v>
      </c>
      <c r="BT64" s="15">
        <f t="shared" ca="1" si="70"/>
        <v>0</v>
      </c>
    </row>
    <row r="65" spans="1:72" x14ac:dyDescent="0.25">
      <c r="A65" s="15">
        <f t="shared" ref="A65:B65" si="71">A22</f>
        <v>63</v>
      </c>
      <c r="B65" s="15" t="str">
        <f t="shared" si="71"/>
        <v>Quindío</v>
      </c>
      <c r="C65" s="15">
        <f t="shared" ref="C65:BN65" ca="1" si="72">IF(C$42&lt;&gt;0,(C22-C$41)/C$42*C$46*IF(C$43,-1,1),0)</f>
        <v>0</v>
      </c>
      <c r="D65" s="15">
        <f t="shared" ca="1" si="72"/>
        <v>0</v>
      </c>
      <c r="E65" s="15">
        <f t="shared" ca="1" si="72"/>
        <v>0</v>
      </c>
      <c r="F65" s="15">
        <f t="shared" ca="1" si="72"/>
        <v>0</v>
      </c>
      <c r="G65" s="15">
        <f t="shared" ca="1" si="72"/>
        <v>0</v>
      </c>
      <c r="H65" s="15">
        <f t="shared" ca="1" si="72"/>
        <v>0</v>
      </c>
      <c r="I65" s="15">
        <f t="shared" ca="1" si="72"/>
        <v>0</v>
      </c>
      <c r="J65" s="15">
        <f t="shared" ca="1" si="72"/>
        <v>0</v>
      </c>
      <c r="K65" s="15">
        <f t="shared" ca="1" si="72"/>
        <v>0</v>
      </c>
      <c r="L65" s="15">
        <f t="shared" ca="1" si="72"/>
        <v>0</v>
      </c>
      <c r="M65" s="15">
        <f t="shared" ca="1" si="72"/>
        <v>0</v>
      </c>
      <c r="N65" s="15">
        <f t="shared" ca="1" si="72"/>
        <v>0</v>
      </c>
      <c r="O65" s="15">
        <f t="shared" ca="1" si="72"/>
        <v>0</v>
      </c>
      <c r="P65" s="15">
        <f t="shared" ca="1" si="72"/>
        <v>0</v>
      </c>
      <c r="Q65" s="15">
        <f t="shared" ca="1" si="72"/>
        <v>0</v>
      </c>
      <c r="R65" s="15">
        <f t="shared" ca="1" si="72"/>
        <v>0.28711263491094924</v>
      </c>
      <c r="S65" s="15">
        <f t="shared" ca="1" si="72"/>
        <v>0.24274981897813244</v>
      </c>
      <c r="T65" s="15">
        <f t="shared" ca="1" si="72"/>
        <v>8.2183615261624585E-2</v>
      </c>
      <c r="U65" s="15">
        <f t="shared" ca="1" si="72"/>
        <v>0.30809422542056053</v>
      </c>
      <c r="V65" s="15">
        <f t="shared" ca="1" si="72"/>
        <v>0</v>
      </c>
      <c r="W65" s="15">
        <f t="shared" ca="1" si="72"/>
        <v>0</v>
      </c>
      <c r="X65" s="15">
        <f t="shared" ca="1" si="72"/>
        <v>0</v>
      </c>
      <c r="Y65" s="15">
        <f t="shared" ca="1" si="72"/>
        <v>0</v>
      </c>
      <c r="Z65" s="15">
        <f t="shared" ca="1" si="72"/>
        <v>0</v>
      </c>
      <c r="AA65" s="15">
        <f t="shared" ca="1" si="72"/>
        <v>0</v>
      </c>
      <c r="AB65" s="15">
        <f t="shared" ca="1" si="72"/>
        <v>0</v>
      </c>
      <c r="AC65" s="15">
        <f t="shared" ca="1" si="72"/>
        <v>0</v>
      </c>
      <c r="AD65" s="15">
        <f t="shared" ca="1" si="72"/>
        <v>0</v>
      </c>
      <c r="AE65" s="15">
        <f t="shared" ca="1" si="72"/>
        <v>0.20056318229584055</v>
      </c>
      <c r="AF65" s="15">
        <f t="shared" ca="1" si="72"/>
        <v>5.4276205097247197E-2</v>
      </c>
      <c r="AG65" s="15">
        <f t="shared" ca="1" si="72"/>
        <v>0.22395242605438193</v>
      </c>
      <c r="AH65" s="15">
        <f t="shared" ca="1" si="72"/>
        <v>0.16522367392190418</v>
      </c>
      <c r="AI65" s="15">
        <f t="shared" ca="1" si="72"/>
        <v>0.16651237985797918</v>
      </c>
      <c r="AJ65" s="15">
        <f t="shared" ca="1" si="72"/>
        <v>4.8282786621254237E-2</v>
      </c>
      <c r="AK65" s="15">
        <f t="shared" ca="1" si="72"/>
        <v>5.7528263966458965E-2</v>
      </c>
      <c r="AL65" s="15">
        <f t="shared" ca="1" si="72"/>
        <v>0.20129750334425553</v>
      </c>
      <c r="AM65" s="15">
        <f t="shared" ca="1" si="72"/>
        <v>0</v>
      </c>
      <c r="AN65" s="15">
        <f t="shared" ca="1" si="72"/>
        <v>0.16761128033340039</v>
      </c>
      <c r="AO65" s="15">
        <f t="shared" ca="1" si="72"/>
        <v>0.11196611540423597</v>
      </c>
      <c r="AP65" s="15">
        <f t="shared" ca="1" si="72"/>
        <v>3.4736295485062229E-3</v>
      </c>
      <c r="AQ65" s="15">
        <f t="shared" ca="1" si="72"/>
        <v>4.0135144996181871E-2</v>
      </c>
      <c r="AR65" s="15">
        <f t="shared" ca="1" si="72"/>
        <v>0</v>
      </c>
      <c r="AS65" s="15">
        <f t="shared" ca="1" si="72"/>
        <v>0</v>
      </c>
      <c r="AT65" s="15">
        <f t="shared" ca="1" si="72"/>
        <v>0</v>
      </c>
      <c r="AU65" s="15">
        <f t="shared" ca="1" si="72"/>
        <v>0</v>
      </c>
      <c r="AV65" s="15">
        <f t="shared" ca="1" si="72"/>
        <v>0.17050176751115692</v>
      </c>
      <c r="AW65" s="15">
        <f t="shared" ca="1" si="72"/>
        <v>0</v>
      </c>
      <c r="AX65" s="15">
        <f t="shared" ca="1" si="72"/>
        <v>0</v>
      </c>
      <c r="AY65" s="15">
        <f t="shared" ca="1" si="72"/>
        <v>0</v>
      </c>
      <c r="AZ65" s="15">
        <f t="shared" ca="1" si="72"/>
        <v>0</v>
      </c>
      <c r="BA65" s="15">
        <f t="shared" ca="1" si="72"/>
        <v>0</v>
      </c>
      <c r="BB65" s="15">
        <f t="shared" ca="1" si="72"/>
        <v>0.2181699868509801</v>
      </c>
      <c r="BC65" s="15">
        <f t="shared" ca="1" si="72"/>
        <v>0</v>
      </c>
      <c r="BD65" s="15">
        <f t="shared" ca="1" si="72"/>
        <v>0</v>
      </c>
      <c r="BE65" s="15">
        <f t="shared" ca="1" si="72"/>
        <v>0</v>
      </c>
      <c r="BF65" s="15">
        <f t="shared" ca="1" si="72"/>
        <v>0</v>
      </c>
      <c r="BG65" s="15">
        <f t="shared" ca="1" si="72"/>
        <v>0.19066761942862126</v>
      </c>
      <c r="BH65" s="15">
        <f t="shared" ca="1" si="72"/>
        <v>-6.3073845048326957E-2</v>
      </c>
      <c r="BI65" s="15">
        <f t="shared" ca="1" si="72"/>
        <v>-0.15447698822721337</v>
      </c>
      <c r="BJ65" s="15">
        <f t="shared" ca="1" si="72"/>
        <v>0</v>
      </c>
      <c r="BK65" s="15">
        <f t="shared" ca="1" si="72"/>
        <v>0</v>
      </c>
      <c r="BL65" s="15">
        <f t="shared" ca="1" si="72"/>
        <v>1.6585144080420555E-2</v>
      </c>
      <c r="BM65" s="15">
        <f t="shared" ca="1" si="72"/>
        <v>-0.14604723928500166</v>
      </c>
      <c r="BN65" s="15">
        <f t="shared" ca="1" si="72"/>
        <v>0</v>
      </c>
      <c r="BO65" s="15">
        <f t="shared" ref="BO65:BT65" ca="1" si="73">IF(BO$42&lt;&gt;0,(BO22-BO$41)/BO$42*BO$46*IF(BO$43,-1,1),0)</f>
        <v>-0.19908939990331095</v>
      </c>
      <c r="BP65" s="15">
        <f t="shared" ca="1" si="73"/>
        <v>-0.10774184044017367</v>
      </c>
      <c r="BQ65" s="15">
        <f t="shared" ca="1" si="73"/>
        <v>0</v>
      </c>
      <c r="BR65" s="15">
        <f t="shared" ca="1" si="73"/>
        <v>0</v>
      </c>
      <c r="BS65" s="15">
        <f t="shared" ca="1" si="73"/>
        <v>-7.9167518545982141E-2</v>
      </c>
      <c r="BT65" s="15">
        <f t="shared" ca="1" si="73"/>
        <v>0</v>
      </c>
    </row>
    <row r="66" spans="1:72" x14ac:dyDescent="0.25">
      <c r="A66" s="15">
        <f t="shared" ref="A66:B66" si="74">A23</f>
        <v>66</v>
      </c>
      <c r="B66" s="15" t="str">
        <f t="shared" si="74"/>
        <v>Risaralda</v>
      </c>
      <c r="C66" s="15">
        <f t="shared" ref="C66:BN66" ca="1" si="75">IF(C$42&lt;&gt;0,(C23-C$41)/C$42*C$46*IF(C$43,-1,1),0)</f>
        <v>0</v>
      </c>
      <c r="D66" s="15">
        <f t="shared" ca="1" si="75"/>
        <v>0</v>
      </c>
      <c r="E66" s="15">
        <f t="shared" ca="1" si="75"/>
        <v>0</v>
      </c>
      <c r="F66" s="15">
        <f t="shared" ca="1" si="75"/>
        <v>0</v>
      </c>
      <c r="G66" s="15">
        <f t="shared" ca="1" si="75"/>
        <v>0</v>
      </c>
      <c r="H66" s="15">
        <f t="shared" ca="1" si="75"/>
        <v>0</v>
      </c>
      <c r="I66" s="15">
        <f t="shared" ca="1" si="75"/>
        <v>0</v>
      </c>
      <c r="J66" s="15">
        <f t="shared" ca="1" si="75"/>
        <v>0</v>
      </c>
      <c r="K66" s="15">
        <f t="shared" ca="1" si="75"/>
        <v>0</v>
      </c>
      <c r="L66" s="15">
        <f t="shared" ca="1" si="75"/>
        <v>0</v>
      </c>
      <c r="M66" s="15">
        <f t="shared" ca="1" si="75"/>
        <v>0</v>
      </c>
      <c r="N66" s="15">
        <f t="shared" ca="1" si="75"/>
        <v>0</v>
      </c>
      <c r="O66" s="15">
        <f t="shared" ca="1" si="75"/>
        <v>0</v>
      </c>
      <c r="P66" s="15">
        <f t="shared" ca="1" si="75"/>
        <v>0</v>
      </c>
      <c r="Q66" s="15">
        <f t="shared" ca="1" si="75"/>
        <v>0</v>
      </c>
      <c r="R66" s="15">
        <f t="shared" ca="1" si="75"/>
        <v>0.3237988863934152</v>
      </c>
      <c r="S66" s="15">
        <f t="shared" ca="1" si="75"/>
        <v>0.2314895337511641</v>
      </c>
      <c r="T66" s="15">
        <f t="shared" ca="1" si="75"/>
        <v>0.24763874324786184</v>
      </c>
      <c r="U66" s="15">
        <f t="shared" ca="1" si="75"/>
        <v>0.17628250175490337</v>
      </c>
      <c r="V66" s="15">
        <f t="shared" ca="1" si="75"/>
        <v>0</v>
      </c>
      <c r="W66" s="15">
        <f t="shared" ca="1" si="75"/>
        <v>0</v>
      </c>
      <c r="X66" s="15">
        <f t="shared" ca="1" si="75"/>
        <v>0</v>
      </c>
      <c r="Y66" s="15">
        <f t="shared" ca="1" si="75"/>
        <v>0</v>
      </c>
      <c r="Z66" s="15">
        <f t="shared" ca="1" si="75"/>
        <v>0</v>
      </c>
      <c r="AA66" s="15">
        <f t="shared" ca="1" si="75"/>
        <v>0</v>
      </c>
      <c r="AB66" s="15">
        <f t="shared" ca="1" si="75"/>
        <v>0</v>
      </c>
      <c r="AC66" s="15">
        <f t="shared" ca="1" si="75"/>
        <v>0</v>
      </c>
      <c r="AD66" s="15">
        <f t="shared" ca="1" si="75"/>
        <v>0</v>
      </c>
      <c r="AE66" s="15">
        <f t="shared" ca="1" si="75"/>
        <v>0.17192223009136207</v>
      </c>
      <c r="AF66" s="15">
        <f t="shared" ca="1" si="75"/>
        <v>0.11458077179895852</v>
      </c>
      <c r="AG66" s="15">
        <f t="shared" ca="1" si="75"/>
        <v>0.21126386523985086</v>
      </c>
      <c r="AH66" s="15">
        <f t="shared" ca="1" si="75"/>
        <v>0.17182651706016644</v>
      </c>
      <c r="AI66" s="15">
        <f t="shared" ca="1" si="75"/>
        <v>0.18526016858854261</v>
      </c>
      <c r="AJ66" s="15">
        <f t="shared" ca="1" si="75"/>
        <v>0.10072624806243738</v>
      </c>
      <c r="AK66" s="15">
        <f t="shared" ca="1" si="75"/>
        <v>9.4199313910041452E-2</v>
      </c>
      <c r="AL66" s="15">
        <f t="shared" ca="1" si="75"/>
        <v>0.20337531077141457</v>
      </c>
      <c r="AM66" s="15">
        <f t="shared" ca="1" si="75"/>
        <v>0</v>
      </c>
      <c r="AN66" s="15">
        <f t="shared" ca="1" si="75"/>
        <v>0.19146108593453118</v>
      </c>
      <c r="AO66" s="15">
        <f t="shared" ca="1" si="75"/>
        <v>0.15998565173916124</v>
      </c>
      <c r="AP66" s="15">
        <f t="shared" ca="1" si="75"/>
        <v>2.6091453896367998E-2</v>
      </c>
      <c r="AQ66" s="15">
        <f t="shared" ca="1" si="75"/>
        <v>-5.2314829466550746E-3</v>
      </c>
      <c r="AR66" s="15">
        <f t="shared" ca="1" si="75"/>
        <v>0</v>
      </c>
      <c r="AS66" s="15">
        <f t="shared" ca="1" si="75"/>
        <v>0</v>
      </c>
      <c r="AT66" s="15">
        <f t="shared" ca="1" si="75"/>
        <v>0</v>
      </c>
      <c r="AU66" s="15">
        <f t="shared" ca="1" si="75"/>
        <v>0</v>
      </c>
      <c r="AV66" s="15">
        <f t="shared" ca="1" si="75"/>
        <v>0.16372518728079852</v>
      </c>
      <c r="AW66" s="15">
        <f t="shared" ca="1" si="75"/>
        <v>0</v>
      </c>
      <c r="AX66" s="15">
        <f t="shared" ca="1" si="75"/>
        <v>0</v>
      </c>
      <c r="AY66" s="15">
        <f t="shared" ca="1" si="75"/>
        <v>0</v>
      </c>
      <c r="AZ66" s="15">
        <f t="shared" ca="1" si="75"/>
        <v>0</v>
      </c>
      <c r="BA66" s="15">
        <f t="shared" ca="1" si="75"/>
        <v>0</v>
      </c>
      <c r="BB66" s="15">
        <f t="shared" ca="1" si="75"/>
        <v>6.2108226421465712E-2</v>
      </c>
      <c r="BC66" s="15">
        <f t="shared" ca="1" si="75"/>
        <v>0</v>
      </c>
      <c r="BD66" s="15">
        <f t="shared" ca="1" si="75"/>
        <v>0</v>
      </c>
      <c r="BE66" s="15">
        <f t="shared" ca="1" si="75"/>
        <v>0</v>
      </c>
      <c r="BF66" s="15">
        <f t="shared" ca="1" si="75"/>
        <v>0</v>
      </c>
      <c r="BG66" s="15">
        <f t="shared" ca="1" si="75"/>
        <v>7.4259813278338804E-2</v>
      </c>
      <c r="BH66" s="15">
        <f t="shared" ca="1" si="75"/>
        <v>-0.11295830531647627</v>
      </c>
      <c r="BI66" s="15">
        <f t="shared" ca="1" si="75"/>
        <v>-0.14153601099865404</v>
      </c>
      <c r="BJ66" s="15">
        <f t="shared" ca="1" si="75"/>
        <v>0</v>
      </c>
      <c r="BK66" s="15">
        <f t="shared" ca="1" si="75"/>
        <v>0</v>
      </c>
      <c r="BL66" s="15">
        <f t="shared" ca="1" si="75"/>
        <v>-9.1625533015202657E-3</v>
      </c>
      <c r="BM66" s="15">
        <f t="shared" ca="1" si="75"/>
        <v>4.2248346294971595E-2</v>
      </c>
      <c r="BN66" s="15">
        <f t="shared" ca="1" si="75"/>
        <v>0</v>
      </c>
      <c r="BO66" s="15">
        <f t="shared" ref="BO66:BT66" ca="1" si="76">IF(BO$42&lt;&gt;0,(BO23-BO$41)/BO$42*BO$46*IF(BO$43,-1,1),0)</f>
        <v>-0.15262244219524396</v>
      </c>
      <c r="BP66" s="15">
        <f t="shared" ca="1" si="76"/>
        <v>-0.10496830497955115</v>
      </c>
      <c r="BQ66" s="15">
        <f t="shared" ca="1" si="76"/>
        <v>0</v>
      </c>
      <c r="BR66" s="15">
        <f t="shared" ca="1" si="76"/>
        <v>0</v>
      </c>
      <c r="BS66" s="15">
        <f t="shared" ca="1" si="76"/>
        <v>-9.9092717494780866E-2</v>
      </c>
      <c r="BT66" s="15">
        <f t="shared" ca="1" si="76"/>
        <v>0</v>
      </c>
    </row>
    <row r="67" spans="1:72" x14ac:dyDescent="0.25">
      <c r="A67" s="15">
        <f t="shared" ref="A67:B67" si="77">A24</f>
        <v>68</v>
      </c>
      <c r="B67" s="15" t="str">
        <f t="shared" si="77"/>
        <v>Santander</v>
      </c>
      <c r="C67" s="15">
        <f t="shared" ref="C67:BN67" ca="1" si="78">IF(C$42&lt;&gt;0,(C24-C$41)/C$42*C$46*IF(C$43,-1,1),0)</f>
        <v>0</v>
      </c>
      <c r="D67" s="15">
        <f t="shared" ca="1" si="78"/>
        <v>0</v>
      </c>
      <c r="E67" s="15">
        <f t="shared" ca="1" si="78"/>
        <v>0</v>
      </c>
      <c r="F67" s="15">
        <f t="shared" ca="1" si="78"/>
        <v>0</v>
      </c>
      <c r="G67" s="15">
        <f t="shared" ca="1" si="78"/>
        <v>0</v>
      </c>
      <c r="H67" s="15">
        <f t="shared" ca="1" si="78"/>
        <v>0</v>
      </c>
      <c r="I67" s="15">
        <f t="shared" ca="1" si="78"/>
        <v>0</v>
      </c>
      <c r="J67" s="15">
        <f t="shared" ca="1" si="78"/>
        <v>0</v>
      </c>
      <c r="K67" s="15">
        <f t="shared" ca="1" si="78"/>
        <v>0</v>
      </c>
      <c r="L67" s="15">
        <f t="shared" ca="1" si="78"/>
        <v>0</v>
      </c>
      <c r="M67" s="15">
        <f t="shared" ca="1" si="78"/>
        <v>0</v>
      </c>
      <c r="N67" s="15">
        <f t="shared" ca="1" si="78"/>
        <v>0</v>
      </c>
      <c r="O67" s="15">
        <f t="shared" ca="1" si="78"/>
        <v>0</v>
      </c>
      <c r="P67" s="15">
        <f t="shared" ca="1" si="78"/>
        <v>0</v>
      </c>
      <c r="Q67" s="15">
        <f t="shared" ca="1" si="78"/>
        <v>0</v>
      </c>
      <c r="R67" s="15">
        <f t="shared" ca="1" si="78"/>
        <v>0.25266540252374547</v>
      </c>
      <c r="S67" s="15">
        <f t="shared" ca="1" si="78"/>
        <v>0.10093705303298132</v>
      </c>
      <c r="T67" s="15">
        <f t="shared" ca="1" si="78"/>
        <v>0.17943458896439377</v>
      </c>
      <c r="U67" s="15">
        <f t="shared" ca="1" si="78"/>
        <v>0.26901038687406942</v>
      </c>
      <c r="V67" s="15">
        <f t="shared" ca="1" si="78"/>
        <v>0</v>
      </c>
      <c r="W67" s="15">
        <f t="shared" ca="1" si="78"/>
        <v>0</v>
      </c>
      <c r="X67" s="15">
        <f t="shared" ca="1" si="78"/>
        <v>0</v>
      </c>
      <c r="Y67" s="15">
        <f t="shared" ca="1" si="78"/>
        <v>0</v>
      </c>
      <c r="Z67" s="15">
        <f t="shared" ca="1" si="78"/>
        <v>0</v>
      </c>
      <c r="AA67" s="15">
        <f t="shared" ca="1" si="78"/>
        <v>0</v>
      </c>
      <c r="AB67" s="15">
        <f t="shared" ca="1" si="78"/>
        <v>0</v>
      </c>
      <c r="AC67" s="15">
        <f t="shared" ca="1" si="78"/>
        <v>0</v>
      </c>
      <c r="AD67" s="15">
        <f t="shared" ca="1" si="78"/>
        <v>0</v>
      </c>
      <c r="AE67" s="15">
        <f t="shared" ca="1" si="78"/>
        <v>0.14871175992873714</v>
      </c>
      <c r="AF67" s="15">
        <f t="shared" ca="1" si="78"/>
        <v>0.1454889070937023</v>
      </c>
      <c r="AG67" s="15">
        <f t="shared" ca="1" si="78"/>
        <v>0.23530655824980751</v>
      </c>
      <c r="AH67" s="15">
        <f t="shared" ca="1" si="78"/>
        <v>0.18164124165912654</v>
      </c>
      <c r="AI67" s="15">
        <f t="shared" ca="1" si="78"/>
        <v>0.18268481883126456</v>
      </c>
      <c r="AJ67" s="15">
        <f t="shared" ca="1" si="78"/>
        <v>1.7449227096148788E-2</v>
      </c>
      <c r="AK67" s="15">
        <f t="shared" ca="1" si="78"/>
        <v>8.4878862280663492E-2</v>
      </c>
      <c r="AL67" s="15">
        <f t="shared" ca="1" si="78"/>
        <v>0.14607695481242983</v>
      </c>
      <c r="AM67" s="15">
        <f t="shared" ca="1" si="78"/>
        <v>0</v>
      </c>
      <c r="AN67" s="15">
        <f t="shared" ca="1" si="78"/>
        <v>0.15136509998493097</v>
      </c>
      <c r="AO67" s="15">
        <f t="shared" ca="1" si="78"/>
        <v>0.10972282081995215</v>
      </c>
      <c r="AP67" s="15">
        <f t="shared" ca="1" si="78"/>
        <v>2.1682555369881281E-2</v>
      </c>
      <c r="AQ67" s="15">
        <f t="shared" ca="1" si="78"/>
        <v>-1.3052269330208796E-2</v>
      </c>
      <c r="AR67" s="15">
        <f t="shared" ca="1" si="78"/>
        <v>0</v>
      </c>
      <c r="AS67" s="15">
        <f t="shared" ca="1" si="78"/>
        <v>0</v>
      </c>
      <c r="AT67" s="15">
        <f t="shared" ca="1" si="78"/>
        <v>0</v>
      </c>
      <c r="AU67" s="15">
        <f t="shared" ca="1" si="78"/>
        <v>0</v>
      </c>
      <c r="AV67" s="15">
        <f t="shared" ca="1" si="78"/>
        <v>0.12447126440006119</v>
      </c>
      <c r="AW67" s="15">
        <f t="shared" ca="1" si="78"/>
        <v>0</v>
      </c>
      <c r="AX67" s="15">
        <f t="shared" ca="1" si="78"/>
        <v>0</v>
      </c>
      <c r="AY67" s="15">
        <f t="shared" ca="1" si="78"/>
        <v>0</v>
      </c>
      <c r="AZ67" s="15">
        <f t="shared" ca="1" si="78"/>
        <v>0</v>
      </c>
      <c r="BA67" s="15">
        <f t="shared" ca="1" si="78"/>
        <v>0</v>
      </c>
      <c r="BB67" s="15">
        <f t="shared" ca="1" si="78"/>
        <v>0.11882171899069317</v>
      </c>
      <c r="BC67" s="15">
        <f t="shared" ca="1" si="78"/>
        <v>0</v>
      </c>
      <c r="BD67" s="15">
        <f t="shared" ca="1" si="78"/>
        <v>0</v>
      </c>
      <c r="BE67" s="15">
        <f t="shared" ca="1" si="78"/>
        <v>0</v>
      </c>
      <c r="BF67" s="15">
        <f t="shared" ca="1" si="78"/>
        <v>0</v>
      </c>
      <c r="BG67" s="15">
        <f t="shared" ca="1" si="78"/>
        <v>2.8626245526002576E-2</v>
      </c>
      <c r="BH67" s="15">
        <f t="shared" ca="1" si="78"/>
        <v>-0.1280844462105673</v>
      </c>
      <c r="BI67" s="15">
        <f t="shared" ca="1" si="78"/>
        <v>-5.531964527769858E-2</v>
      </c>
      <c r="BJ67" s="15">
        <f t="shared" ca="1" si="78"/>
        <v>0</v>
      </c>
      <c r="BK67" s="15">
        <f t="shared" ca="1" si="78"/>
        <v>0</v>
      </c>
      <c r="BL67" s="15">
        <f t="shared" ca="1" si="78"/>
        <v>-1.0694887997692595E-2</v>
      </c>
      <c r="BM67" s="15">
        <f t="shared" ca="1" si="78"/>
        <v>1.7874131936807681E-2</v>
      </c>
      <c r="BN67" s="15">
        <f t="shared" ca="1" si="78"/>
        <v>0</v>
      </c>
      <c r="BO67" s="15">
        <f t="shared" ref="BO67:BT67" ca="1" si="79">IF(BO$42&lt;&gt;0,(BO24-BO$41)/BO$42*BO$46*IF(BO$43,-1,1),0)</f>
        <v>-0.1882554410467977</v>
      </c>
      <c r="BP67" s="15">
        <f t="shared" ca="1" si="79"/>
        <v>-0.11793950982534145</v>
      </c>
      <c r="BQ67" s="15">
        <f t="shared" ca="1" si="79"/>
        <v>0</v>
      </c>
      <c r="BR67" s="15">
        <f t="shared" ca="1" si="79"/>
        <v>0</v>
      </c>
      <c r="BS67" s="15">
        <f t="shared" ca="1" si="79"/>
        <v>-0.12232033176874481</v>
      </c>
      <c r="BT67" s="15">
        <f t="shared" ca="1" si="79"/>
        <v>0</v>
      </c>
    </row>
    <row r="68" spans="1:72" x14ac:dyDescent="0.25">
      <c r="A68" s="15">
        <f t="shared" ref="A68:B68" si="80">A25</f>
        <v>70</v>
      </c>
      <c r="B68" s="15" t="str">
        <f t="shared" si="80"/>
        <v>Sucre</v>
      </c>
      <c r="C68" s="15">
        <f t="shared" ref="C68:BN68" ca="1" si="81">IF(C$42&lt;&gt;0,(C25-C$41)/C$42*C$46*IF(C$43,-1,1),0)</f>
        <v>0</v>
      </c>
      <c r="D68" s="15">
        <f t="shared" ca="1" si="81"/>
        <v>0</v>
      </c>
      <c r="E68" s="15">
        <f t="shared" ca="1" si="81"/>
        <v>0</v>
      </c>
      <c r="F68" s="15">
        <f t="shared" ca="1" si="81"/>
        <v>0</v>
      </c>
      <c r="G68" s="15">
        <f t="shared" ca="1" si="81"/>
        <v>0</v>
      </c>
      <c r="H68" s="15">
        <f t="shared" ca="1" si="81"/>
        <v>0</v>
      </c>
      <c r="I68" s="15">
        <f t="shared" ca="1" si="81"/>
        <v>0</v>
      </c>
      <c r="J68" s="15">
        <f t="shared" ca="1" si="81"/>
        <v>0</v>
      </c>
      <c r="K68" s="15">
        <f t="shared" ca="1" si="81"/>
        <v>0</v>
      </c>
      <c r="L68" s="15">
        <f t="shared" ca="1" si="81"/>
        <v>0</v>
      </c>
      <c r="M68" s="15">
        <f t="shared" ca="1" si="81"/>
        <v>0</v>
      </c>
      <c r="N68" s="15">
        <f t="shared" ca="1" si="81"/>
        <v>0</v>
      </c>
      <c r="O68" s="15">
        <f t="shared" ca="1" si="81"/>
        <v>0</v>
      </c>
      <c r="P68" s="15">
        <f t="shared" ca="1" si="81"/>
        <v>0</v>
      </c>
      <c r="Q68" s="15">
        <f t="shared" ca="1" si="81"/>
        <v>0</v>
      </c>
      <c r="R68" s="15">
        <f t="shared" ca="1" si="81"/>
        <v>-0.11159235218004543</v>
      </c>
      <c r="S68" s="15">
        <f t="shared" ca="1" si="81"/>
        <v>-9.9204907633753378E-2</v>
      </c>
      <c r="T68" s="15">
        <f t="shared" ca="1" si="81"/>
        <v>-7.0704909406834202E-2</v>
      </c>
      <c r="U68" s="15">
        <f t="shared" ca="1" si="81"/>
        <v>-0.10316467168512723</v>
      </c>
      <c r="V68" s="15">
        <f t="shared" ca="1" si="81"/>
        <v>0</v>
      </c>
      <c r="W68" s="15">
        <f t="shared" ca="1" si="81"/>
        <v>0</v>
      </c>
      <c r="X68" s="15">
        <f t="shared" ca="1" si="81"/>
        <v>0</v>
      </c>
      <c r="Y68" s="15">
        <f t="shared" ca="1" si="81"/>
        <v>0</v>
      </c>
      <c r="Z68" s="15">
        <f t="shared" ca="1" si="81"/>
        <v>0</v>
      </c>
      <c r="AA68" s="15">
        <f t="shared" ca="1" si="81"/>
        <v>0</v>
      </c>
      <c r="AB68" s="15">
        <f t="shared" ca="1" si="81"/>
        <v>0</v>
      </c>
      <c r="AC68" s="15">
        <f t="shared" ca="1" si="81"/>
        <v>0</v>
      </c>
      <c r="AD68" s="15">
        <f t="shared" ca="1" si="81"/>
        <v>0</v>
      </c>
      <c r="AE68" s="15">
        <f t="shared" ca="1" si="81"/>
        <v>-0.10847141806200479</v>
      </c>
      <c r="AF68" s="15">
        <f t="shared" ca="1" si="81"/>
        <v>5.8051285540536887E-2</v>
      </c>
      <c r="AG68" s="15">
        <f t="shared" ca="1" si="81"/>
        <v>-5.5189815861163574E-2</v>
      </c>
      <c r="AH68" s="15">
        <f t="shared" ca="1" si="81"/>
        <v>-8.4014487045422415E-2</v>
      </c>
      <c r="AI68" s="15">
        <f t="shared" ca="1" si="81"/>
        <v>-0.10787543999866334</v>
      </c>
      <c r="AJ68" s="15">
        <f t="shared" ca="1" si="81"/>
        <v>-3.7162018938112641E-2</v>
      </c>
      <c r="AK68" s="15">
        <f t="shared" ca="1" si="81"/>
        <v>-1.3890450274191887E-2</v>
      </c>
      <c r="AL68" s="15">
        <f t="shared" ca="1" si="81"/>
        <v>-5.185553244514917E-2</v>
      </c>
      <c r="AM68" s="15">
        <f t="shared" ca="1" si="81"/>
        <v>0</v>
      </c>
      <c r="AN68" s="15">
        <f t="shared" ca="1" si="81"/>
        <v>-6.863028567352418E-2</v>
      </c>
      <c r="AO68" s="15">
        <f t="shared" ca="1" si="81"/>
        <v>-8.6484833375901266E-2</v>
      </c>
      <c r="AP68" s="15">
        <f t="shared" ca="1" si="81"/>
        <v>5.9555155238524948E-2</v>
      </c>
      <c r="AQ68" s="15">
        <f t="shared" ca="1" si="81"/>
        <v>-1.359242856175861E-2</v>
      </c>
      <c r="AR68" s="15">
        <f t="shared" ca="1" si="81"/>
        <v>0</v>
      </c>
      <c r="AS68" s="15">
        <f t="shared" ca="1" si="81"/>
        <v>0</v>
      </c>
      <c r="AT68" s="15">
        <f t="shared" ca="1" si="81"/>
        <v>0</v>
      </c>
      <c r="AU68" s="15">
        <f t="shared" ca="1" si="81"/>
        <v>0</v>
      </c>
      <c r="AV68" s="15">
        <f t="shared" ca="1" si="81"/>
        <v>-9.4506863350733467E-2</v>
      </c>
      <c r="AW68" s="15">
        <f t="shared" ca="1" si="81"/>
        <v>0</v>
      </c>
      <c r="AX68" s="15">
        <f t="shared" ca="1" si="81"/>
        <v>0</v>
      </c>
      <c r="AY68" s="15">
        <f t="shared" ca="1" si="81"/>
        <v>0</v>
      </c>
      <c r="AZ68" s="15">
        <f t="shared" ca="1" si="81"/>
        <v>0</v>
      </c>
      <c r="BA68" s="15">
        <f t="shared" ca="1" si="81"/>
        <v>0</v>
      </c>
      <c r="BB68" s="15">
        <f t="shared" ca="1" si="81"/>
        <v>-4.3151136308430128E-2</v>
      </c>
      <c r="BC68" s="15">
        <f t="shared" ca="1" si="81"/>
        <v>0</v>
      </c>
      <c r="BD68" s="15">
        <f t="shared" ca="1" si="81"/>
        <v>0</v>
      </c>
      <c r="BE68" s="15">
        <f t="shared" ca="1" si="81"/>
        <v>0</v>
      </c>
      <c r="BF68" s="15">
        <f t="shared" ca="1" si="81"/>
        <v>0</v>
      </c>
      <c r="BG68" s="15">
        <f t="shared" ca="1" si="81"/>
        <v>2.5093865999413984E-3</v>
      </c>
      <c r="BH68" s="15">
        <f t="shared" ca="1" si="81"/>
        <v>3.203328069648595E-2</v>
      </c>
      <c r="BI68" s="15">
        <f t="shared" ca="1" si="81"/>
        <v>6.863215636252061E-2</v>
      </c>
      <c r="BJ68" s="15">
        <f t="shared" ca="1" si="81"/>
        <v>0</v>
      </c>
      <c r="BK68" s="15">
        <f t="shared" ca="1" si="81"/>
        <v>0</v>
      </c>
      <c r="BL68" s="15">
        <f t="shared" ca="1" si="81"/>
        <v>-7.2131603190141039E-3</v>
      </c>
      <c r="BM68" s="15">
        <f t="shared" ca="1" si="81"/>
        <v>-4.6134570962316247E-2</v>
      </c>
      <c r="BN68" s="15">
        <f t="shared" ca="1" si="81"/>
        <v>0</v>
      </c>
      <c r="BO68" s="15">
        <f t="shared" ref="BO68:BT68" ca="1" si="82">IF(BO$42&lt;&gt;0,(BO25-BO$41)/BO$42*BO$46*IF(BO$43,-1,1),0)</f>
        <v>0.15776921026936166</v>
      </c>
      <c r="BP68" s="15">
        <f t="shared" ca="1" si="82"/>
        <v>2.736952613002315E-2</v>
      </c>
      <c r="BQ68" s="15">
        <f t="shared" ca="1" si="82"/>
        <v>0</v>
      </c>
      <c r="BR68" s="15">
        <f t="shared" ca="1" si="82"/>
        <v>0</v>
      </c>
      <c r="BS68" s="15">
        <f t="shared" ca="1" si="82"/>
        <v>2.6858875505150329E-2</v>
      </c>
      <c r="BT68" s="15">
        <f t="shared" ca="1" si="82"/>
        <v>0</v>
      </c>
    </row>
    <row r="69" spans="1:72" x14ac:dyDescent="0.25">
      <c r="A69" s="15">
        <f t="shared" ref="A69:B69" si="83">A26</f>
        <v>73</v>
      </c>
      <c r="B69" s="15" t="str">
        <f t="shared" si="83"/>
        <v>Tolima</v>
      </c>
      <c r="C69" s="15">
        <f t="shared" ref="C69:BN69" ca="1" si="84">IF(C$42&lt;&gt;0,(C26-C$41)/C$42*C$46*IF(C$43,-1,1),0)</f>
        <v>0</v>
      </c>
      <c r="D69" s="15">
        <f t="shared" ca="1" si="84"/>
        <v>0</v>
      </c>
      <c r="E69" s="15">
        <f t="shared" ca="1" si="84"/>
        <v>0</v>
      </c>
      <c r="F69" s="15">
        <f t="shared" ca="1" si="84"/>
        <v>0</v>
      </c>
      <c r="G69" s="15">
        <f t="shared" ca="1" si="84"/>
        <v>0</v>
      </c>
      <c r="H69" s="15">
        <f t="shared" ca="1" si="84"/>
        <v>0</v>
      </c>
      <c r="I69" s="15">
        <f t="shared" ca="1" si="84"/>
        <v>0</v>
      </c>
      <c r="J69" s="15">
        <f t="shared" ca="1" si="84"/>
        <v>0</v>
      </c>
      <c r="K69" s="15">
        <f t="shared" ca="1" si="84"/>
        <v>0</v>
      </c>
      <c r="L69" s="15">
        <f t="shared" ca="1" si="84"/>
        <v>0</v>
      </c>
      <c r="M69" s="15">
        <f t="shared" ca="1" si="84"/>
        <v>0</v>
      </c>
      <c r="N69" s="15">
        <f t="shared" ca="1" si="84"/>
        <v>0</v>
      </c>
      <c r="O69" s="15">
        <f t="shared" ca="1" si="84"/>
        <v>0</v>
      </c>
      <c r="P69" s="15">
        <f t="shared" ca="1" si="84"/>
        <v>0</v>
      </c>
      <c r="Q69" s="15">
        <f t="shared" ca="1" si="84"/>
        <v>0</v>
      </c>
      <c r="R69" s="15">
        <f t="shared" ca="1" si="84"/>
        <v>0.13155469611228293</v>
      </c>
      <c r="S69" s="15">
        <f t="shared" ca="1" si="84"/>
        <v>-7.647031313942744E-2</v>
      </c>
      <c r="T69" s="15">
        <f t="shared" ca="1" si="84"/>
        <v>5.6351362189581186E-2</v>
      </c>
      <c r="U69" s="15">
        <f t="shared" ca="1" si="84"/>
        <v>0.19378947799249774</v>
      </c>
      <c r="V69" s="15">
        <f t="shared" ca="1" si="84"/>
        <v>0</v>
      </c>
      <c r="W69" s="15">
        <f t="shared" ca="1" si="84"/>
        <v>0</v>
      </c>
      <c r="X69" s="15">
        <f t="shared" ca="1" si="84"/>
        <v>0</v>
      </c>
      <c r="Y69" s="15">
        <f t="shared" ca="1" si="84"/>
        <v>0</v>
      </c>
      <c r="Z69" s="15">
        <f t="shared" ca="1" si="84"/>
        <v>0</v>
      </c>
      <c r="AA69" s="15">
        <f t="shared" ca="1" si="84"/>
        <v>0</v>
      </c>
      <c r="AB69" s="15">
        <f t="shared" ca="1" si="84"/>
        <v>0</v>
      </c>
      <c r="AC69" s="15">
        <f t="shared" ca="1" si="84"/>
        <v>0</v>
      </c>
      <c r="AD69" s="15">
        <f t="shared" ca="1" si="84"/>
        <v>0</v>
      </c>
      <c r="AE69" s="15">
        <f t="shared" ca="1" si="84"/>
        <v>7.2326176091572839E-2</v>
      </c>
      <c r="AF69" s="15">
        <f t="shared" ca="1" si="84"/>
        <v>2.1588295201610385E-2</v>
      </c>
      <c r="AG69" s="15">
        <f t="shared" ca="1" si="84"/>
        <v>3.6710298268075613E-2</v>
      </c>
      <c r="AH69" s="15">
        <f t="shared" ca="1" si="84"/>
        <v>0.13017653300161172</v>
      </c>
      <c r="AI69" s="15">
        <f t="shared" ca="1" si="84"/>
        <v>0.19116829128720492</v>
      </c>
      <c r="AJ69" s="15">
        <f t="shared" ca="1" si="84"/>
        <v>-3.7590489373536443E-2</v>
      </c>
      <c r="AK69" s="15">
        <f t="shared" ca="1" si="84"/>
        <v>3.542145708978689E-2</v>
      </c>
      <c r="AL69" s="15">
        <f t="shared" ca="1" si="84"/>
        <v>4.5760299886295971E-2</v>
      </c>
      <c r="AM69" s="15">
        <f t="shared" ca="1" si="84"/>
        <v>0</v>
      </c>
      <c r="AN69" s="15">
        <f t="shared" ca="1" si="84"/>
        <v>5.3457212517465415E-2</v>
      </c>
      <c r="AO69" s="15">
        <f t="shared" ca="1" si="84"/>
        <v>-1.6765343608918834E-2</v>
      </c>
      <c r="AP69" s="15">
        <f t="shared" ca="1" si="84"/>
        <v>-1.1156030320025817E-2</v>
      </c>
      <c r="AQ69" s="15">
        <f t="shared" ca="1" si="84"/>
        <v>3.8082502307980994E-3</v>
      </c>
      <c r="AR69" s="15">
        <f t="shared" ca="1" si="84"/>
        <v>0</v>
      </c>
      <c r="AS69" s="15">
        <f t="shared" ca="1" si="84"/>
        <v>0</v>
      </c>
      <c r="AT69" s="15">
        <f t="shared" ca="1" si="84"/>
        <v>0</v>
      </c>
      <c r="AU69" s="15">
        <f t="shared" ca="1" si="84"/>
        <v>0</v>
      </c>
      <c r="AV69" s="15">
        <f t="shared" ca="1" si="84"/>
        <v>7.315201240446817E-2</v>
      </c>
      <c r="AW69" s="15">
        <f t="shared" ca="1" si="84"/>
        <v>0</v>
      </c>
      <c r="AX69" s="15">
        <f t="shared" ca="1" si="84"/>
        <v>0</v>
      </c>
      <c r="AY69" s="15">
        <f t="shared" ca="1" si="84"/>
        <v>0</v>
      </c>
      <c r="AZ69" s="15">
        <f t="shared" ca="1" si="84"/>
        <v>0</v>
      </c>
      <c r="BA69" s="15">
        <f t="shared" ca="1" si="84"/>
        <v>0</v>
      </c>
      <c r="BB69" s="15">
        <f t="shared" ca="1" si="84"/>
        <v>0.13040898008872973</v>
      </c>
      <c r="BC69" s="15">
        <f t="shared" ca="1" si="84"/>
        <v>0</v>
      </c>
      <c r="BD69" s="15">
        <f t="shared" ca="1" si="84"/>
        <v>0</v>
      </c>
      <c r="BE69" s="15">
        <f t="shared" ca="1" si="84"/>
        <v>0</v>
      </c>
      <c r="BF69" s="15">
        <f t="shared" ca="1" si="84"/>
        <v>0</v>
      </c>
      <c r="BG69" s="15">
        <f t="shared" ca="1" si="84"/>
        <v>5.1018358096912915E-2</v>
      </c>
      <c r="BH69" s="15">
        <f t="shared" ca="1" si="84"/>
        <v>-0.11425611191498611</v>
      </c>
      <c r="BI69" s="15">
        <f t="shared" ca="1" si="84"/>
        <v>-4.8542256017682313E-2</v>
      </c>
      <c r="BJ69" s="15">
        <f t="shared" ca="1" si="84"/>
        <v>0</v>
      </c>
      <c r="BK69" s="15">
        <f t="shared" ca="1" si="84"/>
        <v>0</v>
      </c>
      <c r="BL69" s="15">
        <f t="shared" ca="1" si="84"/>
        <v>-1.6064391904202279E-3</v>
      </c>
      <c r="BM69" s="15">
        <f t="shared" ca="1" si="84"/>
        <v>-0.11732665957541882</v>
      </c>
      <c r="BN69" s="15">
        <f t="shared" ca="1" si="84"/>
        <v>0</v>
      </c>
      <c r="BO69" s="15">
        <f t="shared" ref="BO69:BT69" ca="1" si="85">IF(BO$42&lt;&gt;0,(BO26-BO$41)/BO$42*BO$46*IF(BO$43,-1,1),0)</f>
        <v>-0.18336251018601829</v>
      </c>
      <c r="BP69" s="15">
        <f t="shared" ca="1" si="85"/>
        <v>-0.1133179043261829</v>
      </c>
      <c r="BQ69" s="15">
        <f t="shared" ca="1" si="85"/>
        <v>0</v>
      </c>
      <c r="BR69" s="15">
        <f t="shared" ca="1" si="85"/>
        <v>0</v>
      </c>
      <c r="BS69" s="15">
        <f t="shared" ca="1" si="85"/>
        <v>6.0147503369022991E-2</v>
      </c>
      <c r="BT69" s="15">
        <f t="shared" ca="1" si="85"/>
        <v>0</v>
      </c>
    </row>
    <row r="70" spans="1:72" x14ac:dyDescent="0.25">
      <c r="A70" s="15">
        <f t="shared" ref="A70:B70" si="86">A27</f>
        <v>76</v>
      </c>
      <c r="B70" s="15" t="str">
        <f t="shared" si="86"/>
        <v>Valle del Cauca</v>
      </c>
      <c r="C70" s="15">
        <f t="shared" ref="C70:BN70" ca="1" si="87">IF(C$42&lt;&gt;0,(C27-C$41)/C$42*C$46*IF(C$43,-1,1),0)</f>
        <v>0</v>
      </c>
      <c r="D70" s="15">
        <f t="shared" ca="1" si="87"/>
        <v>0</v>
      </c>
      <c r="E70" s="15">
        <f t="shared" ca="1" si="87"/>
        <v>0</v>
      </c>
      <c r="F70" s="15">
        <f t="shared" ca="1" si="87"/>
        <v>0</v>
      </c>
      <c r="G70" s="15">
        <f t="shared" ca="1" si="87"/>
        <v>0</v>
      </c>
      <c r="H70" s="15">
        <f t="shared" ca="1" si="87"/>
        <v>0</v>
      </c>
      <c r="I70" s="15">
        <f t="shared" ca="1" si="87"/>
        <v>0</v>
      </c>
      <c r="J70" s="15">
        <f t="shared" ca="1" si="87"/>
        <v>0</v>
      </c>
      <c r="K70" s="15">
        <f t="shared" ca="1" si="87"/>
        <v>0</v>
      </c>
      <c r="L70" s="15">
        <f t="shared" ca="1" si="87"/>
        <v>0</v>
      </c>
      <c r="M70" s="15">
        <f t="shared" ca="1" si="87"/>
        <v>0</v>
      </c>
      <c r="N70" s="15">
        <f t="shared" ca="1" si="87"/>
        <v>0</v>
      </c>
      <c r="O70" s="15">
        <f t="shared" ca="1" si="87"/>
        <v>0</v>
      </c>
      <c r="P70" s="15">
        <f t="shared" ca="1" si="87"/>
        <v>0</v>
      </c>
      <c r="Q70" s="15">
        <f t="shared" ca="1" si="87"/>
        <v>0</v>
      </c>
      <c r="R70" s="15">
        <f t="shared" ca="1" si="87"/>
        <v>0.35426333819593209</v>
      </c>
      <c r="S70" s="15">
        <f t="shared" ca="1" si="87"/>
        <v>0.14042994828160105</v>
      </c>
      <c r="T70" s="15">
        <f t="shared" ca="1" si="87"/>
        <v>0.28398104167566141</v>
      </c>
      <c r="U70" s="15">
        <f t="shared" ca="1" si="87"/>
        <v>0.37572265447988068</v>
      </c>
      <c r="V70" s="15">
        <f t="shared" ca="1" si="87"/>
        <v>0</v>
      </c>
      <c r="W70" s="15">
        <f t="shared" ca="1" si="87"/>
        <v>0</v>
      </c>
      <c r="X70" s="15">
        <f t="shared" ca="1" si="87"/>
        <v>0</v>
      </c>
      <c r="Y70" s="15">
        <f t="shared" ca="1" si="87"/>
        <v>0</v>
      </c>
      <c r="Z70" s="15">
        <f t="shared" ca="1" si="87"/>
        <v>0</v>
      </c>
      <c r="AA70" s="15">
        <f t="shared" ca="1" si="87"/>
        <v>0</v>
      </c>
      <c r="AB70" s="15">
        <f t="shared" ca="1" si="87"/>
        <v>0</v>
      </c>
      <c r="AC70" s="15">
        <f t="shared" ca="1" si="87"/>
        <v>0</v>
      </c>
      <c r="AD70" s="15">
        <f t="shared" ca="1" si="87"/>
        <v>0</v>
      </c>
      <c r="AE70" s="15">
        <f t="shared" ca="1" si="87"/>
        <v>0.22923344933173417</v>
      </c>
      <c r="AF70" s="15">
        <f t="shared" ca="1" si="87"/>
        <v>1.5911047070147115E-2</v>
      </c>
      <c r="AG70" s="15">
        <f t="shared" ca="1" si="87"/>
        <v>6.554396173357567E-2</v>
      </c>
      <c r="AH70" s="15">
        <f t="shared" ca="1" si="87"/>
        <v>0.27288185508800145</v>
      </c>
      <c r="AI70" s="15">
        <f t="shared" ca="1" si="87"/>
        <v>0.26030964168879644</v>
      </c>
      <c r="AJ70" s="15">
        <f t="shared" ca="1" si="87"/>
        <v>4.1780331746376631E-2</v>
      </c>
      <c r="AK70" s="15">
        <f t="shared" ca="1" si="87"/>
        <v>0.11935337316346237</v>
      </c>
      <c r="AL70" s="15">
        <f t="shared" ca="1" si="87"/>
        <v>0.21283198859129293</v>
      </c>
      <c r="AM70" s="15">
        <f t="shared" ca="1" si="87"/>
        <v>0</v>
      </c>
      <c r="AN70" s="15">
        <f t="shared" ca="1" si="87"/>
        <v>0.21754696384314562</v>
      </c>
      <c r="AO70" s="15">
        <f t="shared" ca="1" si="87"/>
        <v>0.19020449094006736</v>
      </c>
      <c r="AP70" s="15">
        <f t="shared" ca="1" si="87"/>
        <v>6.770098450593369E-2</v>
      </c>
      <c r="AQ70" s="15">
        <f t="shared" ca="1" si="87"/>
        <v>3.4242535987192596E-2</v>
      </c>
      <c r="AR70" s="15">
        <f t="shared" ca="1" si="87"/>
        <v>0</v>
      </c>
      <c r="AS70" s="15">
        <f t="shared" ca="1" si="87"/>
        <v>0</v>
      </c>
      <c r="AT70" s="15">
        <f t="shared" ca="1" si="87"/>
        <v>0</v>
      </c>
      <c r="AU70" s="15">
        <f t="shared" ca="1" si="87"/>
        <v>0</v>
      </c>
      <c r="AV70" s="15">
        <f t="shared" ca="1" si="87"/>
        <v>0.20074093729307782</v>
      </c>
      <c r="AW70" s="15">
        <f t="shared" ca="1" si="87"/>
        <v>0</v>
      </c>
      <c r="AX70" s="15">
        <f t="shared" ca="1" si="87"/>
        <v>0</v>
      </c>
      <c r="AY70" s="15">
        <f t="shared" ca="1" si="87"/>
        <v>0</v>
      </c>
      <c r="AZ70" s="15">
        <f t="shared" ca="1" si="87"/>
        <v>0</v>
      </c>
      <c r="BA70" s="15">
        <f t="shared" ca="1" si="87"/>
        <v>0</v>
      </c>
      <c r="BB70" s="15">
        <f t="shared" ca="1" si="87"/>
        <v>0.17355857020231202</v>
      </c>
      <c r="BC70" s="15">
        <f t="shared" ca="1" si="87"/>
        <v>0</v>
      </c>
      <c r="BD70" s="15">
        <f t="shared" ca="1" si="87"/>
        <v>0</v>
      </c>
      <c r="BE70" s="15">
        <f t="shared" ca="1" si="87"/>
        <v>0</v>
      </c>
      <c r="BF70" s="15">
        <f t="shared" ca="1" si="87"/>
        <v>0</v>
      </c>
      <c r="BG70" s="15">
        <f t="shared" ca="1" si="87"/>
        <v>0.16498763416132353</v>
      </c>
      <c r="BH70" s="15">
        <f t="shared" ca="1" si="87"/>
        <v>-0.1020850370089295</v>
      </c>
      <c r="BI70" s="15">
        <f t="shared" ca="1" si="87"/>
        <v>-0.23196775981262016</v>
      </c>
      <c r="BJ70" s="15">
        <f t="shared" ca="1" si="87"/>
        <v>0</v>
      </c>
      <c r="BK70" s="15">
        <f t="shared" ca="1" si="87"/>
        <v>0</v>
      </c>
      <c r="BL70" s="15">
        <f t="shared" ca="1" si="87"/>
        <v>1.7027525256539285E-2</v>
      </c>
      <c r="BM70" s="15">
        <f t="shared" ca="1" si="87"/>
        <v>-0.22519315926002467</v>
      </c>
      <c r="BN70" s="15">
        <f t="shared" ca="1" si="87"/>
        <v>0</v>
      </c>
      <c r="BO70" s="15">
        <f t="shared" ref="BO70:BT70" ca="1" si="88">IF(BO$42&lt;&gt;0,(BO27-BO$41)/BO$42*BO$46*IF(BO$43,-1,1),0)</f>
        <v>-0.16955910323975384</v>
      </c>
      <c r="BP70" s="15">
        <f t="shared" ca="1" si="88"/>
        <v>-0.11455610261757049</v>
      </c>
      <c r="BQ70" s="15">
        <f t="shared" ca="1" si="88"/>
        <v>0</v>
      </c>
      <c r="BR70" s="15">
        <f t="shared" ca="1" si="88"/>
        <v>0</v>
      </c>
      <c r="BS70" s="15">
        <f t="shared" ca="1" si="88"/>
        <v>-0.17809363615588983</v>
      </c>
      <c r="BT70" s="15">
        <f t="shared" ca="1" si="88"/>
        <v>0</v>
      </c>
    </row>
    <row r="71" spans="1:72" x14ac:dyDescent="0.25">
      <c r="A71" s="15">
        <f t="shared" ref="A71:B71" si="89">A28</f>
        <v>81</v>
      </c>
      <c r="B71" s="15" t="str">
        <f t="shared" si="89"/>
        <v>Arauca</v>
      </c>
      <c r="C71" s="15">
        <f t="shared" ref="C71:BN71" ca="1" si="90">IF(C$42&lt;&gt;0,(C28-C$41)/C$42*C$46*IF(C$43,-1,1),0)</f>
        <v>0</v>
      </c>
      <c r="D71" s="15">
        <f t="shared" ca="1" si="90"/>
        <v>0</v>
      </c>
      <c r="E71" s="15">
        <f t="shared" ca="1" si="90"/>
        <v>0</v>
      </c>
      <c r="F71" s="15">
        <f t="shared" ca="1" si="90"/>
        <v>0</v>
      </c>
      <c r="G71" s="15">
        <f t="shared" ca="1" si="90"/>
        <v>0</v>
      </c>
      <c r="H71" s="15">
        <f t="shared" ca="1" si="90"/>
        <v>0</v>
      </c>
      <c r="I71" s="15">
        <f t="shared" ca="1" si="90"/>
        <v>0</v>
      </c>
      <c r="J71" s="15">
        <f t="shared" ca="1" si="90"/>
        <v>0</v>
      </c>
      <c r="K71" s="15">
        <f t="shared" ca="1" si="90"/>
        <v>0</v>
      </c>
      <c r="L71" s="15">
        <f t="shared" ca="1" si="90"/>
        <v>0</v>
      </c>
      <c r="M71" s="15">
        <f t="shared" ca="1" si="90"/>
        <v>0</v>
      </c>
      <c r="N71" s="15">
        <f t="shared" ca="1" si="90"/>
        <v>0</v>
      </c>
      <c r="O71" s="15">
        <f t="shared" ca="1" si="90"/>
        <v>0</v>
      </c>
      <c r="P71" s="15">
        <f t="shared" ca="1" si="90"/>
        <v>0</v>
      </c>
      <c r="Q71" s="15">
        <f t="shared" ca="1" si="90"/>
        <v>0</v>
      </c>
      <c r="R71" s="15">
        <f t="shared" ca="1" si="90"/>
        <v>-0.10190945751061152</v>
      </c>
      <c r="S71" s="15">
        <f t="shared" ca="1" si="90"/>
        <v>-8.0498551328167967E-2</v>
      </c>
      <c r="T71" s="15">
        <f t="shared" ca="1" si="90"/>
        <v>-0.23605923856234215</v>
      </c>
      <c r="U71" s="15">
        <f t="shared" ca="1" si="90"/>
        <v>-0.25177960812928502</v>
      </c>
      <c r="V71" s="15">
        <f t="shared" ca="1" si="90"/>
        <v>0</v>
      </c>
      <c r="W71" s="15">
        <f t="shared" ca="1" si="90"/>
        <v>0</v>
      </c>
      <c r="X71" s="15">
        <f t="shared" ca="1" si="90"/>
        <v>0</v>
      </c>
      <c r="Y71" s="15">
        <f t="shared" ca="1" si="90"/>
        <v>0</v>
      </c>
      <c r="Z71" s="15">
        <f t="shared" ca="1" si="90"/>
        <v>0</v>
      </c>
      <c r="AA71" s="15">
        <f t="shared" ca="1" si="90"/>
        <v>0</v>
      </c>
      <c r="AB71" s="15">
        <f t="shared" ca="1" si="90"/>
        <v>0</v>
      </c>
      <c r="AC71" s="15">
        <f t="shared" ca="1" si="90"/>
        <v>0</v>
      </c>
      <c r="AD71" s="15">
        <f t="shared" ca="1" si="90"/>
        <v>0</v>
      </c>
      <c r="AE71" s="15">
        <f t="shared" ca="1" si="90"/>
        <v>-9.8229684553013744E-2</v>
      </c>
      <c r="AF71" s="15">
        <f t="shared" ca="1" si="90"/>
        <v>-5.4882308691775086E-2</v>
      </c>
      <c r="AG71" s="15">
        <f t="shared" ca="1" si="90"/>
        <v>-0.21119992836489068</v>
      </c>
      <c r="AH71" s="15">
        <f t="shared" ca="1" si="90"/>
        <v>-0.16262994518519433</v>
      </c>
      <c r="AI71" s="15">
        <f t="shared" ca="1" si="90"/>
        <v>-0.20374751363781013</v>
      </c>
      <c r="AJ71" s="15">
        <f t="shared" ca="1" si="90"/>
        <v>-4.4911517250357622E-2</v>
      </c>
      <c r="AK71" s="15">
        <f t="shared" ca="1" si="90"/>
        <v>-4.0378362702117344E-2</v>
      </c>
      <c r="AL71" s="15">
        <f t="shared" ca="1" si="90"/>
        <v>-0.12009780618156657</v>
      </c>
      <c r="AM71" s="15">
        <f t="shared" ca="1" si="90"/>
        <v>0</v>
      </c>
      <c r="AN71" s="15">
        <f t="shared" ca="1" si="90"/>
        <v>-0.10474490992694316</v>
      </c>
      <c r="AO71" s="15">
        <f t="shared" ca="1" si="90"/>
        <v>-6.4049010699783096E-2</v>
      </c>
      <c r="AP71" s="15">
        <f t="shared" ca="1" si="90"/>
        <v>7.392253282964811E-3</v>
      </c>
      <c r="AQ71" s="15">
        <f t="shared" ca="1" si="90"/>
        <v>2.1900544356161712E-2</v>
      </c>
      <c r="AR71" s="15">
        <f t="shared" ca="1" si="90"/>
        <v>0</v>
      </c>
      <c r="AS71" s="15">
        <f t="shared" ca="1" si="90"/>
        <v>0</v>
      </c>
      <c r="AT71" s="15">
        <f t="shared" ca="1" si="90"/>
        <v>0</v>
      </c>
      <c r="AU71" s="15">
        <f t="shared" ca="1" si="90"/>
        <v>0</v>
      </c>
      <c r="AV71" s="15">
        <f t="shared" ca="1" si="90"/>
        <v>-0.12411058799896622</v>
      </c>
      <c r="AW71" s="15">
        <f t="shared" ca="1" si="90"/>
        <v>0</v>
      </c>
      <c r="AX71" s="15">
        <f t="shared" ca="1" si="90"/>
        <v>0</v>
      </c>
      <c r="AY71" s="15">
        <f t="shared" ca="1" si="90"/>
        <v>0</v>
      </c>
      <c r="AZ71" s="15">
        <f t="shared" ca="1" si="90"/>
        <v>0</v>
      </c>
      <c r="BA71" s="15">
        <f t="shared" ca="1" si="90"/>
        <v>0</v>
      </c>
      <c r="BB71" s="15">
        <f t="shared" ca="1" si="90"/>
        <v>-8.1325073477702653E-2</v>
      </c>
      <c r="BC71" s="15">
        <f t="shared" ca="1" si="90"/>
        <v>0</v>
      </c>
      <c r="BD71" s="15">
        <f t="shared" ca="1" si="90"/>
        <v>0</v>
      </c>
      <c r="BE71" s="15">
        <f t="shared" ca="1" si="90"/>
        <v>0</v>
      </c>
      <c r="BF71" s="15">
        <f t="shared" ca="1" si="90"/>
        <v>0</v>
      </c>
      <c r="BG71" s="15">
        <f t="shared" ca="1" si="90"/>
        <v>4.8180718832086704E-3</v>
      </c>
      <c r="BH71" s="15">
        <f t="shared" ca="1" si="90"/>
        <v>0.15890630259452246</v>
      </c>
      <c r="BI71" s="15">
        <f t="shared" ca="1" si="90"/>
        <v>0.13831708264199286</v>
      </c>
      <c r="BJ71" s="15">
        <f t="shared" ca="1" si="90"/>
        <v>0</v>
      </c>
      <c r="BK71" s="15">
        <f t="shared" ca="1" si="90"/>
        <v>0</v>
      </c>
      <c r="BL71" s="15">
        <f t="shared" ca="1" si="90"/>
        <v>-2.5128419977189973E-3</v>
      </c>
      <c r="BM71" s="15">
        <f t="shared" ca="1" si="90"/>
        <v>0.15778950577908263</v>
      </c>
      <c r="BN71" s="15">
        <f t="shared" ca="1" si="90"/>
        <v>0</v>
      </c>
      <c r="BO71" s="15">
        <f t="shared" ref="BO71:BT71" ca="1" si="91">IF(BO$42&lt;&gt;0,(BO28-BO$41)/BO$42*BO$46*IF(BO$43,-1,1),0)</f>
        <v>3.883299150955229E-3</v>
      </c>
      <c r="BP71" s="15">
        <f t="shared" ca="1" si="91"/>
        <v>-8.9354048618971768E-2</v>
      </c>
      <c r="BQ71" s="15">
        <f t="shared" ca="1" si="91"/>
        <v>0</v>
      </c>
      <c r="BR71" s="15">
        <f t="shared" ca="1" si="91"/>
        <v>0</v>
      </c>
      <c r="BS71" s="15">
        <f t="shared" ca="1" si="91"/>
        <v>-2.6985760917942709E-2</v>
      </c>
      <c r="BT71" s="15">
        <f t="shared" ca="1" si="91"/>
        <v>0</v>
      </c>
    </row>
    <row r="72" spans="1:72" x14ac:dyDescent="0.25">
      <c r="A72" s="15">
        <f t="shared" ref="A72:B72" si="92">A29</f>
        <v>85</v>
      </c>
      <c r="B72" s="15" t="str">
        <f t="shared" si="92"/>
        <v>Casanare</v>
      </c>
      <c r="C72" s="15">
        <f t="shared" ref="C72:BN72" ca="1" si="93">IF(C$42&lt;&gt;0,(C29-C$41)/C$42*C$46*IF(C$43,-1,1),0)</f>
        <v>0</v>
      </c>
      <c r="D72" s="15">
        <f t="shared" ca="1" si="93"/>
        <v>0</v>
      </c>
      <c r="E72" s="15">
        <f t="shared" ca="1" si="93"/>
        <v>0</v>
      </c>
      <c r="F72" s="15">
        <f t="shared" ca="1" si="93"/>
        <v>0</v>
      </c>
      <c r="G72" s="15">
        <f t="shared" ca="1" si="93"/>
        <v>0</v>
      </c>
      <c r="H72" s="15">
        <f t="shared" ca="1" si="93"/>
        <v>0</v>
      </c>
      <c r="I72" s="15">
        <f t="shared" ca="1" si="93"/>
        <v>0</v>
      </c>
      <c r="J72" s="15">
        <f t="shared" ca="1" si="93"/>
        <v>0</v>
      </c>
      <c r="K72" s="15">
        <f t="shared" ca="1" si="93"/>
        <v>0</v>
      </c>
      <c r="L72" s="15">
        <f t="shared" ca="1" si="93"/>
        <v>0</v>
      </c>
      <c r="M72" s="15">
        <f t="shared" ca="1" si="93"/>
        <v>0</v>
      </c>
      <c r="N72" s="15">
        <f t="shared" ca="1" si="93"/>
        <v>0</v>
      </c>
      <c r="O72" s="15">
        <f t="shared" ca="1" si="93"/>
        <v>0</v>
      </c>
      <c r="P72" s="15">
        <f t="shared" ca="1" si="93"/>
        <v>0</v>
      </c>
      <c r="Q72" s="15">
        <f t="shared" ca="1" si="93"/>
        <v>0</v>
      </c>
      <c r="R72" s="15">
        <f t="shared" ca="1" si="93"/>
        <v>0.18633855780059511</v>
      </c>
      <c r="S72" s="15">
        <f t="shared" ca="1" si="93"/>
        <v>0.17219286301027306</v>
      </c>
      <c r="T72" s="15">
        <f t="shared" ca="1" si="93"/>
        <v>4.7832421009659516E-2</v>
      </c>
      <c r="U72" s="15">
        <f t="shared" ca="1" si="93"/>
        <v>6.9516692402502273E-2</v>
      </c>
      <c r="V72" s="15">
        <f t="shared" ca="1" si="93"/>
        <v>0</v>
      </c>
      <c r="W72" s="15">
        <f t="shared" ca="1" si="93"/>
        <v>0</v>
      </c>
      <c r="X72" s="15">
        <f t="shared" ca="1" si="93"/>
        <v>0</v>
      </c>
      <c r="Y72" s="15">
        <f t="shared" ca="1" si="93"/>
        <v>0</v>
      </c>
      <c r="Z72" s="15">
        <f t="shared" ca="1" si="93"/>
        <v>0</v>
      </c>
      <c r="AA72" s="15">
        <f t="shared" ca="1" si="93"/>
        <v>0</v>
      </c>
      <c r="AB72" s="15">
        <f t="shared" ca="1" si="93"/>
        <v>0</v>
      </c>
      <c r="AC72" s="15">
        <f t="shared" ca="1" si="93"/>
        <v>0</v>
      </c>
      <c r="AD72" s="15">
        <f t="shared" ca="1" si="93"/>
        <v>0</v>
      </c>
      <c r="AE72" s="15">
        <f t="shared" ca="1" si="93"/>
        <v>-1.000326124871582E-2</v>
      </c>
      <c r="AF72" s="15">
        <f t="shared" ca="1" si="93"/>
        <v>8.1453440868012289E-2</v>
      </c>
      <c r="AG72" s="15">
        <f t="shared" ca="1" si="93"/>
        <v>-7.9377452421750497E-2</v>
      </c>
      <c r="AH72" s="15">
        <f t="shared" ca="1" si="93"/>
        <v>5.7429565227631728E-2</v>
      </c>
      <c r="AI72" s="15">
        <f t="shared" ca="1" si="93"/>
        <v>9.4083817591565894E-2</v>
      </c>
      <c r="AJ72" s="15">
        <f t="shared" ca="1" si="93"/>
        <v>-1.3056605055026619E-2</v>
      </c>
      <c r="AK72" s="15">
        <f t="shared" ca="1" si="93"/>
        <v>1.5119243084047924E-2</v>
      </c>
      <c r="AL72" s="15">
        <f t="shared" ca="1" si="93"/>
        <v>-3.4498768942184233E-2</v>
      </c>
      <c r="AM72" s="15">
        <f t="shared" ca="1" si="93"/>
        <v>0</v>
      </c>
      <c r="AN72" s="15">
        <f t="shared" ca="1" si="93"/>
        <v>9.5709776447433739E-2</v>
      </c>
      <c r="AO72" s="15">
        <f t="shared" ca="1" si="93"/>
        <v>8.1206625688787754E-2</v>
      </c>
      <c r="AP72" s="15">
        <f t="shared" ca="1" si="93"/>
        <v>-2.3806870935753563E-4</v>
      </c>
      <c r="AQ72" s="15">
        <f t="shared" ca="1" si="93"/>
        <v>-1.3140095352910334E-2</v>
      </c>
      <c r="AR72" s="15">
        <f t="shared" ca="1" si="93"/>
        <v>0</v>
      </c>
      <c r="AS72" s="15">
        <f t="shared" ca="1" si="93"/>
        <v>0</v>
      </c>
      <c r="AT72" s="15">
        <f t="shared" ca="1" si="93"/>
        <v>0</v>
      </c>
      <c r="AU72" s="15">
        <f t="shared" ca="1" si="93"/>
        <v>0</v>
      </c>
      <c r="AV72" s="15">
        <f t="shared" ca="1" si="93"/>
        <v>-3.0537315226354836E-3</v>
      </c>
      <c r="AW72" s="15">
        <f t="shared" ca="1" si="93"/>
        <v>0</v>
      </c>
      <c r="AX72" s="15">
        <f t="shared" ca="1" si="93"/>
        <v>0</v>
      </c>
      <c r="AY72" s="15">
        <f t="shared" ca="1" si="93"/>
        <v>0</v>
      </c>
      <c r="AZ72" s="15">
        <f t="shared" ca="1" si="93"/>
        <v>0</v>
      </c>
      <c r="BA72" s="15">
        <f t="shared" ca="1" si="93"/>
        <v>0</v>
      </c>
      <c r="BB72" s="15">
        <f t="shared" ca="1" si="93"/>
        <v>9.0131901447909044E-2</v>
      </c>
      <c r="BC72" s="15">
        <f t="shared" ca="1" si="93"/>
        <v>0</v>
      </c>
      <c r="BD72" s="15">
        <f t="shared" ca="1" si="93"/>
        <v>0</v>
      </c>
      <c r="BE72" s="15">
        <f t="shared" ca="1" si="93"/>
        <v>0</v>
      </c>
      <c r="BF72" s="15">
        <f t="shared" ca="1" si="93"/>
        <v>0</v>
      </c>
      <c r="BG72" s="15">
        <f t="shared" ca="1" si="93"/>
        <v>2.0834087206653432E-2</v>
      </c>
      <c r="BH72" s="15">
        <f t="shared" ca="1" si="93"/>
        <v>-1.9478430692217275E-2</v>
      </c>
      <c r="BI72" s="15">
        <f t="shared" ca="1" si="93"/>
        <v>-0.19427431357797853</v>
      </c>
      <c r="BJ72" s="15">
        <f t="shared" ca="1" si="93"/>
        <v>0</v>
      </c>
      <c r="BK72" s="15">
        <f t="shared" ca="1" si="93"/>
        <v>0</v>
      </c>
      <c r="BL72" s="15">
        <f t="shared" ca="1" si="93"/>
        <v>-1.4649853086939871E-3</v>
      </c>
      <c r="BM72" s="15">
        <f t="shared" ca="1" si="93"/>
        <v>-3.8411794007267839E-3</v>
      </c>
      <c r="BN72" s="15">
        <f t="shared" ca="1" si="93"/>
        <v>0</v>
      </c>
      <c r="BO72" s="15">
        <f t="shared" ref="BO72:BT72" ca="1" si="94">IF(BO$42&lt;&gt;0,(BO29-BO$41)/BO$42*BO$46*IF(BO$43,-1,1),0)</f>
        <v>6.9082776151225033E-3</v>
      </c>
      <c r="BP72" s="15">
        <f t="shared" ca="1" si="94"/>
        <v>-0.10136552079260976</v>
      </c>
      <c r="BQ72" s="15">
        <f t="shared" ca="1" si="94"/>
        <v>0</v>
      </c>
      <c r="BR72" s="15">
        <f t="shared" ca="1" si="94"/>
        <v>0</v>
      </c>
      <c r="BS72" s="15">
        <f t="shared" ca="1" si="94"/>
        <v>0.17391866196800099</v>
      </c>
      <c r="BT72" s="15">
        <f t="shared" ca="1" si="94"/>
        <v>0</v>
      </c>
    </row>
    <row r="73" spans="1:72" x14ac:dyDescent="0.25">
      <c r="A73" s="15">
        <f t="shared" ref="A73:B73" si="95">A30</f>
        <v>86</v>
      </c>
      <c r="B73" s="15" t="str">
        <f t="shared" si="95"/>
        <v>Putumayo</v>
      </c>
      <c r="C73" s="15">
        <f t="shared" ref="C73:BN73" ca="1" si="96">IF(C$42&lt;&gt;0,(C30-C$41)/C$42*C$46*IF(C$43,-1,1),0)</f>
        <v>0</v>
      </c>
      <c r="D73" s="15">
        <f t="shared" ca="1" si="96"/>
        <v>0</v>
      </c>
      <c r="E73" s="15">
        <f t="shared" ca="1" si="96"/>
        <v>0</v>
      </c>
      <c r="F73" s="15">
        <f t="shared" ca="1" si="96"/>
        <v>0</v>
      </c>
      <c r="G73" s="15">
        <f t="shared" ca="1" si="96"/>
        <v>0</v>
      </c>
      <c r="H73" s="15">
        <f t="shared" ca="1" si="96"/>
        <v>0</v>
      </c>
      <c r="I73" s="15">
        <f t="shared" ca="1" si="96"/>
        <v>0</v>
      </c>
      <c r="J73" s="15">
        <f t="shared" ca="1" si="96"/>
        <v>0</v>
      </c>
      <c r="K73" s="15">
        <f t="shared" ca="1" si="96"/>
        <v>0</v>
      </c>
      <c r="L73" s="15">
        <f t="shared" ca="1" si="96"/>
        <v>0</v>
      </c>
      <c r="M73" s="15">
        <f t="shared" ca="1" si="96"/>
        <v>0</v>
      </c>
      <c r="N73" s="15">
        <f t="shared" ca="1" si="96"/>
        <v>0</v>
      </c>
      <c r="O73" s="15">
        <f t="shared" ca="1" si="96"/>
        <v>0</v>
      </c>
      <c r="P73" s="15">
        <f t="shared" ca="1" si="96"/>
        <v>0</v>
      </c>
      <c r="Q73" s="15">
        <f t="shared" ca="1" si="96"/>
        <v>0</v>
      </c>
      <c r="R73" s="15">
        <f t="shared" ca="1" si="96"/>
        <v>-0.22044311918343362</v>
      </c>
      <c r="S73" s="15">
        <f t="shared" ca="1" si="96"/>
        <v>-0.15886192497325757</v>
      </c>
      <c r="T73" s="15">
        <f t="shared" ca="1" si="96"/>
        <v>-0.1119009988031803</v>
      </c>
      <c r="U73" s="15">
        <f t="shared" ca="1" si="96"/>
        <v>-0.22255500386627269</v>
      </c>
      <c r="V73" s="15">
        <f t="shared" ca="1" si="96"/>
        <v>0</v>
      </c>
      <c r="W73" s="15">
        <f t="shared" ca="1" si="96"/>
        <v>0</v>
      </c>
      <c r="X73" s="15">
        <f t="shared" ca="1" si="96"/>
        <v>0</v>
      </c>
      <c r="Y73" s="15">
        <f t="shared" ca="1" si="96"/>
        <v>0</v>
      </c>
      <c r="Z73" s="15">
        <f t="shared" ca="1" si="96"/>
        <v>0</v>
      </c>
      <c r="AA73" s="15">
        <f t="shared" ca="1" si="96"/>
        <v>0</v>
      </c>
      <c r="AB73" s="15">
        <f t="shared" ca="1" si="96"/>
        <v>0</v>
      </c>
      <c r="AC73" s="15">
        <f t="shared" ca="1" si="96"/>
        <v>0</v>
      </c>
      <c r="AD73" s="15">
        <f t="shared" ca="1" si="96"/>
        <v>0</v>
      </c>
      <c r="AE73" s="15">
        <f t="shared" ca="1" si="96"/>
        <v>-0.10394861005953605</v>
      </c>
      <c r="AF73" s="15">
        <f t="shared" ca="1" si="96"/>
        <v>-2.3844615836349045E-2</v>
      </c>
      <c r="AG73" s="15">
        <f t="shared" ca="1" si="96"/>
        <v>-0.18953241371118493</v>
      </c>
      <c r="AH73" s="15">
        <f t="shared" ca="1" si="96"/>
        <v>-0.11021973152409961</v>
      </c>
      <c r="AI73" s="15">
        <f t="shared" ca="1" si="96"/>
        <v>-0.14126909430937579</v>
      </c>
      <c r="AJ73" s="15">
        <f t="shared" ca="1" si="96"/>
        <v>-2.0692863342763396E-2</v>
      </c>
      <c r="AK73" s="15">
        <f t="shared" ca="1" si="96"/>
        <v>-9.7169511417931939E-2</v>
      </c>
      <c r="AL73" s="15">
        <f t="shared" ca="1" si="96"/>
        <v>-0.12523451789762854</v>
      </c>
      <c r="AM73" s="15">
        <f t="shared" ca="1" si="96"/>
        <v>0</v>
      </c>
      <c r="AN73" s="15">
        <f t="shared" ca="1" si="96"/>
        <v>-0.1649965522858457</v>
      </c>
      <c r="AO73" s="15">
        <f t="shared" ca="1" si="96"/>
        <v>-9.5922752657407725E-2</v>
      </c>
      <c r="AP73" s="15">
        <f t="shared" ca="1" si="96"/>
        <v>-1.51798641248559E-3</v>
      </c>
      <c r="AQ73" s="15">
        <f t="shared" ca="1" si="96"/>
        <v>1.3573394661664693E-2</v>
      </c>
      <c r="AR73" s="15">
        <f t="shared" ca="1" si="96"/>
        <v>0</v>
      </c>
      <c r="AS73" s="15">
        <f t="shared" ca="1" si="96"/>
        <v>0</v>
      </c>
      <c r="AT73" s="15">
        <f t="shared" ca="1" si="96"/>
        <v>0</v>
      </c>
      <c r="AU73" s="15">
        <f t="shared" ca="1" si="96"/>
        <v>0</v>
      </c>
      <c r="AV73" s="15">
        <f t="shared" ca="1" si="96"/>
        <v>-0.11479266660819139</v>
      </c>
      <c r="AW73" s="15">
        <f t="shared" ca="1" si="96"/>
        <v>0</v>
      </c>
      <c r="AX73" s="15">
        <f t="shared" ca="1" si="96"/>
        <v>0</v>
      </c>
      <c r="AY73" s="15">
        <f t="shared" ca="1" si="96"/>
        <v>0</v>
      </c>
      <c r="AZ73" s="15">
        <f t="shared" ca="1" si="96"/>
        <v>0</v>
      </c>
      <c r="BA73" s="15">
        <f t="shared" ca="1" si="96"/>
        <v>0</v>
      </c>
      <c r="BB73" s="15">
        <f t="shared" ca="1" si="96"/>
        <v>-0.14419512866877593</v>
      </c>
      <c r="BC73" s="15">
        <f t="shared" ca="1" si="96"/>
        <v>0</v>
      </c>
      <c r="BD73" s="15">
        <f t="shared" ca="1" si="96"/>
        <v>0</v>
      </c>
      <c r="BE73" s="15">
        <f t="shared" ca="1" si="96"/>
        <v>0</v>
      </c>
      <c r="BF73" s="15">
        <f t="shared" ca="1" si="96"/>
        <v>0</v>
      </c>
      <c r="BG73" s="15">
        <f t="shared" ca="1" si="96"/>
        <v>-7.4658473389300123E-2</v>
      </c>
      <c r="BH73" s="15">
        <f t="shared" ca="1" si="96"/>
        <v>6.7151291022423787E-2</v>
      </c>
      <c r="BI73" s="15">
        <f t="shared" ca="1" si="96"/>
        <v>0.27394281086345756</v>
      </c>
      <c r="BJ73" s="15">
        <f t="shared" ca="1" si="96"/>
        <v>0</v>
      </c>
      <c r="BK73" s="15">
        <f t="shared" ca="1" si="96"/>
        <v>0</v>
      </c>
      <c r="BL73" s="15">
        <f t="shared" ca="1" si="96"/>
        <v>-1.7939255565447281E-3</v>
      </c>
      <c r="BM73" s="15">
        <f t="shared" ca="1" si="96"/>
        <v>8.3864075464573487E-2</v>
      </c>
      <c r="BN73" s="15">
        <f t="shared" ca="1" si="96"/>
        <v>0</v>
      </c>
      <c r="BO73" s="15">
        <f t="shared" ref="BO73:BT73" ca="1" si="97">IF(BO$42&lt;&gt;0,(BO30-BO$41)/BO$42*BO$46*IF(BO$43,-1,1),0)</f>
        <v>0.11664771299339927</v>
      </c>
      <c r="BP73" s="15">
        <f t="shared" ca="1" si="97"/>
        <v>-8.5091926754686784E-2</v>
      </c>
      <c r="BQ73" s="15">
        <f t="shared" ca="1" si="97"/>
        <v>0</v>
      </c>
      <c r="BR73" s="15">
        <f t="shared" ca="1" si="97"/>
        <v>0</v>
      </c>
      <c r="BS73" s="15">
        <f t="shared" ca="1" si="97"/>
        <v>5.2029902096211868E-2</v>
      </c>
      <c r="BT73" s="15">
        <f t="shared" ca="1" si="97"/>
        <v>0</v>
      </c>
    </row>
    <row r="74" spans="1:72" x14ac:dyDescent="0.25">
      <c r="A74" s="15">
        <f t="shared" ref="A74:B74" si="98">A31</f>
        <v>88</v>
      </c>
      <c r="B74" s="15" t="str">
        <f t="shared" si="98"/>
        <v>San Andrés, Providencia y Santa Catalina</v>
      </c>
      <c r="C74" s="15">
        <f t="shared" ref="C74:BN74" ca="1" si="99">IF(C$42&lt;&gt;0,(C31-C$41)/C$42*C$46*IF(C$43,-1,1),0)</f>
        <v>0</v>
      </c>
      <c r="D74" s="15">
        <f t="shared" ca="1" si="99"/>
        <v>0</v>
      </c>
      <c r="E74" s="15">
        <f t="shared" ca="1" si="99"/>
        <v>0</v>
      </c>
      <c r="F74" s="15">
        <f t="shared" ca="1" si="99"/>
        <v>0</v>
      </c>
      <c r="G74" s="15">
        <f t="shared" ca="1" si="99"/>
        <v>0</v>
      </c>
      <c r="H74" s="15">
        <f t="shared" ca="1" si="99"/>
        <v>0</v>
      </c>
      <c r="I74" s="15">
        <f t="shared" ca="1" si="99"/>
        <v>0</v>
      </c>
      <c r="J74" s="15">
        <f t="shared" ca="1" si="99"/>
        <v>0</v>
      </c>
      <c r="K74" s="15">
        <f t="shared" ca="1" si="99"/>
        <v>0</v>
      </c>
      <c r="L74" s="15">
        <f t="shared" ca="1" si="99"/>
        <v>0</v>
      </c>
      <c r="M74" s="15">
        <f t="shared" ca="1" si="99"/>
        <v>0</v>
      </c>
      <c r="N74" s="15">
        <f t="shared" ca="1" si="99"/>
        <v>0</v>
      </c>
      <c r="O74" s="15">
        <f t="shared" ca="1" si="99"/>
        <v>0</v>
      </c>
      <c r="P74" s="15">
        <f t="shared" ca="1" si="99"/>
        <v>0</v>
      </c>
      <c r="Q74" s="15">
        <f t="shared" ca="1" si="99"/>
        <v>0</v>
      </c>
      <c r="R74" s="15">
        <f t="shared" ca="1" si="99"/>
        <v>0.30042393706135895</v>
      </c>
      <c r="S74" s="15">
        <f t="shared" ca="1" si="99"/>
        <v>0.45049509287560602</v>
      </c>
      <c r="T74" s="15">
        <f t="shared" ca="1" si="99"/>
        <v>0.50744524220874632</v>
      </c>
      <c r="U74" s="15">
        <f t="shared" ca="1" si="99"/>
        <v>0.15965460043192933</v>
      </c>
      <c r="V74" s="15">
        <f t="shared" ca="1" si="99"/>
        <v>0</v>
      </c>
      <c r="W74" s="15">
        <f t="shared" ca="1" si="99"/>
        <v>0</v>
      </c>
      <c r="X74" s="15">
        <f t="shared" ca="1" si="99"/>
        <v>0</v>
      </c>
      <c r="Y74" s="15">
        <f t="shared" ca="1" si="99"/>
        <v>0</v>
      </c>
      <c r="Z74" s="15">
        <f t="shared" ca="1" si="99"/>
        <v>0</v>
      </c>
      <c r="AA74" s="15">
        <f t="shared" ca="1" si="99"/>
        <v>0</v>
      </c>
      <c r="AB74" s="15">
        <f t="shared" ca="1" si="99"/>
        <v>0</v>
      </c>
      <c r="AC74" s="15">
        <f t="shared" ca="1" si="99"/>
        <v>0</v>
      </c>
      <c r="AD74" s="15">
        <f t="shared" ca="1" si="99"/>
        <v>0</v>
      </c>
      <c r="AE74" s="15">
        <f t="shared" ca="1" si="99"/>
        <v>0.36314975173338837</v>
      </c>
      <c r="AF74" s="15">
        <f t="shared" ca="1" si="99"/>
        <v>-0.12702019729543201</v>
      </c>
      <c r="AG74" s="15">
        <f t="shared" ca="1" si="99"/>
        <v>-0.10823365720128102</v>
      </c>
      <c r="AH74" s="15">
        <f t="shared" ca="1" si="99"/>
        <v>0.33231611516453924</v>
      </c>
      <c r="AI74" s="15">
        <f t="shared" ca="1" si="99"/>
        <v>0.21733366099211066</v>
      </c>
      <c r="AJ74" s="15">
        <f t="shared" ca="1" si="99"/>
        <v>0.23902338499852543</v>
      </c>
      <c r="AK74" s="15">
        <f t="shared" ca="1" si="99"/>
        <v>-0.17869657348176018</v>
      </c>
      <c r="AL74" s="15">
        <f t="shared" ca="1" si="99"/>
        <v>-8.4394194103484324E-2</v>
      </c>
      <c r="AM74" s="15">
        <f t="shared" ca="1" si="99"/>
        <v>0</v>
      </c>
      <c r="AN74" s="15">
        <f t="shared" ca="1" si="99"/>
        <v>0.18031038313114106</v>
      </c>
      <c r="AO74" s="15">
        <f t="shared" ca="1" si="99"/>
        <v>0.27107728684129334</v>
      </c>
      <c r="AP74" s="15">
        <f t="shared" ca="1" si="99"/>
        <v>-1.0595448654749087E-2</v>
      </c>
      <c r="AQ74" s="15">
        <f t="shared" ca="1" si="99"/>
        <v>8.5626297394758036E-2</v>
      </c>
      <c r="AR74" s="15">
        <f t="shared" ca="1" si="99"/>
        <v>0</v>
      </c>
      <c r="AS74" s="15">
        <f t="shared" ca="1" si="99"/>
        <v>0</v>
      </c>
      <c r="AT74" s="15">
        <f t="shared" ca="1" si="99"/>
        <v>0</v>
      </c>
      <c r="AU74" s="15">
        <f t="shared" ca="1" si="99"/>
        <v>0</v>
      </c>
      <c r="AV74" s="15">
        <f t="shared" ca="1" si="99"/>
        <v>0.11237353142791287</v>
      </c>
      <c r="AW74" s="15">
        <f t="shared" ca="1" si="99"/>
        <v>0</v>
      </c>
      <c r="AX74" s="15">
        <f t="shared" ca="1" si="99"/>
        <v>0</v>
      </c>
      <c r="AY74" s="15">
        <f t="shared" ca="1" si="99"/>
        <v>0</v>
      </c>
      <c r="AZ74" s="15">
        <f t="shared" ca="1" si="99"/>
        <v>0</v>
      </c>
      <c r="BA74" s="15">
        <f t="shared" ca="1" si="99"/>
        <v>0</v>
      </c>
      <c r="BB74" s="15">
        <f t="shared" ca="1" si="99"/>
        <v>8.8018994368933803E-2</v>
      </c>
      <c r="BC74" s="15">
        <f t="shared" ca="1" si="99"/>
        <v>0</v>
      </c>
      <c r="BD74" s="15">
        <f t="shared" ca="1" si="99"/>
        <v>0</v>
      </c>
      <c r="BE74" s="15">
        <f t="shared" ca="1" si="99"/>
        <v>0</v>
      </c>
      <c r="BF74" s="15">
        <f t="shared" ca="1" si="99"/>
        <v>0</v>
      </c>
      <c r="BG74" s="15">
        <f t="shared" ca="1" si="99"/>
        <v>-0.11168335425156041</v>
      </c>
      <c r="BH74" s="15">
        <f t="shared" ca="1" si="99"/>
        <v>-0.17587894282074668</v>
      </c>
      <c r="BI74" s="15">
        <f t="shared" ca="1" si="99"/>
        <v>0.25152243729218843</v>
      </c>
      <c r="BJ74" s="15">
        <f t="shared" ca="1" si="99"/>
        <v>0</v>
      </c>
      <c r="BK74" s="15">
        <f t="shared" ca="1" si="99"/>
        <v>0</v>
      </c>
      <c r="BL74" s="15">
        <f t="shared" ca="1" si="99"/>
        <v>-5.9228267854199252E-3</v>
      </c>
      <c r="BM74" s="15">
        <f t="shared" ca="1" si="99"/>
        <v>0.40643375990580466</v>
      </c>
      <c r="BN74" s="15">
        <f t="shared" ca="1" si="99"/>
        <v>0</v>
      </c>
      <c r="BO74" s="15">
        <f t="shared" ref="BO74:BT74" ca="1" si="100">IF(BO$42&lt;&gt;0,(BO31-BO$41)/BO$42*BO$46*IF(BO$43,-1,1),0)</f>
        <v>-0.21959936317719767</v>
      </c>
      <c r="BP74" s="15">
        <f t="shared" ca="1" si="100"/>
        <v>-7.9273474609256503E-2</v>
      </c>
      <c r="BQ74" s="15">
        <f t="shared" ca="1" si="100"/>
        <v>0</v>
      </c>
      <c r="BR74" s="15">
        <f t="shared" ca="1" si="100"/>
        <v>0</v>
      </c>
      <c r="BS74" s="15">
        <f t="shared" ca="1" si="100"/>
        <v>-0.16682486464445617</v>
      </c>
      <c r="BT74" s="15">
        <f t="shared" ca="1" si="100"/>
        <v>0</v>
      </c>
    </row>
    <row r="75" spans="1:72" x14ac:dyDescent="0.25">
      <c r="A75" s="15">
        <f t="shared" ref="A75:B75" si="101">A32</f>
        <v>91</v>
      </c>
      <c r="B75" s="15" t="str">
        <f t="shared" si="101"/>
        <v>Amazonas</v>
      </c>
      <c r="C75" s="15">
        <f t="shared" ref="C75:BN75" ca="1" si="102">IF(C$42&lt;&gt;0,(C32-C$41)/C$42*C$46*IF(C$43,-1,1),0)</f>
        <v>0</v>
      </c>
      <c r="D75" s="15">
        <f t="shared" ca="1" si="102"/>
        <v>0</v>
      </c>
      <c r="E75" s="15">
        <f t="shared" ca="1" si="102"/>
        <v>0</v>
      </c>
      <c r="F75" s="15">
        <f t="shared" ca="1" si="102"/>
        <v>0</v>
      </c>
      <c r="G75" s="15">
        <f t="shared" ca="1" si="102"/>
        <v>0</v>
      </c>
      <c r="H75" s="15">
        <f t="shared" ca="1" si="102"/>
        <v>0</v>
      </c>
      <c r="I75" s="15">
        <f t="shared" ca="1" si="102"/>
        <v>0</v>
      </c>
      <c r="J75" s="15">
        <f t="shared" ca="1" si="102"/>
        <v>0</v>
      </c>
      <c r="K75" s="15">
        <f t="shared" ca="1" si="102"/>
        <v>0</v>
      </c>
      <c r="L75" s="15">
        <f t="shared" ca="1" si="102"/>
        <v>0</v>
      </c>
      <c r="M75" s="15">
        <f t="shared" ca="1" si="102"/>
        <v>0</v>
      </c>
      <c r="N75" s="15">
        <f t="shared" ca="1" si="102"/>
        <v>0</v>
      </c>
      <c r="O75" s="15">
        <f t="shared" ca="1" si="102"/>
        <v>0</v>
      </c>
      <c r="P75" s="15">
        <f t="shared" ca="1" si="102"/>
        <v>0</v>
      </c>
      <c r="Q75" s="15">
        <f t="shared" ca="1" si="102"/>
        <v>0</v>
      </c>
      <c r="R75" s="15">
        <f t="shared" ca="1" si="102"/>
        <v>-0.47155533999823335</v>
      </c>
      <c r="S75" s="15">
        <f t="shared" ca="1" si="102"/>
        <v>-5.2031170037723271E-2</v>
      </c>
      <c r="T75" s="15">
        <f t="shared" ca="1" si="102"/>
        <v>-0.33260907130746714</v>
      </c>
      <c r="U75" s="15">
        <f t="shared" ca="1" si="102"/>
        <v>-0.49213383756905488</v>
      </c>
      <c r="V75" s="15">
        <f t="shared" ca="1" si="102"/>
        <v>0</v>
      </c>
      <c r="W75" s="15">
        <f t="shared" ca="1" si="102"/>
        <v>0</v>
      </c>
      <c r="X75" s="15">
        <f t="shared" ca="1" si="102"/>
        <v>0</v>
      </c>
      <c r="Y75" s="15">
        <f t="shared" ca="1" si="102"/>
        <v>0</v>
      </c>
      <c r="Z75" s="15">
        <f t="shared" ca="1" si="102"/>
        <v>0</v>
      </c>
      <c r="AA75" s="15">
        <f t="shared" ca="1" si="102"/>
        <v>0</v>
      </c>
      <c r="AB75" s="15">
        <f t="shared" ca="1" si="102"/>
        <v>0</v>
      </c>
      <c r="AC75" s="15">
        <f t="shared" ca="1" si="102"/>
        <v>0</v>
      </c>
      <c r="AD75" s="15">
        <f t="shared" ca="1" si="102"/>
        <v>0</v>
      </c>
      <c r="AE75" s="15">
        <f t="shared" ca="1" si="102"/>
        <v>-0.10791280766336417</v>
      </c>
      <c r="AF75" s="15">
        <f t="shared" ca="1" si="102"/>
        <v>-2.5111533549564389E-2</v>
      </c>
      <c r="AG75" s="15">
        <f t="shared" ca="1" si="102"/>
        <v>-0.221306857745557</v>
      </c>
      <c r="AH75" s="15">
        <f t="shared" ca="1" si="102"/>
        <v>-0.30873841080863568</v>
      </c>
      <c r="AI75" s="15">
        <f t="shared" ca="1" si="102"/>
        <v>-0.21631634878329267</v>
      </c>
      <c r="AJ75" s="15">
        <f t="shared" ca="1" si="102"/>
        <v>1.6008458807560789E-2</v>
      </c>
      <c r="AK75" s="15">
        <f t="shared" ca="1" si="102"/>
        <v>-0.20148523378659522</v>
      </c>
      <c r="AL75" s="15">
        <f t="shared" ca="1" si="102"/>
        <v>-0.18755846036713883</v>
      </c>
      <c r="AM75" s="15">
        <f t="shared" ca="1" si="102"/>
        <v>0</v>
      </c>
      <c r="AN75" s="15">
        <f t="shared" ca="1" si="102"/>
        <v>-0.23428465340813032</v>
      </c>
      <c r="AO75" s="15">
        <f t="shared" ca="1" si="102"/>
        <v>-0.10310765259918649</v>
      </c>
      <c r="AP75" s="15">
        <f t="shared" ca="1" si="102"/>
        <v>-0.10292666678034894</v>
      </c>
      <c r="AQ75" s="15">
        <f t="shared" ca="1" si="102"/>
        <v>-3.2974831078902915E-2</v>
      </c>
      <c r="AR75" s="15">
        <f t="shared" ca="1" si="102"/>
        <v>0</v>
      </c>
      <c r="AS75" s="15">
        <f t="shared" ca="1" si="102"/>
        <v>0</v>
      </c>
      <c r="AT75" s="15">
        <f t="shared" ca="1" si="102"/>
        <v>0</v>
      </c>
      <c r="AU75" s="15">
        <f t="shared" ca="1" si="102"/>
        <v>0</v>
      </c>
      <c r="AV75" s="15">
        <f t="shared" ca="1" si="102"/>
        <v>-0.15805653936799866</v>
      </c>
      <c r="AW75" s="15">
        <f t="shared" ca="1" si="102"/>
        <v>0</v>
      </c>
      <c r="AX75" s="15">
        <f t="shared" ca="1" si="102"/>
        <v>0</v>
      </c>
      <c r="AY75" s="15">
        <f t="shared" ca="1" si="102"/>
        <v>0</v>
      </c>
      <c r="AZ75" s="15">
        <f t="shared" ca="1" si="102"/>
        <v>0</v>
      </c>
      <c r="BA75" s="15">
        <f t="shared" ca="1" si="102"/>
        <v>0</v>
      </c>
      <c r="BB75" s="15">
        <f t="shared" ca="1" si="102"/>
        <v>-0.18810573712886194</v>
      </c>
      <c r="BC75" s="15">
        <f t="shared" ca="1" si="102"/>
        <v>0</v>
      </c>
      <c r="BD75" s="15">
        <f t="shared" ca="1" si="102"/>
        <v>0</v>
      </c>
      <c r="BE75" s="15">
        <f t="shared" ca="1" si="102"/>
        <v>0</v>
      </c>
      <c r="BF75" s="15">
        <f t="shared" ca="1" si="102"/>
        <v>0</v>
      </c>
      <c r="BG75" s="15">
        <f t="shared" ca="1" si="102"/>
        <v>-0.18486113285424177</v>
      </c>
      <c r="BH75" s="15">
        <f t="shared" ca="1" si="102"/>
        <v>0.10734406707949108</v>
      </c>
      <c r="BI75" s="15">
        <f t="shared" ca="1" si="102"/>
        <v>0.42862772577039676</v>
      </c>
      <c r="BJ75" s="15">
        <f t="shared" ca="1" si="102"/>
        <v>0</v>
      </c>
      <c r="BK75" s="15">
        <f t="shared" ca="1" si="102"/>
        <v>0</v>
      </c>
      <c r="BL75" s="15">
        <f t="shared" ca="1" si="102"/>
        <v>-1.2622965972142294E-3</v>
      </c>
      <c r="BM75" s="15">
        <f t="shared" ca="1" si="102"/>
        <v>0.32763434562751803</v>
      </c>
      <c r="BN75" s="15">
        <f t="shared" ca="1" si="102"/>
        <v>0</v>
      </c>
      <c r="BO75" s="15">
        <f t="shared" ref="BO75:BT75" ca="1" si="103">IF(BO$42&lt;&gt;0,(BO32-BO$41)/BO$42*BO$46*IF(BO$43,-1,1),0)</f>
        <v>0.16241608827607201</v>
      </c>
      <c r="BP75" s="15">
        <f t="shared" ca="1" si="103"/>
        <v>0.30946988735196418</v>
      </c>
      <c r="BQ75" s="15">
        <f t="shared" ca="1" si="103"/>
        <v>0</v>
      </c>
      <c r="BR75" s="15">
        <f t="shared" ca="1" si="103"/>
        <v>0</v>
      </c>
      <c r="BS75" s="15">
        <f t="shared" ca="1" si="103"/>
        <v>0.43464167125982323</v>
      </c>
      <c r="BT75" s="15">
        <f t="shared" ca="1" si="103"/>
        <v>0</v>
      </c>
    </row>
    <row r="76" spans="1:72" x14ac:dyDescent="0.25">
      <c r="A76" s="15">
        <f t="shared" ref="A76:B76" si="104">A33</f>
        <v>94</v>
      </c>
      <c r="B76" s="15" t="str">
        <f t="shared" si="104"/>
        <v>Guainía</v>
      </c>
      <c r="C76" s="15">
        <f t="shared" ref="C76:BN76" ca="1" si="105">IF(C$42&lt;&gt;0,(C33-C$41)/C$42*C$46*IF(C$43,-1,1),0)</f>
        <v>0</v>
      </c>
      <c r="D76" s="15">
        <f t="shared" ca="1" si="105"/>
        <v>0</v>
      </c>
      <c r="E76" s="15">
        <f t="shared" ca="1" si="105"/>
        <v>0</v>
      </c>
      <c r="F76" s="15">
        <f t="shared" ca="1" si="105"/>
        <v>0</v>
      </c>
      <c r="G76" s="15">
        <f t="shared" ca="1" si="105"/>
        <v>0</v>
      </c>
      <c r="H76" s="15">
        <f t="shared" ca="1" si="105"/>
        <v>0</v>
      </c>
      <c r="I76" s="15">
        <f t="shared" ca="1" si="105"/>
        <v>0</v>
      </c>
      <c r="J76" s="15">
        <f t="shared" ca="1" si="105"/>
        <v>0</v>
      </c>
      <c r="K76" s="15">
        <f t="shared" ca="1" si="105"/>
        <v>0</v>
      </c>
      <c r="L76" s="15">
        <f t="shared" ca="1" si="105"/>
        <v>0</v>
      </c>
      <c r="M76" s="15">
        <f t="shared" ca="1" si="105"/>
        <v>0</v>
      </c>
      <c r="N76" s="15">
        <f t="shared" ca="1" si="105"/>
        <v>0</v>
      </c>
      <c r="O76" s="15">
        <f t="shared" ca="1" si="105"/>
        <v>0</v>
      </c>
      <c r="P76" s="15">
        <f t="shared" ca="1" si="105"/>
        <v>0</v>
      </c>
      <c r="Q76" s="15">
        <f t="shared" ca="1" si="105"/>
        <v>0</v>
      </c>
      <c r="R76" s="15">
        <f t="shared" ca="1" si="105"/>
        <v>-0.43219974013780255</v>
      </c>
      <c r="S76" s="15">
        <f t="shared" ca="1" si="105"/>
        <v>-0.36547265306479482</v>
      </c>
      <c r="T76" s="15">
        <f t="shared" ca="1" si="105"/>
        <v>-0.25629859651220582</v>
      </c>
      <c r="U76" s="15">
        <f t="shared" ca="1" si="105"/>
        <v>-0.31140052490905018</v>
      </c>
      <c r="V76" s="15">
        <f t="shared" ca="1" si="105"/>
        <v>0</v>
      </c>
      <c r="W76" s="15">
        <f t="shared" ca="1" si="105"/>
        <v>0</v>
      </c>
      <c r="X76" s="15">
        <f t="shared" ca="1" si="105"/>
        <v>0</v>
      </c>
      <c r="Y76" s="15">
        <f t="shared" ca="1" si="105"/>
        <v>0</v>
      </c>
      <c r="Z76" s="15">
        <f t="shared" ca="1" si="105"/>
        <v>0</v>
      </c>
      <c r="AA76" s="15">
        <f t="shared" ca="1" si="105"/>
        <v>0</v>
      </c>
      <c r="AB76" s="15">
        <f t="shared" ca="1" si="105"/>
        <v>0</v>
      </c>
      <c r="AC76" s="15">
        <f t="shared" ca="1" si="105"/>
        <v>0</v>
      </c>
      <c r="AD76" s="15">
        <f t="shared" ca="1" si="105"/>
        <v>0</v>
      </c>
      <c r="AE76" s="15">
        <f t="shared" ca="1" si="105"/>
        <v>-0.32669391841125195</v>
      </c>
      <c r="AF76" s="15">
        <f t="shared" ca="1" si="105"/>
        <v>-0.1597773637672861</v>
      </c>
      <c r="AG76" s="15">
        <f t="shared" ca="1" si="105"/>
        <v>-0.20314728107892757</v>
      </c>
      <c r="AH76" s="15">
        <f t="shared" ca="1" si="105"/>
        <v>-0.27686805107594259</v>
      </c>
      <c r="AI76" s="15">
        <f t="shared" ca="1" si="105"/>
        <v>-0.25576503055083599</v>
      </c>
      <c r="AJ76" s="15">
        <f t="shared" ca="1" si="105"/>
        <v>-4.4319336599444405E-2</v>
      </c>
      <c r="AK76" s="15">
        <f t="shared" ca="1" si="105"/>
        <v>-0.20175722104141858</v>
      </c>
      <c r="AL76" s="15">
        <f t="shared" ca="1" si="105"/>
        <v>-0.15438699474013062</v>
      </c>
      <c r="AM76" s="15">
        <f t="shared" ca="1" si="105"/>
        <v>0</v>
      </c>
      <c r="AN76" s="15">
        <f t="shared" ca="1" si="105"/>
        <v>-0.20369285114747648</v>
      </c>
      <c r="AO76" s="15">
        <f t="shared" ca="1" si="105"/>
        <v>-0.13313859752340351</v>
      </c>
      <c r="AP76" s="15">
        <f t="shared" ca="1" si="105"/>
        <v>-7.2935700612183921E-2</v>
      </c>
      <c r="AQ76" s="15">
        <f t="shared" ca="1" si="105"/>
        <v>-1.6060331459118775E-2</v>
      </c>
      <c r="AR76" s="15">
        <f t="shared" ca="1" si="105"/>
        <v>0</v>
      </c>
      <c r="AS76" s="15">
        <f t="shared" ca="1" si="105"/>
        <v>0</v>
      </c>
      <c r="AT76" s="15">
        <f t="shared" ca="1" si="105"/>
        <v>0</v>
      </c>
      <c r="AU76" s="15">
        <f t="shared" ca="1" si="105"/>
        <v>0</v>
      </c>
      <c r="AV76" s="15">
        <f t="shared" ca="1" si="105"/>
        <v>-0.13141914070684435</v>
      </c>
      <c r="AW76" s="15">
        <f t="shared" ca="1" si="105"/>
        <v>0</v>
      </c>
      <c r="AX76" s="15">
        <f t="shared" ca="1" si="105"/>
        <v>0</v>
      </c>
      <c r="AY76" s="15">
        <f t="shared" ca="1" si="105"/>
        <v>0</v>
      </c>
      <c r="AZ76" s="15">
        <f t="shared" ca="1" si="105"/>
        <v>0</v>
      </c>
      <c r="BA76" s="15">
        <f t="shared" ca="1" si="105"/>
        <v>0</v>
      </c>
      <c r="BB76" s="15">
        <f t="shared" ca="1" si="105"/>
        <v>-0.14452987403107673</v>
      </c>
      <c r="BC76" s="15">
        <f t="shared" ca="1" si="105"/>
        <v>0</v>
      </c>
      <c r="BD76" s="15">
        <f t="shared" ca="1" si="105"/>
        <v>0</v>
      </c>
      <c r="BE76" s="15">
        <f t="shared" ca="1" si="105"/>
        <v>0</v>
      </c>
      <c r="BF76" s="15">
        <f t="shared" ca="1" si="105"/>
        <v>0</v>
      </c>
      <c r="BG76" s="15">
        <f t="shared" ca="1" si="105"/>
        <v>-7.9231503837553854E-2</v>
      </c>
      <c r="BH76" s="15">
        <f t="shared" ca="1" si="105"/>
        <v>-0.10185932855501642</v>
      </c>
      <c r="BI76" s="15">
        <f t="shared" ca="1" si="105"/>
        <v>0.29161480239416887</v>
      </c>
      <c r="BJ76" s="15">
        <f t="shared" ca="1" si="105"/>
        <v>0</v>
      </c>
      <c r="BK76" s="15">
        <f t="shared" ca="1" si="105"/>
        <v>0</v>
      </c>
      <c r="BL76" s="15">
        <f t="shared" ca="1" si="105"/>
        <v>9.5649831239917934E-3</v>
      </c>
      <c r="BM76" s="15">
        <f t="shared" ca="1" si="105"/>
        <v>0.32756717055020729</v>
      </c>
      <c r="BN76" s="15">
        <f t="shared" ca="1" si="105"/>
        <v>0</v>
      </c>
      <c r="BO76" s="15">
        <f t="shared" ref="BO76:BT76" ca="1" si="106">IF(BO$42&lt;&gt;0,(BO33-BO$41)/BO$42*BO$46*IF(BO$43,-1,1),0)</f>
        <v>0.22406711339746455</v>
      </c>
      <c r="BP76" s="15">
        <f t="shared" ca="1" si="106"/>
        <v>0.3619242567271872</v>
      </c>
      <c r="BQ76" s="15">
        <f t="shared" ca="1" si="106"/>
        <v>0</v>
      </c>
      <c r="BR76" s="15">
        <f t="shared" ca="1" si="106"/>
        <v>0</v>
      </c>
      <c r="BS76" s="15">
        <f t="shared" ca="1" si="106"/>
        <v>5.180006783150793E-2</v>
      </c>
      <c r="BT76" s="15">
        <f t="shared" ca="1" si="106"/>
        <v>0</v>
      </c>
    </row>
    <row r="77" spans="1:72" x14ac:dyDescent="0.25">
      <c r="A77" s="15">
        <f t="shared" ref="A77:B77" si="107">A34</f>
        <v>95</v>
      </c>
      <c r="B77" s="15" t="str">
        <f t="shared" si="107"/>
        <v>Guaviare</v>
      </c>
      <c r="C77" s="15">
        <f t="shared" ref="C77:BN77" ca="1" si="108">IF(C$42&lt;&gt;0,(C34-C$41)/C$42*C$46*IF(C$43,-1,1),0)</f>
        <v>0</v>
      </c>
      <c r="D77" s="15">
        <f t="shared" ca="1" si="108"/>
        <v>0</v>
      </c>
      <c r="E77" s="15">
        <f t="shared" ca="1" si="108"/>
        <v>0</v>
      </c>
      <c r="F77" s="15">
        <f t="shared" ca="1" si="108"/>
        <v>0</v>
      </c>
      <c r="G77" s="15">
        <f t="shared" ca="1" si="108"/>
        <v>0</v>
      </c>
      <c r="H77" s="15">
        <f t="shared" ca="1" si="108"/>
        <v>0</v>
      </c>
      <c r="I77" s="15">
        <f t="shared" ca="1" si="108"/>
        <v>0</v>
      </c>
      <c r="J77" s="15">
        <f t="shared" ca="1" si="108"/>
        <v>0</v>
      </c>
      <c r="K77" s="15">
        <f t="shared" ca="1" si="108"/>
        <v>0</v>
      </c>
      <c r="L77" s="15">
        <f t="shared" ca="1" si="108"/>
        <v>0</v>
      </c>
      <c r="M77" s="15">
        <f t="shared" ca="1" si="108"/>
        <v>0</v>
      </c>
      <c r="N77" s="15">
        <f t="shared" ca="1" si="108"/>
        <v>0</v>
      </c>
      <c r="O77" s="15">
        <f t="shared" ca="1" si="108"/>
        <v>0</v>
      </c>
      <c r="P77" s="15">
        <f t="shared" ca="1" si="108"/>
        <v>0</v>
      </c>
      <c r="Q77" s="15">
        <f t="shared" ca="1" si="108"/>
        <v>0</v>
      </c>
      <c r="R77" s="15">
        <f t="shared" ca="1" si="108"/>
        <v>-0.19849217210183734</v>
      </c>
      <c r="S77" s="15">
        <f t="shared" ca="1" si="108"/>
        <v>2.6369330226617738E-2</v>
      </c>
      <c r="T77" s="15">
        <f t="shared" ca="1" si="108"/>
        <v>-0.17918356377712327</v>
      </c>
      <c r="U77" s="15">
        <f t="shared" ca="1" si="108"/>
        <v>-0.19392502349896859</v>
      </c>
      <c r="V77" s="15">
        <f t="shared" ca="1" si="108"/>
        <v>0</v>
      </c>
      <c r="W77" s="15">
        <f t="shared" ca="1" si="108"/>
        <v>0</v>
      </c>
      <c r="X77" s="15">
        <f t="shared" ca="1" si="108"/>
        <v>0</v>
      </c>
      <c r="Y77" s="15">
        <f t="shared" ca="1" si="108"/>
        <v>0</v>
      </c>
      <c r="Z77" s="15">
        <f t="shared" ca="1" si="108"/>
        <v>0</v>
      </c>
      <c r="AA77" s="15">
        <f t="shared" ca="1" si="108"/>
        <v>0</v>
      </c>
      <c r="AB77" s="15">
        <f t="shared" ca="1" si="108"/>
        <v>0</v>
      </c>
      <c r="AC77" s="15">
        <f t="shared" ca="1" si="108"/>
        <v>0</v>
      </c>
      <c r="AD77" s="15">
        <f t="shared" ca="1" si="108"/>
        <v>0</v>
      </c>
      <c r="AE77" s="15">
        <f t="shared" ca="1" si="108"/>
        <v>-0.11970135091889855</v>
      </c>
      <c r="AF77" s="15">
        <f t="shared" ca="1" si="108"/>
        <v>-0.13677701598976069</v>
      </c>
      <c r="AG77" s="15">
        <f t="shared" ca="1" si="108"/>
        <v>-0.13355924005720418</v>
      </c>
      <c r="AH77" s="15">
        <f t="shared" ca="1" si="108"/>
        <v>-0.14411049050596228</v>
      </c>
      <c r="AI77" s="15">
        <f t="shared" ca="1" si="108"/>
        <v>-8.4730016921630971E-2</v>
      </c>
      <c r="AJ77" s="15">
        <f t="shared" ca="1" si="108"/>
        <v>-3.784777334015868E-2</v>
      </c>
      <c r="AK77" s="15">
        <f t="shared" ca="1" si="108"/>
        <v>-4.3877696224156347E-2</v>
      </c>
      <c r="AL77" s="15">
        <f t="shared" ca="1" si="108"/>
        <v>-0.14227533844464846</v>
      </c>
      <c r="AM77" s="15">
        <f t="shared" ca="1" si="108"/>
        <v>0</v>
      </c>
      <c r="AN77" s="15">
        <f t="shared" ca="1" si="108"/>
        <v>-0.11676959541268331</v>
      </c>
      <c r="AO77" s="15">
        <f t="shared" ca="1" si="108"/>
        <v>-2.8496663791778395E-2</v>
      </c>
      <c r="AP77" s="15">
        <f t="shared" ca="1" si="108"/>
        <v>-0.1170438396255546</v>
      </c>
      <c r="AQ77" s="15">
        <f t="shared" ca="1" si="108"/>
        <v>-1.3973616853831566E-2</v>
      </c>
      <c r="AR77" s="15">
        <f t="shared" ca="1" si="108"/>
        <v>0</v>
      </c>
      <c r="AS77" s="15">
        <f t="shared" ca="1" si="108"/>
        <v>0</v>
      </c>
      <c r="AT77" s="15">
        <f t="shared" ca="1" si="108"/>
        <v>0</v>
      </c>
      <c r="AU77" s="15">
        <f t="shared" ca="1" si="108"/>
        <v>0</v>
      </c>
      <c r="AV77" s="15">
        <f t="shared" ca="1" si="108"/>
        <v>-8.2202294909832316E-2</v>
      </c>
      <c r="AW77" s="15">
        <f t="shared" ca="1" si="108"/>
        <v>0</v>
      </c>
      <c r="AX77" s="15">
        <f t="shared" ca="1" si="108"/>
        <v>0</v>
      </c>
      <c r="AY77" s="15">
        <f t="shared" ca="1" si="108"/>
        <v>0</v>
      </c>
      <c r="AZ77" s="15">
        <f t="shared" ca="1" si="108"/>
        <v>0</v>
      </c>
      <c r="BA77" s="15">
        <f t="shared" ca="1" si="108"/>
        <v>0</v>
      </c>
      <c r="BB77" s="15">
        <f t="shared" ca="1" si="108"/>
        <v>-5.4532979070596024E-2</v>
      </c>
      <c r="BC77" s="15">
        <f t="shared" ca="1" si="108"/>
        <v>0</v>
      </c>
      <c r="BD77" s="15">
        <f t="shared" ca="1" si="108"/>
        <v>0</v>
      </c>
      <c r="BE77" s="15">
        <f t="shared" ca="1" si="108"/>
        <v>0</v>
      </c>
      <c r="BF77" s="15">
        <f t="shared" ca="1" si="108"/>
        <v>0</v>
      </c>
      <c r="BG77" s="15">
        <f t="shared" ca="1" si="108"/>
        <v>-8.201128817592325E-2</v>
      </c>
      <c r="BH77" s="15">
        <f t="shared" ca="1" si="108"/>
        <v>0.14603187060861281</v>
      </c>
      <c r="BI77" s="15">
        <f t="shared" ca="1" si="108"/>
        <v>0.2130532144252682</v>
      </c>
      <c r="BJ77" s="15">
        <f t="shared" ca="1" si="108"/>
        <v>0</v>
      </c>
      <c r="BK77" s="15">
        <f t="shared" ca="1" si="108"/>
        <v>0</v>
      </c>
      <c r="BL77" s="15">
        <f t="shared" ca="1" si="108"/>
        <v>-7.6607545186766655E-3</v>
      </c>
      <c r="BM77" s="15">
        <f t="shared" ca="1" si="108"/>
        <v>0.33251466536220231</v>
      </c>
      <c r="BN77" s="15">
        <f t="shared" ca="1" si="108"/>
        <v>0</v>
      </c>
      <c r="BO77" s="15">
        <f t="shared" ref="BO77:BT77" ca="1" si="109">IF(BO$42&lt;&gt;0,(BO34-BO$41)/BO$42*BO$46*IF(BO$43,-1,1),0)</f>
        <v>0.43913522198700761</v>
      </c>
      <c r="BP77" s="15">
        <f t="shared" ca="1" si="109"/>
        <v>0.54491013412988876</v>
      </c>
      <c r="BQ77" s="15">
        <f t="shared" ca="1" si="109"/>
        <v>0</v>
      </c>
      <c r="BR77" s="15">
        <f t="shared" ca="1" si="109"/>
        <v>0</v>
      </c>
      <c r="BS77" s="15">
        <f t="shared" ca="1" si="109"/>
        <v>3.2262414432158916E-2</v>
      </c>
      <c r="BT77" s="15">
        <f t="shared" ca="1" si="109"/>
        <v>0</v>
      </c>
    </row>
    <row r="78" spans="1:72" x14ac:dyDescent="0.25">
      <c r="A78" s="15">
        <f t="shared" ref="A78:B78" si="110">A35</f>
        <v>97</v>
      </c>
      <c r="B78" s="15" t="str">
        <f t="shared" si="110"/>
        <v>Vaupés</v>
      </c>
      <c r="C78" s="15">
        <f t="shared" ref="C78:BN78" ca="1" si="111">IF(C$42&lt;&gt;0,(C35-C$41)/C$42*C$46*IF(C$43,-1,1),0)</f>
        <v>0</v>
      </c>
      <c r="D78" s="15">
        <f t="shared" ca="1" si="111"/>
        <v>0</v>
      </c>
      <c r="E78" s="15">
        <f t="shared" ca="1" si="111"/>
        <v>0</v>
      </c>
      <c r="F78" s="15">
        <f t="shared" ca="1" si="111"/>
        <v>0</v>
      </c>
      <c r="G78" s="15">
        <f t="shared" ca="1" si="111"/>
        <v>0</v>
      </c>
      <c r="H78" s="15">
        <f t="shared" ca="1" si="111"/>
        <v>0</v>
      </c>
      <c r="I78" s="15">
        <f t="shared" ca="1" si="111"/>
        <v>0</v>
      </c>
      <c r="J78" s="15">
        <f t="shared" ca="1" si="111"/>
        <v>0</v>
      </c>
      <c r="K78" s="15">
        <f t="shared" ca="1" si="111"/>
        <v>0</v>
      </c>
      <c r="L78" s="15">
        <f t="shared" ca="1" si="111"/>
        <v>0</v>
      </c>
      <c r="M78" s="15">
        <f t="shared" ca="1" si="111"/>
        <v>0</v>
      </c>
      <c r="N78" s="15">
        <f t="shared" ca="1" si="111"/>
        <v>0</v>
      </c>
      <c r="O78" s="15">
        <f t="shared" ca="1" si="111"/>
        <v>0</v>
      </c>
      <c r="P78" s="15">
        <f t="shared" ca="1" si="111"/>
        <v>0</v>
      </c>
      <c r="Q78" s="15">
        <f t="shared" ca="1" si="111"/>
        <v>0</v>
      </c>
      <c r="R78" s="15">
        <f t="shared" ca="1" si="111"/>
        <v>-0.5847478515815544</v>
      </c>
      <c r="S78" s="15">
        <f t="shared" ca="1" si="111"/>
        <v>-7.2323051377206404E-2</v>
      </c>
      <c r="T78" s="15">
        <f t="shared" ca="1" si="111"/>
        <v>-0.39024767542449174</v>
      </c>
      <c r="U78" s="15">
        <f t="shared" ca="1" si="111"/>
        <v>-0.49659655893155896</v>
      </c>
      <c r="V78" s="15">
        <f t="shared" ca="1" si="111"/>
        <v>0</v>
      </c>
      <c r="W78" s="15">
        <f t="shared" ca="1" si="111"/>
        <v>0</v>
      </c>
      <c r="X78" s="15">
        <f t="shared" ca="1" si="111"/>
        <v>0</v>
      </c>
      <c r="Y78" s="15">
        <f t="shared" ca="1" si="111"/>
        <v>0</v>
      </c>
      <c r="Z78" s="15">
        <f t="shared" ca="1" si="111"/>
        <v>0</v>
      </c>
      <c r="AA78" s="15">
        <f t="shared" ca="1" si="111"/>
        <v>0</v>
      </c>
      <c r="AB78" s="15">
        <f t="shared" ca="1" si="111"/>
        <v>0</v>
      </c>
      <c r="AC78" s="15">
        <f t="shared" ca="1" si="111"/>
        <v>0</v>
      </c>
      <c r="AD78" s="15">
        <f t="shared" ca="1" si="111"/>
        <v>0</v>
      </c>
      <c r="AE78" s="15">
        <f t="shared" ca="1" si="111"/>
        <v>-0.33790991767543582</v>
      </c>
      <c r="AF78" s="15">
        <f t="shared" ca="1" si="111"/>
        <v>-0.16410351162306297</v>
      </c>
      <c r="AG78" s="15">
        <f t="shared" ca="1" si="111"/>
        <v>-0.25401902984552327</v>
      </c>
      <c r="AH78" s="15">
        <f t="shared" ca="1" si="111"/>
        <v>-0.37100264760974766</v>
      </c>
      <c r="AI78" s="15">
        <f t="shared" ca="1" si="111"/>
        <v>-0.30602967418435589</v>
      </c>
      <c r="AJ78" s="15">
        <f t="shared" ca="1" si="111"/>
        <v>-6.3343923810781827E-2</v>
      </c>
      <c r="AK78" s="15">
        <f t="shared" ca="1" si="111"/>
        <v>-0.24077462266263314</v>
      </c>
      <c r="AL78" s="15">
        <f t="shared" ca="1" si="111"/>
        <v>-0.22274694868868489</v>
      </c>
      <c r="AM78" s="15">
        <f t="shared" ca="1" si="111"/>
        <v>0</v>
      </c>
      <c r="AN78" s="15">
        <f t="shared" ca="1" si="111"/>
        <v>-0.29064697872541906</v>
      </c>
      <c r="AO78" s="15">
        <f t="shared" ca="1" si="111"/>
        <v>-0.16867521891942905</v>
      </c>
      <c r="AP78" s="15">
        <f t="shared" ca="1" si="111"/>
        <v>-9.7585580929000826E-2</v>
      </c>
      <c r="AQ78" s="15">
        <f t="shared" ca="1" si="111"/>
        <v>-2.6319036452130292E-2</v>
      </c>
      <c r="AR78" s="15">
        <f t="shared" ca="1" si="111"/>
        <v>0</v>
      </c>
      <c r="AS78" s="15">
        <f t="shared" ca="1" si="111"/>
        <v>0</v>
      </c>
      <c r="AT78" s="15">
        <f t="shared" ca="1" si="111"/>
        <v>0</v>
      </c>
      <c r="AU78" s="15">
        <f t="shared" ca="1" si="111"/>
        <v>0</v>
      </c>
      <c r="AV78" s="15">
        <f t="shared" ca="1" si="111"/>
        <v>-0.18934877959013882</v>
      </c>
      <c r="AW78" s="15">
        <f t="shared" ca="1" si="111"/>
        <v>0</v>
      </c>
      <c r="AX78" s="15">
        <f t="shared" ca="1" si="111"/>
        <v>0</v>
      </c>
      <c r="AY78" s="15">
        <f t="shared" ca="1" si="111"/>
        <v>0</v>
      </c>
      <c r="AZ78" s="15">
        <f t="shared" ca="1" si="111"/>
        <v>0</v>
      </c>
      <c r="BA78" s="15">
        <f t="shared" ca="1" si="111"/>
        <v>0</v>
      </c>
      <c r="BB78" s="15">
        <f t="shared" ca="1" si="111"/>
        <v>-0.22596302336025084</v>
      </c>
      <c r="BC78" s="15">
        <f t="shared" ca="1" si="111"/>
        <v>0</v>
      </c>
      <c r="BD78" s="15">
        <f t="shared" ca="1" si="111"/>
        <v>0</v>
      </c>
      <c r="BE78" s="15">
        <f t="shared" ca="1" si="111"/>
        <v>0</v>
      </c>
      <c r="BF78" s="15">
        <f t="shared" ca="1" si="111"/>
        <v>0</v>
      </c>
      <c r="BG78" s="15">
        <f t="shared" ca="1" si="111"/>
        <v>-0.32708817811809354</v>
      </c>
      <c r="BH78" s="15">
        <f t="shared" ca="1" si="111"/>
        <v>0.15720967861633681</v>
      </c>
      <c r="BI78" s="15">
        <f t="shared" ca="1" si="111"/>
        <v>0.12060791991505893</v>
      </c>
      <c r="BJ78" s="15">
        <f t="shared" ca="1" si="111"/>
        <v>0</v>
      </c>
      <c r="BK78" s="15">
        <f t="shared" ca="1" si="111"/>
        <v>0</v>
      </c>
      <c r="BL78" s="15">
        <f t="shared" ca="1" si="111"/>
        <v>-3.2865920653021032E-3</v>
      </c>
      <c r="BM78" s="15">
        <f t="shared" ca="1" si="111"/>
        <v>-0.20973244673486596</v>
      </c>
      <c r="BN78" s="15">
        <f t="shared" ca="1" si="111"/>
        <v>0</v>
      </c>
      <c r="BO78" s="15">
        <f t="shared" ref="BO78:BT78" ca="1" si="112">IF(BO$42&lt;&gt;0,(BO35-BO$41)/BO$42*BO$46*IF(BO$43,-1,1),0)</f>
        <v>0.15892475781920781</v>
      </c>
      <c r="BP78" s="15">
        <f t="shared" ca="1" si="112"/>
        <v>0.30649935161371689</v>
      </c>
      <c r="BQ78" s="15">
        <f t="shared" ca="1" si="112"/>
        <v>0</v>
      </c>
      <c r="BR78" s="15">
        <f t="shared" ca="1" si="112"/>
        <v>0</v>
      </c>
      <c r="BS78" s="15">
        <f t="shared" ca="1" si="112"/>
        <v>0.18161539190062306</v>
      </c>
      <c r="BT78" s="15">
        <f t="shared" ca="1" si="112"/>
        <v>0</v>
      </c>
    </row>
    <row r="79" spans="1:72" x14ac:dyDescent="0.25">
      <c r="A79" s="15">
        <f t="shared" ref="A79:B79" si="113">A36</f>
        <v>99</v>
      </c>
      <c r="B79" s="15" t="str">
        <f t="shared" si="113"/>
        <v>Vichada</v>
      </c>
      <c r="C79" s="15">
        <f t="shared" ref="C79:BN79" ca="1" si="114">IF(C$42&lt;&gt;0,(C36-C$41)/C$42*C$46*IF(C$43,-1,1),0)</f>
        <v>0</v>
      </c>
      <c r="D79" s="15">
        <f t="shared" ca="1" si="114"/>
        <v>0</v>
      </c>
      <c r="E79" s="15">
        <f t="shared" ca="1" si="114"/>
        <v>0</v>
      </c>
      <c r="F79" s="15">
        <f t="shared" ca="1" si="114"/>
        <v>0</v>
      </c>
      <c r="G79" s="15">
        <f t="shared" ca="1" si="114"/>
        <v>0</v>
      </c>
      <c r="H79" s="15">
        <f t="shared" ca="1" si="114"/>
        <v>0</v>
      </c>
      <c r="I79" s="15">
        <f t="shared" ca="1" si="114"/>
        <v>0</v>
      </c>
      <c r="J79" s="15">
        <f t="shared" ca="1" si="114"/>
        <v>0</v>
      </c>
      <c r="K79" s="15">
        <f t="shared" ca="1" si="114"/>
        <v>0</v>
      </c>
      <c r="L79" s="15">
        <f t="shared" ca="1" si="114"/>
        <v>0</v>
      </c>
      <c r="M79" s="15">
        <f t="shared" ca="1" si="114"/>
        <v>0</v>
      </c>
      <c r="N79" s="15">
        <f t="shared" ca="1" si="114"/>
        <v>0</v>
      </c>
      <c r="O79" s="15">
        <f t="shared" ca="1" si="114"/>
        <v>0</v>
      </c>
      <c r="P79" s="15">
        <f t="shared" ca="1" si="114"/>
        <v>0</v>
      </c>
      <c r="Q79" s="15">
        <f t="shared" ca="1" si="114"/>
        <v>0</v>
      </c>
      <c r="R79" s="15">
        <f t="shared" ca="1" si="114"/>
        <v>-0.49932552144016779</v>
      </c>
      <c r="S79" s="15">
        <f t="shared" ca="1" si="114"/>
        <v>-0.26582699091372985</v>
      </c>
      <c r="T79" s="15">
        <f t="shared" ca="1" si="114"/>
        <v>-0.42719712317296976</v>
      </c>
      <c r="U79" s="15">
        <f t="shared" ca="1" si="114"/>
        <v>-0.46321265052359012</v>
      </c>
      <c r="V79" s="15">
        <f t="shared" ca="1" si="114"/>
        <v>0</v>
      </c>
      <c r="W79" s="15">
        <f t="shared" ca="1" si="114"/>
        <v>0</v>
      </c>
      <c r="X79" s="15">
        <f t="shared" ca="1" si="114"/>
        <v>0</v>
      </c>
      <c r="Y79" s="15">
        <f t="shared" ca="1" si="114"/>
        <v>0</v>
      </c>
      <c r="Z79" s="15">
        <f t="shared" ca="1" si="114"/>
        <v>0</v>
      </c>
      <c r="AA79" s="15">
        <f t="shared" ca="1" si="114"/>
        <v>0</v>
      </c>
      <c r="AB79" s="15">
        <f t="shared" ca="1" si="114"/>
        <v>0</v>
      </c>
      <c r="AC79" s="15">
        <f t="shared" ca="1" si="114"/>
        <v>0</v>
      </c>
      <c r="AD79" s="15">
        <f t="shared" ca="1" si="114"/>
        <v>0</v>
      </c>
      <c r="AE79" s="15">
        <f t="shared" ca="1" si="114"/>
        <v>-0.38150451014957898</v>
      </c>
      <c r="AF79" s="15">
        <f t="shared" ca="1" si="114"/>
        <v>-0.22865840217038227</v>
      </c>
      <c r="AG79" s="15">
        <f t="shared" ca="1" si="114"/>
        <v>-0.22501116184639822</v>
      </c>
      <c r="AH79" s="15">
        <f t="shared" ca="1" si="114"/>
        <v>-0.39964804930941222</v>
      </c>
      <c r="AI79" s="15">
        <f t="shared" ca="1" si="114"/>
        <v>-0.32332751136706284</v>
      </c>
      <c r="AJ79" s="15">
        <f t="shared" ca="1" si="114"/>
        <v>-7.0855080921394906E-2</v>
      </c>
      <c r="AK79" s="15">
        <f t="shared" ca="1" si="114"/>
        <v>-0.20190264112435327</v>
      </c>
      <c r="AL79" s="15">
        <f t="shared" ca="1" si="114"/>
        <v>-0.19739702514219676</v>
      </c>
      <c r="AM79" s="15">
        <f t="shared" ca="1" si="114"/>
        <v>0</v>
      </c>
      <c r="AN79" s="15">
        <f t="shared" ca="1" si="114"/>
        <v>-0.26412216939302779</v>
      </c>
      <c r="AO79" s="15">
        <f t="shared" ca="1" si="114"/>
        <v>-0.16889742340407263</v>
      </c>
      <c r="AP79" s="15">
        <f t="shared" ca="1" si="114"/>
        <v>-7.690608916794682E-2</v>
      </c>
      <c r="AQ79" s="15">
        <f t="shared" ca="1" si="114"/>
        <v>-2.7313297089756557E-2</v>
      </c>
      <c r="AR79" s="15">
        <f t="shared" ca="1" si="114"/>
        <v>0</v>
      </c>
      <c r="AS79" s="15">
        <f t="shared" ca="1" si="114"/>
        <v>0</v>
      </c>
      <c r="AT79" s="15">
        <f t="shared" ca="1" si="114"/>
        <v>0</v>
      </c>
      <c r="AU79" s="15">
        <f t="shared" ca="1" si="114"/>
        <v>0</v>
      </c>
      <c r="AV79" s="15">
        <f t="shared" ca="1" si="114"/>
        <v>-0.22450443835023573</v>
      </c>
      <c r="AW79" s="15">
        <f t="shared" ca="1" si="114"/>
        <v>0</v>
      </c>
      <c r="AX79" s="15">
        <f t="shared" ca="1" si="114"/>
        <v>0</v>
      </c>
      <c r="AY79" s="15">
        <f t="shared" ca="1" si="114"/>
        <v>0</v>
      </c>
      <c r="AZ79" s="15">
        <f t="shared" ca="1" si="114"/>
        <v>0</v>
      </c>
      <c r="BA79" s="15">
        <f t="shared" ca="1" si="114"/>
        <v>0</v>
      </c>
      <c r="BB79" s="15">
        <f t="shared" ca="1" si="114"/>
        <v>-0.20609782969691937</v>
      </c>
      <c r="BC79" s="15">
        <f t="shared" ca="1" si="114"/>
        <v>0</v>
      </c>
      <c r="BD79" s="15">
        <f t="shared" ca="1" si="114"/>
        <v>0</v>
      </c>
      <c r="BE79" s="15">
        <f t="shared" ca="1" si="114"/>
        <v>0</v>
      </c>
      <c r="BF79" s="15">
        <f t="shared" ca="1" si="114"/>
        <v>0</v>
      </c>
      <c r="BG79" s="15">
        <f t="shared" ca="1" si="114"/>
        <v>-0.25663196539609201</v>
      </c>
      <c r="BH79" s="15">
        <f t="shared" ca="1" si="114"/>
        <v>3.206713356227487E-2</v>
      </c>
      <c r="BI79" s="15">
        <f t="shared" ca="1" si="114"/>
        <v>-0.1295264316925423</v>
      </c>
      <c r="BJ79" s="15">
        <f t="shared" ca="1" si="114"/>
        <v>0</v>
      </c>
      <c r="BK79" s="15">
        <f t="shared" ca="1" si="114"/>
        <v>0</v>
      </c>
      <c r="BL79" s="15">
        <f t="shared" ca="1" si="114"/>
        <v>3.9820088251158202E-2</v>
      </c>
      <c r="BM79" s="15">
        <f t="shared" ca="1" si="114"/>
        <v>8.0821898068348191E-2</v>
      </c>
      <c r="BN79" s="15">
        <f t="shared" ca="1" si="114"/>
        <v>0</v>
      </c>
      <c r="BO79" s="15">
        <f t="shared" ref="BO79:BT79" ca="1" si="115">IF(BO$42&lt;&gt;0,(BO36-BO$41)/BO$42*BO$46*IF(BO$43,-1,1),0)</f>
        <v>0.3813414776475012</v>
      </c>
      <c r="BP79" s="15">
        <f t="shared" ca="1" si="115"/>
        <v>0.49573760816086027</v>
      </c>
      <c r="BQ79" s="15">
        <f t="shared" ca="1" si="115"/>
        <v>0</v>
      </c>
      <c r="BR79" s="15">
        <f t="shared" ca="1" si="115"/>
        <v>0</v>
      </c>
      <c r="BS79" s="15">
        <f t="shared" ca="1" si="115"/>
        <v>0.21094119953713295</v>
      </c>
      <c r="BT79" s="15">
        <f t="shared" ca="1" si="115"/>
        <v>0</v>
      </c>
    </row>
    <row r="80" spans="1:72" x14ac:dyDescent="0.25">
      <c r="B80" s="42" t="str">
        <f>B37</f>
        <v>Mínimo</v>
      </c>
      <c r="C80" s="42">
        <f t="shared" ref="C80:BN80" ca="1" si="116">IF(C$42&lt;&gt;0,(C37-C$41)/C$42*C$46*IF(C$43,-1,1),0)</f>
        <v>0</v>
      </c>
      <c r="D80" s="42">
        <f t="shared" ca="1" si="116"/>
        <v>0</v>
      </c>
      <c r="E80" s="42">
        <f t="shared" ca="1" si="116"/>
        <v>0</v>
      </c>
      <c r="F80" s="42">
        <f t="shared" ca="1" si="116"/>
        <v>0</v>
      </c>
      <c r="G80" s="42">
        <f t="shared" ca="1" si="116"/>
        <v>0</v>
      </c>
      <c r="H80" s="42">
        <f t="shared" ca="1" si="116"/>
        <v>0</v>
      </c>
      <c r="I80" s="42">
        <f t="shared" ca="1" si="116"/>
        <v>0</v>
      </c>
      <c r="J80" s="42">
        <f t="shared" ca="1" si="116"/>
        <v>0</v>
      </c>
      <c r="K80" s="42">
        <f t="shared" ca="1" si="116"/>
        <v>0</v>
      </c>
      <c r="L80" s="42">
        <f t="shared" ca="1" si="116"/>
        <v>0</v>
      </c>
      <c r="M80" s="42">
        <f t="shared" ca="1" si="116"/>
        <v>0</v>
      </c>
      <c r="N80" s="42">
        <f t="shared" ca="1" si="116"/>
        <v>0</v>
      </c>
      <c r="O80" s="42">
        <f t="shared" ca="1" si="116"/>
        <v>0</v>
      </c>
      <c r="P80" s="42">
        <f t="shared" ca="1" si="116"/>
        <v>0</v>
      </c>
      <c r="Q80" s="42">
        <f t="shared" ca="1" si="116"/>
        <v>0</v>
      </c>
      <c r="R80" s="42">
        <f t="shared" ca="1" si="116"/>
        <v>-0.8131488591023337</v>
      </c>
      <c r="S80" s="42">
        <f t="shared" ca="1" si="116"/>
        <v>-7.0624705099160217</v>
      </c>
      <c r="T80" s="42">
        <f t="shared" ca="1" si="116"/>
        <v>-0.77422838486836809</v>
      </c>
      <c r="U80" s="42">
        <f t="shared" ca="1" si="116"/>
        <v>-0.71172347831316074</v>
      </c>
      <c r="V80" s="42">
        <f t="shared" ca="1" si="116"/>
        <v>0</v>
      </c>
      <c r="W80" s="42">
        <f t="shared" ca="1" si="116"/>
        <v>0</v>
      </c>
      <c r="X80" s="42">
        <f t="shared" ca="1" si="116"/>
        <v>0</v>
      </c>
      <c r="Y80" s="42">
        <f t="shared" ca="1" si="116"/>
        <v>0</v>
      </c>
      <c r="Z80" s="42">
        <f t="shared" ca="1" si="116"/>
        <v>0</v>
      </c>
      <c r="AA80" s="42">
        <f t="shared" ca="1" si="116"/>
        <v>0</v>
      </c>
      <c r="AB80" s="42">
        <f t="shared" ca="1" si="116"/>
        <v>0</v>
      </c>
      <c r="AC80" s="42">
        <f t="shared" ca="1" si="116"/>
        <v>0</v>
      </c>
      <c r="AD80" s="42">
        <f t="shared" ca="1" si="116"/>
        <v>0</v>
      </c>
      <c r="AE80" s="42">
        <f t="shared" ca="1" si="116"/>
        <v>-1.3350998710352857</v>
      </c>
      <c r="AF80" s="42">
        <f t="shared" ca="1" si="116"/>
        <v>-0.44245942334750266</v>
      </c>
      <c r="AG80" s="42">
        <f t="shared" ca="1" si="116"/>
        <v>-0.28244409918987595</v>
      </c>
      <c r="AH80" s="42">
        <f t="shared" ca="1" si="116"/>
        <v>-0.76234564069722188</v>
      </c>
      <c r="AI80" s="42">
        <f t="shared" ca="1" si="116"/>
        <v>-0.5920856461303311</v>
      </c>
      <c r="AJ80" s="42">
        <f t="shared" ca="1" si="116"/>
        <v>-9.4148126435051563E-2</v>
      </c>
      <c r="AK80" s="42">
        <f t="shared" ca="1" si="116"/>
        <v>-0.24077462266263314</v>
      </c>
      <c r="AL80" s="42">
        <f t="shared" ca="1" si="116"/>
        <v>-0.22274694868868489</v>
      </c>
      <c r="AM80" s="42">
        <f t="shared" ca="1" si="116"/>
        <v>0</v>
      </c>
      <c r="AN80" s="42">
        <f t="shared" ca="1" si="116"/>
        <v>-0.37112585093177186</v>
      </c>
      <c r="AO80" s="42">
        <f t="shared" ca="1" si="116"/>
        <v>-0.25890402377545535</v>
      </c>
      <c r="AP80" s="42">
        <f t="shared" ca="1" si="116"/>
        <v>-0.23294414671031105</v>
      </c>
      <c r="AQ80" s="42">
        <f t="shared" ca="1" si="116"/>
        <v>-4.6479078765342997E-2</v>
      </c>
      <c r="AR80" s="42">
        <f t="shared" ca="1" si="116"/>
        <v>0</v>
      </c>
      <c r="AS80" s="42">
        <f t="shared" ca="1" si="116"/>
        <v>0</v>
      </c>
      <c r="AT80" s="42">
        <f t="shared" ca="1" si="116"/>
        <v>0</v>
      </c>
      <c r="AU80" s="42">
        <f t="shared" ca="1" si="116"/>
        <v>0</v>
      </c>
      <c r="AV80" s="42">
        <f t="shared" ca="1" si="116"/>
        <v>-0.30901303910797379</v>
      </c>
      <c r="AW80" s="42">
        <f t="shared" ca="1" si="116"/>
        <v>0</v>
      </c>
      <c r="AX80" s="42">
        <f t="shared" ca="1" si="116"/>
        <v>0</v>
      </c>
      <c r="AY80" s="42">
        <f t="shared" ca="1" si="116"/>
        <v>0</v>
      </c>
      <c r="AZ80" s="42">
        <f t="shared" ca="1" si="116"/>
        <v>0</v>
      </c>
      <c r="BA80" s="42">
        <f t="shared" ca="1" si="116"/>
        <v>0</v>
      </c>
      <c r="BB80" s="42">
        <f t="shared" ca="1" si="116"/>
        <v>-0.2303970907101171</v>
      </c>
      <c r="BC80" s="42">
        <f t="shared" ca="1" si="116"/>
        <v>0</v>
      </c>
      <c r="BD80" s="42">
        <f t="shared" ca="1" si="116"/>
        <v>0</v>
      </c>
      <c r="BE80" s="42">
        <f t="shared" ca="1" si="116"/>
        <v>0</v>
      </c>
      <c r="BF80" s="42">
        <f t="shared" ca="1" si="116"/>
        <v>0</v>
      </c>
      <c r="BG80" s="42">
        <f t="shared" ca="1" si="116"/>
        <v>-0.32708817811809354</v>
      </c>
      <c r="BH80" s="42">
        <f t="shared" ca="1" si="116"/>
        <v>-0.25894741110035763</v>
      </c>
      <c r="BI80" s="42">
        <f t="shared" ca="1" si="116"/>
        <v>-0.57131007008162293</v>
      </c>
      <c r="BJ80" s="42">
        <f t="shared" ca="1" si="116"/>
        <v>0</v>
      </c>
      <c r="BK80" s="42">
        <f t="shared" ca="1" si="116"/>
        <v>0</v>
      </c>
      <c r="BL80" s="42">
        <f t="shared" ca="1" si="116"/>
        <v>-1.8515733489269277E-2</v>
      </c>
      <c r="BM80" s="42">
        <f t="shared" ca="1" si="116"/>
        <v>-0.59179478140341291</v>
      </c>
      <c r="BN80" s="42">
        <f t="shared" ca="1" si="116"/>
        <v>0</v>
      </c>
      <c r="BO80" s="42">
        <f t="shared" ref="BO80:BT80" ca="1" si="117">IF(BO$42&lt;&gt;0,(BO37-BO$41)/BO$42*BO$46*IF(BO$43,-1,1),0)</f>
        <v>-0.2159219781927133</v>
      </c>
      <c r="BP80" s="42">
        <f t="shared" ca="1" si="117"/>
        <v>0.11854606347996918</v>
      </c>
      <c r="BQ80" s="42">
        <f t="shared" ca="1" si="117"/>
        <v>0</v>
      </c>
      <c r="BR80" s="42">
        <f t="shared" ca="1" si="117"/>
        <v>0</v>
      </c>
      <c r="BS80" s="42">
        <f t="shared" ca="1" si="117"/>
        <v>-0.40007758095557738</v>
      </c>
      <c r="BT80" s="42">
        <f t="shared" ca="1" si="117"/>
        <v>0</v>
      </c>
    </row>
    <row r="81" spans="1:72" x14ac:dyDescent="0.25">
      <c r="B81" s="42" t="str">
        <f>B38</f>
        <v>Máximo</v>
      </c>
      <c r="C81" s="42">
        <f t="shared" ref="C81:BN81" ca="1" si="118">IF(C$42&lt;&gt;0,(C38-C$41)/C$42*C$46*IF(C$43,-1,1),0)</f>
        <v>0</v>
      </c>
      <c r="D81" s="42">
        <f t="shared" ca="1" si="118"/>
        <v>0</v>
      </c>
      <c r="E81" s="42">
        <f t="shared" ca="1" si="118"/>
        <v>0</v>
      </c>
      <c r="F81" s="42">
        <f t="shared" ca="1" si="118"/>
        <v>0</v>
      </c>
      <c r="G81" s="42">
        <f t="shared" ca="1" si="118"/>
        <v>0</v>
      </c>
      <c r="H81" s="42">
        <f t="shared" ca="1" si="118"/>
        <v>0</v>
      </c>
      <c r="I81" s="42">
        <f t="shared" ca="1" si="118"/>
        <v>0</v>
      </c>
      <c r="J81" s="42">
        <f t="shared" ca="1" si="118"/>
        <v>0</v>
      </c>
      <c r="K81" s="42">
        <f t="shared" ca="1" si="118"/>
        <v>0</v>
      </c>
      <c r="L81" s="42">
        <f t="shared" ca="1" si="118"/>
        <v>0</v>
      </c>
      <c r="M81" s="42">
        <f t="shared" ca="1" si="118"/>
        <v>0</v>
      </c>
      <c r="N81" s="42">
        <f t="shared" ca="1" si="118"/>
        <v>0</v>
      </c>
      <c r="O81" s="42">
        <f t="shared" ca="1" si="118"/>
        <v>0</v>
      </c>
      <c r="P81" s="42">
        <f t="shared" ca="1" si="118"/>
        <v>0</v>
      </c>
      <c r="Q81" s="42">
        <f t="shared" ca="1" si="118"/>
        <v>0</v>
      </c>
      <c r="R81" s="42">
        <f t="shared" ca="1" si="118"/>
        <v>0.88718133897702378</v>
      </c>
      <c r="S81" s="42">
        <f t="shared" ca="1" si="118"/>
        <v>0.58124521824333064</v>
      </c>
      <c r="T81" s="42">
        <f t="shared" ca="1" si="118"/>
        <v>1.0584776283915542</v>
      </c>
      <c r="U81" s="42">
        <f t="shared" ca="1" si="118"/>
        <v>3.9039443311498325</v>
      </c>
      <c r="V81" s="42">
        <f t="shared" ca="1" si="118"/>
        <v>0</v>
      </c>
      <c r="W81" s="42">
        <f t="shared" ca="1" si="118"/>
        <v>0</v>
      </c>
      <c r="X81" s="42">
        <f t="shared" ca="1" si="118"/>
        <v>0</v>
      </c>
      <c r="Y81" s="42">
        <f t="shared" ca="1" si="118"/>
        <v>0</v>
      </c>
      <c r="Z81" s="42">
        <f t="shared" ca="1" si="118"/>
        <v>0</v>
      </c>
      <c r="AA81" s="42">
        <f t="shared" ca="1" si="118"/>
        <v>0</v>
      </c>
      <c r="AB81" s="42">
        <f t="shared" ca="1" si="118"/>
        <v>0</v>
      </c>
      <c r="AC81" s="42">
        <f t="shared" ca="1" si="118"/>
        <v>0</v>
      </c>
      <c r="AD81" s="42">
        <f t="shared" ca="1" si="118"/>
        <v>0</v>
      </c>
      <c r="AE81" s="42">
        <f t="shared" ca="1" si="118"/>
        <v>1.0173248721867987</v>
      </c>
      <c r="AF81" s="42">
        <f t="shared" ca="1" si="118"/>
        <v>0.15458002680111529</v>
      </c>
      <c r="AG81" s="42">
        <f t="shared" ca="1" si="118"/>
        <v>0.51845376373070284</v>
      </c>
      <c r="AH81" s="42">
        <f t="shared" ca="1" si="118"/>
        <v>1.9906169552552786</v>
      </c>
      <c r="AI81" s="42">
        <f t="shared" ca="1" si="118"/>
        <v>2.5773805495229234</v>
      </c>
      <c r="AJ81" s="42">
        <f t="shared" ca="1" si="118"/>
        <v>2.0983015252243802</v>
      </c>
      <c r="AK81" s="42">
        <f t="shared" ca="1" si="118"/>
        <v>0.73102491579436391</v>
      </c>
      <c r="AL81" s="42">
        <f t="shared" ca="1" si="118"/>
        <v>0.66499484728911196</v>
      </c>
      <c r="AM81" s="42">
        <f t="shared" ca="1" si="118"/>
        <v>0</v>
      </c>
      <c r="AN81" s="42">
        <f t="shared" ca="1" si="118"/>
        <v>0.5208661499153755</v>
      </c>
      <c r="AO81" s="42">
        <f t="shared" ca="1" si="118"/>
        <v>1.5060243689453126</v>
      </c>
      <c r="AP81" s="42">
        <f t="shared" ca="1" si="118"/>
        <v>1.6786076001243218</v>
      </c>
      <c r="AQ81" s="42">
        <f t="shared" ca="1" si="118"/>
        <v>0.7875762175455302</v>
      </c>
      <c r="AR81" s="42">
        <f t="shared" ca="1" si="118"/>
        <v>0</v>
      </c>
      <c r="AS81" s="42">
        <f t="shared" ca="1" si="118"/>
        <v>0</v>
      </c>
      <c r="AT81" s="42">
        <f t="shared" ca="1" si="118"/>
        <v>0</v>
      </c>
      <c r="AU81" s="42">
        <f t="shared" ca="1" si="118"/>
        <v>0</v>
      </c>
      <c r="AV81" s="42">
        <f t="shared" ca="1" si="118"/>
        <v>0.78942280132098408</v>
      </c>
      <c r="AW81" s="42">
        <f t="shared" ca="1" si="118"/>
        <v>0</v>
      </c>
      <c r="AX81" s="42">
        <f t="shared" ca="1" si="118"/>
        <v>0</v>
      </c>
      <c r="AY81" s="42">
        <f t="shared" ca="1" si="118"/>
        <v>0</v>
      </c>
      <c r="AZ81" s="42">
        <f t="shared" ca="1" si="118"/>
        <v>0</v>
      </c>
      <c r="BA81" s="42">
        <f t="shared" ca="1" si="118"/>
        <v>0</v>
      </c>
      <c r="BB81" s="42">
        <f t="shared" ca="1" si="118"/>
        <v>0.76254723333913899</v>
      </c>
      <c r="BC81" s="42">
        <f t="shared" ca="1" si="118"/>
        <v>0</v>
      </c>
      <c r="BD81" s="42">
        <f t="shared" ca="1" si="118"/>
        <v>0</v>
      </c>
      <c r="BE81" s="42">
        <f t="shared" ca="1" si="118"/>
        <v>0</v>
      </c>
      <c r="BF81" s="42">
        <f t="shared" ca="1" si="118"/>
        <v>0</v>
      </c>
      <c r="BG81" s="42">
        <f t="shared" ca="1" si="118"/>
        <v>0.2609770510694176</v>
      </c>
      <c r="BH81" s="42">
        <f t="shared" ca="1" si="118"/>
        <v>3.143350658135081</v>
      </c>
      <c r="BI81" s="42">
        <f t="shared" ca="1" si="118"/>
        <v>4.7237321268919006</v>
      </c>
      <c r="BJ81" s="42">
        <f t="shared" ca="1" si="118"/>
        <v>0</v>
      </c>
      <c r="BK81" s="42">
        <f t="shared" ca="1" si="118"/>
        <v>0</v>
      </c>
      <c r="BL81" s="42">
        <f t="shared" ca="1" si="118"/>
        <v>10.23325131436123</v>
      </c>
      <c r="BM81" s="42">
        <f t="shared" ca="1" si="118"/>
        <v>2.0591553887157401</v>
      </c>
      <c r="BN81" s="42">
        <f t="shared" ca="1" si="118"/>
        <v>0</v>
      </c>
      <c r="BO81" s="42">
        <f t="shared" ref="BO81:BT81" ca="1" si="119">IF(BO$42&lt;&gt;0,(BO38-BO$41)/BO$42*BO$46*IF(BO$43,-1,1),0)</f>
        <v>0.38623326982327683</v>
      </c>
      <c r="BP81" s="42">
        <f t="shared" ca="1" si="119"/>
        <v>0.86660119182828155</v>
      </c>
      <c r="BQ81" s="42">
        <f t="shared" ca="1" si="119"/>
        <v>0</v>
      </c>
      <c r="BR81" s="42">
        <f t="shared" ca="1" si="119"/>
        <v>0</v>
      </c>
      <c r="BS81" s="42">
        <f t="shared" ca="1" si="119"/>
        <v>3.1527785746158408</v>
      </c>
      <c r="BT81" s="42">
        <f t="shared" ca="1" si="119"/>
        <v>0</v>
      </c>
    </row>
    <row r="84" spans="1:72" x14ac:dyDescent="0.25">
      <c r="A84" s="38" t="str">
        <f>Departamentos!E38</f>
        <v>No.</v>
      </c>
      <c r="B84" s="38" t="str">
        <f>Departamentos!D38</f>
        <v>Region</v>
      </c>
      <c r="C84" s="38" t="str">
        <f>C$1</f>
        <v>A42_1</v>
      </c>
      <c r="D84" s="38" t="str">
        <f t="shared" ref="D84:BO84" si="120">D$1</f>
        <v>A43_1</v>
      </c>
      <c r="E84" s="38" t="str">
        <f t="shared" si="120"/>
        <v>A44_1</v>
      </c>
      <c r="F84" s="38" t="str">
        <f t="shared" si="120"/>
        <v>A45_1</v>
      </c>
      <c r="G84" s="38" t="str">
        <f t="shared" si="120"/>
        <v>A46_1</v>
      </c>
      <c r="H84" s="38" t="str">
        <f t="shared" si="120"/>
        <v>A47_1</v>
      </c>
      <c r="I84" s="38" t="str">
        <f t="shared" si="120"/>
        <v>A48_1</v>
      </c>
      <c r="J84" s="38" t="str">
        <f t="shared" si="120"/>
        <v>A49_1</v>
      </c>
      <c r="K84" s="38" t="str">
        <f t="shared" si="120"/>
        <v>A50_1</v>
      </c>
      <c r="L84" s="38" t="str">
        <f t="shared" si="120"/>
        <v>A51_1</v>
      </c>
      <c r="M84" s="38" t="str">
        <f t="shared" si="120"/>
        <v>A52_1</v>
      </c>
      <c r="N84" s="38" t="str">
        <f t="shared" si="120"/>
        <v>A53_1</v>
      </c>
      <c r="O84" s="38" t="str">
        <f t="shared" si="120"/>
        <v>A54_1_1</v>
      </c>
      <c r="P84" s="38" t="str">
        <f t="shared" si="120"/>
        <v>A54_2_1</v>
      </c>
      <c r="Q84" s="38" t="str">
        <f t="shared" si="120"/>
        <v>A54_3_1</v>
      </c>
      <c r="R84" s="38" t="str">
        <f t="shared" si="120"/>
        <v>A55_1</v>
      </c>
      <c r="S84" s="38" t="str">
        <f t="shared" si="120"/>
        <v>A56_1</v>
      </c>
      <c r="T84" s="38" t="str">
        <f t="shared" si="120"/>
        <v>AF_1</v>
      </c>
      <c r="U84" s="38" t="str">
        <f t="shared" si="120"/>
        <v>AU_1</v>
      </c>
      <c r="V84" s="38" t="str">
        <f t="shared" si="120"/>
        <v>H1_1</v>
      </c>
      <c r="W84" s="38" t="str">
        <f t="shared" si="120"/>
        <v>H2_1</v>
      </c>
      <c r="X84" s="38" t="str">
        <f t="shared" si="120"/>
        <v>H3_1</v>
      </c>
      <c r="Y84" s="38" t="str">
        <f t="shared" si="120"/>
        <v>H4_1</v>
      </c>
      <c r="Z84" s="38" t="str">
        <f t="shared" si="120"/>
        <v>H5_1</v>
      </c>
      <c r="AA84" s="38" t="str">
        <f t="shared" si="120"/>
        <v>H6_1</v>
      </c>
      <c r="AB84" s="38" t="str">
        <f t="shared" si="120"/>
        <v>H7_1</v>
      </c>
      <c r="AC84" s="38" t="str">
        <f t="shared" si="120"/>
        <v>H8_1</v>
      </c>
      <c r="AD84" s="38" t="str">
        <f t="shared" si="120"/>
        <v>H11_1</v>
      </c>
      <c r="AE84" s="38" t="str">
        <f t="shared" si="120"/>
        <v>H12_1</v>
      </c>
      <c r="AF84" s="38" t="str">
        <f t="shared" si="120"/>
        <v>H13_1</v>
      </c>
      <c r="AG84" s="38" t="str">
        <f t="shared" si="120"/>
        <v>H14_1</v>
      </c>
      <c r="AH84" s="38" t="str">
        <f t="shared" si="120"/>
        <v>HB_1</v>
      </c>
      <c r="AI84" s="38" t="str">
        <f t="shared" si="120"/>
        <v>HI_1</v>
      </c>
      <c r="AJ84" s="38" t="str">
        <f t="shared" si="120"/>
        <v>HA_1</v>
      </c>
      <c r="AK84" s="38" t="str">
        <f t="shared" si="120"/>
        <v>C27_1</v>
      </c>
      <c r="AL84" s="38" t="str">
        <f t="shared" si="120"/>
        <v>C25_1</v>
      </c>
      <c r="AM84" s="38" t="str">
        <f t="shared" si="120"/>
        <v>C7_1</v>
      </c>
      <c r="AN84" s="38" t="str">
        <f t="shared" si="120"/>
        <v>C11_1</v>
      </c>
      <c r="AO84" s="38" t="str">
        <f t="shared" si="120"/>
        <v>C12_1</v>
      </c>
      <c r="AP84" s="38" t="str">
        <f t="shared" si="120"/>
        <v>C13_1</v>
      </c>
      <c r="AQ84" s="38" t="str">
        <f t="shared" si="120"/>
        <v>C14_1</v>
      </c>
      <c r="AR84" s="38" t="str">
        <f t="shared" si="120"/>
        <v>C15_1</v>
      </c>
      <c r="AS84" s="38" t="str">
        <f t="shared" si="120"/>
        <v>C16_1</v>
      </c>
      <c r="AT84" s="38" t="str">
        <f t="shared" si="120"/>
        <v>C17_1</v>
      </c>
      <c r="AU84" s="38" t="str">
        <f t="shared" si="120"/>
        <v>C18_1</v>
      </c>
      <c r="AV84" s="38" t="str">
        <f t="shared" si="120"/>
        <v>C19_1</v>
      </c>
      <c r="AW84" s="38" t="str">
        <f t="shared" si="120"/>
        <v>C20_1</v>
      </c>
      <c r="AX84" s="38" t="str">
        <f t="shared" si="120"/>
        <v>C21_1</v>
      </c>
      <c r="AY84" s="38" t="str">
        <f t="shared" si="120"/>
        <v>C22_1</v>
      </c>
      <c r="AZ84" s="38" t="str">
        <f t="shared" si="120"/>
        <v>C23_1</v>
      </c>
      <c r="BA84" s="38" t="str">
        <f t="shared" si="120"/>
        <v>C24_1</v>
      </c>
      <c r="BB84" s="38" t="str">
        <f t="shared" si="120"/>
        <v>C26_1</v>
      </c>
      <c r="BC84" s="38" t="str">
        <f t="shared" si="120"/>
        <v>C27_2</v>
      </c>
      <c r="BD84" s="38" t="str">
        <f t="shared" si="120"/>
        <v>C29_1</v>
      </c>
      <c r="BE84" s="38" t="str">
        <f t="shared" si="120"/>
        <v>C29_2</v>
      </c>
      <c r="BF84" s="38" t="str">
        <f t="shared" si="120"/>
        <v>C33_1</v>
      </c>
      <c r="BG84" s="38" t="str">
        <f t="shared" si="120"/>
        <v>C34_1</v>
      </c>
      <c r="BH84" s="38" t="str">
        <f t="shared" si="120"/>
        <v>M12_1</v>
      </c>
      <c r="BI84" s="38" t="str">
        <f t="shared" si="120"/>
        <v>M13_1</v>
      </c>
      <c r="BJ84" s="38" t="str">
        <f t="shared" si="120"/>
        <v>M14_1</v>
      </c>
      <c r="BK84" s="38" t="str">
        <f t="shared" si="120"/>
        <v>M15_1</v>
      </c>
      <c r="BL84" s="38" t="str">
        <f t="shared" si="120"/>
        <v>M16_1</v>
      </c>
      <c r="BM84" s="38" t="str">
        <f t="shared" si="120"/>
        <v>M18_1</v>
      </c>
      <c r="BN84" s="38" t="str">
        <f t="shared" si="120"/>
        <v>M19_1</v>
      </c>
      <c r="BO84" s="38" t="str">
        <f t="shared" si="120"/>
        <v>M20_1</v>
      </c>
      <c r="BP84" s="38" t="str">
        <f t="shared" ref="BP84:BT84" si="121">BP$1</f>
        <v>M21_1</v>
      </c>
      <c r="BQ84" s="38" t="str">
        <f t="shared" si="121"/>
        <v>M22_1</v>
      </c>
      <c r="BR84" s="38" t="str">
        <f t="shared" si="121"/>
        <v>M23_1</v>
      </c>
      <c r="BS84" s="38" t="str">
        <f t="shared" si="121"/>
        <v>H15_1</v>
      </c>
      <c r="BT84" s="38" t="str">
        <f t="shared" si="121"/>
        <v>H16_1</v>
      </c>
    </row>
    <row r="85" spans="1:72" x14ac:dyDescent="0.25">
      <c r="A85" s="15">
        <f>Departamentos!E39</f>
        <v>1</v>
      </c>
      <c r="B85" s="15" t="str">
        <f>Departamentos!D39</f>
        <v>Antioquia</v>
      </c>
      <c r="C85" s="15">
        <f ca="1">SUMPRODUCT(C$4:C$36,$CK$4:$CK$36)/Departamentos!$C39</f>
        <v>0</v>
      </c>
      <c r="D85" s="15">
        <f ca="1">SUMPRODUCT(D$4:D$36,$CK$4:$CK$36)/Departamentos!$C39</f>
        <v>0</v>
      </c>
      <c r="E85" s="15">
        <f ca="1">SUMPRODUCT(E$4:E$36,$CK$4:$CK$36)/Departamentos!$C39</f>
        <v>0</v>
      </c>
      <c r="F85" s="15">
        <f ca="1">SUMPRODUCT(F$4:F$36,$CK$4:$CK$36)/Departamentos!$C39</f>
        <v>0</v>
      </c>
      <c r="G85" s="15">
        <f ca="1">SUMPRODUCT(G$4:G$36,$CK$4:$CK$36)/Departamentos!$C39</f>
        <v>0</v>
      </c>
      <c r="H85" s="15">
        <f ca="1">SUMPRODUCT(H$4:H$36,$CK$4:$CK$36)/Departamentos!$C39</f>
        <v>0</v>
      </c>
      <c r="I85" s="15">
        <f ca="1">SUMPRODUCT(I$4:I$36,$CK$4:$CK$36)/Departamentos!$C39</f>
        <v>0</v>
      </c>
      <c r="J85" s="15">
        <f ca="1">SUMPRODUCT(J$4:J$36,$CK$4:$CK$36)/Departamentos!$C39</f>
        <v>0</v>
      </c>
      <c r="K85" s="15">
        <f ca="1">SUMPRODUCT(K$4:K$36,$CK$4:$CK$36)/Departamentos!$C39</f>
        <v>0</v>
      </c>
      <c r="L85" s="15">
        <f ca="1">SUMPRODUCT(L$4:L$36,$CK$4:$CK$36)/Departamentos!$C39</f>
        <v>0</v>
      </c>
      <c r="M85" s="15">
        <f ca="1">SUMPRODUCT(M$4:M$36,$CK$4:$CK$36)/Departamentos!$C39</f>
        <v>0</v>
      </c>
      <c r="N85" s="15">
        <f ca="1">SUMPRODUCT(N$4:N$36,$CK$4:$CK$36)/Departamentos!$C39</f>
        <v>0</v>
      </c>
      <c r="O85" s="15">
        <f ca="1">SUMPRODUCT(O$4:O$36,$CK$4:$CK$36)/Departamentos!$C39</f>
        <v>0</v>
      </c>
      <c r="P85" s="15">
        <f ca="1">SUMPRODUCT(P$4:P$36,$CK$4:$CK$36)/Departamentos!$C39</f>
        <v>0</v>
      </c>
      <c r="Q85" s="15">
        <f ca="1">SUMPRODUCT(Q$4:Q$36,$CK$4:$CK$36)/Departamentos!$C39</f>
        <v>0</v>
      </c>
      <c r="R85" s="15">
        <f ca="1">SUMPRODUCT(R$4:R$36,$CK$4:$CK$36)/Departamentos!$C39</f>
        <v>4.3376989000000004</v>
      </c>
      <c r="S85" s="15">
        <f ca="1">SUMPRODUCT(S$4:S$36,$CK$4:$CK$36)/Departamentos!$C39</f>
        <v>6.6110059999999997</v>
      </c>
      <c r="T85" s="15">
        <f ca="1">SUMPRODUCT(T$4:T$36,$CK$4:$CK$36)/Departamentos!$C39</f>
        <v>3.4699659999999999</v>
      </c>
      <c r="U85" s="15">
        <f ca="1">SUMPRODUCT(U$4:U$36,$CK$4:$CK$36)/Departamentos!$C39</f>
        <v>2.4264961</v>
      </c>
      <c r="V85" s="15">
        <f ca="1">SUMPRODUCT(V$4:V$36,$CK$4:$CK$36)/Departamentos!$C39</f>
        <v>0</v>
      </c>
      <c r="W85" s="15">
        <f ca="1">SUMPRODUCT(W$4:W$36,$CK$4:$CK$36)/Departamentos!$C39</f>
        <v>0</v>
      </c>
      <c r="X85" s="15">
        <f ca="1">SUMPRODUCT(X$4:X$36,$CK$4:$CK$36)/Departamentos!$C39</f>
        <v>0</v>
      </c>
      <c r="Y85" s="15">
        <f ca="1">SUMPRODUCT(Y$4:Y$36,$CK$4:$CK$36)/Departamentos!$C39</f>
        <v>0</v>
      </c>
      <c r="Z85" s="15">
        <f ca="1">SUMPRODUCT(Z$4:Z$36,$CK$4:$CK$36)/Departamentos!$C39</f>
        <v>0</v>
      </c>
      <c r="AA85" s="15">
        <f ca="1">SUMPRODUCT(AA$4:AA$36,$CK$4:$CK$36)/Departamentos!$C39</f>
        <v>0</v>
      </c>
      <c r="AB85" s="15">
        <f ca="1">SUMPRODUCT(AB$4:AB$36,$CK$4:$CK$36)/Departamentos!$C39</f>
        <v>0</v>
      </c>
      <c r="AC85" s="15">
        <f ca="1">SUMPRODUCT(AC$4:AC$36,$CK$4:$CK$36)/Departamentos!$C39</f>
        <v>0</v>
      </c>
      <c r="AD85" s="15">
        <f ca="1">SUMPRODUCT(AD$4:AD$36,$CK$4:$CK$36)/Departamentos!$C39</f>
        <v>0</v>
      </c>
      <c r="AE85" s="15">
        <f ca="1">SUMPRODUCT(AE$4:AE$36,$CK$4:$CK$36)/Departamentos!$C39</f>
        <v>8.2983360000000008</v>
      </c>
      <c r="AF85" s="15">
        <f ca="1">SUMPRODUCT(AF$4:AF$36,$CK$4:$CK$36)/Departamentos!$C39</f>
        <v>0.81818400000000002</v>
      </c>
      <c r="AG85" s="15">
        <f ca="1">SUMPRODUCT(AG$4:AG$36,$CK$4:$CK$36)/Departamentos!$C39</f>
        <v>0.58031744875379099</v>
      </c>
      <c r="AH85" s="15">
        <f ca="1">SUMPRODUCT(AH$4:AH$36,$CK$4:$CK$36)/Departamentos!$C39</f>
        <v>1.3190961999999999</v>
      </c>
      <c r="AI85" s="15">
        <f ca="1">SUMPRODUCT(AI$4:AI$36,$CK$4:$CK$36)/Departamentos!$C39</f>
        <v>0.8893375</v>
      </c>
      <c r="AJ85" s="15">
        <f ca="1">SUMPRODUCT(AJ$4:AJ$36,$CK$4:$CK$36)/Departamentos!$C39</f>
        <v>3.5876280000000003E-2</v>
      </c>
      <c r="AK85" s="15">
        <f ca="1">SUMPRODUCT(AK$4:AK$36,$CK$4:$CK$36)/Departamentos!$C39</f>
        <v>9.5566759999999995</v>
      </c>
      <c r="AL85" s="15">
        <f ca="1">SUMPRODUCT(AL$4:AL$36,$CK$4:$CK$36)/Departamentos!$C39</f>
        <v>0.51819130713926898</v>
      </c>
      <c r="AM85" s="15">
        <f ca="1">SUMPRODUCT(AM$4:AM$36,$CK$4:$CK$36)/Departamentos!$C39</f>
        <v>0</v>
      </c>
      <c r="AN85" s="15">
        <f ca="1">SUMPRODUCT(AN$4:AN$36,$CK$4:$CK$36)/Departamentos!$C39</f>
        <v>0.58342636000000003</v>
      </c>
      <c r="AO85" s="15">
        <f ca="1">SUMPRODUCT(AO$4:AO$36,$CK$4:$CK$36)/Departamentos!$C39</f>
        <v>0.21755374999999999</v>
      </c>
      <c r="AP85" s="15">
        <f ca="1">SUMPRODUCT(AP$4:AP$36,$CK$4:$CK$36)/Departamentos!$C39</f>
        <v>0.12607357999999999</v>
      </c>
      <c r="AQ85" s="15">
        <f ca="1">SUMPRODUCT(AQ$4:AQ$36,$CK$4:$CK$36)/Departamentos!$C39</f>
        <v>6.2763260000000001E-2</v>
      </c>
      <c r="AR85" s="15">
        <f ca="1">SUMPRODUCT(AR$4:AR$36,$CK$4:$CK$36)/Departamentos!$C39</f>
        <v>0</v>
      </c>
      <c r="AS85" s="15">
        <f ca="1">SUMPRODUCT(AS$4:AS$36,$CK$4:$CK$36)/Departamentos!$C39</f>
        <v>0</v>
      </c>
      <c r="AT85" s="15">
        <f ca="1">SUMPRODUCT(AT$4:AT$36,$CK$4:$CK$36)/Departamentos!$C39</f>
        <v>0</v>
      </c>
      <c r="AU85" s="15">
        <f ca="1">SUMPRODUCT(AU$4:AU$36,$CK$4:$CK$36)/Departamentos!$C39</f>
        <v>0</v>
      </c>
      <c r="AV85" s="15">
        <f ca="1">SUMPRODUCT(AV$4:AV$36,$CK$4:$CK$36)/Departamentos!$C39</f>
        <v>0.42578620000000006</v>
      </c>
      <c r="AW85" s="15">
        <f ca="1">SUMPRODUCT(AW$4:AW$36,$CK$4:$CK$36)/Departamentos!$C39</f>
        <v>0</v>
      </c>
      <c r="AX85" s="15">
        <f ca="1">SUMPRODUCT(AX$4:AX$36,$CK$4:$CK$36)/Departamentos!$C39</f>
        <v>0</v>
      </c>
      <c r="AY85" s="15">
        <f ca="1">SUMPRODUCT(AY$4:AY$36,$CK$4:$CK$36)/Departamentos!$C39</f>
        <v>0</v>
      </c>
      <c r="AZ85" s="15">
        <f ca="1">SUMPRODUCT(AZ$4:AZ$36,$CK$4:$CK$36)/Departamentos!$C39</f>
        <v>0</v>
      </c>
      <c r="BA85" s="15">
        <f ca="1">SUMPRODUCT(BA$4:BA$36,$CK$4:$CK$36)/Departamentos!$C39</f>
        <v>0</v>
      </c>
      <c r="BB85" s="15">
        <f ca="1">SUMPRODUCT(BB$4:BB$36,$CK$4:$CK$36)/Departamentos!$C39</f>
        <v>0.24413431699999999</v>
      </c>
      <c r="BC85" s="15">
        <f ca="1">SUMPRODUCT(BC$4:BC$36,$CK$4:$CK$36)/Departamentos!$C39</f>
        <v>0</v>
      </c>
      <c r="BD85" s="15">
        <f ca="1">SUMPRODUCT(BD$4:BD$36,$CK$4:$CK$36)/Departamentos!$C39</f>
        <v>0</v>
      </c>
      <c r="BE85" s="15">
        <f ca="1">SUMPRODUCT(BE$4:BE$36,$CK$4:$CK$36)/Departamentos!$C39</f>
        <v>0</v>
      </c>
      <c r="BF85" s="15">
        <f ca="1">SUMPRODUCT(BF$4:BF$36,$CK$4:$CK$36)/Departamentos!$C39</f>
        <v>0</v>
      </c>
      <c r="BG85" s="15">
        <f ca="1">SUMPRODUCT(BG$4:BG$36,$CK$4:$CK$36)/Departamentos!$C39</f>
        <v>0.72549079999999999</v>
      </c>
      <c r="BH85" s="15">
        <f ca="1">SUMPRODUCT(BH$4:BH$36,$CK$4:$CK$36)/Departamentos!$C39</f>
        <v>7.8705899999999995E-2</v>
      </c>
      <c r="BI85" s="15">
        <f ca="1">SUMPRODUCT(BI$4:BI$36,$CK$4:$CK$36)/Departamentos!$C39</f>
        <v>8.6153309999999997E-2</v>
      </c>
      <c r="BJ85" s="15">
        <f ca="1">SUMPRODUCT(BJ$4:BJ$36,$CK$4:$CK$36)/Departamentos!$C39</f>
        <v>0</v>
      </c>
      <c r="BK85" s="15">
        <f ca="1">SUMPRODUCT(BK$4:BK$36,$CK$4:$CK$36)/Departamentos!$C39</f>
        <v>0</v>
      </c>
      <c r="BL85" s="15">
        <f ca="1">SUMPRODUCT(BL$4:BL$36,$CK$4:$CK$36)/Departamentos!$C39</f>
        <v>5.8346859999999995E-4</v>
      </c>
      <c r="BM85" s="15">
        <f ca="1">SUMPRODUCT(BM$4:BM$36,$CK$4:$CK$36)/Departamentos!$C39</f>
        <v>0.20787167000000004</v>
      </c>
      <c r="BN85" s="15">
        <f ca="1">SUMPRODUCT(BN$4:BN$36,$CK$4:$CK$36)/Departamentos!$C39</f>
        <v>0</v>
      </c>
      <c r="BO85" s="15">
        <f ca="1">SUMPRODUCT(BO$4:BO$36,$CK$4:$CK$36)/Departamentos!$C39</f>
        <v>4.8199089999999998E-3</v>
      </c>
      <c r="BP85" s="15">
        <f ca="1">SUMPRODUCT(BP$4:BP$36,$CK$4:$CK$36)/Departamentos!$C39</f>
        <v>1.3252812999999999E-2</v>
      </c>
      <c r="BQ85" s="15">
        <f ca="1">SUMPRODUCT(BQ$4:BQ$36,$CK$4:$CK$36)/Departamentos!$C39</f>
        <v>0</v>
      </c>
      <c r="BR85" s="15">
        <f ca="1">SUMPRODUCT(BR$4:BR$36,$CK$4:$CK$36)/Departamentos!$C39</f>
        <v>0</v>
      </c>
      <c r="BS85" s="15">
        <f ca="1">SUMPRODUCT(BS$4:BS$36,$CK$4:$CK$36)/Departamentos!$C39</f>
        <v>7.401017E-2</v>
      </c>
      <c r="BT85" s="15">
        <f ca="1">SUMPRODUCT(BT$4:BT$36,$CK$4:$CK$36)/Departamentos!$C39</f>
        <v>0</v>
      </c>
    </row>
    <row r="86" spans="1:72" x14ac:dyDescent="0.25">
      <c r="A86" s="15">
        <f>Departamentos!E40</f>
        <v>2</v>
      </c>
      <c r="B86" s="15" t="str">
        <f>Departamentos!D40</f>
        <v>Caribe</v>
      </c>
      <c r="C86" s="15">
        <f ca="1">SUMPRODUCT(C$4:C$36,$CL$4:$CL$36)/Departamentos!$C40</f>
        <v>0</v>
      </c>
      <c r="D86" s="15">
        <f ca="1">SUMPRODUCT(D$4:D$36,$CL$4:$CL$36)/Departamentos!$C40</f>
        <v>0</v>
      </c>
      <c r="E86" s="15">
        <f ca="1">SUMPRODUCT(E$4:E$36,$CL$4:$CL$36)/Departamentos!$C40</f>
        <v>0</v>
      </c>
      <c r="F86" s="15">
        <f ca="1">SUMPRODUCT(F$4:F$36,$CL$4:$CL$36)/Departamentos!$C40</f>
        <v>0</v>
      </c>
      <c r="G86" s="15">
        <f ca="1">SUMPRODUCT(G$4:G$36,$CL$4:$CL$36)/Departamentos!$C40</f>
        <v>0</v>
      </c>
      <c r="H86" s="15">
        <f ca="1">SUMPRODUCT(H$4:H$36,$CL$4:$CL$36)/Departamentos!$C40</f>
        <v>0</v>
      </c>
      <c r="I86" s="15">
        <f ca="1">SUMPRODUCT(I$4:I$36,$CL$4:$CL$36)/Departamentos!$C40</f>
        <v>0</v>
      </c>
      <c r="J86" s="15">
        <f ca="1">SUMPRODUCT(J$4:J$36,$CL$4:$CL$36)/Departamentos!$C40</f>
        <v>0</v>
      </c>
      <c r="K86" s="15">
        <f ca="1">SUMPRODUCT(K$4:K$36,$CL$4:$CL$36)/Departamentos!$C40</f>
        <v>0</v>
      </c>
      <c r="L86" s="15">
        <f ca="1">SUMPRODUCT(L$4:L$36,$CL$4:$CL$36)/Departamentos!$C40</f>
        <v>0</v>
      </c>
      <c r="M86" s="15">
        <f ca="1">SUMPRODUCT(M$4:M$36,$CL$4:$CL$36)/Departamentos!$C40</f>
        <v>0</v>
      </c>
      <c r="N86" s="15">
        <f ca="1">SUMPRODUCT(N$4:N$36,$CL$4:$CL$36)/Departamentos!$C40</f>
        <v>0</v>
      </c>
      <c r="O86" s="15">
        <f ca="1">SUMPRODUCT(O$4:O$36,$CL$4:$CL$36)/Departamentos!$C40</f>
        <v>0</v>
      </c>
      <c r="P86" s="15">
        <f ca="1">SUMPRODUCT(P$4:P$36,$CL$4:$CL$36)/Departamentos!$C40</f>
        <v>0</v>
      </c>
      <c r="Q86" s="15">
        <f ca="1">SUMPRODUCT(Q$4:Q$36,$CL$4:$CL$36)/Departamentos!$C40</f>
        <v>0</v>
      </c>
      <c r="R86" s="15">
        <f ca="1">SUMPRODUCT(R$4:R$36,$CL$4:$CL$36)/Departamentos!$C40</f>
        <v>3.4450685848306231</v>
      </c>
      <c r="S86" s="15">
        <f ca="1">SUMPRODUCT(S$4:S$36,$CL$4:$CL$36)/Departamentos!$C40</f>
        <v>6.4388694516483387</v>
      </c>
      <c r="T86" s="15">
        <f ca="1">SUMPRODUCT(T$4:T$36,$CL$4:$CL$36)/Departamentos!$C40</f>
        <v>2.8926084009013495</v>
      </c>
      <c r="U86" s="15">
        <f ca="1">SUMPRODUCT(U$4:U$36,$CL$4:$CL$36)/Departamentos!$C40</f>
        <v>1.7568612806689736</v>
      </c>
      <c r="V86" s="15">
        <f ca="1">SUMPRODUCT(V$4:V$36,$CL$4:$CL$36)/Departamentos!$C40</f>
        <v>0</v>
      </c>
      <c r="W86" s="15">
        <f ca="1">SUMPRODUCT(W$4:W$36,$CL$4:$CL$36)/Departamentos!$C40</f>
        <v>0</v>
      </c>
      <c r="X86" s="15">
        <f ca="1">SUMPRODUCT(X$4:X$36,$CL$4:$CL$36)/Departamentos!$C40</f>
        <v>0</v>
      </c>
      <c r="Y86" s="15">
        <f ca="1">SUMPRODUCT(Y$4:Y$36,$CL$4:$CL$36)/Departamentos!$C40</f>
        <v>0</v>
      </c>
      <c r="Z86" s="15">
        <f ca="1">SUMPRODUCT(Z$4:Z$36,$CL$4:$CL$36)/Departamentos!$C40</f>
        <v>0</v>
      </c>
      <c r="AA86" s="15">
        <f ca="1">SUMPRODUCT(AA$4:AA$36,$CL$4:$CL$36)/Departamentos!$C40</f>
        <v>0</v>
      </c>
      <c r="AB86" s="15">
        <f ca="1">SUMPRODUCT(AB$4:AB$36,$CL$4:$CL$36)/Departamentos!$C40</f>
        <v>0</v>
      </c>
      <c r="AC86" s="15">
        <f ca="1">SUMPRODUCT(AC$4:AC$36,$CL$4:$CL$36)/Departamentos!$C40</f>
        <v>0</v>
      </c>
      <c r="AD86" s="15">
        <f ca="1">SUMPRODUCT(AD$4:AD$36,$CL$4:$CL$36)/Departamentos!$C40</f>
        <v>0</v>
      </c>
      <c r="AE86" s="15">
        <f ca="1">SUMPRODUCT(AE$4:AE$36,$CL$4:$CL$36)/Departamentos!$C40</f>
        <v>7.480893910485884</v>
      </c>
      <c r="AF86" s="15">
        <f ca="1">SUMPRODUCT(AF$4:AF$36,$CL$4:$CL$36)/Departamentos!$C40</f>
        <v>0.80108344823179889</v>
      </c>
      <c r="AG86" s="15">
        <f ca="1">SUMPRODUCT(AG$4:AG$36,$CL$4:$CL$36)/Departamentos!$C40</f>
        <v>0.3659577116151862</v>
      </c>
      <c r="AH86" s="15">
        <f ca="1">SUMPRODUCT(AH$4:AH$36,$CL$4:$CL$36)/Departamentos!$C40</f>
        <v>1.0692259519978677</v>
      </c>
      <c r="AI86" s="15">
        <f ca="1">SUMPRODUCT(AI$4:AI$36,$CL$4:$CL$36)/Departamentos!$C40</f>
        <v>0.67716095907802387</v>
      </c>
      <c r="AJ86" s="15">
        <f ca="1">SUMPRODUCT(AJ$4:AJ$36,$CL$4:$CL$36)/Departamentos!$C40</f>
        <v>2.592700532207275E-2</v>
      </c>
      <c r="AK86" s="15">
        <f ca="1">SUMPRODUCT(AK$4:AK$36,$CL$4:$CL$36)/Departamentos!$C40</f>
        <v>7.582017571612945</v>
      </c>
      <c r="AL86" s="15">
        <f ca="1">SUMPRODUCT(AL$4:AL$36,$CL$4:$CL$36)/Departamentos!$C40</f>
        <v>0.27246016007289947</v>
      </c>
      <c r="AM86" s="15">
        <f ca="1">SUMPRODUCT(AM$4:AM$36,$CL$4:$CL$36)/Departamentos!$C40</f>
        <v>0</v>
      </c>
      <c r="AN86" s="15">
        <f ca="1">SUMPRODUCT(AN$4:AN$36,$CL$4:$CL$36)/Departamentos!$C40</f>
        <v>0.42829890697041167</v>
      </c>
      <c r="AO86" s="15">
        <f ca="1">SUMPRODUCT(AO$4:AO$36,$CL$4:$CL$36)/Departamentos!$C40</f>
        <v>0.12559104000074175</v>
      </c>
      <c r="AP86" s="15">
        <f ca="1">SUMPRODUCT(AP$4:AP$36,$CL$4:$CL$36)/Departamentos!$C40</f>
        <v>0.1377229977619493</v>
      </c>
      <c r="AQ86" s="15">
        <f ca="1">SUMPRODUCT(AQ$4:AQ$36,$CL$4:$CL$36)/Departamentos!$C40</f>
        <v>4.3377843601001026E-2</v>
      </c>
      <c r="AR86" s="15">
        <f ca="1">SUMPRODUCT(AR$4:AR$36,$CL$4:$CL$36)/Departamentos!$C40</f>
        <v>0</v>
      </c>
      <c r="AS86" s="15">
        <f ca="1">SUMPRODUCT(AS$4:AS$36,$CL$4:$CL$36)/Departamentos!$C40</f>
        <v>0</v>
      </c>
      <c r="AT86" s="15">
        <f ca="1">SUMPRODUCT(AT$4:AT$36,$CL$4:$CL$36)/Departamentos!$C40</f>
        <v>0</v>
      </c>
      <c r="AU86" s="15">
        <f ca="1">SUMPRODUCT(AU$4:AU$36,$CL$4:$CL$36)/Departamentos!$C40</f>
        <v>0</v>
      </c>
      <c r="AV86" s="15">
        <f ca="1">SUMPRODUCT(AV$4:AV$36,$CL$4:$CL$36)/Departamentos!$C40</f>
        <v>0.24839894072212815</v>
      </c>
      <c r="AW86" s="15">
        <f ca="1">SUMPRODUCT(AW$4:AW$36,$CL$4:$CL$36)/Departamentos!$C40</f>
        <v>0</v>
      </c>
      <c r="AX86" s="15">
        <f ca="1">SUMPRODUCT(AX$4:AX$36,$CL$4:$CL$36)/Departamentos!$C40</f>
        <v>0</v>
      </c>
      <c r="AY86" s="15">
        <f ca="1">SUMPRODUCT(AY$4:AY$36,$CL$4:$CL$36)/Departamentos!$C40</f>
        <v>0</v>
      </c>
      <c r="AZ86" s="15">
        <f ca="1">SUMPRODUCT(AZ$4:AZ$36,$CL$4:$CL$36)/Departamentos!$C40</f>
        <v>0</v>
      </c>
      <c r="BA86" s="15">
        <f ca="1">SUMPRODUCT(BA$4:BA$36,$CL$4:$CL$36)/Departamentos!$C40</f>
        <v>0</v>
      </c>
      <c r="BB86" s="15">
        <f ca="1">SUMPRODUCT(BB$4:BB$36,$CL$4:$CL$36)/Departamentos!$C40</f>
        <v>0.19066790461386676</v>
      </c>
      <c r="BC86" s="15">
        <f ca="1">SUMPRODUCT(BC$4:BC$36,$CL$4:$CL$36)/Departamentos!$C40</f>
        <v>0</v>
      </c>
      <c r="BD86" s="15">
        <f ca="1">SUMPRODUCT(BD$4:BD$36,$CL$4:$CL$36)/Departamentos!$C40</f>
        <v>0</v>
      </c>
      <c r="BE86" s="15">
        <f ca="1">SUMPRODUCT(BE$4:BE$36,$CL$4:$CL$36)/Departamentos!$C40</f>
        <v>0</v>
      </c>
      <c r="BF86" s="15">
        <f ca="1">SUMPRODUCT(BF$4:BF$36,$CL$4:$CL$36)/Departamentos!$C40</f>
        <v>0</v>
      </c>
      <c r="BG86" s="15">
        <f ca="1">SUMPRODUCT(BG$4:BG$36,$CL$4:$CL$36)/Departamentos!$C40</f>
        <v>0.64882136274453261</v>
      </c>
      <c r="BH86" s="15">
        <f ca="1">SUMPRODUCT(BH$4:BH$36,$CL$4:$CL$36)/Departamentos!$C40</f>
        <v>8.5843625024482298E-2</v>
      </c>
      <c r="BI86" s="15">
        <f ca="1">SUMPRODUCT(BI$4:BI$36,$CL$4:$CL$36)/Departamentos!$C40</f>
        <v>9.2711587718461386E-2</v>
      </c>
      <c r="BJ86" s="15">
        <f ca="1">SUMPRODUCT(BJ$4:BJ$36,$CL$4:$CL$36)/Departamentos!$C40</f>
        <v>0</v>
      </c>
      <c r="BK86" s="15">
        <f ca="1">SUMPRODUCT(BK$4:BK$36,$CL$4:$CL$36)/Departamentos!$C40</f>
        <v>0</v>
      </c>
      <c r="BL86" s="15">
        <f ca="1">SUMPRODUCT(BL$4:BL$36,$CL$4:$CL$36)/Departamentos!$C40</f>
        <v>1.390546344261721E-3</v>
      </c>
      <c r="BM86" s="15">
        <f ca="1">SUMPRODUCT(BM$4:BM$36,$CL$4:$CL$36)/Departamentos!$C40</f>
        <v>0.19367850210160648</v>
      </c>
      <c r="BN86" s="15">
        <f ca="1">SUMPRODUCT(BN$4:BN$36,$CL$4:$CL$36)/Departamentos!$C40</f>
        <v>0</v>
      </c>
      <c r="BO86" s="15">
        <f ca="1">SUMPRODUCT(BO$4:BO$36,$CL$4:$CL$36)/Departamentos!$C40</f>
        <v>1.0997579178134516E-2</v>
      </c>
      <c r="BP86" s="15">
        <f ca="1">SUMPRODUCT(BP$4:BP$36,$CL$4:$CL$36)/Departamentos!$C40</f>
        <v>1.2049459630107446E-2</v>
      </c>
      <c r="BQ86" s="15">
        <f ca="1">SUMPRODUCT(BQ$4:BQ$36,$CL$4:$CL$36)/Departamentos!$C40</f>
        <v>0</v>
      </c>
      <c r="BR86" s="15">
        <f ca="1">SUMPRODUCT(BR$4:BR$36,$CL$4:$CL$36)/Departamentos!$C40</f>
        <v>0</v>
      </c>
      <c r="BS86" s="15">
        <f ca="1">SUMPRODUCT(BS$4:BS$36,$CL$4:$CL$36)/Departamentos!$C40</f>
        <v>8.9148601646530878E-2</v>
      </c>
      <c r="BT86" s="15">
        <f ca="1">SUMPRODUCT(BT$4:BT$36,$CL$4:$CL$36)/Departamentos!$C40</f>
        <v>0</v>
      </c>
    </row>
    <row r="87" spans="1:72" x14ac:dyDescent="0.25">
      <c r="A87" s="15">
        <f>Departamentos!E41</f>
        <v>3</v>
      </c>
      <c r="B87" s="15" t="str">
        <f>Departamentos!D41</f>
        <v>Bogotá</v>
      </c>
      <c r="C87" s="15">
        <f ca="1">SUMPRODUCT(C$4:C$36,$CM$4:$CM$36)/Departamentos!$C41</f>
        <v>0</v>
      </c>
      <c r="D87" s="15">
        <f ca="1">SUMPRODUCT(D$4:D$36,$CM$4:$CM$36)/Departamentos!$C41</f>
        <v>0</v>
      </c>
      <c r="E87" s="15">
        <f ca="1">SUMPRODUCT(E$4:E$36,$CM$4:$CM$36)/Departamentos!$C41</f>
        <v>0</v>
      </c>
      <c r="F87" s="15">
        <f ca="1">SUMPRODUCT(F$4:F$36,$CM$4:$CM$36)/Departamentos!$C41</f>
        <v>0</v>
      </c>
      <c r="G87" s="15">
        <f ca="1">SUMPRODUCT(G$4:G$36,$CM$4:$CM$36)/Departamentos!$C41</f>
        <v>0</v>
      </c>
      <c r="H87" s="15">
        <f ca="1">SUMPRODUCT(H$4:H$36,$CM$4:$CM$36)/Departamentos!$C41</f>
        <v>0</v>
      </c>
      <c r="I87" s="15">
        <f ca="1">SUMPRODUCT(I$4:I$36,$CM$4:$CM$36)/Departamentos!$C41</f>
        <v>0</v>
      </c>
      <c r="J87" s="15">
        <f ca="1">SUMPRODUCT(J$4:J$36,$CM$4:$CM$36)/Departamentos!$C41</f>
        <v>0</v>
      </c>
      <c r="K87" s="15">
        <f ca="1">SUMPRODUCT(K$4:K$36,$CM$4:$CM$36)/Departamentos!$C41</f>
        <v>0</v>
      </c>
      <c r="L87" s="15">
        <f ca="1">SUMPRODUCT(L$4:L$36,$CM$4:$CM$36)/Departamentos!$C41</f>
        <v>0</v>
      </c>
      <c r="M87" s="15">
        <f ca="1">SUMPRODUCT(M$4:M$36,$CM$4:$CM$36)/Departamentos!$C41</f>
        <v>0</v>
      </c>
      <c r="N87" s="15">
        <f ca="1">SUMPRODUCT(N$4:N$36,$CM$4:$CM$36)/Departamentos!$C41</f>
        <v>0</v>
      </c>
      <c r="O87" s="15">
        <f ca="1">SUMPRODUCT(O$4:O$36,$CM$4:$CM$36)/Departamentos!$C41</f>
        <v>0</v>
      </c>
      <c r="P87" s="15">
        <f ca="1">SUMPRODUCT(P$4:P$36,$CM$4:$CM$36)/Departamentos!$C41</f>
        <v>0</v>
      </c>
      <c r="Q87" s="15">
        <f ca="1">SUMPRODUCT(Q$4:Q$36,$CM$4:$CM$36)/Departamentos!$C41</f>
        <v>0</v>
      </c>
      <c r="R87" s="15">
        <f ca="1">SUMPRODUCT(R$4:R$36,$CM$4:$CM$36)/Departamentos!$C41</f>
        <v>5.3476714000000003</v>
      </c>
      <c r="S87" s="15">
        <f ca="1">SUMPRODUCT(S$4:S$36,$CM$4:$CM$36)/Departamentos!$C41</f>
        <v>6.8038059999999998</v>
      </c>
      <c r="T87" s="15">
        <f ca="1">SUMPRODUCT(T$4:T$36,$CM$4:$CM$36)/Departamentos!$C41</f>
        <v>6.2015039999999999</v>
      </c>
      <c r="U87" s="15">
        <f ca="1">SUMPRODUCT(U$4:U$36,$CM$4:$CM$36)/Departamentos!$C41</f>
        <v>3.3353986</v>
      </c>
      <c r="V87" s="15">
        <f ca="1">SUMPRODUCT(V$4:V$36,$CM$4:$CM$36)/Departamentos!$C41</f>
        <v>0</v>
      </c>
      <c r="W87" s="15">
        <f ca="1">SUMPRODUCT(W$4:W$36,$CM$4:$CM$36)/Departamentos!$C41</f>
        <v>0</v>
      </c>
      <c r="X87" s="15">
        <f ca="1">SUMPRODUCT(X$4:X$36,$CM$4:$CM$36)/Departamentos!$C41</f>
        <v>0</v>
      </c>
      <c r="Y87" s="15">
        <f ca="1">SUMPRODUCT(Y$4:Y$36,$CM$4:$CM$36)/Departamentos!$C41</f>
        <v>0</v>
      </c>
      <c r="Z87" s="15">
        <f ca="1">SUMPRODUCT(Z$4:Z$36,$CM$4:$CM$36)/Departamentos!$C41</f>
        <v>0</v>
      </c>
      <c r="AA87" s="15">
        <f ca="1">SUMPRODUCT(AA$4:AA$36,$CM$4:$CM$36)/Departamentos!$C41</f>
        <v>0</v>
      </c>
      <c r="AB87" s="15">
        <f ca="1">SUMPRODUCT(AB$4:AB$36,$CM$4:$CM$36)/Departamentos!$C41</f>
        <v>0</v>
      </c>
      <c r="AC87" s="15">
        <f ca="1">SUMPRODUCT(AC$4:AC$36,$CM$4:$CM$36)/Departamentos!$C41</f>
        <v>0</v>
      </c>
      <c r="AD87" s="15">
        <f ca="1">SUMPRODUCT(AD$4:AD$36,$CM$4:$CM$36)/Departamentos!$C41</f>
        <v>0</v>
      </c>
      <c r="AE87" s="15">
        <f ca="1">SUMPRODUCT(AE$4:AE$36,$CM$4:$CM$36)/Departamentos!$C41</f>
        <v>10.893101999999999</v>
      </c>
      <c r="AF87" s="15">
        <f ca="1">SUMPRODUCT(AF$4:AF$36,$CM$4:$CM$36)/Departamentos!$C41</f>
        <v>0.80771400000000015</v>
      </c>
      <c r="AG87" s="15">
        <f ca="1">SUMPRODUCT(AG$4:AG$36,$CM$4:$CM$36)/Departamentos!$C41</f>
        <v>1.13581145878682</v>
      </c>
      <c r="AH87" s="15">
        <f ca="1">SUMPRODUCT(AH$4:AH$36,$CM$4:$CM$36)/Departamentos!$C41</f>
        <v>2.099834</v>
      </c>
      <c r="AI87" s="15">
        <f ca="1">SUMPRODUCT(AI$4:AI$36,$CM$4:$CM$36)/Departamentos!$C41</f>
        <v>1.7092689999999999</v>
      </c>
      <c r="AJ87" s="15">
        <f ca="1">SUMPRODUCT(AJ$4:AJ$36,$CM$4:$CM$36)/Departamentos!$C41</f>
        <v>0.18002608</v>
      </c>
      <c r="AK87" s="15">
        <f ca="1">SUMPRODUCT(AK$4:AK$36,$CM$4:$CM$36)/Departamentos!$C41</f>
        <v>11.502435999999999</v>
      </c>
      <c r="AL87" s="15">
        <f ca="1">SUMPRODUCT(AL$4:AL$36,$CM$4:$CM$36)/Departamentos!$C41</f>
        <v>0.66747748545068308</v>
      </c>
      <c r="AM87" s="15">
        <f ca="1">SUMPRODUCT(AM$4:AM$36,$CM$4:$CM$36)/Departamentos!$C41</f>
        <v>0</v>
      </c>
      <c r="AN87" s="15">
        <f ca="1">SUMPRODUCT(AN$4:AN$36,$CM$4:$CM$36)/Departamentos!$C41</f>
        <v>0.74575435999999995</v>
      </c>
      <c r="AO87" s="15">
        <f ca="1">SUMPRODUCT(AO$4:AO$36,$CM$4:$CM$36)/Departamentos!$C41</f>
        <v>0.34274426000000002</v>
      </c>
      <c r="AP87" s="15">
        <f ca="1">SUMPRODUCT(AP$4:AP$36,$CM$4:$CM$36)/Departamentos!$C41</f>
        <v>0.15409951</v>
      </c>
      <c r="AQ87" s="15">
        <f ca="1">SUMPRODUCT(AQ$4:AQ$36,$CM$4:$CM$36)/Departamentos!$C41</f>
        <v>6.2634010000000004E-2</v>
      </c>
      <c r="AR87" s="15">
        <f ca="1">SUMPRODUCT(AR$4:AR$36,$CM$4:$CM$36)/Departamentos!$C41</f>
        <v>0</v>
      </c>
      <c r="AS87" s="15">
        <f ca="1">SUMPRODUCT(AS$4:AS$36,$CM$4:$CM$36)/Departamentos!$C41</f>
        <v>0</v>
      </c>
      <c r="AT87" s="15">
        <f ca="1">SUMPRODUCT(AT$4:AT$36,$CM$4:$CM$36)/Departamentos!$C41</f>
        <v>0</v>
      </c>
      <c r="AU87" s="15">
        <f ca="1">SUMPRODUCT(AU$4:AU$36,$CM$4:$CM$36)/Departamentos!$C41</f>
        <v>0</v>
      </c>
      <c r="AV87" s="15">
        <f ca="1">SUMPRODUCT(AV$4:AV$36,$CM$4:$CM$36)/Departamentos!$C41</f>
        <v>0.68039549999999993</v>
      </c>
      <c r="AW87" s="15">
        <f ca="1">SUMPRODUCT(AW$4:AW$36,$CM$4:$CM$36)/Departamentos!$C41</f>
        <v>0</v>
      </c>
      <c r="AX87" s="15">
        <f ca="1">SUMPRODUCT(AX$4:AX$36,$CM$4:$CM$36)/Departamentos!$C41</f>
        <v>0</v>
      </c>
      <c r="AY87" s="15">
        <f ca="1">SUMPRODUCT(AY$4:AY$36,$CM$4:$CM$36)/Departamentos!$C41</f>
        <v>0</v>
      </c>
      <c r="AZ87" s="15">
        <f ca="1">SUMPRODUCT(AZ$4:AZ$36,$CM$4:$CM$36)/Departamentos!$C41</f>
        <v>0</v>
      </c>
      <c r="BA87" s="15">
        <f ca="1">SUMPRODUCT(BA$4:BA$36,$CM$4:$CM$36)/Departamentos!$C41</f>
        <v>0</v>
      </c>
      <c r="BB87" s="15">
        <f ca="1">SUMPRODUCT(BB$4:BB$36,$CM$4:$CM$36)/Departamentos!$C41</f>
        <v>0.40593921100000002</v>
      </c>
      <c r="BC87" s="15">
        <f ca="1">SUMPRODUCT(BC$4:BC$36,$CM$4:$CM$36)/Departamentos!$C41</f>
        <v>0</v>
      </c>
      <c r="BD87" s="15">
        <f ca="1">SUMPRODUCT(BD$4:BD$36,$CM$4:$CM$36)/Departamentos!$C41</f>
        <v>0</v>
      </c>
      <c r="BE87" s="15">
        <f ca="1">SUMPRODUCT(BE$4:BE$36,$CM$4:$CM$36)/Departamentos!$C41</f>
        <v>0</v>
      </c>
      <c r="BF87" s="15">
        <f ca="1">SUMPRODUCT(BF$4:BF$36,$CM$4:$CM$36)/Departamentos!$C41</f>
        <v>0</v>
      </c>
      <c r="BG87" s="15">
        <f ca="1">SUMPRODUCT(BG$4:BG$36,$CM$4:$CM$36)/Departamentos!$C41</f>
        <v>0.99660499999999996</v>
      </c>
      <c r="BH87" s="15">
        <f ca="1">SUMPRODUCT(BH$4:BH$36,$CM$4:$CM$36)/Departamentos!$C41</f>
        <v>3.5929139999999998E-2</v>
      </c>
      <c r="BI87" s="15">
        <f ca="1">SUMPRODUCT(BI$4:BI$36,$CM$4:$CM$36)/Departamentos!$C41</f>
        <v>5.6297850000000003E-2</v>
      </c>
      <c r="BJ87" s="15">
        <f ca="1">SUMPRODUCT(BJ$4:BJ$36,$CM$4:$CM$36)/Departamentos!$C41</f>
        <v>0</v>
      </c>
      <c r="BK87" s="15">
        <f ca="1">SUMPRODUCT(BK$4:BK$36,$CM$4:$CM$36)/Departamentos!$C41</f>
        <v>0</v>
      </c>
      <c r="BL87" s="15">
        <f ca="1">SUMPRODUCT(BL$4:BL$36,$CM$4:$CM$36)/Departamentos!$C41</f>
        <v>7.3159697999999997E-3</v>
      </c>
      <c r="BM87" s="15">
        <f ca="1">SUMPRODUCT(BM$4:BM$36,$CM$4:$CM$36)/Departamentos!$C41</f>
        <v>9.4983070000000003E-2</v>
      </c>
      <c r="BN87" s="15">
        <f ca="1">SUMPRODUCT(BN$4:BN$36,$CM$4:$CM$36)/Departamentos!$C41</f>
        <v>0</v>
      </c>
      <c r="BO87" s="15">
        <f ca="1">SUMPRODUCT(BO$4:BO$36,$CM$4:$CM$36)/Departamentos!$C41</f>
        <v>4.5315449999999997E-3</v>
      </c>
      <c r="BP87" s="15">
        <f ca="1">SUMPRODUCT(BP$4:BP$36,$CM$4:$CM$36)/Departamentos!$C41</f>
        <v>4.3304980000000003E-3</v>
      </c>
      <c r="BQ87" s="15">
        <f ca="1">SUMPRODUCT(BQ$4:BQ$36,$CM$4:$CM$36)/Departamentos!$C41</f>
        <v>0</v>
      </c>
      <c r="BR87" s="15">
        <f ca="1">SUMPRODUCT(BR$4:BR$36,$CM$4:$CM$36)/Departamentos!$C41</f>
        <v>0</v>
      </c>
      <c r="BS87" s="15">
        <f ca="1">SUMPRODUCT(BS$4:BS$36,$CM$4:$CM$36)/Departamentos!$C41</f>
        <v>6.5328209999999998E-2</v>
      </c>
      <c r="BT87" s="15">
        <f ca="1">SUMPRODUCT(BT$4:BT$36,$CM$4:$CM$36)/Departamentos!$C41</f>
        <v>0</v>
      </c>
    </row>
    <row r="88" spans="1:72" x14ac:dyDescent="0.25">
      <c r="A88" s="15">
        <f>Departamentos!E42</f>
        <v>4</v>
      </c>
      <c r="B88" s="15" t="str">
        <f>Departamentos!D42</f>
        <v>Oriental</v>
      </c>
      <c r="C88" s="15">
        <f ca="1">SUMPRODUCT(C$4:C$36,$CN$4:$CN$36)/Departamentos!$C42</f>
        <v>0</v>
      </c>
      <c r="D88" s="15">
        <f ca="1">SUMPRODUCT(D$4:D$36,$CN$4:$CN$36)/Departamentos!$C42</f>
        <v>0</v>
      </c>
      <c r="E88" s="15">
        <f ca="1">SUMPRODUCT(E$4:E$36,$CN$4:$CN$36)/Departamentos!$C42</f>
        <v>0</v>
      </c>
      <c r="F88" s="15">
        <f ca="1">SUMPRODUCT(F$4:F$36,$CN$4:$CN$36)/Departamentos!$C42</f>
        <v>0</v>
      </c>
      <c r="G88" s="15">
        <f ca="1">SUMPRODUCT(G$4:G$36,$CN$4:$CN$36)/Departamentos!$C42</f>
        <v>0</v>
      </c>
      <c r="H88" s="15">
        <f ca="1">SUMPRODUCT(H$4:H$36,$CN$4:$CN$36)/Departamentos!$C42</f>
        <v>0</v>
      </c>
      <c r="I88" s="15">
        <f ca="1">SUMPRODUCT(I$4:I$36,$CN$4:$CN$36)/Departamentos!$C42</f>
        <v>0</v>
      </c>
      <c r="J88" s="15">
        <f ca="1">SUMPRODUCT(J$4:J$36,$CN$4:$CN$36)/Departamentos!$C42</f>
        <v>0</v>
      </c>
      <c r="K88" s="15">
        <f ca="1">SUMPRODUCT(K$4:K$36,$CN$4:$CN$36)/Departamentos!$C42</f>
        <v>0</v>
      </c>
      <c r="L88" s="15">
        <f ca="1">SUMPRODUCT(L$4:L$36,$CN$4:$CN$36)/Departamentos!$C42</f>
        <v>0</v>
      </c>
      <c r="M88" s="15">
        <f ca="1">SUMPRODUCT(M$4:M$36,$CN$4:$CN$36)/Departamentos!$C42</f>
        <v>0</v>
      </c>
      <c r="N88" s="15">
        <f ca="1">SUMPRODUCT(N$4:N$36,$CN$4:$CN$36)/Departamentos!$C42</f>
        <v>0</v>
      </c>
      <c r="O88" s="15">
        <f ca="1">SUMPRODUCT(O$4:O$36,$CN$4:$CN$36)/Departamentos!$C42</f>
        <v>0</v>
      </c>
      <c r="P88" s="15">
        <f ca="1">SUMPRODUCT(P$4:P$36,$CN$4:$CN$36)/Departamentos!$C42</f>
        <v>0</v>
      </c>
      <c r="Q88" s="15">
        <f ca="1">SUMPRODUCT(Q$4:Q$36,$CN$4:$CN$36)/Departamentos!$C42</f>
        <v>0</v>
      </c>
      <c r="R88" s="15">
        <f ca="1">SUMPRODUCT(R$4:R$36,$CN$4:$CN$36)/Departamentos!$C42</f>
        <v>4.0757125261680747</v>
      </c>
      <c r="S88" s="15">
        <f ca="1">SUMPRODUCT(S$4:S$36,$CN$4:$CN$36)/Departamentos!$C42</f>
        <v>6.5832932038918361</v>
      </c>
      <c r="T88" s="15">
        <f ca="1">SUMPRODUCT(T$4:T$36,$CN$4:$CN$36)/Departamentos!$C42</f>
        <v>3.2196332676805128</v>
      </c>
      <c r="U88" s="15">
        <f ca="1">SUMPRODUCT(U$4:U$36,$CN$4:$CN$36)/Departamentos!$C42</f>
        <v>2.0864617893567532</v>
      </c>
      <c r="V88" s="15">
        <f ca="1">SUMPRODUCT(V$4:V$36,$CN$4:$CN$36)/Departamentos!$C42</f>
        <v>0</v>
      </c>
      <c r="W88" s="15">
        <f ca="1">SUMPRODUCT(W$4:W$36,$CN$4:$CN$36)/Departamentos!$C42</f>
        <v>0</v>
      </c>
      <c r="X88" s="15">
        <f ca="1">SUMPRODUCT(X$4:X$36,$CN$4:$CN$36)/Departamentos!$C42</f>
        <v>0</v>
      </c>
      <c r="Y88" s="15">
        <f ca="1">SUMPRODUCT(Y$4:Y$36,$CN$4:$CN$36)/Departamentos!$C42</f>
        <v>0</v>
      </c>
      <c r="Z88" s="15">
        <f ca="1">SUMPRODUCT(Z$4:Z$36,$CN$4:$CN$36)/Departamentos!$C42</f>
        <v>0</v>
      </c>
      <c r="AA88" s="15">
        <f ca="1">SUMPRODUCT(AA$4:AA$36,$CN$4:$CN$36)/Departamentos!$C42</f>
        <v>0</v>
      </c>
      <c r="AB88" s="15">
        <f ca="1">SUMPRODUCT(AB$4:AB$36,$CN$4:$CN$36)/Departamentos!$C42</f>
        <v>0</v>
      </c>
      <c r="AC88" s="15">
        <f ca="1">SUMPRODUCT(AC$4:AC$36,$CN$4:$CN$36)/Departamentos!$C42</f>
        <v>0</v>
      </c>
      <c r="AD88" s="15">
        <f ca="1">SUMPRODUCT(AD$4:AD$36,$CN$4:$CN$36)/Departamentos!$C42</f>
        <v>0</v>
      </c>
      <c r="AE88" s="15">
        <f ca="1">SUMPRODUCT(AE$4:AE$36,$CN$4:$CN$36)/Departamentos!$C42</f>
        <v>7.9067445193321024</v>
      </c>
      <c r="AF88" s="15">
        <f ca="1">SUMPRODUCT(AF$4:AF$36,$CN$4:$CN$36)/Departamentos!$C42</f>
        <v>0.90600305762128186</v>
      </c>
      <c r="AG88" s="15">
        <f ca="1">SUMPRODUCT(AG$4:AG$36,$CN$4:$CN$36)/Departamentos!$C42</f>
        <v>0.46967477263853907</v>
      </c>
      <c r="AH88" s="15">
        <f ca="1">SUMPRODUCT(AH$4:AH$36,$CN$4:$CN$36)/Departamentos!$C42</f>
        <v>1.2710512683635042</v>
      </c>
      <c r="AI88" s="15">
        <f ca="1">SUMPRODUCT(AI$4:AI$36,$CN$4:$CN$36)/Departamentos!$C42</f>
        <v>0.87542096579130135</v>
      </c>
      <c r="AJ88" s="15">
        <f ca="1">SUMPRODUCT(AJ$4:AJ$36,$CN$4:$CN$36)/Departamentos!$C42</f>
        <v>3.9265175340345369E-2</v>
      </c>
      <c r="AK88" s="15">
        <f ca="1">SUMPRODUCT(AK$4:AK$36,$CN$4:$CN$36)/Departamentos!$C42</f>
        <v>7.7510530367037838</v>
      </c>
      <c r="AL88" s="15">
        <f ca="1">SUMPRODUCT(AL$4:AL$36,$CN$4:$CN$36)/Departamentos!$C42</f>
        <v>0.34314407265013164</v>
      </c>
      <c r="AM88" s="15">
        <f ca="1">SUMPRODUCT(AM$4:AM$36,$CN$4:$CN$36)/Departamentos!$C42</f>
        <v>0</v>
      </c>
      <c r="AN88" s="15">
        <f ca="1">SUMPRODUCT(AN$4:AN$36,$CN$4:$CN$36)/Departamentos!$C42</f>
        <v>0.52498086754486661</v>
      </c>
      <c r="AO88" s="15">
        <f ca="1">SUMPRODUCT(AO$4:AO$36,$CN$4:$CN$36)/Departamentos!$C42</f>
        <v>0.18648134275004394</v>
      </c>
      <c r="AP88" s="15">
        <f ca="1">SUMPRODUCT(AP$4:AP$36,$CN$4:$CN$36)/Departamentos!$C42</f>
        <v>0.134338893132668</v>
      </c>
      <c r="AQ88" s="15">
        <f ca="1">SUMPRODUCT(AQ$4:AQ$36,$CN$4:$CN$36)/Departamentos!$C42</f>
        <v>5.7621998986965982E-2</v>
      </c>
      <c r="AR88" s="15">
        <f ca="1">SUMPRODUCT(AR$4:AR$36,$CN$4:$CN$36)/Departamentos!$C42</f>
        <v>0</v>
      </c>
      <c r="AS88" s="15">
        <f ca="1">SUMPRODUCT(AS$4:AS$36,$CN$4:$CN$36)/Departamentos!$C42</f>
        <v>0</v>
      </c>
      <c r="AT88" s="15">
        <f ca="1">SUMPRODUCT(AT$4:AT$36,$CN$4:$CN$36)/Departamentos!$C42</f>
        <v>0</v>
      </c>
      <c r="AU88" s="15">
        <f ca="1">SUMPRODUCT(AU$4:AU$36,$CN$4:$CN$36)/Departamentos!$C42</f>
        <v>0</v>
      </c>
      <c r="AV88" s="15">
        <f ca="1">SUMPRODUCT(AV$4:AV$36,$CN$4:$CN$36)/Departamentos!$C42</f>
        <v>0.35337494047153384</v>
      </c>
      <c r="AW88" s="15">
        <f ca="1">SUMPRODUCT(AW$4:AW$36,$CN$4:$CN$36)/Departamentos!$C42</f>
        <v>0</v>
      </c>
      <c r="AX88" s="15">
        <f ca="1">SUMPRODUCT(AX$4:AX$36,$CN$4:$CN$36)/Departamentos!$C42</f>
        <v>0</v>
      </c>
      <c r="AY88" s="15">
        <f ca="1">SUMPRODUCT(AY$4:AY$36,$CN$4:$CN$36)/Departamentos!$C42</f>
        <v>0</v>
      </c>
      <c r="AZ88" s="15">
        <f ca="1">SUMPRODUCT(AZ$4:AZ$36,$CN$4:$CN$36)/Departamentos!$C42</f>
        <v>0</v>
      </c>
      <c r="BA88" s="15">
        <f ca="1">SUMPRODUCT(BA$4:BA$36,$CN$4:$CN$36)/Departamentos!$C42</f>
        <v>0</v>
      </c>
      <c r="BB88" s="15">
        <f ca="1">SUMPRODUCT(BB$4:BB$36,$CN$4:$CN$36)/Departamentos!$C42</f>
        <v>0.33276000685541102</v>
      </c>
      <c r="BC88" s="15">
        <f ca="1">SUMPRODUCT(BC$4:BC$36,$CN$4:$CN$36)/Departamentos!$C42</f>
        <v>0</v>
      </c>
      <c r="BD88" s="15">
        <f ca="1">SUMPRODUCT(BD$4:BD$36,$CN$4:$CN$36)/Departamentos!$C42</f>
        <v>0</v>
      </c>
      <c r="BE88" s="15">
        <f ca="1">SUMPRODUCT(BE$4:BE$36,$CN$4:$CN$36)/Departamentos!$C42</f>
        <v>0</v>
      </c>
      <c r="BF88" s="15">
        <f ca="1">SUMPRODUCT(BF$4:BF$36,$CN$4:$CN$36)/Departamentos!$C42</f>
        <v>0</v>
      </c>
      <c r="BG88" s="15">
        <f ca="1">SUMPRODUCT(BG$4:BG$36,$CN$4:$CN$36)/Departamentos!$C42</f>
        <v>0.64172320536511873</v>
      </c>
      <c r="BH88" s="15">
        <f ca="1">SUMPRODUCT(BH$4:BH$36,$CN$4:$CN$36)/Departamentos!$C42</f>
        <v>5.7830104067056951E-2</v>
      </c>
      <c r="BI88" s="15">
        <f ca="1">SUMPRODUCT(BI$4:BI$36,$CN$4:$CN$36)/Departamentos!$C42</f>
        <v>9.9682258627331558E-2</v>
      </c>
      <c r="BJ88" s="15">
        <f ca="1">SUMPRODUCT(BJ$4:BJ$36,$CN$4:$CN$36)/Departamentos!$C42</f>
        <v>0</v>
      </c>
      <c r="BK88" s="15">
        <f ca="1">SUMPRODUCT(BK$4:BK$36,$CN$4:$CN$36)/Departamentos!$C42</f>
        <v>0</v>
      </c>
      <c r="BL88" s="15">
        <f ca="1">SUMPRODUCT(BL$4:BL$36,$CN$4:$CN$36)/Departamentos!$C42</f>
        <v>1.9695740707283238E-3</v>
      </c>
      <c r="BM88" s="15">
        <f ca="1">SUMPRODUCT(BM$4:BM$36,$CN$4:$CN$36)/Departamentos!$C42</f>
        <v>0.21198056002061072</v>
      </c>
      <c r="BN88" s="15">
        <f ca="1">SUMPRODUCT(BN$4:BN$36,$CN$4:$CN$36)/Departamentos!$C42</f>
        <v>0</v>
      </c>
      <c r="BO88" s="15">
        <f ca="1">SUMPRODUCT(BO$4:BO$36,$CN$4:$CN$36)/Departamentos!$C42</f>
        <v>1.0031667936538457E-2</v>
      </c>
      <c r="BP88" s="15">
        <f ca="1">SUMPRODUCT(BP$4:BP$36,$CN$4:$CN$36)/Departamentos!$C42</f>
        <v>7.6006488383526397E-3</v>
      </c>
      <c r="BQ88" s="15">
        <f ca="1">SUMPRODUCT(BQ$4:BQ$36,$CN$4:$CN$36)/Departamentos!$C42</f>
        <v>0</v>
      </c>
      <c r="BR88" s="15">
        <f ca="1">SUMPRODUCT(BR$4:BR$36,$CN$4:$CN$36)/Departamentos!$C42</f>
        <v>0</v>
      </c>
      <c r="BS88" s="15">
        <f ca="1">SUMPRODUCT(BS$4:BS$36,$CN$4:$CN$36)/Departamentos!$C42</f>
        <v>0.10105474440571355</v>
      </c>
      <c r="BT88" s="15">
        <f ca="1">SUMPRODUCT(BT$4:BT$36,$CN$4:$CN$36)/Departamentos!$C42</f>
        <v>0</v>
      </c>
    </row>
    <row r="89" spans="1:72" x14ac:dyDescent="0.25">
      <c r="A89" s="15">
        <f>Departamentos!E43</f>
        <v>5</v>
      </c>
      <c r="B89" s="15" t="str">
        <f>Departamentos!D43</f>
        <v>Central</v>
      </c>
      <c r="C89" s="15">
        <f ca="1">SUMPRODUCT(C$4:C$36,$CO$4:$CO$36)/Departamentos!$C43</f>
        <v>0</v>
      </c>
      <c r="D89" s="15">
        <f ca="1">SUMPRODUCT(D$4:D$36,$CO$4:$CO$36)/Departamentos!$C43</f>
        <v>0</v>
      </c>
      <c r="E89" s="15">
        <f ca="1">SUMPRODUCT(E$4:E$36,$CO$4:$CO$36)/Departamentos!$C43</f>
        <v>0</v>
      </c>
      <c r="F89" s="15">
        <f ca="1">SUMPRODUCT(F$4:F$36,$CO$4:$CO$36)/Departamentos!$C43</f>
        <v>0</v>
      </c>
      <c r="G89" s="15">
        <f ca="1">SUMPRODUCT(G$4:G$36,$CO$4:$CO$36)/Departamentos!$C43</f>
        <v>0</v>
      </c>
      <c r="H89" s="15">
        <f ca="1">SUMPRODUCT(H$4:H$36,$CO$4:$CO$36)/Departamentos!$C43</f>
        <v>0</v>
      </c>
      <c r="I89" s="15">
        <f ca="1">SUMPRODUCT(I$4:I$36,$CO$4:$CO$36)/Departamentos!$C43</f>
        <v>0</v>
      </c>
      <c r="J89" s="15">
        <f ca="1">SUMPRODUCT(J$4:J$36,$CO$4:$CO$36)/Departamentos!$C43</f>
        <v>0</v>
      </c>
      <c r="K89" s="15">
        <f ca="1">SUMPRODUCT(K$4:K$36,$CO$4:$CO$36)/Departamentos!$C43</f>
        <v>0</v>
      </c>
      <c r="L89" s="15">
        <f ca="1">SUMPRODUCT(L$4:L$36,$CO$4:$CO$36)/Departamentos!$C43</f>
        <v>0</v>
      </c>
      <c r="M89" s="15">
        <f ca="1">SUMPRODUCT(M$4:M$36,$CO$4:$CO$36)/Departamentos!$C43</f>
        <v>0</v>
      </c>
      <c r="N89" s="15">
        <f ca="1">SUMPRODUCT(N$4:N$36,$CO$4:$CO$36)/Departamentos!$C43</f>
        <v>0</v>
      </c>
      <c r="O89" s="15">
        <f ca="1">SUMPRODUCT(O$4:O$36,$CO$4:$CO$36)/Departamentos!$C43</f>
        <v>0</v>
      </c>
      <c r="P89" s="15">
        <f ca="1">SUMPRODUCT(P$4:P$36,$CO$4:$CO$36)/Departamentos!$C43</f>
        <v>0</v>
      </c>
      <c r="Q89" s="15">
        <f ca="1">SUMPRODUCT(Q$4:Q$36,$CO$4:$CO$36)/Departamentos!$C43</f>
        <v>0</v>
      </c>
      <c r="R89" s="15">
        <f ca="1">SUMPRODUCT(R$4:R$36,$CO$4:$CO$36)/Departamentos!$C43</f>
        <v>3.8976550730236381</v>
      </c>
      <c r="S89" s="15">
        <f ca="1">SUMPRODUCT(S$4:S$36,$CO$4:$CO$36)/Departamentos!$C43</f>
        <v>6.5312107102039487</v>
      </c>
      <c r="T89" s="15">
        <f ca="1">SUMPRODUCT(T$4:T$36,$CO$4:$CO$36)/Departamentos!$C43</f>
        <v>3.355940145940465</v>
      </c>
      <c r="U89" s="15">
        <f ca="1">SUMPRODUCT(U$4:U$36,$CO$4:$CO$36)/Departamentos!$C43</f>
        <v>2.0085720237445668</v>
      </c>
      <c r="V89" s="15">
        <f ca="1">SUMPRODUCT(V$4:V$36,$CO$4:$CO$36)/Departamentos!$C43</f>
        <v>0</v>
      </c>
      <c r="W89" s="15">
        <f ca="1">SUMPRODUCT(W$4:W$36,$CO$4:$CO$36)/Departamentos!$C43</f>
        <v>0</v>
      </c>
      <c r="X89" s="15">
        <f ca="1">SUMPRODUCT(X$4:X$36,$CO$4:$CO$36)/Departamentos!$C43</f>
        <v>0</v>
      </c>
      <c r="Y89" s="15">
        <f ca="1">SUMPRODUCT(Y$4:Y$36,$CO$4:$CO$36)/Departamentos!$C43</f>
        <v>0</v>
      </c>
      <c r="Z89" s="15">
        <f ca="1">SUMPRODUCT(Z$4:Z$36,$CO$4:$CO$36)/Departamentos!$C43</f>
        <v>0</v>
      </c>
      <c r="AA89" s="15">
        <f ca="1">SUMPRODUCT(AA$4:AA$36,$CO$4:$CO$36)/Departamentos!$C43</f>
        <v>0</v>
      </c>
      <c r="AB89" s="15">
        <f ca="1">SUMPRODUCT(AB$4:AB$36,$CO$4:$CO$36)/Departamentos!$C43</f>
        <v>0</v>
      </c>
      <c r="AC89" s="15">
        <f ca="1">SUMPRODUCT(AC$4:AC$36,$CO$4:$CO$36)/Departamentos!$C43</f>
        <v>0</v>
      </c>
      <c r="AD89" s="15">
        <f ca="1">SUMPRODUCT(AD$4:AD$36,$CO$4:$CO$36)/Departamentos!$C43</f>
        <v>0</v>
      </c>
      <c r="AE89" s="15">
        <f ca="1">SUMPRODUCT(AE$4:AE$36,$CO$4:$CO$36)/Departamentos!$C43</f>
        <v>7.7781612788790024</v>
      </c>
      <c r="AF89" s="15">
        <f ca="1">SUMPRODUCT(AF$4:AF$36,$CO$4:$CO$36)/Departamentos!$C43</f>
        <v>0.79685816312719915</v>
      </c>
      <c r="AG89" s="15">
        <f ca="1">SUMPRODUCT(AG$4:AG$36,$CO$4:$CO$36)/Departamentos!$C43</f>
        <v>0.47194498704629773</v>
      </c>
      <c r="AH89" s="15">
        <f ca="1">SUMPRODUCT(AH$4:AH$36,$CO$4:$CO$36)/Departamentos!$C43</f>
        <v>1.2495535350795128</v>
      </c>
      <c r="AI89" s="15">
        <f ca="1">SUMPRODUCT(AI$4:AI$36,$CO$4:$CO$36)/Departamentos!$C43</f>
        <v>0.89508552157528964</v>
      </c>
      <c r="AJ89" s="15">
        <f ca="1">SUMPRODUCT(AJ$4:AJ$36,$CO$4:$CO$36)/Departamentos!$C43</f>
        <v>4.8967193842628744E-2</v>
      </c>
      <c r="AK89" s="15">
        <f ca="1">SUMPRODUCT(AK$4:AK$36,$CO$4:$CO$36)/Departamentos!$C43</f>
        <v>7.1791617485527794</v>
      </c>
      <c r="AL89" s="15">
        <f ca="1">SUMPRODUCT(AL$4:AL$36,$CO$4:$CO$36)/Departamentos!$C43</f>
        <v>0.34175803530681031</v>
      </c>
      <c r="AM89" s="15">
        <f ca="1">SUMPRODUCT(AM$4:AM$36,$CO$4:$CO$36)/Departamentos!$C43</f>
        <v>0</v>
      </c>
      <c r="AN89" s="15">
        <f ca="1">SUMPRODUCT(AN$4:AN$36,$CO$4:$CO$36)/Departamentos!$C43</f>
        <v>0.50155793252689973</v>
      </c>
      <c r="AO89" s="15">
        <f ca="1">SUMPRODUCT(AO$4:AO$36,$CO$4:$CO$36)/Departamentos!$C43</f>
        <v>0.16819954025747358</v>
      </c>
      <c r="AP89" s="15">
        <f ca="1">SUMPRODUCT(AP$4:AP$36,$CO$4:$CO$36)/Departamentos!$C43</f>
        <v>0.12322705217157491</v>
      </c>
      <c r="AQ89" s="15">
        <f ca="1">SUMPRODUCT(AQ$4:AQ$36,$CO$4:$CO$36)/Departamentos!$C43</f>
        <v>5.9309208064519225E-2</v>
      </c>
      <c r="AR89" s="15">
        <f ca="1">SUMPRODUCT(AR$4:AR$36,$CO$4:$CO$36)/Departamentos!$C43</f>
        <v>0</v>
      </c>
      <c r="AS89" s="15">
        <f ca="1">SUMPRODUCT(AS$4:AS$36,$CO$4:$CO$36)/Departamentos!$C43</f>
        <v>0</v>
      </c>
      <c r="AT89" s="15">
        <f ca="1">SUMPRODUCT(AT$4:AT$36,$CO$4:$CO$36)/Departamentos!$C43</f>
        <v>0</v>
      </c>
      <c r="AU89" s="15">
        <f ca="1">SUMPRODUCT(AU$4:AU$36,$CO$4:$CO$36)/Departamentos!$C43</f>
        <v>0</v>
      </c>
      <c r="AV89" s="15">
        <f ca="1">SUMPRODUCT(AV$4:AV$36,$CO$4:$CO$36)/Departamentos!$C43</f>
        <v>0.36079601357023794</v>
      </c>
      <c r="AW89" s="15">
        <f ca="1">SUMPRODUCT(AW$4:AW$36,$CO$4:$CO$36)/Departamentos!$C43</f>
        <v>0</v>
      </c>
      <c r="AX89" s="15">
        <f ca="1">SUMPRODUCT(AX$4:AX$36,$CO$4:$CO$36)/Departamentos!$C43</f>
        <v>0</v>
      </c>
      <c r="AY89" s="15">
        <f ca="1">SUMPRODUCT(AY$4:AY$36,$CO$4:$CO$36)/Departamentos!$C43</f>
        <v>0</v>
      </c>
      <c r="AZ89" s="15">
        <f ca="1">SUMPRODUCT(AZ$4:AZ$36,$CO$4:$CO$36)/Departamentos!$C43</f>
        <v>0</v>
      </c>
      <c r="BA89" s="15">
        <f ca="1">SUMPRODUCT(BA$4:BA$36,$CO$4:$CO$36)/Departamentos!$C43</f>
        <v>0</v>
      </c>
      <c r="BB89" s="15">
        <f ca="1">SUMPRODUCT(BB$4:BB$36,$CO$4:$CO$36)/Departamentos!$C43</f>
        <v>0.31096045877426665</v>
      </c>
      <c r="BC89" s="15">
        <f ca="1">SUMPRODUCT(BC$4:BC$36,$CO$4:$CO$36)/Departamentos!$C43</f>
        <v>0</v>
      </c>
      <c r="BD89" s="15">
        <f ca="1">SUMPRODUCT(BD$4:BD$36,$CO$4:$CO$36)/Departamentos!$C43</f>
        <v>0</v>
      </c>
      <c r="BE89" s="15">
        <f ca="1">SUMPRODUCT(BE$4:BE$36,$CO$4:$CO$36)/Departamentos!$C43</f>
        <v>0</v>
      </c>
      <c r="BF89" s="15">
        <f ca="1">SUMPRODUCT(BF$4:BF$36,$CO$4:$CO$36)/Departamentos!$C43</f>
        <v>0</v>
      </c>
      <c r="BG89" s="15">
        <f ca="1">SUMPRODUCT(BG$4:BG$36,$CO$4:$CO$36)/Departamentos!$C43</f>
        <v>0.66133040951220767</v>
      </c>
      <c r="BH89" s="15">
        <f ca="1">SUMPRODUCT(BH$4:BH$36,$CO$4:$CO$36)/Departamentos!$C43</f>
        <v>6.358870059334977E-2</v>
      </c>
      <c r="BI89" s="15">
        <f ca="1">SUMPRODUCT(BI$4:BI$36,$CO$4:$CO$36)/Departamentos!$C43</f>
        <v>0.10075415935897787</v>
      </c>
      <c r="BJ89" s="15">
        <f ca="1">SUMPRODUCT(BJ$4:BJ$36,$CO$4:$CO$36)/Departamentos!$C43</f>
        <v>0</v>
      </c>
      <c r="BK89" s="15">
        <f ca="1">SUMPRODUCT(BK$4:BK$36,$CO$4:$CO$36)/Departamentos!$C43</f>
        <v>0</v>
      </c>
      <c r="BL89" s="15">
        <f ca="1">SUMPRODUCT(BL$4:BL$36,$CO$4:$CO$36)/Departamentos!$C43</f>
        <v>1.2539596251184516E-3</v>
      </c>
      <c r="BM89" s="15">
        <f ca="1">SUMPRODUCT(BM$4:BM$36,$CO$4:$CO$36)/Departamentos!$C43</f>
        <v>0.20046039627731141</v>
      </c>
      <c r="BN89" s="15">
        <f ca="1">SUMPRODUCT(BN$4:BN$36,$CO$4:$CO$36)/Departamentos!$C43</f>
        <v>0</v>
      </c>
      <c r="BO89" s="15">
        <f ca="1">SUMPRODUCT(BO$4:BO$36,$CO$4:$CO$36)/Departamentos!$C43</f>
        <v>8.0385522051241425E-3</v>
      </c>
      <c r="BP89" s="15">
        <f ca="1">SUMPRODUCT(BP$4:BP$36,$CO$4:$CO$36)/Departamentos!$C43</f>
        <v>5.6866026255629016E-3</v>
      </c>
      <c r="BQ89" s="15">
        <f ca="1">SUMPRODUCT(BQ$4:BQ$36,$CO$4:$CO$36)/Departamentos!$C43</f>
        <v>0</v>
      </c>
      <c r="BR89" s="15">
        <f ca="1">SUMPRODUCT(BR$4:BR$36,$CO$4:$CO$36)/Departamentos!$C43</f>
        <v>0</v>
      </c>
      <c r="BS89" s="15">
        <f ca="1">SUMPRODUCT(BS$4:BS$36,$CO$4:$CO$36)/Departamentos!$C43</f>
        <v>0.10519547691185067</v>
      </c>
      <c r="BT89" s="15">
        <f ca="1">SUMPRODUCT(BT$4:BT$36,$CO$4:$CO$36)/Departamentos!$C43</f>
        <v>0</v>
      </c>
    </row>
    <row r="90" spans="1:72" x14ac:dyDescent="0.25">
      <c r="A90" s="15">
        <f>Departamentos!E44</f>
        <v>6</v>
      </c>
      <c r="B90" s="15" t="str">
        <f>Departamentos!D44</f>
        <v>Pacífica</v>
      </c>
      <c r="C90" s="15">
        <f ca="1">SUMPRODUCT(C$4:C$36,$CP$4:$CP$36)/Departamentos!$C44</f>
        <v>0</v>
      </c>
      <c r="D90" s="15">
        <f ca="1">SUMPRODUCT(D$4:D$36,$CP$4:$CP$36)/Departamentos!$C44</f>
        <v>0</v>
      </c>
      <c r="E90" s="15">
        <f ca="1">SUMPRODUCT(E$4:E$36,$CP$4:$CP$36)/Departamentos!$C44</f>
        <v>0</v>
      </c>
      <c r="F90" s="15">
        <f ca="1">SUMPRODUCT(F$4:F$36,$CP$4:$CP$36)/Departamentos!$C44</f>
        <v>0</v>
      </c>
      <c r="G90" s="15">
        <f ca="1">SUMPRODUCT(G$4:G$36,$CP$4:$CP$36)/Departamentos!$C44</f>
        <v>0</v>
      </c>
      <c r="H90" s="15">
        <f ca="1">SUMPRODUCT(H$4:H$36,$CP$4:$CP$36)/Departamentos!$C44</f>
        <v>0</v>
      </c>
      <c r="I90" s="15">
        <f ca="1">SUMPRODUCT(I$4:I$36,$CP$4:$CP$36)/Departamentos!$C44</f>
        <v>0</v>
      </c>
      <c r="J90" s="15">
        <f ca="1">SUMPRODUCT(J$4:J$36,$CP$4:$CP$36)/Departamentos!$C44</f>
        <v>0</v>
      </c>
      <c r="K90" s="15">
        <f ca="1">SUMPRODUCT(K$4:K$36,$CP$4:$CP$36)/Departamentos!$C44</f>
        <v>0</v>
      </c>
      <c r="L90" s="15">
        <f ca="1">SUMPRODUCT(L$4:L$36,$CP$4:$CP$36)/Departamentos!$C44</f>
        <v>0</v>
      </c>
      <c r="M90" s="15">
        <f ca="1">SUMPRODUCT(M$4:M$36,$CP$4:$CP$36)/Departamentos!$C44</f>
        <v>0</v>
      </c>
      <c r="N90" s="15">
        <f ca="1">SUMPRODUCT(N$4:N$36,$CP$4:$CP$36)/Departamentos!$C44</f>
        <v>0</v>
      </c>
      <c r="O90" s="15">
        <f ca="1">SUMPRODUCT(O$4:O$36,$CP$4:$CP$36)/Departamentos!$C44</f>
        <v>0</v>
      </c>
      <c r="P90" s="15">
        <f ca="1">SUMPRODUCT(P$4:P$36,$CP$4:$CP$36)/Departamentos!$C44</f>
        <v>0</v>
      </c>
      <c r="Q90" s="15">
        <f ca="1">SUMPRODUCT(Q$4:Q$36,$CP$4:$CP$36)/Departamentos!$C44</f>
        <v>0</v>
      </c>
      <c r="R90" s="15">
        <f ca="1">SUMPRODUCT(R$4:R$36,$CP$4:$CP$36)/Departamentos!$C44</f>
        <v>2.7813636466204912</v>
      </c>
      <c r="S90" s="15">
        <f ca="1">SUMPRODUCT(S$4:S$36,$CP$4:$CP$36)/Departamentos!$C44</f>
        <v>6.1802462552297506</v>
      </c>
      <c r="T90" s="15">
        <f ca="1">SUMPRODUCT(T$4:T$36,$CP$4:$CP$36)/Departamentos!$C44</f>
        <v>2.6322994452159372</v>
      </c>
      <c r="U90" s="15">
        <f ca="1">SUMPRODUCT(U$4:U$36,$CP$4:$CP$36)/Departamentos!$C44</f>
        <v>1.4359964740438458</v>
      </c>
      <c r="V90" s="15">
        <f ca="1">SUMPRODUCT(V$4:V$36,$CP$4:$CP$36)/Departamentos!$C44</f>
        <v>0</v>
      </c>
      <c r="W90" s="15">
        <f ca="1">SUMPRODUCT(W$4:W$36,$CP$4:$CP$36)/Departamentos!$C44</f>
        <v>0</v>
      </c>
      <c r="X90" s="15">
        <f ca="1">SUMPRODUCT(X$4:X$36,$CP$4:$CP$36)/Departamentos!$C44</f>
        <v>0</v>
      </c>
      <c r="Y90" s="15">
        <f ca="1">SUMPRODUCT(Y$4:Y$36,$CP$4:$CP$36)/Departamentos!$C44</f>
        <v>0</v>
      </c>
      <c r="Z90" s="15">
        <f ca="1">SUMPRODUCT(Z$4:Z$36,$CP$4:$CP$36)/Departamentos!$C44</f>
        <v>0</v>
      </c>
      <c r="AA90" s="15">
        <f ca="1">SUMPRODUCT(AA$4:AA$36,$CP$4:$CP$36)/Departamentos!$C44</f>
        <v>0</v>
      </c>
      <c r="AB90" s="15">
        <f ca="1">SUMPRODUCT(AB$4:AB$36,$CP$4:$CP$36)/Departamentos!$C44</f>
        <v>0</v>
      </c>
      <c r="AC90" s="15">
        <f ca="1">SUMPRODUCT(AC$4:AC$36,$CP$4:$CP$36)/Departamentos!$C44</f>
        <v>0</v>
      </c>
      <c r="AD90" s="15">
        <f ca="1">SUMPRODUCT(AD$4:AD$36,$CP$4:$CP$36)/Departamentos!$C44</f>
        <v>0</v>
      </c>
      <c r="AE90" s="15">
        <f ca="1">SUMPRODUCT(AE$4:AE$36,$CP$4:$CP$36)/Departamentos!$C44</f>
        <v>6.5682888516732936</v>
      </c>
      <c r="AF90" s="15">
        <f ca="1">SUMPRODUCT(AF$4:AF$36,$CP$4:$CP$36)/Departamentos!$C44</f>
        <v>0.71164028253954781</v>
      </c>
      <c r="AG90" s="15">
        <f ca="1">SUMPRODUCT(AG$4:AG$36,$CP$4:$CP$36)/Departamentos!$C44</f>
        <v>0.28614733849543689</v>
      </c>
      <c r="AH90" s="15">
        <f ca="1">SUMPRODUCT(AH$4:AH$36,$CP$4:$CP$36)/Departamentos!$C44</f>
        <v>0.99719764754459206</v>
      </c>
      <c r="AI90" s="15">
        <f ca="1">SUMPRODUCT(AI$4:AI$36,$CP$4:$CP$36)/Departamentos!$C44</f>
        <v>0.62359141715785471</v>
      </c>
      <c r="AJ90" s="15">
        <f ca="1">SUMPRODUCT(AJ$4:AJ$36,$CP$4:$CP$36)/Departamentos!$C44</f>
        <v>3.3508276691743534E-2</v>
      </c>
      <c r="AK90" s="15">
        <f ca="1">SUMPRODUCT(AK$4:AK$36,$CP$4:$CP$36)/Departamentos!$C44</f>
        <v>6.6947079766980195</v>
      </c>
      <c r="AL90" s="15">
        <f ca="1">SUMPRODUCT(AL$4:AL$36,$CP$4:$CP$36)/Departamentos!$C44</f>
        <v>0.14004356786933977</v>
      </c>
      <c r="AM90" s="15">
        <f ca="1">SUMPRODUCT(AM$4:AM$36,$CP$4:$CP$36)/Departamentos!$C44</f>
        <v>0</v>
      </c>
      <c r="AN90" s="15">
        <f ca="1">SUMPRODUCT(AN$4:AN$36,$CP$4:$CP$36)/Departamentos!$C44</f>
        <v>0.31210228897424891</v>
      </c>
      <c r="AO90" s="15">
        <f ca="1">SUMPRODUCT(AO$4:AO$36,$CP$4:$CP$36)/Departamentos!$C44</f>
        <v>8.3859231486192745E-2</v>
      </c>
      <c r="AP90" s="15">
        <f ca="1">SUMPRODUCT(AP$4:AP$36,$CP$4:$CP$36)/Departamentos!$C44</f>
        <v>0.13640815029922537</v>
      </c>
      <c r="AQ90" s="15">
        <f ca="1">SUMPRODUCT(AQ$4:AQ$36,$CP$4:$CP$36)/Departamentos!$C44</f>
        <v>5.4559847779859866E-2</v>
      </c>
      <c r="AR90" s="15">
        <f ca="1">SUMPRODUCT(AR$4:AR$36,$CP$4:$CP$36)/Departamentos!$C44</f>
        <v>0</v>
      </c>
      <c r="AS90" s="15">
        <f ca="1">SUMPRODUCT(AS$4:AS$36,$CP$4:$CP$36)/Departamentos!$C44</f>
        <v>0</v>
      </c>
      <c r="AT90" s="15">
        <f ca="1">SUMPRODUCT(AT$4:AT$36,$CP$4:$CP$36)/Departamentos!$C44</f>
        <v>0</v>
      </c>
      <c r="AU90" s="15">
        <f ca="1">SUMPRODUCT(AU$4:AU$36,$CP$4:$CP$36)/Departamentos!$C44</f>
        <v>0</v>
      </c>
      <c r="AV90" s="15">
        <f ca="1">SUMPRODUCT(AV$4:AV$36,$CP$4:$CP$36)/Departamentos!$C44</f>
        <v>0.2120455471088232</v>
      </c>
      <c r="AW90" s="15">
        <f ca="1">SUMPRODUCT(AW$4:AW$36,$CP$4:$CP$36)/Departamentos!$C44</f>
        <v>0</v>
      </c>
      <c r="AX90" s="15">
        <f ca="1">SUMPRODUCT(AX$4:AX$36,$CP$4:$CP$36)/Departamentos!$C44</f>
        <v>0</v>
      </c>
      <c r="AY90" s="15">
        <f ca="1">SUMPRODUCT(AY$4:AY$36,$CP$4:$CP$36)/Departamentos!$C44</f>
        <v>0</v>
      </c>
      <c r="AZ90" s="15">
        <f ca="1">SUMPRODUCT(AZ$4:AZ$36,$CP$4:$CP$36)/Departamentos!$C44</f>
        <v>0</v>
      </c>
      <c r="BA90" s="15">
        <f ca="1">SUMPRODUCT(BA$4:BA$36,$CP$4:$CP$36)/Departamentos!$C44</f>
        <v>0</v>
      </c>
      <c r="BB90" s="15">
        <f ca="1">SUMPRODUCT(BB$4:BB$36,$CP$4:$CP$36)/Departamentos!$C44</f>
        <v>0.20481526159275087</v>
      </c>
      <c r="BC90" s="15">
        <f ca="1">SUMPRODUCT(BC$4:BC$36,$CP$4:$CP$36)/Departamentos!$C44</f>
        <v>0</v>
      </c>
      <c r="BD90" s="15">
        <f ca="1">SUMPRODUCT(BD$4:BD$36,$CP$4:$CP$36)/Departamentos!$C44</f>
        <v>0</v>
      </c>
      <c r="BE90" s="15">
        <f ca="1">SUMPRODUCT(BE$4:BE$36,$CP$4:$CP$36)/Departamentos!$C44</f>
        <v>0</v>
      </c>
      <c r="BF90" s="15">
        <f ca="1">SUMPRODUCT(BF$4:BF$36,$CP$4:$CP$36)/Departamentos!$C44</f>
        <v>0</v>
      </c>
      <c r="BG90" s="15">
        <f ca="1">SUMPRODUCT(BG$4:BG$36,$CP$4:$CP$36)/Departamentos!$C44</f>
        <v>0.35667913624016712</v>
      </c>
      <c r="BH90" s="15">
        <f ca="1">SUMPRODUCT(BH$4:BH$36,$CP$4:$CP$36)/Departamentos!$C44</f>
        <v>6.5816709492378042E-2</v>
      </c>
      <c r="BI90" s="15">
        <f ca="1">SUMPRODUCT(BI$4:BI$36,$CP$4:$CP$36)/Departamentos!$C44</f>
        <v>0.11140135706265672</v>
      </c>
      <c r="BJ90" s="15">
        <f ca="1">SUMPRODUCT(BJ$4:BJ$36,$CP$4:$CP$36)/Departamentos!$C44</f>
        <v>0</v>
      </c>
      <c r="BK90" s="15">
        <f ca="1">SUMPRODUCT(BK$4:BK$36,$CP$4:$CP$36)/Departamentos!$C44</f>
        <v>0</v>
      </c>
      <c r="BL90" s="15">
        <f ca="1">SUMPRODUCT(BL$4:BL$36,$CP$4:$CP$36)/Departamentos!$C44</f>
        <v>1.1208810118561749E-3</v>
      </c>
      <c r="BM90" s="15">
        <f ca="1">SUMPRODUCT(BM$4:BM$36,$CP$4:$CP$36)/Departamentos!$C44</f>
        <v>0.19789301682020416</v>
      </c>
      <c r="BN90" s="15">
        <f ca="1">SUMPRODUCT(BN$4:BN$36,$CP$4:$CP$36)/Departamentos!$C44</f>
        <v>0</v>
      </c>
      <c r="BO90" s="15">
        <f ca="1">SUMPRODUCT(BO$4:BO$36,$CP$4:$CP$36)/Departamentos!$C44</f>
        <v>1.0194252321265619E-2</v>
      </c>
      <c r="BP90" s="15">
        <f ca="1">SUMPRODUCT(BP$4:BP$36,$CP$4:$CP$36)/Departamentos!$C44</f>
        <v>8.2452760162819647E-3</v>
      </c>
      <c r="BQ90" s="15">
        <f ca="1">SUMPRODUCT(BQ$4:BQ$36,$CP$4:$CP$36)/Departamentos!$C44</f>
        <v>0</v>
      </c>
      <c r="BR90" s="15">
        <f ca="1">SUMPRODUCT(BR$4:BR$36,$CP$4:$CP$36)/Departamentos!$C44</f>
        <v>0</v>
      </c>
      <c r="BS90" s="15">
        <f ca="1">SUMPRODUCT(BS$4:BS$36,$CP$4:$CP$36)/Departamentos!$C44</f>
        <v>0.13001105981677211</v>
      </c>
      <c r="BT90" s="15">
        <f ca="1">SUMPRODUCT(BT$4:BT$36,$CP$4:$CP$36)/Departamentos!$C44</f>
        <v>0</v>
      </c>
    </row>
    <row r="91" spans="1:72" x14ac:dyDescent="0.25">
      <c r="A91" s="15">
        <f>Departamentos!E45</f>
        <v>7</v>
      </c>
      <c r="B91" s="15" t="str">
        <f>Departamentos!D45</f>
        <v>Valle del cauca</v>
      </c>
      <c r="C91" s="15">
        <f ca="1">SUMPRODUCT(C$4:C$36,$CQ$4:$CQ$36)/Departamentos!$C45</f>
        <v>0</v>
      </c>
      <c r="D91" s="15">
        <f ca="1">SUMPRODUCT(D$4:D$36,$CQ$4:$CQ$36)/Departamentos!$C45</f>
        <v>0</v>
      </c>
      <c r="E91" s="15">
        <f ca="1">SUMPRODUCT(E$4:E$36,$CQ$4:$CQ$36)/Departamentos!$C45</f>
        <v>0</v>
      </c>
      <c r="F91" s="15">
        <f ca="1">SUMPRODUCT(F$4:F$36,$CQ$4:$CQ$36)/Departamentos!$C45</f>
        <v>0</v>
      </c>
      <c r="G91" s="15">
        <f ca="1">SUMPRODUCT(G$4:G$36,$CQ$4:$CQ$36)/Departamentos!$C45</f>
        <v>0</v>
      </c>
      <c r="H91" s="15">
        <f ca="1">SUMPRODUCT(H$4:H$36,$CQ$4:$CQ$36)/Departamentos!$C45</f>
        <v>0</v>
      </c>
      <c r="I91" s="15">
        <f ca="1">SUMPRODUCT(I$4:I$36,$CQ$4:$CQ$36)/Departamentos!$C45</f>
        <v>0</v>
      </c>
      <c r="J91" s="15">
        <f ca="1">SUMPRODUCT(J$4:J$36,$CQ$4:$CQ$36)/Departamentos!$C45</f>
        <v>0</v>
      </c>
      <c r="K91" s="15">
        <f ca="1">SUMPRODUCT(K$4:K$36,$CQ$4:$CQ$36)/Departamentos!$C45</f>
        <v>0</v>
      </c>
      <c r="L91" s="15">
        <f ca="1">SUMPRODUCT(L$4:L$36,$CQ$4:$CQ$36)/Departamentos!$C45</f>
        <v>0</v>
      </c>
      <c r="M91" s="15">
        <f ca="1">SUMPRODUCT(M$4:M$36,$CQ$4:$CQ$36)/Departamentos!$C45</f>
        <v>0</v>
      </c>
      <c r="N91" s="15">
        <f ca="1">SUMPRODUCT(N$4:N$36,$CQ$4:$CQ$36)/Departamentos!$C45</f>
        <v>0</v>
      </c>
      <c r="O91" s="15">
        <f ca="1">SUMPRODUCT(O$4:O$36,$CQ$4:$CQ$36)/Departamentos!$C45</f>
        <v>0</v>
      </c>
      <c r="P91" s="15">
        <f ca="1">SUMPRODUCT(P$4:P$36,$CQ$4:$CQ$36)/Departamentos!$C45</f>
        <v>0</v>
      </c>
      <c r="Q91" s="15">
        <f ca="1">SUMPRODUCT(Q$4:Q$36,$CQ$4:$CQ$36)/Departamentos!$C45</f>
        <v>0</v>
      </c>
      <c r="R91" s="15">
        <f ca="1">SUMPRODUCT(R$4:R$36,$CQ$4:$CQ$36)/Departamentos!$C45</f>
        <v>4.8060578999999999</v>
      </c>
      <c r="S91" s="15">
        <f ca="1">SUMPRODUCT(S$4:S$36,$CQ$4:$CQ$36)/Departamentos!$C45</f>
        <v>6.5963079999999996</v>
      </c>
      <c r="T91" s="15">
        <f ca="1">SUMPRODUCT(T$4:T$36,$CQ$4:$CQ$36)/Departamentos!$C45</f>
        <v>4.0418190000000003</v>
      </c>
      <c r="U91" s="15">
        <f ca="1">SUMPRODUCT(U$4:U$36,$CQ$4:$CQ$36)/Departamentos!$C45</f>
        <v>2.5915876</v>
      </c>
      <c r="V91" s="15">
        <f ca="1">SUMPRODUCT(V$4:V$36,$CQ$4:$CQ$36)/Departamentos!$C45</f>
        <v>0</v>
      </c>
      <c r="W91" s="15">
        <f ca="1">SUMPRODUCT(W$4:W$36,$CQ$4:$CQ$36)/Departamentos!$C45</f>
        <v>0</v>
      </c>
      <c r="X91" s="15">
        <f ca="1">SUMPRODUCT(X$4:X$36,$CQ$4:$CQ$36)/Departamentos!$C45</f>
        <v>0</v>
      </c>
      <c r="Y91" s="15">
        <f ca="1">SUMPRODUCT(Y$4:Y$36,$CQ$4:$CQ$36)/Departamentos!$C45</f>
        <v>0</v>
      </c>
      <c r="Z91" s="15">
        <f ca="1">SUMPRODUCT(Z$4:Z$36,$CQ$4:$CQ$36)/Departamentos!$C45</f>
        <v>0</v>
      </c>
      <c r="AA91" s="15">
        <f ca="1">SUMPRODUCT(AA$4:AA$36,$CQ$4:$CQ$36)/Departamentos!$C45</f>
        <v>0</v>
      </c>
      <c r="AB91" s="15">
        <f ca="1">SUMPRODUCT(AB$4:AB$36,$CQ$4:$CQ$36)/Departamentos!$C45</f>
        <v>0</v>
      </c>
      <c r="AC91" s="15">
        <f ca="1">SUMPRODUCT(AC$4:AC$36,$CQ$4:$CQ$36)/Departamentos!$C45</f>
        <v>0</v>
      </c>
      <c r="AD91" s="15">
        <f ca="1">SUMPRODUCT(AD$4:AD$36,$CQ$4:$CQ$36)/Departamentos!$C45</f>
        <v>0</v>
      </c>
      <c r="AE91" s="15">
        <f ca="1">SUMPRODUCT(AE$4:AE$36,$CQ$4:$CQ$36)/Departamentos!$C45</f>
        <v>8.6448389999999993</v>
      </c>
      <c r="AF91" s="15">
        <f ca="1">SUMPRODUCT(AF$4:AF$36,$CQ$4:$CQ$36)/Departamentos!$C45</f>
        <v>0.76773899999999995</v>
      </c>
      <c r="AG91" s="15">
        <f ca="1">SUMPRODUCT(AG$4:AG$36,$CQ$4:$CQ$36)/Departamentos!$C45</f>
        <v>0.43449742724305401</v>
      </c>
      <c r="AH91" s="15">
        <f ca="1">SUMPRODUCT(AH$4:AH$36,$CQ$4:$CQ$36)/Departamentos!$C45</f>
        <v>1.504165</v>
      </c>
      <c r="AI91" s="15">
        <f ca="1">SUMPRODUCT(AI$4:AI$36,$CQ$4:$CQ$36)/Departamentos!$C45</f>
        <v>1.0757588</v>
      </c>
      <c r="AJ91" s="15">
        <f ca="1">SUMPRODUCT(AJ$4:AJ$36,$CQ$4:$CQ$36)/Departamentos!$C45</f>
        <v>6.1998440000000002E-2</v>
      </c>
      <c r="AK91" s="15">
        <f ca="1">SUMPRODUCT(AK$4:AK$36,$CQ$4:$CQ$36)/Departamentos!$C45</f>
        <v>9.264462</v>
      </c>
      <c r="AL91" s="15">
        <f ca="1">SUMPRODUCT(AL$4:AL$36,$CQ$4:$CQ$36)/Departamentos!$C45</f>
        <v>0.49065949046615798</v>
      </c>
      <c r="AM91" s="15">
        <f ca="1">SUMPRODUCT(AM$4:AM$36,$CQ$4:$CQ$36)/Departamentos!$C45</f>
        <v>0</v>
      </c>
      <c r="AN91" s="15">
        <f ca="1">SUMPRODUCT(AN$4:AN$36,$CQ$4:$CQ$36)/Departamentos!$C45</f>
        <v>0.65995302</v>
      </c>
      <c r="AO91" s="15">
        <f ca="1">SUMPRODUCT(AO$4:AO$36,$CQ$4:$CQ$36)/Departamentos!$C45</f>
        <v>0.25446274000000002</v>
      </c>
      <c r="AP91" s="15">
        <f ca="1">SUMPRODUCT(AP$4:AP$36,$CQ$4:$CQ$36)/Departamentos!$C45</f>
        <v>0.15727805</v>
      </c>
      <c r="AQ91" s="15">
        <f ca="1">SUMPRODUCT(AQ$4:AQ$36,$CQ$4:$CQ$36)/Departamentos!$C45</f>
        <v>9.6782090000000001E-2</v>
      </c>
      <c r="AR91" s="15">
        <f ca="1">SUMPRODUCT(AR$4:AR$36,$CQ$4:$CQ$36)/Departamentos!$C45</f>
        <v>0</v>
      </c>
      <c r="AS91" s="15">
        <f ca="1">SUMPRODUCT(AS$4:AS$36,$CQ$4:$CQ$36)/Departamentos!$C45</f>
        <v>0</v>
      </c>
      <c r="AT91" s="15">
        <f ca="1">SUMPRODUCT(AT$4:AT$36,$CQ$4:$CQ$36)/Departamentos!$C45</f>
        <v>0</v>
      </c>
      <c r="AU91" s="15">
        <f ca="1">SUMPRODUCT(AU$4:AU$36,$CQ$4:$CQ$36)/Departamentos!$C45</f>
        <v>0</v>
      </c>
      <c r="AV91" s="15">
        <f ca="1">SUMPRODUCT(AV$4:AV$36,$CQ$4:$CQ$36)/Departamentos!$C45</f>
        <v>0.4640726</v>
      </c>
      <c r="AW91" s="15">
        <f ca="1">SUMPRODUCT(AW$4:AW$36,$CQ$4:$CQ$36)/Departamentos!$C45</f>
        <v>0</v>
      </c>
      <c r="AX91" s="15">
        <f ca="1">SUMPRODUCT(AX$4:AX$36,$CQ$4:$CQ$36)/Departamentos!$C45</f>
        <v>0</v>
      </c>
      <c r="AY91" s="15">
        <f ca="1">SUMPRODUCT(AY$4:AY$36,$CQ$4:$CQ$36)/Departamentos!$C45</f>
        <v>0</v>
      </c>
      <c r="AZ91" s="15">
        <f ca="1">SUMPRODUCT(AZ$4:AZ$36,$CQ$4:$CQ$36)/Departamentos!$C45</f>
        <v>0</v>
      </c>
      <c r="BA91" s="15">
        <f ca="1">SUMPRODUCT(BA$4:BA$36,$CQ$4:$CQ$36)/Departamentos!$C45</f>
        <v>0</v>
      </c>
      <c r="BB91" s="15">
        <f ca="1">SUMPRODUCT(BB$4:BB$36,$CQ$4:$CQ$36)/Departamentos!$C45</f>
        <v>0.40682609400000003</v>
      </c>
      <c r="BC91" s="15">
        <f ca="1">SUMPRODUCT(BC$4:BC$36,$CQ$4:$CQ$36)/Departamentos!$C45</f>
        <v>0</v>
      </c>
      <c r="BD91" s="15">
        <f ca="1">SUMPRODUCT(BD$4:BD$36,$CQ$4:$CQ$36)/Departamentos!$C45</f>
        <v>0</v>
      </c>
      <c r="BE91" s="15">
        <f ca="1">SUMPRODUCT(BE$4:BE$36,$CQ$4:$CQ$36)/Departamentos!$C45</f>
        <v>0</v>
      </c>
      <c r="BF91" s="15">
        <f ca="1">SUMPRODUCT(BF$4:BF$36,$CQ$4:$CQ$36)/Departamentos!$C45</f>
        <v>0</v>
      </c>
      <c r="BG91" s="15">
        <f ca="1">SUMPRODUCT(BG$4:BG$36,$CQ$4:$CQ$36)/Departamentos!$C45</f>
        <v>0.83677080000000004</v>
      </c>
      <c r="BH91" s="15">
        <f ca="1">SUMPRODUCT(BH$4:BH$36,$CQ$4:$CQ$36)/Departamentos!$C45</f>
        <v>4.6104829999999999E-2</v>
      </c>
      <c r="BI91" s="15">
        <f ca="1">SUMPRODUCT(BI$4:BI$36,$CQ$4:$CQ$36)/Departamentos!$C45</f>
        <v>6.4086799999999999E-2</v>
      </c>
      <c r="BJ91" s="15">
        <f ca="1">SUMPRODUCT(BJ$4:BJ$36,$CQ$4:$CQ$36)/Departamentos!$C45</f>
        <v>0</v>
      </c>
      <c r="BK91" s="15">
        <f ca="1">SUMPRODUCT(BK$4:BK$36,$CQ$4:$CQ$36)/Departamentos!$C45</f>
        <v>0</v>
      </c>
      <c r="BL91" s="15">
        <f ca="1">SUMPRODUCT(BL$4:BL$36,$CQ$4:$CQ$36)/Departamentos!$C45</f>
        <v>3.4670373000000002E-3</v>
      </c>
      <c r="BM91" s="15">
        <f ca="1">SUMPRODUCT(BM$4:BM$36,$CQ$4:$CQ$36)/Departamentos!$C45</f>
        <v>0.13829064999999999</v>
      </c>
      <c r="BN91" s="15">
        <f ca="1">SUMPRODUCT(BN$4:BN$36,$CQ$4:$CQ$36)/Departamentos!$C45</f>
        <v>0</v>
      </c>
      <c r="BO91" s="15">
        <f ca="1">SUMPRODUCT(BO$4:BO$36,$CQ$4:$CQ$36)/Departamentos!$C45</f>
        <v>6.6498549999999997E-3</v>
      </c>
      <c r="BP91" s="15">
        <f ca="1">SUMPRODUCT(BP$4:BP$36,$CQ$4:$CQ$36)/Departamentos!$C45</f>
        <v>5.09173E-3</v>
      </c>
      <c r="BQ91" s="15">
        <f ca="1">SUMPRODUCT(BQ$4:BQ$36,$CQ$4:$CQ$36)/Departamentos!$C45</f>
        <v>0</v>
      </c>
      <c r="BR91" s="15">
        <f ca="1">SUMPRODUCT(BR$4:BR$36,$CQ$4:$CQ$36)/Departamentos!$C45</f>
        <v>0</v>
      </c>
      <c r="BS91" s="15">
        <f ca="1">SUMPRODUCT(BS$4:BS$36,$CQ$4:$CQ$36)/Departamentos!$C45</f>
        <v>6.2480419999999995E-2</v>
      </c>
      <c r="BT91" s="15">
        <f ca="1">SUMPRODUCT(BT$4:BT$36,$CQ$4:$CQ$36)/Departamentos!$C45</f>
        <v>0</v>
      </c>
    </row>
    <row r="92" spans="1:72" x14ac:dyDescent="0.25">
      <c r="A92" s="15">
        <f>Departamentos!E46</f>
        <v>8</v>
      </c>
      <c r="B92" s="15" t="str">
        <f>Departamentos!D46</f>
        <v>Orinoquía - amazonía</v>
      </c>
      <c r="C92" s="15">
        <f ca="1">SUMPRODUCT(C$4:C$36,$CR$4:$CR$36)/Departamentos!$C46</f>
        <v>0</v>
      </c>
      <c r="D92" s="15">
        <f ca="1">SUMPRODUCT(D$4:D$36,$CR$4:$CR$36)/Departamentos!$C46</f>
        <v>0</v>
      </c>
      <c r="E92" s="15">
        <f ca="1">SUMPRODUCT(E$4:E$36,$CR$4:$CR$36)/Departamentos!$C46</f>
        <v>0</v>
      </c>
      <c r="F92" s="15">
        <f ca="1">SUMPRODUCT(F$4:F$36,$CR$4:$CR$36)/Departamentos!$C46</f>
        <v>0</v>
      </c>
      <c r="G92" s="15">
        <f ca="1">SUMPRODUCT(G$4:G$36,$CR$4:$CR$36)/Departamentos!$C46</f>
        <v>0</v>
      </c>
      <c r="H92" s="15">
        <f ca="1">SUMPRODUCT(H$4:H$36,$CR$4:$CR$36)/Departamentos!$C46</f>
        <v>0</v>
      </c>
      <c r="I92" s="15">
        <f ca="1">SUMPRODUCT(I$4:I$36,$CR$4:$CR$36)/Departamentos!$C46</f>
        <v>0</v>
      </c>
      <c r="J92" s="15">
        <f ca="1">SUMPRODUCT(J$4:J$36,$CR$4:$CR$36)/Departamentos!$C46</f>
        <v>0</v>
      </c>
      <c r="K92" s="15">
        <f ca="1">SUMPRODUCT(K$4:K$36,$CR$4:$CR$36)/Departamentos!$C46</f>
        <v>0</v>
      </c>
      <c r="L92" s="15">
        <f ca="1">SUMPRODUCT(L$4:L$36,$CR$4:$CR$36)/Departamentos!$C46</f>
        <v>0</v>
      </c>
      <c r="M92" s="15">
        <f ca="1">SUMPRODUCT(M$4:M$36,$CR$4:$CR$36)/Departamentos!$C46</f>
        <v>0</v>
      </c>
      <c r="N92" s="15">
        <f ca="1">SUMPRODUCT(N$4:N$36,$CR$4:$CR$36)/Departamentos!$C46</f>
        <v>0</v>
      </c>
      <c r="O92" s="15">
        <f ca="1">SUMPRODUCT(O$4:O$36,$CR$4:$CR$36)/Departamentos!$C46</f>
        <v>0</v>
      </c>
      <c r="P92" s="15">
        <f ca="1">SUMPRODUCT(P$4:P$36,$CR$4:$CR$36)/Departamentos!$C46</f>
        <v>0</v>
      </c>
      <c r="Q92" s="15">
        <f ca="1">SUMPRODUCT(Q$4:Q$36,$CR$4:$CR$36)/Departamentos!$C46</f>
        <v>0</v>
      </c>
      <c r="R92" s="15">
        <f ca="1">SUMPRODUCT(R$4:R$36,$CR$4:$CR$36)/Departamentos!$C46</f>
        <v>2.824763818236832</v>
      </c>
      <c r="S92" s="15">
        <f ca="1">SUMPRODUCT(S$4:S$36,$CR$4:$CR$36)/Departamentos!$C46</f>
        <v>6.4313846247142088</v>
      </c>
      <c r="T92" s="15">
        <f ca="1">SUMPRODUCT(T$4:T$36,$CR$4:$CR$36)/Departamentos!$C46</f>
        <v>2.4191832018796844</v>
      </c>
      <c r="U92" s="15">
        <f ca="1">SUMPRODUCT(U$4:U$36,$CR$4:$CR$36)/Departamentos!$C46</f>
        <v>1.2611095859456283</v>
      </c>
      <c r="V92" s="15">
        <f ca="1">SUMPRODUCT(V$4:V$36,$CR$4:$CR$36)/Departamentos!$C46</f>
        <v>0</v>
      </c>
      <c r="W92" s="15">
        <f ca="1">SUMPRODUCT(W$4:W$36,$CR$4:$CR$36)/Departamentos!$C46</f>
        <v>0</v>
      </c>
      <c r="X92" s="15">
        <f ca="1">SUMPRODUCT(X$4:X$36,$CR$4:$CR$36)/Departamentos!$C46</f>
        <v>0</v>
      </c>
      <c r="Y92" s="15">
        <f ca="1">SUMPRODUCT(Y$4:Y$36,$CR$4:$CR$36)/Departamentos!$C46</f>
        <v>0</v>
      </c>
      <c r="Z92" s="15">
        <f ca="1">SUMPRODUCT(Z$4:Z$36,$CR$4:$CR$36)/Departamentos!$C46</f>
        <v>0</v>
      </c>
      <c r="AA92" s="15">
        <f ca="1">SUMPRODUCT(AA$4:AA$36,$CR$4:$CR$36)/Departamentos!$C46</f>
        <v>0</v>
      </c>
      <c r="AB92" s="15">
        <f ca="1">SUMPRODUCT(AB$4:AB$36,$CR$4:$CR$36)/Departamentos!$C46</f>
        <v>0</v>
      </c>
      <c r="AC92" s="15">
        <f ca="1">SUMPRODUCT(AC$4:AC$36,$CR$4:$CR$36)/Departamentos!$C46</f>
        <v>0</v>
      </c>
      <c r="AD92" s="15">
        <f ca="1">SUMPRODUCT(AD$4:AD$36,$CR$4:$CR$36)/Departamentos!$C46</f>
        <v>0</v>
      </c>
      <c r="AE92" s="15">
        <f ca="1">SUMPRODUCT(AE$4:AE$36,$CR$4:$CR$36)/Departamentos!$C46</f>
        <v>6.7606174271858466</v>
      </c>
      <c r="AF92" s="15">
        <f ca="1">SUMPRODUCT(AF$4:AF$36,$CR$4:$CR$36)/Departamentos!$C46</f>
        <v>0.69191718595391993</v>
      </c>
      <c r="AG92" s="15">
        <f ca="1">SUMPRODUCT(AG$4:AG$36,$CR$4:$CR$36)/Departamentos!$C46</f>
        <v>0.14817406116046664</v>
      </c>
      <c r="AH92" s="15">
        <f ca="1">SUMPRODUCT(AH$4:AH$36,$CR$4:$CR$36)/Departamentos!$C46</f>
        <v>0.93588407165548493</v>
      </c>
      <c r="AI92" s="15">
        <f ca="1">SUMPRODUCT(AI$4:AI$36,$CR$4:$CR$36)/Departamentos!$C46</f>
        <v>0.61413805106165764</v>
      </c>
      <c r="AJ92" s="15">
        <f ca="1">SUMPRODUCT(AJ$4:AJ$36,$CR$4:$CR$36)/Departamentos!$C46</f>
        <v>3.0204574038249807E-2</v>
      </c>
      <c r="AK92" s="15">
        <f ca="1">SUMPRODUCT(AK$4:AK$36,$CR$4:$CR$36)/Departamentos!$C46</f>
        <v>4.3684803379307606</v>
      </c>
      <c r="AL92" s="15">
        <f ca="1">SUMPRODUCT(AL$4:AL$36,$CR$4:$CR$36)/Departamentos!$C46</f>
        <v>0.12621466256879152</v>
      </c>
      <c r="AM92" s="15">
        <f ca="1">SUMPRODUCT(AM$4:AM$36,$CR$4:$CR$36)/Departamentos!$C46</f>
        <v>0</v>
      </c>
      <c r="AN92" s="15">
        <f ca="1">SUMPRODUCT(AN$4:AN$36,$CR$4:$CR$36)/Departamentos!$C46</f>
        <v>0.31712205699896534</v>
      </c>
      <c r="AO92" s="15">
        <f ca="1">SUMPRODUCT(AO$4:AO$36,$CR$4:$CR$36)/Departamentos!$C46</f>
        <v>0.12308354367751916</v>
      </c>
      <c r="AP92" s="15">
        <f ca="1">SUMPRODUCT(AP$4:AP$36,$CR$4:$CR$36)/Departamentos!$C46</f>
        <v>0.10977522729869821</v>
      </c>
      <c r="AQ92" s="15">
        <f ca="1">SUMPRODUCT(AQ$4:AQ$36,$CR$4:$CR$36)/Departamentos!$C46</f>
        <v>5.2674335589721226E-2</v>
      </c>
      <c r="AR92" s="15">
        <f ca="1">SUMPRODUCT(AR$4:AR$36,$CR$4:$CR$36)/Departamentos!$C46</f>
        <v>0</v>
      </c>
      <c r="AS92" s="15">
        <f ca="1">SUMPRODUCT(AS$4:AS$36,$CR$4:$CR$36)/Departamentos!$C46</f>
        <v>0</v>
      </c>
      <c r="AT92" s="15">
        <f ca="1">SUMPRODUCT(AT$4:AT$36,$CR$4:$CR$36)/Departamentos!$C46</f>
        <v>0</v>
      </c>
      <c r="AU92" s="15">
        <f ca="1">SUMPRODUCT(AU$4:AU$36,$CR$4:$CR$36)/Departamentos!$C46</f>
        <v>0</v>
      </c>
      <c r="AV92" s="15">
        <f ca="1">SUMPRODUCT(AV$4:AV$36,$CR$4:$CR$36)/Departamentos!$C46</f>
        <v>0.19536409890961004</v>
      </c>
      <c r="AW92" s="15">
        <f ca="1">SUMPRODUCT(AW$4:AW$36,$CR$4:$CR$36)/Departamentos!$C46</f>
        <v>0</v>
      </c>
      <c r="AX92" s="15">
        <f ca="1">SUMPRODUCT(AX$4:AX$36,$CR$4:$CR$36)/Departamentos!$C46</f>
        <v>0</v>
      </c>
      <c r="AY92" s="15">
        <f ca="1">SUMPRODUCT(AY$4:AY$36,$CR$4:$CR$36)/Departamentos!$C46</f>
        <v>0</v>
      </c>
      <c r="AZ92" s="15">
        <f ca="1">SUMPRODUCT(AZ$4:AZ$36,$CR$4:$CR$36)/Departamentos!$C46</f>
        <v>0</v>
      </c>
      <c r="BA92" s="15">
        <f ca="1">SUMPRODUCT(BA$4:BA$36,$CR$4:$CR$36)/Departamentos!$C46</f>
        <v>0</v>
      </c>
      <c r="BB92" s="15">
        <f ca="1">SUMPRODUCT(BB$4:BB$36,$CR$4:$CR$36)/Departamentos!$C46</f>
        <v>0.16600035781966421</v>
      </c>
      <c r="BC92" s="15">
        <f ca="1">SUMPRODUCT(BC$4:BC$36,$CR$4:$CR$36)/Departamentos!$C46</f>
        <v>0</v>
      </c>
      <c r="BD92" s="15">
        <f ca="1">SUMPRODUCT(BD$4:BD$36,$CR$4:$CR$36)/Departamentos!$C46</f>
        <v>0</v>
      </c>
      <c r="BE92" s="15">
        <f ca="1">SUMPRODUCT(BE$4:BE$36,$CR$4:$CR$36)/Departamentos!$C46</f>
        <v>0</v>
      </c>
      <c r="BF92" s="15">
        <f ca="1">SUMPRODUCT(BF$4:BF$36,$CR$4:$CR$36)/Departamentos!$C46</f>
        <v>0</v>
      </c>
      <c r="BG92" s="15">
        <f ca="1">SUMPRODUCT(BG$4:BG$36,$CR$4:$CR$36)/Departamentos!$C46</f>
        <v>0.45599072721930006</v>
      </c>
      <c r="BH92" s="15">
        <f ca="1">SUMPRODUCT(BH$4:BH$36,$CR$4:$CR$36)/Departamentos!$C46</f>
        <v>9.3514348355568225E-2</v>
      </c>
      <c r="BI92" s="15">
        <f ca="1">SUMPRODUCT(BI$4:BI$36,$CR$4:$CR$36)/Departamentos!$C46</f>
        <v>0.12224752295327465</v>
      </c>
      <c r="BJ92" s="15">
        <f ca="1">SUMPRODUCT(BJ$4:BJ$36,$CR$4:$CR$36)/Departamentos!$C46</f>
        <v>0</v>
      </c>
      <c r="BK92" s="15">
        <f ca="1">SUMPRODUCT(BK$4:BK$36,$CR$4:$CR$36)/Departamentos!$C46</f>
        <v>0</v>
      </c>
      <c r="BL92" s="15">
        <f ca="1">SUMPRODUCT(BL$4:BL$36,$CR$4:$CR$36)/Departamentos!$C46</f>
        <v>1.9459802296551752E-3</v>
      </c>
      <c r="BM92" s="15">
        <f ca="1">SUMPRODUCT(BM$4:BM$36,$CR$4:$CR$36)/Departamentos!$C46</f>
        <v>0.26063232582730989</v>
      </c>
      <c r="BN92" s="15">
        <f ca="1">SUMPRODUCT(BN$4:BN$36,$CR$4:$CR$36)/Departamentos!$C46</f>
        <v>0</v>
      </c>
      <c r="BO92" s="15">
        <f ca="1">SUMPRODUCT(BO$4:BO$36,$CR$4:$CR$36)/Departamentos!$C46</f>
        <v>1.4762208179983922E-2</v>
      </c>
      <c r="BP92" s="15">
        <f ca="1">SUMPRODUCT(BP$4:BP$36,$CR$4:$CR$36)/Departamentos!$C46</f>
        <v>2.001865030437187E-2</v>
      </c>
      <c r="BQ92" s="15">
        <f ca="1">SUMPRODUCT(BQ$4:BQ$36,$CR$4:$CR$36)/Departamentos!$C46</f>
        <v>0</v>
      </c>
      <c r="BR92" s="15">
        <f ca="1">SUMPRODUCT(BR$4:BR$36,$CR$4:$CR$36)/Departamentos!$C46</f>
        <v>0</v>
      </c>
      <c r="BS92" s="15">
        <f ca="1">SUMPRODUCT(BS$4:BS$36,$CR$4:$CR$36)/Departamentos!$C46</f>
        <v>0.1436116265253527</v>
      </c>
      <c r="BT92" s="15">
        <f ca="1">SUMPRODUCT(BT$4:BT$36,$CR$4:$CR$36)/Departamentos!$C46</f>
        <v>0</v>
      </c>
    </row>
    <row r="93" spans="1:72" x14ac:dyDescent="0.25">
      <c r="A93" s="15">
        <f>Departamentos!E47</f>
        <v>9</v>
      </c>
      <c r="B93" s="15" t="str">
        <f>Departamentos!D47</f>
        <v>San Andrés</v>
      </c>
      <c r="C93" s="15">
        <f ca="1">SUMPRODUCT(C$4:C$36,$CS$4:$CS$36)/Departamentos!$C47</f>
        <v>0</v>
      </c>
      <c r="D93" s="15">
        <f ca="1">SUMPRODUCT(D$4:D$36,$CS$4:$CS$36)/Departamentos!$C47</f>
        <v>0</v>
      </c>
      <c r="E93" s="15">
        <f ca="1">SUMPRODUCT(E$4:E$36,$CS$4:$CS$36)/Departamentos!$C47</f>
        <v>0</v>
      </c>
      <c r="F93" s="15">
        <f ca="1">SUMPRODUCT(F$4:F$36,$CS$4:$CS$36)/Departamentos!$C47</f>
        <v>0</v>
      </c>
      <c r="G93" s="15">
        <f ca="1">SUMPRODUCT(G$4:G$36,$CS$4:$CS$36)/Departamentos!$C47</f>
        <v>0</v>
      </c>
      <c r="H93" s="15">
        <f ca="1">SUMPRODUCT(H$4:H$36,$CS$4:$CS$36)/Departamentos!$C47</f>
        <v>0</v>
      </c>
      <c r="I93" s="15">
        <f ca="1">SUMPRODUCT(I$4:I$36,$CS$4:$CS$36)/Departamentos!$C47</f>
        <v>0</v>
      </c>
      <c r="J93" s="15">
        <f ca="1">SUMPRODUCT(J$4:J$36,$CS$4:$CS$36)/Departamentos!$C47</f>
        <v>0</v>
      </c>
      <c r="K93" s="15">
        <f ca="1">SUMPRODUCT(K$4:K$36,$CS$4:$CS$36)/Departamentos!$C47</f>
        <v>0</v>
      </c>
      <c r="L93" s="15">
        <f ca="1">SUMPRODUCT(L$4:L$36,$CS$4:$CS$36)/Departamentos!$C47</f>
        <v>0</v>
      </c>
      <c r="M93" s="15">
        <f ca="1">SUMPRODUCT(M$4:M$36,$CS$4:$CS$36)/Departamentos!$C47</f>
        <v>0</v>
      </c>
      <c r="N93" s="15">
        <f ca="1">SUMPRODUCT(N$4:N$36,$CS$4:$CS$36)/Departamentos!$C47</f>
        <v>0</v>
      </c>
      <c r="O93" s="15">
        <f ca="1">SUMPRODUCT(O$4:O$36,$CS$4:$CS$36)/Departamentos!$C47</f>
        <v>0</v>
      </c>
      <c r="P93" s="15">
        <f ca="1">SUMPRODUCT(P$4:P$36,$CS$4:$CS$36)/Departamentos!$C47</f>
        <v>0</v>
      </c>
      <c r="Q93" s="15">
        <f ca="1">SUMPRODUCT(Q$4:Q$36,$CS$4:$CS$36)/Departamentos!$C47</f>
        <v>0</v>
      </c>
      <c r="R93" s="15">
        <f ca="1">SUMPRODUCT(R$4:R$36,$CS$4:$CS$36)/Departamentos!$C47</f>
        <v>4.5844092999999999</v>
      </c>
      <c r="S93" s="15">
        <f ca="1">SUMPRODUCT(S$4:S$36,$CS$4:$CS$36)/Departamentos!$C47</f>
        <v>6.880261</v>
      </c>
      <c r="T93" s="15">
        <f ca="1">SUMPRODUCT(T$4:T$36,$CS$4:$CS$36)/Departamentos!$C47</f>
        <v>4.8953379999999997</v>
      </c>
      <c r="U93" s="15">
        <f ca="1">SUMPRODUCT(U$4:U$36,$CS$4:$CS$36)/Departamentos!$C47</f>
        <v>2.076657</v>
      </c>
      <c r="V93" s="15">
        <f ca="1">SUMPRODUCT(V$4:V$36,$CS$4:$CS$36)/Departamentos!$C47</f>
        <v>0</v>
      </c>
      <c r="W93" s="15">
        <f ca="1">SUMPRODUCT(W$4:W$36,$CS$4:$CS$36)/Departamentos!$C47</f>
        <v>0</v>
      </c>
      <c r="X93" s="15">
        <f ca="1">SUMPRODUCT(X$4:X$36,$CS$4:$CS$36)/Departamentos!$C47</f>
        <v>0</v>
      </c>
      <c r="Y93" s="15">
        <f ca="1">SUMPRODUCT(Y$4:Y$36,$CS$4:$CS$36)/Departamentos!$C47</f>
        <v>0</v>
      </c>
      <c r="Z93" s="15">
        <f ca="1">SUMPRODUCT(Z$4:Z$36,$CS$4:$CS$36)/Departamentos!$C47</f>
        <v>0</v>
      </c>
      <c r="AA93" s="15">
        <f ca="1">SUMPRODUCT(AA$4:AA$36,$CS$4:$CS$36)/Departamentos!$C47</f>
        <v>0</v>
      </c>
      <c r="AB93" s="15">
        <f ca="1">SUMPRODUCT(AB$4:AB$36,$CS$4:$CS$36)/Departamentos!$C47</f>
        <v>0</v>
      </c>
      <c r="AC93" s="15">
        <f ca="1">SUMPRODUCT(AC$4:AC$36,$CS$4:$CS$36)/Departamentos!$C47</f>
        <v>0</v>
      </c>
      <c r="AD93" s="15">
        <f ca="1">SUMPRODUCT(AD$4:AD$36,$CS$4:$CS$36)/Departamentos!$C47</f>
        <v>0</v>
      </c>
      <c r="AE93" s="15">
        <f ca="1">SUMPRODUCT(AE$4:AE$36,$CS$4:$CS$36)/Departamentos!$C47</f>
        <v>9.3848889999999994</v>
      </c>
      <c r="AF93" s="15">
        <f ca="1">SUMPRODUCT(AF$4:AF$36,$CS$4:$CS$36)/Departamentos!$C47</f>
        <v>0.528339</v>
      </c>
      <c r="AG93" s="15">
        <f ca="1">SUMPRODUCT(AG$4:AG$36,$CS$4:$CS$36)/Departamentos!$C47</f>
        <v>0.21751892476440601</v>
      </c>
      <c r="AH93" s="15">
        <f ca="1">SUMPRODUCT(AH$4:AH$36,$CS$4:$CS$36)/Departamentos!$C47</f>
        <v>1.5905218000000001</v>
      </c>
      <c r="AI93" s="15">
        <f ca="1">SUMPRODUCT(AI$4:AI$36,$CS$4:$CS$36)/Departamentos!$C47</f>
        <v>1.0215213000000001</v>
      </c>
      <c r="AJ93" s="15">
        <f ca="1">SUMPRODUCT(AJ$4:AJ$36,$CS$4:$CS$36)/Departamentos!$C47</f>
        <v>0.15196313</v>
      </c>
      <c r="AK93" s="15">
        <f ca="1">SUMPRODUCT(AK$4:AK$36,$CS$4:$CS$36)/Departamentos!$C47</f>
        <v>1.5969870000000002</v>
      </c>
      <c r="AL93" s="15">
        <f ca="1">SUMPRODUCT(AL$4:AL$36,$CS$4:$CS$36)/Departamentos!$C47</f>
        <v>0.15584796751944399</v>
      </c>
      <c r="AM93" s="15">
        <f ca="1">SUMPRODUCT(AM$4:AM$36,$CS$4:$CS$36)/Departamentos!$C47</f>
        <v>0</v>
      </c>
      <c r="AN93" s="15">
        <f ca="1">SUMPRODUCT(AN$4:AN$36,$CS$4:$CS$36)/Departamentos!$C47</f>
        <v>0.61820759999999997</v>
      </c>
      <c r="AO93" s="15">
        <f ca="1">SUMPRODUCT(AO$4:AO$36,$CS$4:$CS$36)/Departamentos!$C47</f>
        <v>0.30028487999999998</v>
      </c>
      <c r="AP93" s="15">
        <f ca="1">SUMPRODUCT(AP$4:AP$36,$CS$4:$CS$36)/Departamentos!$C47</f>
        <v>0.11631843</v>
      </c>
      <c r="AQ93" s="15">
        <f ca="1">SUMPRODUCT(AQ$4:AQ$36,$CS$4:$CS$36)/Departamentos!$C47</f>
        <v>0.15838922999999999</v>
      </c>
      <c r="AR93" s="15">
        <f ca="1">SUMPRODUCT(AR$4:AR$36,$CS$4:$CS$36)/Departamentos!$C47</f>
        <v>0</v>
      </c>
      <c r="AS93" s="15">
        <f ca="1">SUMPRODUCT(AS$4:AS$36,$CS$4:$CS$36)/Departamentos!$C47</f>
        <v>0</v>
      </c>
      <c r="AT93" s="15">
        <f ca="1">SUMPRODUCT(AT$4:AT$36,$CS$4:$CS$36)/Departamentos!$C47</f>
        <v>0</v>
      </c>
      <c r="AU93" s="15">
        <f ca="1">SUMPRODUCT(AU$4:AU$36,$CS$4:$CS$36)/Departamentos!$C47</f>
        <v>0</v>
      </c>
      <c r="AV93" s="15">
        <f ca="1">SUMPRODUCT(AV$4:AV$36,$CS$4:$CS$36)/Departamentos!$C47</f>
        <v>0.38362420000000003</v>
      </c>
      <c r="AW93" s="15">
        <f ca="1">SUMPRODUCT(AW$4:AW$36,$CS$4:$CS$36)/Departamentos!$C47</f>
        <v>0</v>
      </c>
      <c r="AX93" s="15">
        <f ca="1">SUMPRODUCT(AX$4:AX$36,$CS$4:$CS$36)/Departamentos!$C47</f>
        <v>0</v>
      </c>
      <c r="AY93" s="15">
        <f ca="1">SUMPRODUCT(AY$4:AY$36,$CS$4:$CS$36)/Departamentos!$C47</f>
        <v>0</v>
      </c>
      <c r="AZ93" s="15">
        <f ca="1">SUMPRODUCT(AZ$4:AZ$36,$CS$4:$CS$36)/Departamentos!$C47</f>
        <v>0</v>
      </c>
      <c r="BA93" s="15">
        <f ca="1">SUMPRODUCT(BA$4:BA$36,$CS$4:$CS$36)/Departamentos!$C47</f>
        <v>0</v>
      </c>
      <c r="BB93" s="15">
        <f ca="1">SUMPRODUCT(BB$4:BB$36,$CS$4:$CS$36)/Departamentos!$C47</f>
        <v>0.32067868999999999</v>
      </c>
      <c r="BC93" s="15">
        <f ca="1">SUMPRODUCT(BC$4:BC$36,$CS$4:$CS$36)/Departamentos!$C47</f>
        <v>0</v>
      </c>
      <c r="BD93" s="15">
        <f ca="1">SUMPRODUCT(BD$4:BD$36,$CS$4:$CS$36)/Departamentos!$C47</f>
        <v>0</v>
      </c>
      <c r="BE93" s="15">
        <f ca="1">SUMPRODUCT(BE$4:BE$36,$CS$4:$CS$36)/Departamentos!$C47</f>
        <v>0</v>
      </c>
      <c r="BF93" s="15">
        <f ca="1">SUMPRODUCT(BF$4:BF$36,$CS$4:$CS$36)/Departamentos!$C47</f>
        <v>0</v>
      </c>
      <c r="BG93" s="15">
        <f ca="1">SUMPRODUCT(BG$4:BG$36,$CS$4:$CS$36)/Departamentos!$C47</f>
        <v>0.36629410000000001</v>
      </c>
      <c r="BH93" s="15">
        <f ca="1">SUMPRODUCT(BH$4:BH$36,$CS$4:$CS$36)/Departamentos!$C47</f>
        <v>2.44154E-2</v>
      </c>
      <c r="BI93" s="15">
        <f ca="1">SUMPRODUCT(BI$4:BI$36,$CS$4:$CS$36)/Departamentos!$C47</f>
        <v>0.15539678000000001</v>
      </c>
      <c r="BJ93" s="15">
        <f ca="1">SUMPRODUCT(BJ$4:BJ$36,$CS$4:$CS$36)/Departamentos!$C47</f>
        <v>0</v>
      </c>
      <c r="BK93" s="15">
        <f ca="1">SUMPRODUCT(BK$4:BK$36,$CS$4:$CS$36)/Departamentos!$C47</f>
        <v>0</v>
      </c>
      <c r="BL93" s="15">
        <f ca="1">SUMPRODUCT(BL$4:BL$36,$CS$4:$CS$36)/Departamentos!$C47</f>
        <v>1.2283645E-3</v>
      </c>
      <c r="BM93" s="15">
        <f ca="1">SUMPRODUCT(BM$4:BM$36,$CS$4:$CS$36)/Departamentos!$C47</f>
        <v>0.37655499999999997</v>
      </c>
      <c r="BN93" s="15">
        <f ca="1">SUMPRODUCT(BN$4:BN$36,$CS$4:$CS$36)/Departamentos!$C47</f>
        <v>0</v>
      </c>
      <c r="BO93" s="15">
        <f ca="1">SUMPRODUCT(BO$4:BO$36,$CS$4:$CS$36)/Departamentos!$C47</f>
        <v>5.1945250000000002E-3</v>
      </c>
      <c r="BP93" s="15">
        <f ca="1">SUMPRODUCT(BP$4:BP$36,$CS$4:$CS$36)/Departamentos!$C47</f>
        <v>8.4833349999999998E-3</v>
      </c>
      <c r="BQ93" s="15">
        <f ca="1">SUMPRODUCT(BQ$4:BQ$36,$CS$4:$CS$36)/Departamentos!$C47</f>
        <v>0</v>
      </c>
      <c r="BR93" s="15">
        <f ca="1">SUMPRODUCT(BR$4:BR$36,$CS$4:$CS$36)/Departamentos!$C47</f>
        <v>0</v>
      </c>
      <c r="BS93" s="15">
        <f ca="1">SUMPRODUCT(BS$4:BS$36,$CS$4:$CS$36)/Departamentos!$C47</f>
        <v>6.5652169999999996E-2</v>
      </c>
      <c r="BT93" s="15">
        <f ca="1">SUMPRODUCT(BT$4:BT$36,$CS$4:$CS$36)/Departamentos!$C47</f>
        <v>0</v>
      </c>
    </row>
    <row r="97" spans="2:72" x14ac:dyDescent="0.25">
      <c r="B97" s="38" t="s">
        <v>459</v>
      </c>
      <c r="C97" s="38" t="str">
        <f>C$1</f>
        <v>A42_1</v>
      </c>
      <c r="D97" s="38" t="str">
        <f t="shared" ref="D97:BO97" si="122">D$1</f>
        <v>A43_1</v>
      </c>
      <c r="E97" s="38" t="str">
        <f t="shared" si="122"/>
        <v>A44_1</v>
      </c>
      <c r="F97" s="38" t="str">
        <f t="shared" si="122"/>
        <v>A45_1</v>
      </c>
      <c r="G97" s="38" t="str">
        <f t="shared" si="122"/>
        <v>A46_1</v>
      </c>
      <c r="H97" s="38" t="str">
        <f t="shared" si="122"/>
        <v>A47_1</v>
      </c>
      <c r="I97" s="38" t="str">
        <f t="shared" si="122"/>
        <v>A48_1</v>
      </c>
      <c r="J97" s="38" t="str">
        <f t="shared" si="122"/>
        <v>A49_1</v>
      </c>
      <c r="K97" s="38" t="str">
        <f t="shared" si="122"/>
        <v>A50_1</v>
      </c>
      <c r="L97" s="38" t="str">
        <f t="shared" si="122"/>
        <v>A51_1</v>
      </c>
      <c r="M97" s="38" t="str">
        <f t="shared" si="122"/>
        <v>A52_1</v>
      </c>
      <c r="N97" s="38" t="str">
        <f t="shared" si="122"/>
        <v>A53_1</v>
      </c>
      <c r="O97" s="38" t="str">
        <f t="shared" si="122"/>
        <v>A54_1_1</v>
      </c>
      <c r="P97" s="38" t="str">
        <f t="shared" si="122"/>
        <v>A54_2_1</v>
      </c>
      <c r="Q97" s="38" t="str">
        <f t="shared" si="122"/>
        <v>A54_3_1</v>
      </c>
      <c r="R97" s="38" t="str">
        <f t="shared" si="122"/>
        <v>A55_1</v>
      </c>
      <c r="S97" s="38" t="str">
        <f t="shared" si="122"/>
        <v>A56_1</v>
      </c>
      <c r="T97" s="38" t="str">
        <f t="shared" si="122"/>
        <v>AF_1</v>
      </c>
      <c r="U97" s="38" t="str">
        <f t="shared" si="122"/>
        <v>AU_1</v>
      </c>
      <c r="V97" s="38" t="str">
        <f t="shared" si="122"/>
        <v>H1_1</v>
      </c>
      <c r="W97" s="38" t="str">
        <f t="shared" si="122"/>
        <v>H2_1</v>
      </c>
      <c r="X97" s="38" t="str">
        <f t="shared" si="122"/>
        <v>H3_1</v>
      </c>
      <c r="Y97" s="38" t="str">
        <f t="shared" si="122"/>
        <v>H4_1</v>
      </c>
      <c r="Z97" s="38" t="str">
        <f t="shared" si="122"/>
        <v>H5_1</v>
      </c>
      <c r="AA97" s="38" t="str">
        <f t="shared" si="122"/>
        <v>H6_1</v>
      </c>
      <c r="AB97" s="38" t="str">
        <f t="shared" si="122"/>
        <v>H7_1</v>
      </c>
      <c r="AC97" s="38" t="str">
        <f t="shared" si="122"/>
        <v>H8_1</v>
      </c>
      <c r="AD97" s="38" t="str">
        <f t="shared" si="122"/>
        <v>H11_1</v>
      </c>
      <c r="AE97" s="38" t="str">
        <f t="shared" si="122"/>
        <v>H12_1</v>
      </c>
      <c r="AF97" s="38" t="str">
        <f t="shared" si="122"/>
        <v>H13_1</v>
      </c>
      <c r="AG97" s="38" t="str">
        <f t="shared" si="122"/>
        <v>H14_1</v>
      </c>
      <c r="AH97" s="38" t="str">
        <f t="shared" si="122"/>
        <v>HB_1</v>
      </c>
      <c r="AI97" s="38" t="str">
        <f t="shared" si="122"/>
        <v>HI_1</v>
      </c>
      <c r="AJ97" s="38" t="str">
        <f t="shared" si="122"/>
        <v>HA_1</v>
      </c>
      <c r="AK97" s="38" t="str">
        <f t="shared" si="122"/>
        <v>C27_1</v>
      </c>
      <c r="AL97" s="38" t="str">
        <f t="shared" si="122"/>
        <v>C25_1</v>
      </c>
      <c r="AM97" s="38" t="str">
        <f t="shared" si="122"/>
        <v>C7_1</v>
      </c>
      <c r="AN97" s="38" t="str">
        <f t="shared" si="122"/>
        <v>C11_1</v>
      </c>
      <c r="AO97" s="38" t="str">
        <f t="shared" si="122"/>
        <v>C12_1</v>
      </c>
      <c r="AP97" s="38" t="str">
        <f t="shared" si="122"/>
        <v>C13_1</v>
      </c>
      <c r="AQ97" s="38" t="str">
        <f t="shared" si="122"/>
        <v>C14_1</v>
      </c>
      <c r="AR97" s="38" t="str">
        <f t="shared" si="122"/>
        <v>C15_1</v>
      </c>
      <c r="AS97" s="38" t="str">
        <f t="shared" si="122"/>
        <v>C16_1</v>
      </c>
      <c r="AT97" s="38" t="str">
        <f t="shared" si="122"/>
        <v>C17_1</v>
      </c>
      <c r="AU97" s="38" t="str">
        <f t="shared" si="122"/>
        <v>C18_1</v>
      </c>
      <c r="AV97" s="38" t="str">
        <f t="shared" si="122"/>
        <v>C19_1</v>
      </c>
      <c r="AW97" s="38" t="str">
        <f t="shared" si="122"/>
        <v>C20_1</v>
      </c>
      <c r="AX97" s="38" t="str">
        <f t="shared" si="122"/>
        <v>C21_1</v>
      </c>
      <c r="AY97" s="38" t="str">
        <f t="shared" si="122"/>
        <v>C22_1</v>
      </c>
      <c r="AZ97" s="38" t="str">
        <f t="shared" si="122"/>
        <v>C23_1</v>
      </c>
      <c r="BA97" s="38" t="str">
        <f t="shared" si="122"/>
        <v>C24_1</v>
      </c>
      <c r="BB97" s="38" t="str">
        <f t="shared" si="122"/>
        <v>C26_1</v>
      </c>
      <c r="BC97" s="38" t="str">
        <f t="shared" si="122"/>
        <v>C27_2</v>
      </c>
      <c r="BD97" s="38" t="str">
        <f t="shared" si="122"/>
        <v>C29_1</v>
      </c>
      <c r="BE97" s="38" t="str">
        <f t="shared" si="122"/>
        <v>C29_2</v>
      </c>
      <c r="BF97" s="38" t="str">
        <f t="shared" si="122"/>
        <v>C33_1</v>
      </c>
      <c r="BG97" s="38" t="str">
        <f t="shared" si="122"/>
        <v>C34_1</v>
      </c>
      <c r="BH97" s="38" t="str">
        <f t="shared" si="122"/>
        <v>M12_1</v>
      </c>
      <c r="BI97" s="38" t="str">
        <f t="shared" si="122"/>
        <v>M13_1</v>
      </c>
      <c r="BJ97" s="38" t="str">
        <f t="shared" si="122"/>
        <v>M14_1</v>
      </c>
      <c r="BK97" s="38" t="str">
        <f t="shared" si="122"/>
        <v>M15_1</v>
      </c>
      <c r="BL97" s="38" t="str">
        <f t="shared" si="122"/>
        <v>M16_1</v>
      </c>
      <c r="BM97" s="38" t="str">
        <f t="shared" si="122"/>
        <v>M18_1</v>
      </c>
      <c r="BN97" s="38" t="str">
        <f t="shared" si="122"/>
        <v>M19_1</v>
      </c>
      <c r="BO97" s="38" t="str">
        <f t="shared" si="122"/>
        <v>M20_1</v>
      </c>
      <c r="BP97" s="38" t="str">
        <f t="shared" ref="BP97:BT97" si="123">BP$1</f>
        <v>M21_1</v>
      </c>
      <c r="BQ97" s="38" t="str">
        <f t="shared" si="123"/>
        <v>M22_1</v>
      </c>
      <c r="BR97" s="38" t="str">
        <f t="shared" si="123"/>
        <v>M23_1</v>
      </c>
      <c r="BS97" s="38" t="str">
        <f t="shared" si="123"/>
        <v>H15_1</v>
      </c>
      <c r="BT97" s="38" t="str">
        <f t="shared" si="123"/>
        <v>H16_1</v>
      </c>
    </row>
    <row r="98" spans="2:72" x14ac:dyDescent="0.25">
      <c r="B98" s="15" t="s">
        <v>460</v>
      </c>
      <c r="C98" s="15">
        <f ca="1">SUMPRODUCT(C$4:C$36,Departamentos!$C$3:$C$35)/Departamentos!$C$36</f>
        <v>0</v>
      </c>
      <c r="D98" s="15">
        <f ca="1">SUMPRODUCT(D$4:D$36,Departamentos!$C$3:$C$35)/Departamentos!$C$36</f>
        <v>0</v>
      </c>
      <c r="E98" s="15">
        <f ca="1">SUMPRODUCT(E$4:E$36,Departamentos!$C$3:$C$35)/Departamentos!$C$36</f>
        <v>0</v>
      </c>
      <c r="F98" s="15">
        <f ca="1">SUMPRODUCT(F$4:F$36,Departamentos!$C$3:$C$35)/Departamentos!$C$36</f>
        <v>0</v>
      </c>
      <c r="G98" s="15">
        <f ca="1">SUMPRODUCT(G$4:G$36,Departamentos!$C$3:$C$35)/Departamentos!$C$36</f>
        <v>0</v>
      </c>
      <c r="H98" s="15">
        <f ca="1">SUMPRODUCT(H$4:H$36,Departamentos!$C$3:$C$35)/Departamentos!$C$36</f>
        <v>0</v>
      </c>
      <c r="I98" s="15">
        <f ca="1">SUMPRODUCT(I$4:I$36,Departamentos!$C$3:$C$35)/Departamentos!$C$36</f>
        <v>0</v>
      </c>
      <c r="J98" s="15">
        <f ca="1">SUMPRODUCT(J$4:J$36,Departamentos!$C$3:$C$35)/Departamentos!$C$36</f>
        <v>0</v>
      </c>
      <c r="K98" s="15">
        <f ca="1">SUMPRODUCT(K$4:K$36,Departamentos!$C$3:$C$35)/Departamentos!$C$36</f>
        <v>0</v>
      </c>
      <c r="L98" s="15">
        <f ca="1">SUMPRODUCT(L$4:L$36,Departamentos!$C$3:$C$35)/Departamentos!$C$36</f>
        <v>0</v>
      </c>
      <c r="M98" s="15">
        <f ca="1">SUMPRODUCT(M$4:M$36,Departamentos!$C$3:$C$35)/Departamentos!$C$36</f>
        <v>0</v>
      </c>
      <c r="N98" s="15">
        <f ca="1">SUMPRODUCT(N$4:N$36,Departamentos!$C$3:$C$35)/Departamentos!$C$36</f>
        <v>0</v>
      </c>
      <c r="O98" s="15">
        <f ca="1">SUMPRODUCT(O$4:O$36,Departamentos!$C$3:$C$35)/Departamentos!$C$36</f>
        <v>0</v>
      </c>
      <c r="P98" s="15">
        <f ca="1">SUMPRODUCT(P$4:P$36,Departamentos!$C$3:$C$35)/Departamentos!$C$36</f>
        <v>0</v>
      </c>
      <c r="Q98" s="15">
        <f ca="1">SUMPRODUCT(Q$4:Q$36,Departamentos!$C$3:$C$35)/Departamentos!$C$36</f>
        <v>0</v>
      </c>
      <c r="R98" s="15">
        <f ca="1">SUMPRODUCT(R$4:R$36,Departamentos!$C$3:$C$35)/Departamentos!$C$36</f>
        <v>4.0812718880197885</v>
      </c>
      <c r="S98" s="15">
        <f ca="1">SUMPRODUCT(S$4:S$36,Departamentos!$C$3:$C$35)/Departamentos!$C$36</f>
        <v>6.5499341878968718</v>
      </c>
      <c r="T98" s="15">
        <f ca="1">SUMPRODUCT(T$4:T$36,Departamentos!$C$3:$C$35)/Departamentos!$C$36</f>
        <v>3.6644670561905444</v>
      </c>
      <c r="U98" s="15">
        <f ca="1">SUMPRODUCT(U$4:U$36,Departamentos!$C$3:$C$35)/Departamentos!$C$36</f>
        <v>2.2158544399975595</v>
      </c>
      <c r="V98" s="15">
        <f ca="1">SUMPRODUCT(V$4:V$36,Departamentos!$C$3:$C$35)/Departamentos!$C$36</f>
        <v>0</v>
      </c>
      <c r="W98" s="15">
        <f ca="1">SUMPRODUCT(W$4:W$36,Departamentos!$C$3:$C$35)/Departamentos!$C$36</f>
        <v>0</v>
      </c>
      <c r="X98" s="15">
        <f ca="1">SUMPRODUCT(X$4:X$36,Departamentos!$C$3:$C$35)/Departamentos!$C$36</f>
        <v>0</v>
      </c>
      <c r="Y98" s="15">
        <f ca="1">SUMPRODUCT(Y$4:Y$36,Departamentos!$C$3:$C$35)/Departamentos!$C$36</f>
        <v>0</v>
      </c>
      <c r="Z98" s="15">
        <f ca="1">SUMPRODUCT(Z$4:Z$36,Departamentos!$C$3:$C$35)/Departamentos!$C$36</f>
        <v>0</v>
      </c>
      <c r="AA98" s="15">
        <f ca="1">SUMPRODUCT(AA$4:AA$36,Departamentos!$C$3:$C$35)/Departamentos!$C$36</f>
        <v>0</v>
      </c>
      <c r="AB98" s="15">
        <f ca="1">SUMPRODUCT(AB$4:AB$36,Departamentos!$C$3:$C$35)/Departamentos!$C$36</f>
        <v>0</v>
      </c>
      <c r="AC98" s="15">
        <f ca="1">SUMPRODUCT(AC$4:AC$36,Departamentos!$C$3:$C$35)/Departamentos!$C$36</f>
        <v>0</v>
      </c>
      <c r="AD98" s="15">
        <f ca="1">SUMPRODUCT(AD$4:AD$36,Departamentos!$C$3:$C$35)/Departamentos!$C$36</f>
        <v>0</v>
      </c>
      <c r="AE98" s="15">
        <f ca="1">SUMPRODUCT(AE$4:AE$36,Departamentos!$C$3:$C$35)/Departamentos!$C$36</f>
        <v>8.2454217455038901</v>
      </c>
      <c r="AF98" s="15">
        <f ca="1">SUMPRODUCT(AF$4:AF$36,Departamentos!$C$3:$C$35)/Departamentos!$C$36</f>
        <v>0.80984967532930086</v>
      </c>
      <c r="AG98" s="15">
        <f ca="1">SUMPRODUCT(AG$4:AG$36,Departamentos!$C$3:$C$35)/Departamentos!$C$36</f>
        <v>0.53727115868602116</v>
      </c>
      <c r="AH98" s="15">
        <f ca="1">SUMPRODUCT(AH$4:AH$36,Departamentos!$C$3:$C$35)/Departamentos!$C$36</f>
        <v>1.3493349361551539</v>
      </c>
      <c r="AI98" s="15">
        <f ca="1">SUMPRODUCT(AI$4:AI$36,Departamentos!$C$3:$C$35)/Departamentos!$C$36</f>
        <v>0.9557959683437427</v>
      </c>
      <c r="AJ98" s="15">
        <f ca="1">SUMPRODUCT(AJ$4:AJ$36,Departamentos!$C$3:$C$35)/Departamentos!$C$36</f>
        <v>6.0100398011374741E-2</v>
      </c>
      <c r="AK98" s="15">
        <f ca="1">SUMPRODUCT(AK$4:AK$36,Departamentos!$C$3:$C$35)/Departamentos!$C$36</f>
        <v>8.4223607531160205</v>
      </c>
      <c r="AL98" s="15">
        <f ca="1">SUMPRODUCT(AL$4:AL$36,Departamentos!$C$3:$C$35)/Departamentos!$C$36</f>
        <v>0.39228368946516362</v>
      </c>
      <c r="AM98" s="15">
        <f ca="1">SUMPRODUCT(AM$4:AM$36,Departamentos!$C$3:$C$35)/Departamentos!$C$36</f>
        <v>0</v>
      </c>
      <c r="AN98" s="15">
        <f ca="1">SUMPRODUCT(AN$4:AN$36,Departamentos!$C$3:$C$35)/Departamentos!$C$36</f>
        <v>0.53325009010543878</v>
      </c>
      <c r="AO98" s="15">
        <f ca="1">SUMPRODUCT(AO$4:AO$36,Departamentos!$C$3:$C$35)/Departamentos!$C$36</f>
        <v>0.19598073037609892</v>
      </c>
      <c r="AP98" s="15">
        <f ca="1">SUMPRODUCT(AP$4:AP$36,Departamentos!$C$3:$C$35)/Departamentos!$C$36</f>
        <v>0.13735919374507252</v>
      </c>
      <c r="AQ98" s="15">
        <f ca="1">SUMPRODUCT(AQ$4:AQ$36,Departamentos!$C$3:$C$35)/Departamentos!$C$36</f>
        <v>5.9484073640575875E-2</v>
      </c>
      <c r="AR98" s="15">
        <f ca="1">SUMPRODUCT(AR$4:AR$36,Departamentos!$C$3:$C$35)/Departamentos!$C$36</f>
        <v>0</v>
      </c>
      <c r="AS98" s="15">
        <f ca="1">SUMPRODUCT(AS$4:AS$36,Departamentos!$C$3:$C$35)/Departamentos!$C$36</f>
        <v>0</v>
      </c>
      <c r="AT98" s="15">
        <f ca="1">SUMPRODUCT(AT$4:AT$36,Departamentos!$C$3:$C$35)/Departamentos!$C$36</f>
        <v>0</v>
      </c>
      <c r="AU98" s="15">
        <f ca="1">SUMPRODUCT(AU$4:AU$36,Departamentos!$C$3:$C$35)/Departamentos!$C$36</f>
        <v>0</v>
      </c>
      <c r="AV98" s="15">
        <f ca="1">SUMPRODUCT(AV$4:AV$36,Departamentos!$C$3:$C$35)/Departamentos!$C$36</f>
        <v>0.38585533715546122</v>
      </c>
      <c r="AW98" s="15">
        <f ca="1">SUMPRODUCT(AW$4:AW$36,Departamentos!$C$3:$C$35)/Departamentos!$C$36</f>
        <v>0</v>
      </c>
      <c r="AX98" s="15">
        <f ca="1">SUMPRODUCT(AX$4:AX$36,Departamentos!$C$3:$C$35)/Departamentos!$C$36</f>
        <v>0</v>
      </c>
      <c r="AY98" s="15">
        <f ca="1">SUMPRODUCT(AY$4:AY$36,Departamentos!$C$3:$C$35)/Departamentos!$C$36</f>
        <v>0</v>
      </c>
      <c r="AZ98" s="15">
        <f ca="1">SUMPRODUCT(AZ$4:AZ$36,Departamentos!$C$3:$C$35)/Departamentos!$C$36</f>
        <v>0</v>
      </c>
      <c r="BA98" s="15">
        <f ca="1">SUMPRODUCT(BA$4:BA$36,Departamentos!$C$3:$C$35)/Departamentos!$C$36</f>
        <v>0</v>
      </c>
      <c r="BB98" s="15">
        <f ca="1">SUMPRODUCT(BB$4:BB$36,Departamentos!$C$3:$C$35)/Departamentos!$C$36</f>
        <v>0.29071276383313516</v>
      </c>
      <c r="BC98" s="15">
        <f ca="1">SUMPRODUCT(BC$4:BC$36,Departamentos!$C$3:$C$35)/Departamentos!$C$36</f>
        <v>0</v>
      </c>
      <c r="BD98" s="15">
        <f ca="1">SUMPRODUCT(BD$4:BD$36,Departamentos!$C$3:$C$35)/Departamentos!$C$36</f>
        <v>0</v>
      </c>
      <c r="BE98" s="15">
        <f ca="1">SUMPRODUCT(BE$4:BE$36,Departamentos!$C$3:$C$35)/Departamentos!$C$36</f>
        <v>0</v>
      </c>
      <c r="BF98" s="15">
        <f ca="1">SUMPRODUCT(BF$4:BF$36,Departamentos!$C$3:$C$35)/Departamentos!$C$36</f>
        <v>0</v>
      </c>
      <c r="BG98" s="15">
        <f ca="1">SUMPRODUCT(BG$4:BG$36,Departamentos!$C$3:$C$35)/Departamentos!$C$36</f>
        <v>0.70205277482895956</v>
      </c>
      <c r="BH98" s="15">
        <f ca="1">SUMPRODUCT(BH$4:BH$36,Departamentos!$C$3:$C$35)/Departamentos!$C$36</f>
        <v>6.4589929714255909E-2</v>
      </c>
      <c r="BI98" s="15">
        <f ca="1">SUMPRODUCT(BI$4:BI$36,Departamentos!$C$3:$C$35)/Departamentos!$C$36</f>
        <v>8.8091365411510109E-2</v>
      </c>
      <c r="BJ98" s="15">
        <f ca="1">SUMPRODUCT(BJ$4:BJ$36,Departamentos!$C$3:$C$35)/Departamentos!$C$36</f>
        <v>0</v>
      </c>
      <c r="BK98" s="15">
        <f ca="1">SUMPRODUCT(BK$4:BK$36,Departamentos!$C$3:$C$35)/Departamentos!$C$36</f>
        <v>0</v>
      </c>
      <c r="BL98" s="15">
        <f ca="1">SUMPRODUCT(BL$4:BL$36,Departamentos!$C$3:$C$35)/Departamentos!$C$36</f>
        <v>2.4727886189402602E-3</v>
      </c>
      <c r="BM98" s="15">
        <f ca="1">SUMPRODUCT(BM$4:BM$36,Departamentos!$C$3:$C$35)/Departamentos!$C$36</f>
        <v>0.18184364713765744</v>
      </c>
      <c r="BN98" s="15">
        <f ca="1">SUMPRODUCT(BN$4:BN$36,Departamentos!$C$3:$C$35)/Departamentos!$C$36</f>
        <v>0</v>
      </c>
      <c r="BO98" s="15">
        <f ca="1">SUMPRODUCT(BO$4:BO$36,Departamentos!$C$3:$C$35)/Departamentos!$C$36</f>
        <v>8.3183363215884251E-3</v>
      </c>
      <c r="BP98" s="15">
        <f ca="1">SUMPRODUCT(BP$4:BP$36,Departamentos!$C$3:$C$35)/Departamentos!$C$36</f>
        <v>8.7998773974906422E-3</v>
      </c>
      <c r="BQ98" s="15">
        <f ca="1">SUMPRODUCT(BQ$4:BQ$36,Departamentos!$C$3:$C$35)/Departamentos!$C$36</f>
        <v>0</v>
      </c>
      <c r="BR98" s="15">
        <f ca="1">SUMPRODUCT(BR$4:BR$36,Departamentos!$C$3:$C$35)/Departamentos!$C$36</f>
        <v>0</v>
      </c>
      <c r="BS98" s="15">
        <f ca="1">SUMPRODUCT(BS$4:BS$36,Departamentos!$C$3:$C$35)/Departamentos!$C$36</f>
        <v>8.9566567035291852E-2</v>
      </c>
      <c r="BT98" s="15">
        <f ca="1">SUMPRODUCT(BT$4:BT$36,Departamentos!$C$3:$C$35)/Departamentos!$C$36</f>
        <v>0</v>
      </c>
    </row>
  </sheetData>
  <sortState xmlns:xlrd2="http://schemas.microsoft.com/office/spreadsheetml/2017/richdata2" ref="G9:G70">
    <sortCondition ref="G9:G70"/>
  </sortState>
  <mergeCells count="2">
    <mergeCell ref="CK1:CS1"/>
    <mergeCell ref="A2:B2"/>
  </mergeCells>
  <conditionalFormatting sqref="V4:V36">
    <cfRule type="expression" dxfId="86" priority="6">
      <formula>V$46&gt;0</formula>
    </cfRule>
  </conditionalFormatting>
  <conditionalFormatting sqref="C4:BT36">
    <cfRule type="expression" dxfId="85" priority="5">
      <formula>C$46&gt;0</formula>
    </cfRule>
  </conditionalFormatting>
  <conditionalFormatting sqref="CE4">
    <cfRule type="expression" dxfId="84" priority="4">
      <formula>CE$46&gt;0</formula>
    </cfRule>
  </conditionalFormatting>
  <conditionalFormatting sqref="CF4">
    <cfRule type="expression" dxfId="83" priority="3">
      <formula>CF$46&gt;0</formula>
    </cfRule>
  </conditionalFormatting>
  <conditionalFormatting sqref="CE5:CE36">
    <cfRule type="expression" dxfId="82" priority="2">
      <formula>CE$46&gt;0</formula>
    </cfRule>
  </conditionalFormatting>
  <conditionalFormatting sqref="CF5:CF36">
    <cfRule type="expression" dxfId="81" priority="1">
      <formula>CF$46&gt;0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8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baseColWidth="10" defaultRowHeight="15" x14ac:dyDescent="0.25"/>
  <cols>
    <col min="1" max="1" width="5.42578125" style="2" bestFit="1" customWidth="1"/>
    <col min="2" max="2" width="18" style="2" bestFit="1" customWidth="1"/>
    <col min="3" max="3" width="8.140625" style="2" bestFit="1" customWidth="1"/>
    <col min="4" max="4" width="5.42578125" style="2" customWidth="1"/>
    <col min="5" max="5" width="7" style="2" customWidth="1"/>
    <col min="6" max="6" width="42.85546875" style="2" customWidth="1"/>
    <col min="7" max="7" width="8.140625" style="2" bestFit="1" customWidth="1"/>
    <col min="8" max="8" width="6.7109375" style="2" customWidth="1"/>
    <col min="9" max="9" width="6.7109375" style="2" bestFit="1" customWidth="1"/>
    <col min="10" max="10" width="42.85546875" style="2" customWidth="1"/>
    <col min="11" max="11" width="8.140625" style="2" bestFit="1" customWidth="1"/>
    <col min="12" max="12" width="4.7109375" style="2" customWidth="1"/>
    <col min="13" max="13" width="8.28515625" style="2" bestFit="1" customWidth="1"/>
    <col min="14" max="14" width="42.85546875" style="2" customWidth="1"/>
    <col min="15" max="15" width="8.140625" style="2" bestFit="1" customWidth="1"/>
    <col min="16" max="16" width="5.5703125" style="2" customWidth="1"/>
    <col min="17" max="17" width="6.140625" style="2" bestFit="1" customWidth="1"/>
    <col min="18" max="18" width="42.85546875" style="2" customWidth="1"/>
    <col min="19" max="19" width="9.140625" style="2" bestFit="1" customWidth="1"/>
    <col min="20" max="16384" width="11.42578125" style="2"/>
  </cols>
  <sheetData>
    <row r="1" spans="1:19" x14ac:dyDescent="0.25">
      <c r="A1" s="44" t="s">
        <v>374</v>
      </c>
      <c r="B1" s="45"/>
      <c r="C1" s="46"/>
      <c r="E1" s="9" t="str">
        <f>$B$3</f>
        <v xml:space="preserve">Habilidades digitales </v>
      </c>
      <c r="F1" s="9"/>
      <c r="G1" s="9"/>
      <c r="I1" s="9" t="str">
        <f>$B$4</f>
        <v xml:space="preserve">Motivación </v>
      </c>
      <c r="J1" s="9"/>
      <c r="K1" s="9"/>
      <c r="M1" s="9" t="str">
        <f>$B$5</f>
        <v xml:space="preserve">Aprovechamiento </v>
      </c>
      <c r="N1" s="9"/>
      <c r="O1" s="9"/>
      <c r="Q1" s="9" t="str">
        <f>$B$6</f>
        <v xml:space="preserve">Acceso material </v>
      </c>
      <c r="R1" s="9"/>
      <c r="S1" s="9"/>
    </row>
    <row r="2" spans="1:19" x14ac:dyDescent="0.25">
      <c r="A2" s="38" t="s">
        <v>375</v>
      </c>
      <c r="B2" s="38" t="s">
        <v>143</v>
      </c>
      <c r="C2" s="38" t="s">
        <v>380</v>
      </c>
      <c r="E2" s="38" t="s">
        <v>382</v>
      </c>
      <c r="F2" s="38" t="s">
        <v>383</v>
      </c>
      <c r="G2" s="38" t="s">
        <v>380</v>
      </c>
      <c r="I2" s="38" t="s">
        <v>382</v>
      </c>
      <c r="J2" s="38" t="s">
        <v>383</v>
      </c>
      <c r="K2" s="38" t="s">
        <v>380</v>
      </c>
      <c r="M2" s="38" t="s">
        <v>382</v>
      </c>
      <c r="N2" s="38" t="s">
        <v>383</v>
      </c>
      <c r="O2" s="38" t="s">
        <v>380</v>
      </c>
      <c r="Q2" s="38" t="s">
        <v>382</v>
      </c>
      <c r="R2" s="38" t="s">
        <v>383</v>
      </c>
      <c r="S2" s="38" t="s">
        <v>380</v>
      </c>
    </row>
    <row r="3" spans="1:19" s="32" customFormat="1" ht="30" x14ac:dyDescent="0.25">
      <c r="A3" s="31" t="s">
        <v>376</v>
      </c>
      <c r="B3" s="29" t="s">
        <v>162</v>
      </c>
      <c r="C3" s="47">
        <v>0.25334902223133099</v>
      </c>
      <c r="E3" s="48" t="s">
        <v>183</v>
      </c>
      <c r="F3" s="48" t="str">
        <f t="shared" ref="F3:F20" si="0">IFERROR(VLOOKUP(E3,ListaHabilidadesDigitales,2,FALSE),"-")</f>
        <v>Años promedio de escolarización</v>
      </c>
      <c r="G3" s="49">
        <v>0.211803472037286</v>
      </c>
      <c r="I3" s="48" t="s">
        <v>129</v>
      </c>
      <c r="J3" s="48" t="str">
        <f t="shared" ref="J3:J20" si="1">IFERROR(VLOOKUP(I3,ListaMotivacion,2,FALSE),"-")</f>
        <v>% de personas que no utiliza Internet porque es muy costoso</v>
      </c>
      <c r="K3" s="49">
        <v>0.102166714004206</v>
      </c>
      <c r="M3" s="48" t="s">
        <v>234</v>
      </c>
      <c r="N3" s="48" t="str">
        <f t="shared" ref="N3:N20" si="2">IFERROR(VLOOKUP(M3,ListaAprovechamiento,2,FALSE),"-")</f>
        <v>Frecuencia media uso de computadores y similares</v>
      </c>
      <c r="O3" s="49">
        <v>0.25288121848045902</v>
      </c>
      <c r="Q3" s="48" t="s">
        <v>34</v>
      </c>
      <c r="R3" s="48" t="str">
        <f t="shared" ref="R3:R20" si="3">IFERROR(VLOOKUP(Q3,ListaAccesoMaterial,2,FALSE),"-")</f>
        <v>% de personas que accede a Internet en el hogar</v>
      </c>
      <c r="S3" s="49">
        <v>0.152240011240523</v>
      </c>
    </row>
    <row r="4" spans="1:19" s="32" customFormat="1" ht="30" x14ac:dyDescent="0.25">
      <c r="A4" s="31" t="s">
        <v>377</v>
      </c>
      <c r="B4" s="29" t="s">
        <v>198</v>
      </c>
      <c r="C4" s="47">
        <v>0.22194595849189</v>
      </c>
      <c r="E4" s="48" t="s">
        <v>121</v>
      </c>
      <c r="F4" s="48" t="str">
        <f t="shared" si="0"/>
        <v>Tasa de inscripción bruta en educación secundaria</v>
      </c>
      <c r="G4" s="49">
        <v>9.2256595173656294E-2</v>
      </c>
      <c r="I4" s="48" t="s">
        <v>131</v>
      </c>
      <c r="J4" s="48" t="str">
        <f t="shared" si="1"/>
        <v>% de personas que no utiliza Internet porque no lo considera necesario</v>
      </c>
      <c r="K4" s="49">
        <v>0.17756725388317601</v>
      </c>
      <c r="M4" s="48" t="s">
        <v>239</v>
      </c>
      <c r="N4" s="48" t="str">
        <f t="shared" si="2"/>
        <v>Número promedio de usos del internet</v>
      </c>
      <c r="O4" s="49">
        <v>0.267949807679146</v>
      </c>
      <c r="Q4" s="48" t="s">
        <v>36</v>
      </c>
      <c r="R4" s="48" t="str">
        <f t="shared" si="3"/>
        <v>% de personas que accede a Internet en el trabajo</v>
      </c>
      <c r="S4" s="49">
        <v>0.12782165021341399</v>
      </c>
    </row>
    <row r="5" spans="1:19" s="32" customFormat="1" ht="30" x14ac:dyDescent="0.25">
      <c r="A5" s="31" t="s">
        <v>378</v>
      </c>
      <c r="B5" s="29" t="s">
        <v>236</v>
      </c>
      <c r="C5" s="47">
        <v>0.26104525545380602</v>
      </c>
      <c r="E5" s="48" t="s">
        <v>123</v>
      </c>
      <c r="F5" s="48" t="str">
        <f t="shared" si="0"/>
        <v>Tasa de inscripción bruta en educación terciaria</v>
      </c>
      <c r="G5" s="49">
        <v>0.183609254174675</v>
      </c>
      <c r="I5" s="48" t="s">
        <v>137</v>
      </c>
      <c r="J5" s="48" t="str">
        <f t="shared" si="1"/>
        <v>% de personas que no utiliza Internet por razones de seguridad o privacidad</v>
      </c>
      <c r="K5" s="49">
        <v>1.5542287235226E-2</v>
      </c>
      <c r="M5" s="48" t="s">
        <v>30</v>
      </c>
      <c r="N5" s="48" t="str">
        <f t="shared" si="2"/>
        <v>Frecuencia de utilización de Internet</v>
      </c>
      <c r="O5" s="49">
        <v>0.27000055150479102</v>
      </c>
      <c r="Q5" s="48" t="s">
        <v>38</v>
      </c>
      <c r="R5" s="48" t="str">
        <f t="shared" si="3"/>
        <v>% de personas que accede a Internet en la institución educativa</v>
      </c>
      <c r="S5" s="49">
        <v>5.31372695117057E-2</v>
      </c>
    </row>
    <row r="6" spans="1:19" s="32" customFormat="1" ht="30" x14ac:dyDescent="0.25">
      <c r="A6" s="31" t="s">
        <v>379</v>
      </c>
      <c r="B6" s="29" t="s">
        <v>336</v>
      </c>
      <c r="C6" s="47">
        <v>0.26365976382297202</v>
      </c>
      <c r="E6" s="48" t="s">
        <v>187</v>
      </c>
      <c r="F6" s="48" t="str">
        <f t="shared" si="0"/>
        <v xml:space="preserve">Número promedio de habilidades básicas </v>
      </c>
      <c r="G6" s="49">
        <v>0.217895921382497</v>
      </c>
      <c r="I6" s="48" t="s">
        <v>139</v>
      </c>
      <c r="J6" s="48" t="str">
        <f t="shared" si="1"/>
        <v>%de hogares que no tienen computador porque no están interesados</v>
      </c>
      <c r="K6" s="49">
        <v>0.17736738996406501</v>
      </c>
      <c r="M6" s="48" t="s">
        <v>32</v>
      </c>
      <c r="N6" s="48" t="str">
        <f t="shared" si="2"/>
        <v>Frecuencia de utilización de celular</v>
      </c>
      <c r="O6" s="49">
        <v>0.20916842233560501</v>
      </c>
      <c r="Q6" s="48" t="s">
        <v>40</v>
      </c>
      <c r="R6" s="48" t="str">
        <f t="shared" si="3"/>
        <v>% de personas que accede a Internet en centros de acceso público gratis</v>
      </c>
      <c r="S6" s="49">
        <v>2.4271671406192501E-2</v>
      </c>
    </row>
    <row r="7" spans="1:19" s="32" customFormat="1" ht="45" x14ac:dyDescent="0.25">
      <c r="B7" s="50" t="s">
        <v>381</v>
      </c>
      <c r="C7" s="51">
        <f>SUM(C3:C6)</f>
        <v>0.99999999999999911</v>
      </c>
      <c r="E7" s="48" t="s">
        <v>191</v>
      </c>
      <c r="F7" s="48" t="str">
        <f t="shared" si="0"/>
        <v xml:space="preserve">Número promedio de habilidades intermedias </v>
      </c>
      <c r="G7" s="49">
        <v>0.215536721976155</v>
      </c>
      <c r="I7" s="48" t="s">
        <v>105</v>
      </c>
      <c r="J7" s="48" t="str">
        <f t="shared" si="1"/>
        <v>Costo medio de acceso a internet fijo por MBps de velocidad (como % de SMMV, PIB/cápita o PIB/hogar)</v>
      </c>
      <c r="K7" s="49">
        <v>0.20629350892836901</v>
      </c>
      <c r="M7" s="48"/>
      <c r="N7" s="48" t="str">
        <f t="shared" si="2"/>
        <v>-</v>
      </c>
      <c r="O7" s="49"/>
      <c r="Q7" s="48" t="s">
        <v>50</v>
      </c>
      <c r="R7" s="48" t="str">
        <f t="shared" si="3"/>
        <v>% hogares con computador</v>
      </c>
      <c r="S7" s="49">
        <v>0.14277909748813999</v>
      </c>
    </row>
    <row r="8" spans="1:19" s="32" customFormat="1" ht="75" x14ac:dyDescent="0.25">
      <c r="E8" s="48" t="s">
        <v>194</v>
      </c>
      <c r="F8" s="48" t="str">
        <f t="shared" si="0"/>
        <v xml:space="preserve">% de personas que consideran tener buenas habilidades en dispositivos electrónicos para escribir un programa informático en un lenguaje de programación especializado (programación, apps, web) </v>
      </c>
      <c r="G8" s="49">
        <v>7.8898035255730498E-2</v>
      </c>
      <c r="I8" s="48" t="s">
        <v>106</v>
      </c>
      <c r="J8" s="48" t="str">
        <f t="shared" si="1"/>
        <v>Valor del plan de internet fijo más económico disponible (como % de SMMV, PIB/cápita o PIB/hogar)</v>
      </c>
      <c r="K8" s="49">
        <v>0.18583884023587099</v>
      </c>
      <c r="M8" s="48"/>
      <c r="N8" s="48" t="str">
        <f t="shared" si="2"/>
        <v>-</v>
      </c>
      <c r="O8" s="49"/>
      <c r="Q8" s="48" t="s">
        <v>109</v>
      </c>
      <c r="R8" s="48" t="str">
        <f t="shared" si="3"/>
        <v>% de hogares con conexión a internet</v>
      </c>
      <c r="S8" s="49">
        <v>0.14333243302583401</v>
      </c>
    </row>
    <row r="9" spans="1:19" s="32" customFormat="1" ht="30" x14ac:dyDescent="0.25">
      <c r="E9" s="48"/>
      <c r="F9" s="48" t="str">
        <f t="shared" si="0"/>
        <v>-</v>
      </c>
      <c r="G9" s="49"/>
      <c r="I9" s="48" t="s">
        <v>125</v>
      </c>
      <c r="J9" s="48" t="str">
        <f t="shared" si="1"/>
        <v>%de hogares que no tienen computador porque no saben como usarlo</v>
      </c>
      <c r="K9" s="49">
        <v>0.135224005749086</v>
      </c>
      <c r="M9" s="48"/>
      <c r="N9" s="48" t="str">
        <f t="shared" si="2"/>
        <v>-</v>
      </c>
      <c r="O9" s="49"/>
      <c r="Q9" s="48" t="s">
        <v>111</v>
      </c>
      <c r="R9" s="48" t="str">
        <f t="shared" si="3"/>
        <v>% de personas con internet móvil</v>
      </c>
      <c r="S9" s="49">
        <v>0.119604802852553</v>
      </c>
    </row>
    <row r="10" spans="1:19" s="32" customFormat="1" x14ac:dyDescent="0.25">
      <c r="E10" s="48"/>
      <c r="F10" s="48" t="str">
        <f t="shared" si="0"/>
        <v>-</v>
      </c>
      <c r="G10" s="49"/>
      <c r="I10" s="48"/>
      <c r="J10" s="48" t="str">
        <f t="shared" si="1"/>
        <v>-</v>
      </c>
      <c r="K10" s="49"/>
      <c r="M10" s="48"/>
      <c r="N10" s="48" t="str">
        <f t="shared" si="2"/>
        <v>-</v>
      </c>
      <c r="O10" s="49"/>
      <c r="Q10" s="48" t="s">
        <v>113</v>
      </c>
      <c r="R10" s="48" t="str">
        <f t="shared" si="3"/>
        <v>Velocidad promedio de acceso a internet fijo</v>
      </c>
      <c r="S10" s="49">
        <v>0.109281907949221</v>
      </c>
    </row>
    <row r="11" spans="1:19" s="32" customFormat="1" ht="30" x14ac:dyDescent="0.25">
      <c r="E11" s="48"/>
      <c r="F11" s="48" t="str">
        <f t="shared" si="0"/>
        <v>-</v>
      </c>
      <c r="G11" s="49"/>
      <c r="I11" s="48"/>
      <c r="J11" s="48" t="str">
        <f t="shared" si="1"/>
        <v>-</v>
      </c>
      <c r="K11" s="49"/>
      <c r="M11" s="48"/>
      <c r="N11" s="48" t="str">
        <f t="shared" si="2"/>
        <v>-</v>
      </c>
      <c r="O11" s="49"/>
      <c r="Q11" s="48" t="s">
        <v>119</v>
      </c>
      <c r="R11" s="48" t="str">
        <f t="shared" si="3"/>
        <v>% población cubierta por redes móviles al menos 4G</v>
      </c>
      <c r="S11" s="49">
        <v>0.12753115631241699</v>
      </c>
    </row>
    <row r="12" spans="1:19" s="32" customFormat="1" x14ac:dyDescent="0.25">
      <c r="E12" s="48"/>
      <c r="F12" s="48" t="str">
        <f t="shared" si="0"/>
        <v>-</v>
      </c>
      <c r="G12" s="49"/>
      <c r="I12" s="48"/>
      <c r="J12" s="48" t="str">
        <f t="shared" si="1"/>
        <v>-</v>
      </c>
      <c r="K12" s="49"/>
      <c r="M12" s="48"/>
      <c r="N12" s="48" t="str">
        <f t="shared" si="2"/>
        <v>-</v>
      </c>
      <c r="O12" s="49"/>
      <c r="Q12" s="48"/>
      <c r="R12" s="48" t="str">
        <f t="shared" si="3"/>
        <v>-</v>
      </c>
      <c r="S12" s="49"/>
    </row>
    <row r="13" spans="1:19" s="32" customFormat="1" x14ac:dyDescent="0.25">
      <c r="E13" s="48"/>
      <c r="F13" s="48" t="str">
        <f t="shared" si="0"/>
        <v>-</v>
      </c>
      <c r="G13" s="49"/>
      <c r="I13" s="48"/>
      <c r="J13" s="48" t="str">
        <f t="shared" si="1"/>
        <v>-</v>
      </c>
      <c r="K13" s="49"/>
      <c r="M13" s="48"/>
      <c r="N13" s="48" t="str">
        <f t="shared" si="2"/>
        <v>-</v>
      </c>
      <c r="O13" s="49"/>
      <c r="Q13" s="48"/>
      <c r="R13" s="48" t="str">
        <f t="shared" si="3"/>
        <v>-</v>
      </c>
      <c r="S13" s="49"/>
    </row>
    <row r="14" spans="1:19" s="32" customFormat="1" x14ac:dyDescent="0.25">
      <c r="E14" s="48"/>
      <c r="F14" s="48" t="str">
        <f t="shared" si="0"/>
        <v>-</v>
      </c>
      <c r="G14" s="49"/>
      <c r="I14" s="48"/>
      <c r="J14" s="48" t="str">
        <f t="shared" si="1"/>
        <v>-</v>
      </c>
      <c r="K14" s="49"/>
      <c r="M14" s="48"/>
      <c r="N14" s="48" t="str">
        <f t="shared" si="2"/>
        <v>-</v>
      </c>
      <c r="O14" s="49"/>
      <c r="Q14" s="48"/>
      <c r="R14" s="48" t="str">
        <f t="shared" si="3"/>
        <v>-</v>
      </c>
      <c r="S14" s="49"/>
    </row>
    <row r="15" spans="1:19" s="32" customFormat="1" x14ac:dyDescent="0.25">
      <c r="E15" s="48"/>
      <c r="F15" s="48" t="str">
        <f t="shared" si="0"/>
        <v>-</v>
      </c>
      <c r="G15" s="49"/>
      <c r="I15" s="48"/>
      <c r="J15" s="48" t="str">
        <f t="shared" si="1"/>
        <v>-</v>
      </c>
      <c r="K15" s="49"/>
      <c r="M15" s="48"/>
      <c r="N15" s="48" t="str">
        <f t="shared" si="2"/>
        <v>-</v>
      </c>
      <c r="O15" s="49"/>
      <c r="Q15" s="48"/>
      <c r="R15" s="48" t="str">
        <f t="shared" si="3"/>
        <v>-</v>
      </c>
      <c r="S15" s="49"/>
    </row>
    <row r="16" spans="1:19" s="32" customFormat="1" x14ac:dyDescent="0.25">
      <c r="E16" s="48"/>
      <c r="F16" s="48" t="str">
        <f t="shared" si="0"/>
        <v>-</v>
      </c>
      <c r="G16" s="49"/>
      <c r="I16" s="48"/>
      <c r="J16" s="48" t="str">
        <f t="shared" si="1"/>
        <v>-</v>
      </c>
      <c r="K16" s="49"/>
      <c r="M16" s="48"/>
      <c r="N16" s="48" t="str">
        <f t="shared" si="2"/>
        <v>-</v>
      </c>
      <c r="O16" s="49"/>
      <c r="Q16" s="48"/>
      <c r="R16" s="48" t="str">
        <f t="shared" si="3"/>
        <v>-</v>
      </c>
      <c r="S16" s="49"/>
    </row>
    <row r="17" spans="5:19" s="32" customFormat="1" x14ac:dyDescent="0.25">
      <c r="E17" s="48"/>
      <c r="F17" s="48" t="str">
        <f t="shared" si="0"/>
        <v>-</v>
      </c>
      <c r="G17" s="49"/>
      <c r="I17" s="48"/>
      <c r="J17" s="48" t="str">
        <f t="shared" si="1"/>
        <v>-</v>
      </c>
      <c r="K17" s="49"/>
      <c r="M17" s="48"/>
      <c r="N17" s="48" t="str">
        <f t="shared" si="2"/>
        <v>-</v>
      </c>
      <c r="O17" s="49"/>
      <c r="Q17" s="48"/>
      <c r="R17" s="48" t="str">
        <f t="shared" si="3"/>
        <v>-</v>
      </c>
      <c r="S17" s="49"/>
    </row>
    <row r="18" spans="5:19" s="32" customFormat="1" x14ac:dyDescent="0.25">
      <c r="E18" s="48"/>
      <c r="F18" s="48" t="str">
        <f t="shared" si="0"/>
        <v>-</v>
      </c>
      <c r="G18" s="49"/>
      <c r="I18" s="48"/>
      <c r="J18" s="48" t="str">
        <f t="shared" si="1"/>
        <v>-</v>
      </c>
      <c r="K18" s="49"/>
      <c r="M18" s="48"/>
      <c r="N18" s="48" t="str">
        <f t="shared" si="2"/>
        <v>-</v>
      </c>
      <c r="O18" s="49"/>
      <c r="Q18" s="48"/>
      <c r="R18" s="48" t="str">
        <f t="shared" si="3"/>
        <v>-</v>
      </c>
      <c r="S18" s="49"/>
    </row>
    <row r="19" spans="5:19" s="32" customFormat="1" x14ac:dyDescent="0.25">
      <c r="E19" s="48"/>
      <c r="F19" s="48" t="str">
        <f t="shared" si="0"/>
        <v>-</v>
      </c>
      <c r="G19" s="49"/>
      <c r="I19" s="48"/>
      <c r="J19" s="48" t="str">
        <f t="shared" si="1"/>
        <v>-</v>
      </c>
      <c r="K19" s="49"/>
      <c r="M19" s="48"/>
      <c r="N19" s="48" t="str">
        <f t="shared" si="2"/>
        <v>-</v>
      </c>
      <c r="O19" s="49"/>
      <c r="Q19" s="48"/>
      <c r="R19" s="48" t="str">
        <f t="shared" si="3"/>
        <v>-</v>
      </c>
      <c r="S19" s="49"/>
    </row>
    <row r="20" spans="5:19" s="32" customFormat="1" x14ac:dyDescent="0.25">
      <c r="E20" s="48"/>
      <c r="F20" s="48" t="str">
        <f t="shared" si="0"/>
        <v>-</v>
      </c>
      <c r="G20" s="49"/>
      <c r="I20" s="48"/>
      <c r="J20" s="48" t="str">
        <f t="shared" si="1"/>
        <v>-</v>
      </c>
      <c r="K20" s="49"/>
      <c r="M20" s="48"/>
      <c r="N20" s="48" t="str">
        <f t="shared" si="2"/>
        <v>-</v>
      </c>
      <c r="O20" s="49"/>
      <c r="Q20" s="48"/>
      <c r="R20" s="48" t="str">
        <f t="shared" si="3"/>
        <v>-</v>
      </c>
      <c r="S20" s="49"/>
    </row>
    <row r="21" spans="5:19" s="32" customFormat="1" x14ac:dyDescent="0.25">
      <c r="F21" s="50" t="s">
        <v>381</v>
      </c>
      <c r="G21" s="51">
        <f>SUM(G3:G20)</f>
        <v>0.99999999999999978</v>
      </c>
      <c r="J21" s="50" t="s">
        <v>381</v>
      </c>
      <c r="K21" s="51">
        <f>SUM(K3:K20)</f>
        <v>0.999999999999999</v>
      </c>
      <c r="N21" s="50" t="s">
        <v>381</v>
      </c>
      <c r="O21" s="51">
        <f>SUM(O3:O20)</f>
        <v>1.0000000000000009</v>
      </c>
      <c r="R21" s="50" t="s">
        <v>381</v>
      </c>
      <c r="S21" s="51">
        <f>SUM(S3:S20)</f>
        <v>1.0000000000000002</v>
      </c>
    </row>
    <row r="22" spans="5:19" s="32" customFormat="1" x14ac:dyDescent="0.25"/>
    <row r="23" spans="5:19" s="32" customFormat="1" x14ac:dyDescent="0.25"/>
    <row r="24" spans="5:19" s="32" customFormat="1" x14ac:dyDescent="0.25"/>
    <row r="25" spans="5:19" s="32" customFormat="1" x14ac:dyDescent="0.25"/>
    <row r="26" spans="5:19" s="32" customFormat="1" x14ac:dyDescent="0.25"/>
    <row r="27" spans="5:19" s="32" customFormat="1" x14ac:dyDescent="0.25"/>
    <row r="28" spans="5:19" s="32" customFormat="1" x14ac:dyDescent="0.25"/>
    <row r="29" spans="5:19" s="32" customFormat="1" x14ac:dyDescent="0.25">
      <c r="E29" s="52" t="str">
        <f>E1</f>
        <v xml:space="preserve">Habilidades digitales </v>
      </c>
      <c r="F29" s="52"/>
      <c r="I29" s="52" t="str">
        <f>I1</f>
        <v xml:space="preserve">Motivación </v>
      </c>
      <c r="J29" s="52"/>
      <c r="M29" s="52" t="str">
        <f>M1</f>
        <v xml:space="preserve">Aprovechamiento </v>
      </c>
      <c r="N29" s="52"/>
      <c r="Q29" s="52" t="str">
        <f>Q1</f>
        <v xml:space="preserve">Acceso material </v>
      </c>
      <c r="R29" s="52"/>
    </row>
    <row r="30" spans="5:19" s="32" customFormat="1" x14ac:dyDescent="0.25">
      <c r="E30" s="41" t="str">
        <f>E2</f>
        <v>Id</v>
      </c>
      <c r="F30" s="41" t="str">
        <f>F2</f>
        <v>Indicador</v>
      </c>
      <c r="I30" s="41" t="str">
        <f>I2</f>
        <v>Id</v>
      </c>
      <c r="J30" s="41" t="str">
        <f>J2</f>
        <v>Indicador</v>
      </c>
      <c r="M30" s="41" t="str">
        <f>M2</f>
        <v>Id</v>
      </c>
      <c r="N30" s="41" t="str">
        <f>N2</f>
        <v>Indicador</v>
      </c>
      <c r="Q30" s="41" t="str">
        <f>Q2</f>
        <v>Id</v>
      </c>
      <c r="R30" s="41" t="str">
        <f>R2</f>
        <v>Indicador</v>
      </c>
    </row>
    <row r="31" spans="5:19" s="32" customFormat="1" ht="45" x14ac:dyDescent="0.25">
      <c r="E31" s="48" t="s">
        <v>63</v>
      </c>
      <c r="F31" s="48" t="s">
        <v>161</v>
      </c>
      <c r="I31" s="48" t="s">
        <v>196</v>
      </c>
      <c r="J31" s="48" t="s">
        <v>197</v>
      </c>
      <c r="M31" s="48" t="s">
        <v>234</v>
      </c>
      <c r="N31" s="48" t="s">
        <v>235</v>
      </c>
      <c r="Q31" s="48" t="s">
        <v>334</v>
      </c>
      <c r="R31" s="48" t="s">
        <v>335</v>
      </c>
    </row>
    <row r="32" spans="5:19" s="32" customFormat="1" ht="60" x14ac:dyDescent="0.25">
      <c r="E32" s="48" t="s">
        <v>66</v>
      </c>
      <c r="F32" s="48" t="s">
        <v>165</v>
      </c>
      <c r="I32" s="48" t="s">
        <v>200</v>
      </c>
      <c r="J32" s="48" t="s">
        <v>201</v>
      </c>
      <c r="M32" s="48" t="s">
        <v>239</v>
      </c>
      <c r="N32" s="48" t="s">
        <v>240</v>
      </c>
      <c r="Q32" s="48" t="s">
        <v>338</v>
      </c>
      <c r="R32" s="48" t="s">
        <v>339</v>
      </c>
    </row>
    <row r="33" spans="5:18" s="32" customFormat="1" ht="60" x14ac:dyDescent="0.25">
      <c r="E33" s="48" t="s">
        <v>67</v>
      </c>
      <c r="F33" s="48" t="s">
        <v>166</v>
      </c>
      <c r="I33" s="48" t="s">
        <v>202</v>
      </c>
      <c r="J33" s="48" t="s">
        <v>203</v>
      </c>
      <c r="M33" s="48" t="s">
        <v>242</v>
      </c>
      <c r="N33" s="48" t="s">
        <v>243</v>
      </c>
      <c r="Q33" s="48" t="s">
        <v>340</v>
      </c>
      <c r="R33" s="48" t="s">
        <v>341</v>
      </c>
    </row>
    <row r="34" spans="5:18" s="32" customFormat="1" ht="60" x14ac:dyDescent="0.25">
      <c r="E34" s="48" t="s">
        <v>68</v>
      </c>
      <c r="F34" s="48" t="s">
        <v>168</v>
      </c>
      <c r="I34" s="48" t="s">
        <v>204</v>
      </c>
      <c r="J34" s="48" t="s">
        <v>205</v>
      </c>
      <c r="M34" s="48" t="s">
        <v>245</v>
      </c>
      <c r="N34" s="48" t="s">
        <v>246</v>
      </c>
      <c r="Q34" s="48" t="s">
        <v>342</v>
      </c>
      <c r="R34" s="48" t="s">
        <v>343</v>
      </c>
    </row>
    <row r="35" spans="5:18" s="32" customFormat="1" ht="45" x14ac:dyDescent="0.25">
      <c r="E35" s="48" t="s">
        <v>69</v>
      </c>
      <c r="F35" s="48" t="s">
        <v>170</v>
      </c>
      <c r="I35" s="48" t="s">
        <v>207</v>
      </c>
      <c r="J35" s="48" t="s">
        <v>208</v>
      </c>
      <c r="M35" s="48" t="s">
        <v>247</v>
      </c>
      <c r="N35" s="48" t="s">
        <v>248</v>
      </c>
      <c r="Q35" s="48" t="s">
        <v>344</v>
      </c>
      <c r="R35" s="48" t="s">
        <v>345</v>
      </c>
    </row>
    <row r="36" spans="5:18" s="32" customFormat="1" ht="60" x14ac:dyDescent="0.25">
      <c r="E36" s="48" t="s">
        <v>70</v>
      </c>
      <c r="F36" s="48" t="s">
        <v>71</v>
      </c>
      <c r="I36" s="48" t="s">
        <v>210</v>
      </c>
      <c r="J36" s="48" t="s">
        <v>211</v>
      </c>
      <c r="M36" s="48" t="s">
        <v>249</v>
      </c>
      <c r="N36" s="48" t="s">
        <v>250</v>
      </c>
      <c r="Q36" s="48" t="s">
        <v>346</v>
      </c>
      <c r="R36" s="48" t="s">
        <v>347</v>
      </c>
    </row>
    <row r="37" spans="5:18" s="32" customFormat="1" ht="60" x14ac:dyDescent="0.25">
      <c r="E37" s="48" t="s">
        <v>72</v>
      </c>
      <c r="F37" s="48" t="s">
        <v>173</v>
      </c>
      <c r="I37" s="48" t="s">
        <v>213</v>
      </c>
      <c r="J37" s="48" t="s">
        <v>214</v>
      </c>
      <c r="M37" s="48" t="s">
        <v>251</v>
      </c>
      <c r="N37" s="48" t="s">
        <v>252</v>
      </c>
      <c r="Q37" s="48" t="s">
        <v>62</v>
      </c>
      <c r="R37" s="48" t="s">
        <v>348</v>
      </c>
    </row>
    <row r="38" spans="5:18" s="32" customFormat="1" ht="75" x14ac:dyDescent="0.25">
      <c r="E38" s="48" t="s">
        <v>73</v>
      </c>
      <c r="F38" s="48" t="s">
        <v>174</v>
      </c>
      <c r="I38" s="48" t="s">
        <v>215</v>
      </c>
      <c r="J38" s="48" t="s">
        <v>216</v>
      </c>
      <c r="M38" s="48" t="s">
        <v>253</v>
      </c>
      <c r="N38" s="48" t="s">
        <v>254</v>
      </c>
      <c r="Q38" s="48" t="s">
        <v>350</v>
      </c>
      <c r="R38" s="48" t="s">
        <v>351</v>
      </c>
    </row>
    <row r="39" spans="5:18" s="32" customFormat="1" ht="60" x14ac:dyDescent="0.25">
      <c r="E39" s="48" t="s">
        <v>176</v>
      </c>
      <c r="F39" s="48" t="s">
        <v>177</v>
      </c>
      <c r="I39" s="48" t="s">
        <v>217</v>
      </c>
      <c r="J39" s="48" t="s">
        <v>218</v>
      </c>
      <c r="M39" s="48" t="s">
        <v>255</v>
      </c>
      <c r="N39" s="48" t="s">
        <v>256</v>
      </c>
      <c r="Q39" s="48" t="s">
        <v>352</v>
      </c>
      <c r="R39" s="48" t="s">
        <v>353</v>
      </c>
    </row>
    <row r="40" spans="5:18" s="32" customFormat="1" ht="45" x14ac:dyDescent="0.25">
      <c r="E40" s="48" t="s">
        <v>179</v>
      </c>
      <c r="F40" s="48" t="s">
        <v>180</v>
      </c>
      <c r="I40" s="48" t="s">
        <v>219</v>
      </c>
      <c r="J40" s="48" t="s">
        <v>220</v>
      </c>
      <c r="M40" s="48" t="s">
        <v>257</v>
      </c>
      <c r="N40" s="48" t="s">
        <v>258</v>
      </c>
      <c r="Q40" s="48" t="s">
        <v>354</v>
      </c>
      <c r="R40" s="48" t="s">
        <v>355</v>
      </c>
    </row>
    <row r="41" spans="5:18" s="32" customFormat="1" ht="60" x14ac:dyDescent="0.25">
      <c r="E41" s="48" t="s">
        <v>64</v>
      </c>
      <c r="F41" s="48" t="s">
        <v>65</v>
      </c>
      <c r="I41" s="48" t="s">
        <v>221</v>
      </c>
      <c r="J41" s="48" t="s">
        <v>222</v>
      </c>
      <c r="M41" s="48" t="s">
        <v>259</v>
      </c>
      <c r="N41" s="48" t="s">
        <v>260</v>
      </c>
      <c r="Q41" s="48" t="s">
        <v>34</v>
      </c>
      <c r="R41" s="48" t="s">
        <v>35</v>
      </c>
    </row>
    <row r="42" spans="5:18" s="32" customFormat="1" ht="30" x14ac:dyDescent="0.25">
      <c r="E42" s="48" t="s">
        <v>183</v>
      </c>
      <c r="F42" s="48" t="s">
        <v>184</v>
      </c>
      <c r="I42" s="48" t="s">
        <v>129</v>
      </c>
      <c r="J42" s="48" t="s">
        <v>130</v>
      </c>
      <c r="M42" s="48" t="s">
        <v>261</v>
      </c>
      <c r="N42" s="48" t="s">
        <v>262</v>
      </c>
      <c r="Q42" s="48" t="s">
        <v>36</v>
      </c>
      <c r="R42" s="48" t="s">
        <v>37</v>
      </c>
    </row>
    <row r="43" spans="5:18" s="32" customFormat="1" ht="30" x14ac:dyDescent="0.25">
      <c r="E43" s="48" t="s">
        <v>121</v>
      </c>
      <c r="F43" s="48" t="s">
        <v>122</v>
      </c>
      <c r="I43" s="48" t="s">
        <v>131</v>
      </c>
      <c r="J43" s="48" t="s">
        <v>132</v>
      </c>
      <c r="M43" s="48" t="s">
        <v>263</v>
      </c>
      <c r="N43" s="48" t="s">
        <v>264</v>
      </c>
      <c r="Q43" s="48" t="s">
        <v>38</v>
      </c>
      <c r="R43" s="48" t="s">
        <v>39</v>
      </c>
    </row>
    <row r="44" spans="5:18" s="32" customFormat="1" ht="45" x14ac:dyDescent="0.25">
      <c r="E44" s="48" t="s">
        <v>123</v>
      </c>
      <c r="F44" s="48" t="s">
        <v>124</v>
      </c>
      <c r="I44" s="48" t="s">
        <v>133</v>
      </c>
      <c r="J44" s="48" t="s">
        <v>134</v>
      </c>
      <c r="M44" s="48" t="s">
        <v>265</v>
      </c>
      <c r="N44" s="48" t="s">
        <v>266</v>
      </c>
      <c r="Q44" s="48" t="s">
        <v>40</v>
      </c>
      <c r="R44" s="48" t="s">
        <v>41</v>
      </c>
    </row>
    <row r="45" spans="5:18" s="32" customFormat="1" ht="45" x14ac:dyDescent="0.25">
      <c r="E45" s="48" t="s">
        <v>187</v>
      </c>
      <c r="F45" s="48" t="s">
        <v>188</v>
      </c>
      <c r="I45" s="48" t="s">
        <v>135</v>
      </c>
      <c r="J45" s="48" t="s">
        <v>136</v>
      </c>
      <c r="M45" s="48" t="s">
        <v>267</v>
      </c>
      <c r="N45" s="48" t="s">
        <v>268</v>
      </c>
      <c r="Q45" s="48" t="s">
        <v>42</v>
      </c>
      <c r="R45" s="48" t="s">
        <v>43</v>
      </c>
    </row>
    <row r="46" spans="5:18" s="32" customFormat="1" ht="45" x14ac:dyDescent="0.25">
      <c r="E46" s="48" t="s">
        <v>191</v>
      </c>
      <c r="F46" s="48" t="s">
        <v>192</v>
      </c>
      <c r="I46" s="48" t="s">
        <v>137</v>
      </c>
      <c r="J46" s="48" t="s">
        <v>138</v>
      </c>
      <c r="M46" s="48" t="s">
        <v>269</v>
      </c>
      <c r="N46" s="48" t="s">
        <v>270</v>
      </c>
      <c r="Q46" s="48" t="s">
        <v>44</v>
      </c>
      <c r="R46" s="48" t="s">
        <v>45</v>
      </c>
    </row>
    <row r="47" spans="5:18" s="32" customFormat="1" ht="75" x14ac:dyDescent="0.25">
      <c r="E47" s="48" t="s">
        <v>194</v>
      </c>
      <c r="F47" s="48" t="s">
        <v>174</v>
      </c>
      <c r="I47" s="48" t="s">
        <v>226</v>
      </c>
      <c r="J47" s="48" t="s">
        <v>227</v>
      </c>
      <c r="M47" s="48" t="s">
        <v>271</v>
      </c>
      <c r="N47" s="48" t="s">
        <v>272</v>
      </c>
      <c r="Q47" s="48" t="s">
        <v>46</v>
      </c>
      <c r="R47" s="48" t="s">
        <v>47</v>
      </c>
    </row>
    <row r="48" spans="5:18" s="32" customFormat="1" ht="30" x14ac:dyDescent="0.25">
      <c r="I48" s="48" t="s">
        <v>139</v>
      </c>
      <c r="J48" s="48" t="s">
        <v>140</v>
      </c>
      <c r="M48" s="48" t="s">
        <v>273</v>
      </c>
      <c r="N48" s="48" t="s">
        <v>274</v>
      </c>
      <c r="Q48" s="48" t="s">
        <v>48</v>
      </c>
      <c r="R48" s="48" t="s">
        <v>49</v>
      </c>
    </row>
    <row r="49" spans="9:18" s="32" customFormat="1" ht="45" x14ac:dyDescent="0.25">
      <c r="I49" s="48" t="s">
        <v>141</v>
      </c>
      <c r="J49" s="48" t="s">
        <v>142</v>
      </c>
      <c r="M49" s="48" t="s">
        <v>275</v>
      </c>
      <c r="N49" s="48" t="s">
        <v>276</v>
      </c>
      <c r="Q49" s="48" t="s">
        <v>50</v>
      </c>
      <c r="R49" s="48" t="s">
        <v>51</v>
      </c>
    </row>
    <row r="50" spans="9:18" s="32" customFormat="1" ht="45" x14ac:dyDescent="0.25">
      <c r="I50" s="48" t="s">
        <v>105</v>
      </c>
      <c r="J50" s="48" t="s">
        <v>229</v>
      </c>
      <c r="M50" s="48" t="s">
        <v>277</v>
      </c>
      <c r="N50" s="48" t="s">
        <v>278</v>
      </c>
      <c r="Q50" s="48" t="s">
        <v>52</v>
      </c>
      <c r="R50" s="48" t="s">
        <v>53</v>
      </c>
    </row>
    <row r="51" spans="9:18" s="32" customFormat="1" ht="45" x14ac:dyDescent="0.25">
      <c r="I51" s="48" t="s">
        <v>106</v>
      </c>
      <c r="J51" s="48" t="s">
        <v>231</v>
      </c>
      <c r="M51" s="48" t="s">
        <v>279</v>
      </c>
      <c r="N51" s="48" t="s">
        <v>280</v>
      </c>
      <c r="Q51" s="48" t="s">
        <v>54</v>
      </c>
      <c r="R51" s="48" t="s">
        <v>55</v>
      </c>
    </row>
    <row r="52" spans="9:18" s="32" customFormat="1" ht="45" x14ac:dyDescent="0.25">
      <c r="I52" s="48" t="s">
        <v>107</v>
      </c>
      <c r="J52" s="48" t="s">
        <v>232</v>
      </c>
      <c r="M52" s="48" t="s">
        <v>281</v>
      </c>
      <c r="N52" s="48" t="s">
        <v>282</v>
      </c>
      <c r="Q52" s="48" t="s">
        <v>56</v>
      </c>
      <c r="R52" s="48" t="s">
        <v>57</v>
      </c>
    </row>
    <row r="53" spans="9:18" s="32" customFormat="1" ht="45" x14ac:dyDescent="0.25">
      <c r="I53" s="48" t="s">
        <v>108</v>
      </c>
      <c r="J53" s="48" t="s">
        <v>233</v>
      </c>
      <c r="M53" s="48" t="s">
        <v>283</v>
      </c>
      <c r="N53" s="48" t="s">
        <v>284</v>
      </c>
      <c r="Q53" s="48" t="s">
        <v>58</v>
      </c>
      <c r="R53" s="48" t="s">
        <v>59</v>
      </c>
    </row>
    <row r="54" spans="9:18" s="32" customFormat="1" ht="45" x14ac:dyDescent="0.25">
      <c r="I54" s="48" t="s">
        <v>125</v>
      </c>
      <c r="J54" s="48" t="s">
        <v>126</v>
      </c>
      <c r="M54" s="48" t="s">
        <v>285</v>
      </c>
      <c r="N54" s="48" t="s">
        <v>286</v>
      </c>
      <c r="Q54" s="48" t="s">
        <v>60</v>
      </c>
      <c r="R54" s="48" t="s">
        <v>61</v>
      </c>
    </row>
    <row r="55" spans="9:18" s="32" customFormat="1" ht="45" x14ac:dyDescent="0.25">
      <c r="I55" s="48" t="s">
        <v>127</v>
      </c>
      <c r="J55" s="48" t="s">
        <v>128</v>
      </c>
      <c r="M55" s="48" t="s">
        <v>287</v>
      </c>
      <c r="N55" s="48" t="s">
        <v>288</v>
      </c>
      <c r="Q55" s="48" t="s">
        <v>109</v>
      </c>
      <c r="R55" s="48" t="s">
        <v>110</v>
      </c>
    </row>
    <row r="56" spans="9:18" s="32" customFormat="1" ht="45" x14ac:dyDescent="0.25">
      <c r="M56" s="48" t="s">
        <v>289</v>
      </c>
      <c r="N56" s="48" t="s">
        <v>290</v>
      </c>
      <c r="Q56" s="48" t="s">
        <v>111</v>
      </c>
      <c r="R56" s="48" t="s">
        <v>112</v>
      </c>
    </row>
    <row r="57" spans="9:18" s="32" customFormat="1" ht="30" x14ac:dyDescent="0.25">
      <c r="M57" s="48" t="s">
        <v>291</v>
      </c>
      <c r="N57" s="48" t="s">
        <v>292</v>
      </c>
      <c r="Q57" s="48" t="s">
        <v>113</v>
      </c>
      <c r="R57" s="48" t="s">
        <v>114</v>
      </c>
    </row>
    <row r="58" spans="9:18" s="32" customFormat="1" ht="30" x14ac:dyDescent="0.25">
      <c r="M58" s="48" t="s">
        <v>293</v>
      </c>
      <c r="N58" s="48" t="s">
        <v>294</v>
      </c>
      <c r="Q58" s="48" t="s">
        <v>357</v>
      </c>
      <c r="R58" s="48" t="s">
        <v>358</v>
      </c>
    </row>
    <row r="59" spans="9:18" s="32" customFormat="1" ht="75" x14ac:dyDescent="0.25">
      <c r="M59" s="48" t="s">
        <v>295</v>
      </c>
      <c r="N59" s="48" t="s">
        <v>296</v>
      </c>
      <c r="Q59" s="48" t="s">
        <v>359</v>
      </c>
      <c r="R59" s="48" t="s">
        <v>360</v>
      </c>
    </row>
    <row r="60" spans="9:18" s="32" customFormat="1" ht="30" x14ac:dyDescent="0.25">
      <c r="M60" s="48" t="s">
        <v>297</v>
      </c>
      <c r="N60" s="48" t="s">
        <v>298</v>
      </c>
      <c r="Q60" s="48" t="s">
        <v>115</v>
      </c>
      <c r="R60" s="48" t="s">
        <v>116</v>
      </c>
    </row>
    <row r="61" spans="9:18" s="32" customFormat="1" ht="60" x14ac:dyDescent="0.25">
      <c r="M61" s="48" t="s">
        <v>300</v>
      </c>
      <c r="N61" s="48" t="s">
        <v>301</v>
      </c>
      <c r="Q61" s="48" t="s">
        <v>361</v>
      </c>
      <c r="R61" s="48" t="s">
        <v>362</v>
      </c>
    </row>
    <row r="62" spans="9:18" s="32" customFormat="1" ht="90" x14ac:dyDescent="0.25">
      <c r="M62" s="48" t="s">
        <v>302</v>
      </c>
      <c r="N62" s="48" t="s">
        <v>303</v>
      </c>
      <c r="Q62" s="48" t="s">
        <v>363</v>
      </c>
      <c r="R62" s="48" t="s">
        <v>364</v>
      </c>
    </row>
    <row r="63" spans="9:18" s="32" customFormat="1" ht="45" x14ac:dyDescent="0.25">
      <c r="M63" s="48" t="s">
        <v>304</v>
      </c>
      <c r="N63" s="48" t="s">
        <v>305</v>
      </c>
      <c r="Q63" s="48" t="s">
        <v>365</v>
      </c>
      <c r="R63" s="48" t="s">
        <v>366</v>
      </c>
    </row>
    <row r="64" spans="9:18" s="32" customFormat="1" ht="45" x14ac:dyDescent="0.25">
      <c r="M64" s="48" t="s">
        <v>306</v>
      </c>
      <c r="N64" s="48" t="s">
        <v>307</v>
      </c>
      <c r="Q64" s="48" t="s">
        <v>367</v>
      </c>
      <c r="R64" s="48" t="s">
        <v>368</v>
      </c>
    </row>
    <row r="65" spans="13:18" s="32" customFormat="1" ht="45" x14ac:dyDescent="0.25">
      <c r="M65" s="48" t="s">
        <v>308</v>
      </c>
      <c r="N65" s="48" t="s">
        <v>309</v>
      </c>
      <c r="Q65" s="48" t="s">
        <v>117</v>
      </c>
      <c r="R65" s="48" t="s">
        <v>118</v>
      </c>
    </row>
    <row r="66" spans="13:18" s="32" customFormat="1" ht="45" x14ac:dyDescent="0.25">
      <c r="M66" s="48" t="s">
        <v>310</v>
      </c>
      <c r="N66" s="48" t="s">
        <v>311</v>
      </c>
      <c r="Q66" s="48" t="s">
        <v>119</v>
      </c>
      <c r="R66" s="48" t="s">
        <v>120</v>
      </c>
    </row>
    <row r="67" spans="13:18" s="32" customFormat="1" ht="60" x14ac:dyDescent="0.25">
      <c r="M67" s="48" t="s">
        <v>312</v>
      </c>
      <c r="N67" s="48" t="s">
        <v>313</v>
      </c>
      <c r="Q67" s="48" t="s">
        <v>370</v>
      </c>
      <c r="R67" s="48" t="s">
        <v>371</v>
      </c>
    </row>
    <row r="68" spans="13:18" s="32" customFormat="1" ht="60" x14ac:dyDescent="0.25">
      <c r="M68" s="48" t="s">
        <v>314</v>
      </c>
      <c r="N68" s="48" t="s">
        <v>315</v>
      </c>
      <c r="Q68" s="48" t="s">
        <v>372</v>
      </c>
      <c r="R68" s="48" t="s">
        <v>373</v>
      </c>
    </row>
    <row r="69" spans="13:18" s="32" customFormat="1" ht="60" x14ac:dyDescent="0.25">
      <c r="M69" s="48" t="s">
        <v>316</v>
      </c>
      <c r="N69" s="48" t="s">
        <v>317</v>
      </c>
    </row>
    <row r="70" spans="13:18" s="32" customFormat="1" ht="45" x14ac:dyDescent="0.25">
      <c r="M70" s="48" t="s">
        <v>318</v>
      </c>
      <c r="N70" s="48" t="s">
        <v>319</v>
      </c>
    </row>
    <row r="71" spans="13:18" s="32" customFormat="1" ht="45" x14ac:dyDescent="0.25">
      <c r="M71" s="48" t="s">
        <v>320</v>
      </c>
      <c r="N71" s="48" t="s">
        <v>321</v>
      </c>
    </row>
    <row r="72" spans="13:18" s="32" customFormat="1" ht="45" x14ac:dyDescent="0.25">
      <c r="M72" s="48" t="s">
        <v>322</v>
      </c>
      <c r="N72" s="48" t="s">
        <v>323</v>
      </c>
    </row>
    <row r="73" spans="13:18" s="32" customFormat="1" ht="60" x14ac:dyDescent="0.25">
      <c r="M73" s="48" t="s">
        <v>324</v>
      </c>
      <c r="N73" s="48" t="s">
        <v>325</v>
      </c>
    </row>
    <row r="74" spans="13:18" s="32" customFormat="1" ht="60" x14ac:dyDescent="0.25">
      <c r="M74" s="48" t="s">
        <v>4</v>
      </c>
      <c r="N74" s="48" t="s">
        <v>5</v>
      </c>
    </row>
    <row r="75" spans="13:18" s="32" customFormat="1" ht="30" x14ac:dyDescent="0.25">
      <c r="M75" s="48" t="s">
        <v>6</v>
      </c>
      <c r="N75" s="48" t="s">
        <v>326</v>
      </c>
    </row>
    <row r="76" spans="13:18" s="32" customFormat="1" ht="30" x14ac:dyDescent="0.25">
      <c r="M76" s="48" t="s">
        <v>7</v>
      </c>
      <c r="N76" s="48" t="s">
        <v>8</v>
      </c>
    </row>
    <row r="77" spans="13:18" s="32" customFormat="1" ht="30" x14ac:dyDescent="0.25">
      <c r="M77" s="48" t="s">
        <v>9</v>
      </c>
      <c r="N77" s="48" t="s">
        <v>10</v>
      </c>
    </row>
    <row r="78" spans="13:18" s="32" customFormat="1" ht="30" x14ac:dyDescent="0.25">
      <c r="M78" s="48" t="s">
        <v>11</v>
      </c>
      <c r="N78" s="48" t="s">
        <v>12</v>
      </c>
    </row>
    <row r="79" spans="13:18" s="32" customFormat="1" ht="30" x14ac:dyDescent="0.25">
      <c r="M79" s="48" t="s">
        <v>13</v>
      </c>
      <c r="N79" s="48" t="s">
        <v>14</v>
      </c>
    </row>
    <row r="80" spans="13:18" s="32" customFormat="1" ht="45" x14ac:dyDescent="0.25">
      <c r="M80" s="48" t="s">
        <v>15</v>
      </c>
      <c r="N80" s="48" t="s">
        <v>16</v>
      </c>
    </row>
    <row r="81" spans="13:14" s="32" customFormat="1" ht="45" x14ac:dyDescent="0.25">
      <c r="M81" s="48" t="s">
        <v>17</v>
      </c>
      <c r="N81" s="48" t="s">
        <v>18</v>
      </c>
    </row>
    <row r="82" spans="13:14" s="32" customFormat="1" ht="60" x14ac:dyDescent="0.25">
      <c r="M82" s="48" t="s">
        <v>19</v>
      </c>
      <c r="N82" s="48" t="s">
        <v>327</v>
      </c>
    </row>
    <row r="83" spans="13:14" s="32" customFormat="1" ht="45" x14ac:dyDescent="0.25">
      <c r="M83" s="48" t="s">
        <v>20</v>
      </c>
      <c r="N83" s="48" t="s">
        <v>21</v>
      </c>
    </row>
    <row r="84" spans="13:14" s="32" customFormat="1" ht="30" x14ac:dyDescent="0.25">
      <c r="M84" s="48" t="s">
        <v>75</v>
      </c>
      <c r="N84" s="48" t="s">
        <v>328</v>
      </c>
    </row>
    <row r="85" spans="13:14" s="32" customFormat="1" x14ac:dyDescent="0.25">
      <c r="M85" s="48" t="s">
        <v>22</v>
      </c>
      <c r="N85" s="48" t="s">
        <v>23</v>
      </c>
    </row>
    <row r="86" spans="13:14" s="32" customFormat="1" ht="30" x14ac:dyDescent="0.25">
      <c r="M86" s="48" t="s">
        <v>24</v>
      </c>
      <c r="N86" s="48" t="s">
        <v>25</v>
      </c>
    </row>
    <row r="87" spans="13:14" s="32" customFormat="1" x14ac:dyDescent="0.25">
      <c r="M87" s="48" t="s">
        <v>26</v>
      </c>
      <c r="N87" s="48" t="s">
        <v>27</v>
      </c>
    </row>
    <row r="88" spans="13:14" s="32" customFormat="1" x14ac:dyDescent="0.25">
      <c r="M88" s="48" t="s">
        <v>28</v>
      </c>
      <c r="N88" s="48" t="s">
        <v>29</v>
      </c>
    </row>
    <row r="89" spans="13:14" s="32" customFormat="1" x14ac:dyDescent="0.25">
      <c r="M89" s="48" t="s">
        <v>30</v>
      </c>
      <c r="N89" s="48" t="s">
        <v>31</v>
      </c>
    </row>
    <row r="90" spans="13:14" s="32" customFormat="1" x14ac:dyDescent="0.25">
      <c r="M90" s="48" t="s">
        <v>32</v>
      </c>
      <c r="N90" s="48" t="s">
        <v>33</v>
      </c>
    </row>
    <row r="91" spans="13:14" s="32" customFormat="1" ht="30" x14ac:dyDescent="0.25">
      <c r="M91" s="48" t="s">
        <v>329</v>
      </c>
      <c r="N91" s="48" t="s">
        <v>330</v>
      </c>
    </row>
    <row r="92" spans="13:14" s="32" customFormat="1" ht="30" x14ac:dyDescent="0.25">
      <c r="M92" s="48" t="s">
        <v>332</v>
      </c>
      <c r="N92" s="48" t="s">
        <v>333</v>
      </c>
    </row>
    <row r="93" spans="13:14" s="32" customFormat="1" x14ac:dyDescent="0.25"/>
    <row r="94" spans="13:14" s="32" customFormat="1" x14ac:dyDescent="0.25"/>
    <row r="95" spans="13:14" s="32" customFormat="1" x14ac:dyDescent="0.25"/>
    <row r="96" spans="13:14" s="32" customFormat="1" x14ac:dyDescent="0.25"/>
    <row r="97" s="32" customFormat="1" x14ac:dyDescent="0.25"/>
    <row r="98" s="32" customFormat="1" x14ac:dyDescent="0.25"/>
    <row r="99" s="32" customFormat="1" x14ac:dyDescent="0.25"/>
    <row r="100" s="32" customFormat="1" x14ac:dyDescent="0.25"/>
    <row r="101" s="32" customFormat="1" x14ac:dyDescent="0.25"/>
    <row r="102" s="32" customFormat="1" x14ac:dyDescent="0.25"/>
    <row r="103" s="32" customFormat="1" x14ac:dyDescent="0.25"/>
    <row r="104" s="32" customFormat="1" x14ac:dyDescent="0.25"/>
    <row r="105" s="32" customFormat="1" x14ac:dyDescent="0.25"/>
    <row r="106" s="32" customFormat="1" x14ac:dyDescent="0.25"/>
    <row r="107" s="32" customFormat="1" x14ac:dyDescent="0.25"/>
    <row r="108" s="32" customFormat="1" x14ac:dyDescent="0.25"/>
    <row r="109" s="32" customFormat="1" x14ac:dyDescent="0.25"/>
    <row r="110" s="32" customFormat="1" x14ac:dyDescent="0.25"/>
    <row r="111" s="32" customFormat="1" x14ac:dyDescent="0.25"/>
    <row r="112" s="32" customFormat="1" x14ac:dyDescent="0.25"/>
    <row r="113" s="32" customFormat="1" x14ac:dyDescent="0.25"/>
    <row r="114" s="32" customFormat="1" x14ac:dyDescent="0.25"/>
    <row r="115" s="32" customFormat="1" x14ac:dyDescent="0.25"/>
    <row r="116" s="32" customFormat="1" x14ac:dyDescent="0.25"/>
    <row r="117" s="32" customFormat="1" x14ac:dyDescent="0.25"/>
    <row r="118" s="32" customFormat="1" x14ac:dyDescent="0.25"/>
    <row r="119" s="32" customFormat="1" x14ac:dyDescent="0.25"/>
    <row r="120" s="32" customFormat="1" x14ac:dyDescent="0.25"/>
    <row r="121" s="32" customFormat="1" x14ac:dyDescent="0.25"/>
    <row r="122" s="32" customFormat="1" x14ac:dyDescent="0.25"/>
    <row r="123" s="32" customFormat="1" x14ac:dyDescent="0.25"/>
    <row r="124" s="32" customFormat="1" x14ac:dyDescent="0.25"/>
    <row r="125" s="32" customFormat="1" x14ac:dyDescent="0.25"/>
    <row r="126" s="32" customFormat="1" x14ac:dyDescent="0.25"/>
    <row r="127" s="32" customFormat="1" x14ac:dyDescent="0.25"/>
    <row r="128" s="32" customFormat="1" x14ac:dyDescent="0.25"/>
  </sheetData>
  <sortState xmlns:xlrd2="http://schemas.microsoft.com/office/spreadsheetml/2017/richdata2" ref="E31:F47">
    <sortCondition ref="E31:E47"/>
  </sortState>
  <mergeCells count="9">
    <mergeCell ref="Q1:S1"/>
    <mergeCell ref="Q29:R29"/>
    <mergeCell ref="A1:C1"/>
    <mergeCell ref="E1:G1"/>
    <mergeCell ref="E29:F29"/>
    <mergeCell ref="I1:K1"/>
    <mergeCell ref="I29:J29"/>
    <mergeCell ref="M1:O1"/>
    <mergeCell ref="M29:N29"/>
  </mergeCells>
  <dataValidations count="4">
    <dataValidation type="list" allowBlank="1" showInputMessage="1" showErrorMessage="1" sqref="E3:E20" xr:uid="{00000000-0002-0000-0300-000000000000}">
      <formula1>IdHabilidadesDigitales</formula1>
    </dataValidation>
    <dataValidation type="list" allowBlank="1" showInputMessage="1" showErrorMessage="1" sqref="I3:I20" xr:uid="{00000000-0002-0000-0300-000001000000}">
      <formula1>IdMotivacion</formula1>
    </dataValidation>
    <dataValidation type="list" allowBlank="1" showInputMessage="1" showErrorMessage="1" sqref="M3:M20 Q5:Q20" xr:uid="{00000000-0002-0000-0300-000002000000}">
      <formula1>IdAprovechamiento</formula1>
    </dataValidation>
    <dataValidation type="list" allowBlank="1" showInputMessage="1" showErrorMessage="1" sqref="Q3:Q4" xr:uid="{00000000-0002-0000-0300-000003000000}">
      <formula1>IdAccesoMaterial</formula1>
    </dataValidation>
  </dataValidations>
  <hyperlinks>
    <hyperlink ref="B3" location="'HABILIDADES DIGITALES'!A1" display="Habilidades digitales " xr:uid="{00000000-0004-0000-0300-000000000000}"/>
    <hyperlink ref="A3" location="'HABILIDADES DIGITALES'!A1" display="Habilidades digitales " xr:uid="{00000000-0004-0000-0300-000001000000}"/>
    <hyperlink ref="B4" location="MOTIVACIÓN!A1" display="Motivación " xr:uid="{00000000-0004-0000-0300-000002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3"/>
  <sheetViews>
    <sheetView showGridLines="0" workbookViewId="0">
      <pane xSplit="2" ySplit="2" topLeftCell="C3" activePane="bottomRight" state="frozen"/>
      <selection pane="topRight" activeCell="C1" sqref="C1"/>
      <selection pane="bottomLeft" activeCell="A5" sqref="A5"/>
      <selection pane="bottomRight" sqref="A1:B1"/>
    </sheetView>
  </sheetViews>
  <sheetFormatPr baseColWidth="10" defaultRowHeight="15" x14ac:dyDescent="0.25"/>
  <cols>
    <col min="1" max="1" width="8.28515625" style="2" bestFit="1" customWidth="1"/>
    <col min="2" max="2" width="37.28515625" style="2" customWidth="1"/>
    <col min="3" max="3" width="19.140625" style="2" customWidth="1"/>
    <col min="4" max="4" width="11.5703125" style="2" customWidth="1"/>
    <col min="5" max="5" width="17.42578125" style="2" bestFit="1" customWidth="1"/>
    <col min="6" max="6" width="15.42578125" style="2" bestFit="1" customWidth="1"/>
    <col min="7" max="7" width="2.7109375" style="2" customWidth="1"/>
    <col min="8" max="8" width="7" style="2" bestFit="1" customWidth="1"/>
    <col min="9" max="9" width="6.5703125" style="2" bestFit="1" customWidth="1"/>
    <col min="10" max="10" width="2.28515625" style="2" customWidth="1"/>
    <col min="11" max="11" width="11.42578125" style="2"/>
    <col min="12" max="12" width="6.5703125" style="2" bestFit="1" customWidth="1"/>
    <col min="13" max="13" width="8.28515625" style="2" bestFit="1" customWidth="1"/>
    <col min="14" max="14" width="20.140625" style="2" customWidth="1"/>
    <col min="15" max="15" width="8.5703125" style="2" bestFit="1" customWidth="1"/>
    <col min="16" max="16" width="9.28515625" style="2" bestFit="1" customWidth="1"/>
    <col min="17" max="17" width="8.5703125" style="2" bestFit="1" customWidth="1"/>
    <col min="18" max="18" width="8.85546875" style="2" bestFit="1" customWidth="1"/>
    <col min="19" max="19" width="2.7109375" style="2" customWidth="1"/>
    <col min="20" max="20" width="7" style="2" bestFit="1" customWidth="1"/>
    <col min="21" max="23" width="11.42578125" style="2"/>
    <col min="24" max="25" width="0" style="2" hidden="1" customWidth="1"/>
    <col min="26" max="16384" width="11.42578125" style="2"/>
  </cols>
  <sheetData>
    <row r="1" spans="1:25" x14ac:dyDescent="0.25">
      <c r="A1" s="9" t="s">
        <v>144</v>
      </c>
      <c r="B1" s="9"/>
      <c r="C1" s="44" t="str">
        <f>CONCATENATE("iDimensiones (",TEXT(AñoDeCalculo,"0000"),")")</f>
        <v>iDimensiones (2018)</v>
      </c>
      <c r="D1" s="45"/>
      <c r="E1" s="45"/>
      <c r="F1" s="46"/>
      <c r="H1" s="40" t="s">
        <v>410</v>
      </c>
      <c r="I1" s="40"/>
      <c r="K1" s="53" t="s">
        <v>540</v>
      </c>
      <c r="L1" s="9" t="s">
        <v>411</v>
      </c>
      <c r="M1" s="9"/>
      <c r="N1" s="9"/>
      <c r="O1" s="9"/>
      <c r="P1" s="9"/>
      <c r="Q1" s="9"/>
      <c r="R1" s="9"/>
      <c r="S1" s="9"/>
      <c r="T1" s="9"/>
      <c r="X1" s="40" t="s">
        <v>455</v>
      </c>
      <c r="Y1" s="40"/>
    </row>
    <row r="2" spans="1:25" s="32" customFormat="1" ht="30" x14ac:dyDescent="0.25">
      <c r="A2" s="41" t="s">
        <v>153</v>
      </c>
      <c r="B2" s="41" t="s">
        <v>143</v>
      </c>
      <c r="C2" s="54" t="str">
        <f>CONCATENATE("iBrecha ",VLOOKUP(C$45,ParametrosIndice!$A$3:$C$6,2,FALSE))</f>
        <v xml:space="preserve">iBrecha Habilidades digitales </v>
      </c>
      <c r="D2" s="55" t="str">
        <f>CONCATENATE("iBrecha ",VLOOKUP(D$45,ParametrosIndice!$A$3:$C$6,2,FALSE))</f>
        <v xml:space="preserve">iBrecha Motivación </v>
      </c>
      <c r="E2" s="56" t="str">
        <f>CONCATENATE("iBrecha ",VLOOKUP(E$45,ParametrosIndice!$A$3:$C$6,2,FALSE))</f>
        <v xml:space="preserve">iBrecha Aprovechamiento </v>
      </c>
      <c r="F2" s="57" t="str">
        <f>CONCATENATE("iBrecha ",VLOOKUP(F$45,ParametrosIndice!$A$3:$C$6,2,FALSE))</f>
        <v xml:space="preserve">iBrecha Acceso material </v>
      </c>
      <c r="H2" s="41" t="s">
        <v>384</v>
      </c>
      <c r="I2" s="41" t="s">
        <v>405</v>
      </c>
      <c r="K2" s="58" t="s">
        <v>538</v>
      </c>
      <c r="L2" s="59" t="s">
        <v>405</v>
      </c>
      <c r="M2" s="59" t="str">
        <f>A2</f>
        <v>Divipola</v>
      </c>
      <c r="N2" s="59" t="str">
        <f>B2</f>
        <v>Nombre</v>
      </c>
      <c r="O2" s="59" t="s">
        <v>529</v>
      </c>
      <c r="P2" s="59" t="s">
        <v>530</v>
      </c>
      <c r="Q2" s="59" t="s">
        <v>531</v>
      </c>
      <c r="R2" s="59" t="s">
        <v>532</v>
      </c>
      <c r="T2" s="59" t="str">
        <f>H2</f>
        <v>Indice</v>
      </c>
      <c r="X2" s="41" t="str">
        <f>ValoresIndicadores!CE1</f>
        <v>C25_1</v>
      </c>
      <c r="Y2" s="41" t="str">
        <f>ValoresIndicadores!CF1</f>
        <v>C27_1</v>
      </c>
    </row>
    <row r="3" spans="1:25" x14ac:dyDescent="0.25">
      <c r="A3" s="15">
        <f>Departamentos!A3</f>
        <v>5</v>
      </c>
      <c r="B3" s="15" t="str">
        <f>Departamentos!B3</f>
        <v>Antioquia</v>
      </c>
      <c r="C3" s="60">
        <f ca="1">1-(C48-C$83)/C$85</f>
        <v>0.6505685166253441</v>
      </c>
      <c r="D3" s="60">
        <f t="shared" ref="D3" ca="1" si="0">(D48-D$83)/D$85</f>
        <v>5.2038832413098819E-2</v>
      </c>
      <c r="E3" s="60">
        <f ca="1">1-(E48-E$83)/E$85</f>
        <v>0.35416748114674657</v>
      </c>
      <c r="F3" s="60">
        <f ca="1">1-(F48-F$83)/F$85</f>
        <v>0.68153984185753835</v>
      </c>
      <c r="H3" s="60">
        <f ca="1">(C3*C$46+D3*D$46+E3*E$46+F3*F$46)</f>
        <v>0.44851908044973016</v>
      </c>
      <c r="I3" s="15">
        <f ca="1">RANK($H3,$H$3:$H$35,1)</f>
        <v>6</v>
      </c>
      <c r="L3" s="61">
        <v>1</v>
      </c>
      <c r="M3" s="15">
        <f t="shared" ref="M3:M35" ca="1" si="1">INDEX(A$3:A$35,MATCH($L3,$I$3:$I$35,0),1)</f>
        <v>11</v>
      </c>
      <c r="N3" s="15" t="str">
        <f t="shared" ref="N3:N35" ca="1" si="2">INDEX(B$3:B$35,MATCH($L3,$I$3:$I$35,0),1)</f>
        <v>Bogotá D.C</v>
      </c>
      <c r="O3" s="60">
        <f t="shared" ref="O3:O35" ca="1" si="3">INDEX(C$3:C$35,MATCH($L3,$I$3:$I$35,0),1)</f>
        <v>0.4473493951285642</v>
      </c>
      <c r="P3" s="60">
        <f t="shared" ref="P3:P35" ca="1" si="4">INDEX(D$3:D$35,MATCH($L3,$I$3:$I$35,0),1)</f>
        <v>2.6855146773354328E-2</v>
      </c>
      <c r="Q3" s="60">
        <f t="shared" ref="Q3:Q35" ca="1" si="5">INDEX(E$3:E$35,MATCH($L3,$I$3:$I$35,0),1)</f>
        <v>0.25586743713249149</v>
      </c>
      <c r="R3" s="60">
        <f t="shared" ref="R3:R35" ca="1" si="6">INDEX(F$3:F$35,MATCH($L3,$I$3:$I$35,0),1)</f>
        <v>0.55810351725931651</v>
      </c>
      <c r="T3" s="60">
        <f t="shared" ref="T3:T35" ca="1" si="7">INDEX(H$3:H$35,MATCH($L3,$I$3:$I$35,0),1)</f>
        <v>0.33323834518057488</v>
      </c>
      <c r="X3" s="15">
        <f ca="1">ValoresIndicadores!CE4</f>
        <v>0.51819130713926898</v>
      </c>
      <c r="Y3" s="15">
        <f ca="1">ValoresIndicadores!CF4</f>
        <v>9.5566759999999995</v>
      </c>
    </row>
    <row r="4" spans="1:25" x14ac:dyDescent="0.25">
      <c r="A4" s="15">
        <f>Departamentos!A4</f>
        <v>8</v>
      </c>
      <c r="B4" s="15" t="str">
        <f>Departamentos!B4</f>
        <v>Atlántico</v>
      </c>
      <c r="C4" s="60">
        <f t="shared" ref="C4:C35" ca="1" si="8">1-(C49-C$83)/C$85</f>
        <v>0.64529548366035305</v>
      </c>
      <c r="D4" s="60">
        <f t="shared" ref="D4" ca="1" si="9">(D49-D$83)/D$85</f>
        <v>4.2134614826903248E-2</v>
      </c>
      <c r="E4" s="60">
        <f t="shared" ref="E4:F4" ca="1" si="10">1-(E49-E$83)/E$85</f>
        <v>0.3577150352699684</v>
      </c>
      <c r="F4" s="60">
        <f t="shared" ca="1" si="10"/>
        <v>0.69334009484458758</v>
      </c>
      <c r="H4" s="60">
        <f t="shared" ref="H4:H35" ca="1" si="11">(C4*C$46+D4*D$46+E4*E$46+F4*F$46)</f>
        <v>0.44902228572652503</v>
      </c>
      <c r="I4" s="15">
        <f t="shared" ref="I4:I35" ca="1" si="12">RANK($H4,$H$3:$H$35,1)</f>
        <v>7</v>
      </c>
      <c r="L4" s="61">
        <f>L3+1</f>
        <v>2</v>
      </c>
      <c r="M4" s="15">
        <f t="shared" ca="1" si="1"/>
        <v>76</v>
      </c>
      <c r="N4" s="15" t="str">
        <f t="shared" ca="1" si="2"/>
        <v>Valle del Cauca</v>
      </c>
      <c r="O4" s="60">
        <f t="shared" ca="1" si="3"/>
        <v>0.62965410657641874</v>
      </c>
      <c r="P4" s="60">
        <f t="shared" ca="1" si="4"/>
        <v>3.5225817844609354E-2</v>
      </c>
      <c r="Q4" s="60">
        <f t="shared" ca="1" si="5"/>
        <v>0.33411292366868606</v>
      </c>
      <c r="R4" s="60">
        <f t="shared" ca="1" si="6"/>
        <v>0.63580593477674197</v>
      </c>
      <c r="T4" s="60">
        <f t="shared" ca="1" si="7"/>
        <v>0.42219551626025043</v>
      </c>
      <c r="X4" s="15">
        <f ca="1">ValoresIndicadores!CE5</f>
        <v>0.44741357694619899</v>
      </c>
      <c r="Y4" s="15">
        <f ca="1">ValoresIndicadores!CF5</f>
        <v>9.531307</v>
      </c>
    </row>
    <row r="5" spans="1:25" x14ac:dyDescent="0.25">
      <c r="A5" s="15">
        <f>Departamentos!A5</f>
        <v>11</v>
      </c>
      <c r="B5" s="15" t="str">
        <f>Departamentos!B5</f>
        <v>Bogotá D.C</v>
      </c>
      <c r="C5" s="60">
        <f t="shared" ca="1" si="8"/>
        <v>0.4473493951285642</v>
      </c>
      <c r="D5" s="60">
        <f t="shared" ref="D5" ca="1" si="13">(D50-D$83)/D$85</f>
        <v>2.6855146773354328E-2</v>
      </c>
      <c r="E5" s="60">
        <f t="shared" ref="E5:F5" ca="1" si="14">1-(E50-E$83)/E$85</f>
        <v>0.25586743713249149</v>
      </c>
      <c r="F5" s="60">
        <f t="shared" ca="1" si="14"/>
        <v>0.55810351725931651</v>
      </c>
      <c r="H5" s="60">
        <f t="shared" ca="1" si="11"/>
        <v>0.33323834518057488</v>
      </c>
      <c r="I5" s="15">
        <f t="shared" ca="1" si="12"/>
        <v>1</v>
      </c>
      <c r="L5" s="61">
        <f t="shared" ref="L5:L35" si="15">L4+1</f>
        <v>3</v>
      </c>
      <c r="M5" s="15">
        <f t="shared" ca="1" si="1"/>
        <v>63</v>
      </c>
      <c r="N5" s="15" t="str">
        <f t="shared" ca="1" si="2"/>
        <v>Quindío</v>
      </c>
      <c r="O5" s="60">
        <f t="shared" ca="1" si="3"/>
        <v>0.63191698804190843</v>
      </c>
      <c r="P5" s="60">
        <f t="shared" ca="1" si="4"/>
        <v>4.5466708137528629E-2</v>
      </c>
      <c r="Q5" s="60">
        <f t="shared" ca="1" si="5"/>
        <v>0.34894641288601835</v>
      </c>
      <c r="R5" s="60">
        <f t="shared" ca="1" si="6"/>
        <v>0.65791686915351999</v>
      </c>
      <c r="T5" s="60">
        <f t="shared" ca="1" si="7"/>
        <v>0.4347437149965262</v>
      </c>
      <c r="X5" s="15">
        <f ca="1">ValoresIndicadores!CE6</f>
        <v>0.66747748545068297</v>
      </c>
      <c r="Y5" s="15">
        <f ca="1">ValoresIndicadores!CF6</f>
        <v>11.502435999999999</v>
      </c>
    </row>
    <row r="6" spans="1:25" x14ac:dyDescent="0.25">
      <c r="A6" s="15">
        <f>Departamentos!A6</f>
        <v>13</v>
      </c>
      <c r="B6" s="15" t="str">
        <f>Departamentos!B6</f>
        <v>Bolívar</v>
      </c>
      <c r="C6" s="60">
        <f t="shared" ca="1" si="8"/>
        <v>0.70094737603426538</v>
      </c>
      <c r="D6" s="60">
        <f t="shared" ref="D6" ca="1" si="16">(D51-D$83)/D$85</f>
        <v>5.3897700451905346E-2</v>
      </c>
      <c r="E6" s="60">
        <f t="shared" ref="E6:F6" ca="1" si="17">1-(E51-E$83)/E$85</f>
        <v>0.42236519310391474</v>
      </c>
      <c r="F6" s="60">
        <f t="shared" ca="1" si="17"/>
        <v>0.77757306635701595</v>
      </c>
      <c r="H6" s="60">
        <f t="shared" ca="1" si="11"/>
        <v>0.50481786990060762</v>
      </c>
      <c r="I6" s="15">
        <f t="shared" ca="1" si="12"/>
        <v>18</v>
      </c>
      <c r="L6" s="61">
        <f t="shared" si="15"/>
        <v>4</v>
      </c>
      <c r="M6" s="15">
        <f t="shared" ca="1" si="1"/>
        <v>66</v>
      </c>
      <c r="N6" s="15" t="str">
        <f t="shared" ca="1" si="2"/>
        <v>Risaralda</v>
      </c>
      <c r="O6" s="60">
        <f t="shared" ca="1" si="3"/>
        <v>0.62376130447221356</v>
      </c>
      <c r="P6" s="60">
        <f t="shared" ca="1" si="4"/>
        <v>5.1312045437544265E-2</v>
      </c>
      <c r="Q6" s="60">
        <f t="shared" ca="1" si="5"/>
        <v>0.34520605064165988</v>
      </c>
      <c r="R6" s="60">
        <f t="shared" ca="1" si="6"/>
        <v>0.67716713102767945</v>
      </c>
      <c r="T6" s="60">
        <f t="shared" ca="1" si="7"/>
        <v>0.43807394520997911</v>
      </c>
      <c r="X6" s="15">
        <f ca="1">ValoresIndicadores!CE7</f>
        <v>0.28854641413154197</v>
      </c>
      <c r="Y6" s="15">
        <f ca="1">ValoresIndicadores!CF7</f>
        <v>8.4734750000000005</v>
      </c>
    </row>
    <row r="7" spans="1:25" x14ac:dyDescent="0.25">
      <c r="A7" s="15">
        <f>Departamentos!A7</f>
        <v>15</v>
      </c>
      <c r="B7" s="15" t="str">
        <f>Departamentos!B7</f>
        <v>Boyacá</v>
      </c>
      <c r="C7" s="60">
        <f t="shared" ca="1" si="8"/>
        <v>0.66041138200076754</v>
      </c>
      <c r="D7" s="60">
        <f t="shared" ref="D7" ca="1" si="18">(D52-D$83)/D$85</f>
        <v>7.0871058938451123E-2</v>
      </c>
      <c r="E7" s="60">
        <f t="shared" ref="E7:F7" ca="1" si="19">1-(E52-E$83)/E$85</f>
        <v>0.3925018194973432</v>
      </c>
      <c r="F7" s="60">
        <f t="shared" ca="1" si="19"/>
        <v>0.7544564444993227</v>
      </c>
      <c r="H7" s="60">
        <f t="shared" ca="1" si="11"/>
        <v>0.48442466871394452</v>
      </c>
      <c r="I7" s="15">
        <f t="shared" ca="1" si="12"/>
        <v>13</v>
      </c>
      <c r="L7" s="61">
        <f t="shared" si="15"/>
        <v>5</v>
      </c>
      <c r="M7" s="15">
        <f t="shared" ca="1" si="1"/>
        <v>68</v>
      </c>
      <c r="N7" s="15" t="str">
        <f t="shared" ca="1" si="2"/>
        <v>Santander</v>
      </c>
      <c r="O7" s="60">
        <f t="shared" ca="1" si="3"/>
        <v>0.62749467068457032</v>
      </c>
      <c r="P7" s="60">
        <f t="shared" ca="1" si="4"/>
        <v>5.030657369834185E-2</v>
      </c>
      <c r="Q7" s="60">
        <f t="shared" ca="1" si="5"/>
        <v>0.35642423231162235</v>
      </c>
      <c r="R7" s="60">
        <f t="shared" ca="1" si="6"/>
        <v>0.6970213810100061</v>
      </c>
      <c r="T7" s="60">
        <f t="shared" ca="1" si="7"/>
        <v>0.4469598494616025</v>
      </c>
      <c r="X7" s="15">
        <f ca="1">ValoresIndicadores!CE8</f>
        <v>0.25193355186946997</v>
      </c>
      <c r="Y7" s="15">
        <f ca="1">ValoresIndicadores!CF8</f>
        <v>6.1610899999999997</v>
      </c>
    </row>
    <row r="8" spans="1:25" x14ac:dyDescent="0.25">
      <c r="A8" s="15">
        <f>Departamentos!A8</f>
        <v>17</v>
      </c>
      <c r="B8" s="15" t="str">
        <f>Departamentos!B8</f>
        <v>Caldas</v>
      </c>
      <c r="C8" s="60">
        <f t="shared" ca="1" si="8"/>
        <v>0.66125748089998959</v>
      </c>
      <c r="D8" s="60">
        <f t="shared" ref="D8" ca="1" si="20">(D53-D$83)/D$85</f>
        <v>5.511642294539517E-2</v>
      </c>
      <c r="E8" s="60">
        <f t="shared" ref="E8:F8" ca="1" si="21">1-(E53-E$83)/E$85</f>
        <v>0.37980418291425921</v>
      </c>
      <c r="F8" s="60">
        <f t="shared" ca="1" si="21"/>
        <v>0.72830092605974817</v>
      </c>
      <c r="H8" s="60">
        <f t="shared" ca="1" si="11"/>
        <v>0.4709315336566674</v>
      </c>
      <c r="I8" s="15">
        <f t="shared" ca="1" si="12"/>
        <v>11</v>
      </c>
      <c r="L8" s="61">
        <f t="shared" si="15"/>
        <v>6</v>
      </c>
      <c r="M8" s="15">
        <f t="shared" ca="1" si="1"/>
        <v>5</v>
      </c>
      <c r="N8" s="15" t="str">
        <f t="shared" ca="1" si="2"/>
        <v>Antioquia</v>
      </c>
      <c r="O8" s="60">
        <f t="shared" ca="1" si="3"/>
        <v>0.6505685166253441</v>
      </c>
      <c r="P8" s="60">
        <f t="shared" ca="1" si="4"/>
        <v>5.2038832413098819E-2</v>
      </c>
      <c r="Q8" s="60">
        <f t="shared" ca="1" si="5"/>
        <v>0.35416748114674657</v>
      </c>
      <c r="R8" s="60">
        <f t="shared" ca="1" si="6"/>
        <v>0.68153984185753835</v>
      </c>
      <c r="T8" s="60">
        <f t="shared" ca="1" si="7"/>
        <v>0.44851908044973016</v>
      </c>
      <c r="X8" s="15">
        <f ca="1">ValoresIndicadores!CE9</f>
        <v>0.33944713149647698</v>
      </c>
      <c r="Y8" s="15">
        <f ca="1">ValoresIndicadores!CF9</f>
        <v>8.232443</v>
      </c>
    </row>
    <row r="9" spans="1:25" x14ac:dyDescent="0.25">
      <c r="A9" s="15">
        <f>Departamentos!A9</f>
        <v>18</v>
      </c>
      <c r="B9" s="15" t="str">
        <f>Departamentos!B9</f>
        <v>Caquetá</v>
      </c>
      <c r="C9" s="60">
        <f t="shared" ca="1" si="8"/>
        <v>0.76100920359958224</v>
      </c>
      <c r="D9" s="60">
        <f t="shared" ref="D9" ca="1" si="22">(D54-D$83)/D$85</f>
        <v>8.3846371279578141E-2</v>
      </c>
      <c r="E9" s="60">
        <f t="shared" ref="E9:F9" ca="1" si="23">1-(E54-E$83)/E$85</f>
        <v>0.45574634989911766</v>
      </c>
      <c r="F9" s="60">
        <f t="shared" ca="1" si="23"/>
        <v>0.80815797593436378</v>
      </c>
      <c r="H9" s="60">
        <f t="shared" ca="1" si="11"/>
        <v>0.54345946427877123</v>
      </c>
      <c r="I9" s="15">
        <f t="shared" ca="1" si="12"/>
        <v>24</v>
      </c>
      <c r="L9" s="61">
        <f t="shared" si="15"/>
        <v>7</v>
      </c>
      <c r="M9" s="15">
        <f t="shared" ca="1" si="1"/>
        <v>8</v>
      </c>
      <c r="N9" s="15" t="str">
        <f t="shared" ca="1" si="2"/>
        <v>Atlántico</v>
      </c>
      <c r="O9" s="60">
        <f t="shared" ca="1" si="3"/>
        <v>0.64529548366035305</v>
      </c>
      <c r="P9" s="60">
        <f t="shared" ca="1" si="4"/>
        <v>4.2134614826903248E-2</v>
      </c>
      <c r="Q9" s="60">
        <f t="shared" ca="1" si="5"/>
        <v>0.3577150352699684</v>
      </c>
      <c r="R9" s="60">
        <f t="shared" ca="1" si="6"/>
        <v>0.69334009484458758</v>
      </c>
      <c r="T9" s="60">
        <f t="shared" ca="1" si="7"/>
        <v>0.44902228572652503</v>
      </c>
      <c r="X9" s="15">
        <f ca="1">ValoresIndicadores!CE10</f>
        <v>0.15617445806659899</v>
      </c>
      <c r="Y9" s="15">
        <f ca="1">ValoresIndicadores!CF10</f>
        <v>5.1809010000000004</v>
      </c>
    </row>
    <row r="10" spans="1:25" x14ac:dyDescent="0.25">
      <c r="A10" s="15">
        <f>Departamentos!A10</f>
        <v>19</v>
      </c>
      <c r="B10" s="15" t="str">
        <f>Departamentos!B10</f>
        <v>Cauca</v>
      </c>
      <c r="C10" s="60">
        <f t="shared" ca="1" si="8"/>
        <v>0.72307341611127351</v>
      </c>
      <c r="D10" s="60">
        <f t="shared" ref="D10" ca="1" si="24">(D55-D$83)/D$85</f>
        <v>6.5826233647471727E-2</v>
      </c>
      <c r="E10" s="60">
        <f t="shared" ref="E10:F10" ca="1" si="25">1-(E55-E$83)/E$85</f>
        <v>0.44047379696338562</v>
      </c>
      <c r="F10" s="60">
        <f t="shared" ca="1" si="25"/>
        <v>0.82574215167181331</v>
      </c>
      <c r="H10" s="60">
        <f t="shared" ca="1" si="11"/>
        <v>0.53049838503153657</v>
      </c>
      <c r="I10" s="15">
        <f t="shared" ca="1" si="12"/>
        <v>22</v>
      </c>
      <c r="L10" s="61">
        <f t="shared" si="15"/>
        <v>8</v>
      </c>
      <c r="M10" s="15">
        <f t="shared" ca="1" si="1"/>
        <v>88</v>
      </c>
      <c r="N10" s="15" t="str">
        <f t="shared" ca="1" si="2"/>
        <v>San Andrés, Providencia y Santa Catalina</v>
      </c>
      <c r="O10" s="60">
        <f t="shared" ca="1" si="3"/>
        <v>0.62704912172723892</v>
      </c>
      <c r="P10" s="60">
        <f t="shared" ca="1" si="4"/>
        <v>7.3518812941417544E-2</v>
      </c>
      <c r="Q10" s="60">
        <f t="shared" ca="1" si="5"/>
        <v>0.31741998527576509</v>
      </c>
      <c r="R10" s="60">
        <f t="shared" ca="1" si="6"/>
        <v>0.73932442692532541</v>
      </c>
      <c r="T10" s="60">
        <f t="shared" ca="1" si="7"/>
        <v>0.45297057022022058</v>
      </c>
      <c r="X10" s="15">
        <f ca="1">ValoresIndicadores!CE11</f>
        <v>0.12925411745770701</v>
      </c>
      <c r="Y10" s="15">
        <f ca="1">ValoresIndicadores!CF11</f>
        <v>7.4585929999999996</v>
      </c>
    </row>
    <row r="11" spans="1:25" x14ac:dyDescent="0.25">
      <c r="A11" s="15">
        <f>Departamentos!A11</f>
        <v>20</v>
      </c>
      <c r="B11" s="15" t="str">
        <f>Departamentos!B11</f>
        <v>Cesar</v>
      </c>
      <c r="C11" s="60">
        <f t="shared" ca="1" si="8"/>
        <v>0.71820247615983368</v>
      </c>
      <c r="D11" s="60">
        <f t="shared" ref="D11" ca="1" si="26">(D56-D$83)/D$85</f>
        <v>5.2773230238430176E-2</v>
      </c>
      <c r="E11" s="60">
        <f t="shared" ref="E11:F11" ca="1" si="27">1-(E56-E$83)/E$85</f>
        <v>0.39957862891202123</v>
      </c>
      <c r="F11" s="60">
        <f t="shared" ca="1" si="27"/>
        <v>0.76245861600058218</v>
      </c>
      <c r="H11" s="60">
        <f t="shared" ca="1" si="11"/>
        <v>0.49900646414492</v>
      </c>
      <c r="I11" s="15">
        <f t="shared" ca="1" si="12"/>
        <v>17</v>
      </c>
      <c r="L11" s="61">
        <f t="shared" si="15"/>
        <v>9</v>
      </c>
      <c r="M11" s="15">
        <f t="shared" ca="1" si="1"/>
        <v>25</v>
      </c>
      <c r="N11" s="15" t="str">
        <f t="shared" ca="1" si="2"/>
        <v>Cundinamarca</v>
      </c>
      <c r="O11" s="60">
        <f t="shared" ca="1" si="3"/>
        <v>0.66942355748614712</v>
      </c>
      <c r="P11" s="60">
        <f t="shared" ca="1" si="4"/>
        <v>6.2095794826114846E-2</v>
      </c>
      <c r="Q11" s="60">
        <f t="shared" ca="1" si="5"/>
        <v>0.36643678194961604</v>
      </c>
      <c r="R11" s="60">
        <f t="shared" ca="1" si="6"/>
        <v>0.69705342650401914</v>
      </c>
      <c r="T11" s="60">
        <f t="shared" ca="1" si="7"/>
        <v>0.46282123960448351</v>
      </c>
      <c r="X11" s="15">
        <f ca="1">ValoresIndicadores!CE12</f>
        <v>0.23030047167064599</v>
      </c>
      <c r="Y11" s="15">
        <f ca="1">ValoresIndicadores!CF12</f>
        <v>7.1924890000000001</v>
      </c>
    </row>
    <row r="12" spans="1:25" x14ac:dyDescent="0.25">
      <c r="A12" s="15">
        <f>Departamentos!A12</f>
        <v>23</v>
      </c>
      <c r="B12" s="15" t="str">
        <f>Departamentos!B12</f>
        <v>Córdoba</v>
      </c>
      <c r="C12" s="60">
        <f t="shared" ca="1" si="8"/>
        <v>0.73153968439694039</v>
      </c>
      <c r="D12" s="60">
        <f t="shared" ref="D12" ca="1" si="28">(D57-D$83)/D$85</f>
        <v>8.445352071621362E-2</v>
      </c>
      <c r="E12" s="60">
        <f t="shared" ref="E12:F12" ca="1" si="29">1-(E57-E$83)/E$85</f>
        <v>0.42028025717073236</v>
      </c>
      <c r="F12" s="60">
        <f t="shared" ca="1" si="29"/>
        <v>0.81236406803630679</v>
      </c>
      <c r="H12" s="60">
        <f t="shared" ca="1" si="11"/>
        <v>0.52797886678080252</v>
      </c>
      <c r="I12" s="15">
        <f t="shared" ca="1" si="12"/>
        <v>20</v>
      </c>
      <c r="L12" s="61">
        <f t="shared" si="15"/>
        <v>10</v>
      </c>
      <c r="M12" s="15">
        <f t="shared" ca="1" si="1"/>
        <v>50</v>
      </c>
      <c r="N12" s="15" t="str">
        <f t="shared" ca="1" si="2"/>
        <v>Meta</v>
      </c>
      <c r="O12" s="60">
        <f t="shared" ca="1" si="3"/>
        <v>0.67346628727367419</v>
      </c>
      <c r="P12" s="60">
        <f t="shared" ca="1" si="4"/>
        <v>5.2573670431522314E-2</v>
      </c>
      <c r="Q12" s="60">
        <f t="shared" ca="1" si="5"/>
        <v>0.3640556600594762</v>
      </c>
      <c r="R12" s="60">
        <f t="shared" ca="1" si="6"/>
        <v>0.72629540175519969</v>
      </c>
      <c r="T12" s="60">
        <f t="shared" ca="1" si="7"/>
        <v>0.46882041593402746</v>
      </c>
      <c r="X12" s="15">
        <f ca="1">ValoresIndicadores!CE13</f>
        <v>0.16866359961587399</v>
      </c>
      <c r="Y12" s="15">
        <f ca="1">ValoresIndicadores!CF13</f>
        <v>5.754931</v>
      </c>
    </row>
    <row r="13" spans="1:25" x14ac:dyDescent="0.25">
      <c r="A13" s="15">
        <f>Departamentos!A13</f>
        <v>25</v>
      </c>
      <c r="B13" s="15" t="str">
        <f>Departamentos!B13</f>
        <v>Cundinamarca</v>
      </c>
      <c r="C13" s="60">
        <f t="shared" ca="1" si="8"/>
        <v>0.66942355748614712</v>
      </c>
      <c r="D13" s="60">
        <f t="shared" ref="D13" ca="1" si="30">(D58-D$83)/D$85</f>
        <v>6.2095794826114846E-2</v>
      </c>
      <c r="E13" s="60">
        <f t="shared" ref="E13:F13" ca="1" si="31">1-(E58-E$83)/E$85</f>
        <v>0.36643678194961604</v>
      </c>
      <c r="F13" s="60">
        <f t="shared" ca="1" si="31"/>
        <v>0.69705342650401914</v>
      </c>
      <c r="H13" s="60">
        <f t="shared" ca="1" si="11"/>
        <v>0.46282123960448351</v>
      </c>
      <c r="I13" s="15">
        <f t="shared" ca="1" si="12"/>
        <v>9</v>
      </c>
      <c r="L13" s="61">
        <f t="shared" si="15"/>
        <v>11</v>
      </c>
      <c r="M13" s="15">
        <f t="shared" ca="1" si="1"/>
        <v>17</v>
      </c>
      <c r="N13" s="15" t="str">
        <f t="shared" ca="1" si="2"/>
        <v>Caldas</v>
      </c>
      <c r="O13" s="60">
        <f t="shared" ca="1" si="3"/>
        <v>0.66125748089998959</v>
      </c>
      <c r="P13" s="60">
        <f t="shared" ca="1" si="4"/>
        <v>5.511642294539517E-2</v>
      </c>
      <c r="Q13" s="60">
        <f t="shared" ca="1" si="5"/>
        <v>0.37980418291425921</v>
      </c>
      <c r="R13" s="60">
        <f t="shared" ca="1" si="6"/>
        <v>0.72830092605974817</v>
      </c>
      <c r="T13" s="60">
        <f t="shared" ca="1" si="7"/>
        <v>0.4709315336566674</v>
      </c>
      <c r="X13" s="15">
        <f ca="1">ValoresIndicadores!CE14</f>
        <v>0.368942953208927</v>
      </c>
      <c r="Y13" s="15">
        <f ca="1">ValoresIndicadores!CF14</f>
        <v>7.9838969999999998</v>
      </c>
    </row>
    <row r="14" spans="1:25" x14ac:dyDescent="0.25">
      <c r="A14" s="15">
        <f>Departamentos!A14</f>
        <v>27</v>
      </c>
      <c r="B14" s="15" t="str">
        <f>Departamentos!B14</f>
        <v>Chocó</v>
      </c>
      <c r="C14" s="60">
        <f t="shared" ca="1" si="8"/>
        <v>0.75816559846408982</v>
      </c>
      <c r="D14" s="60">
        <f t="shared" ref="D14" ca="1" si="32">(D59-D$83)/D$85</f>
        <v>0.10594964788969738</v>
      </c>
      <c r="E14" s="60">
        <f t="shared" ref="E14:F14" ca="1" si="33">1-(E59-E$83)/E$85</f>
        <v>0.46759187246955214</v>
      </c>
      <c r="F14" s="60">
        <f t="shared" ca="1" si="33"/>
        <v>0.86236686780205707</v>
      </c>
      <c r="H14" s="60">
        <f t="shared" ca="1" si="11"/>
        <v>0.56502969370345046</v>
      </c>
      <c r="I14" s="15">
        <f t="shared" ca="1" si="12"/>
        <v>28</v>
      </c>
      <c r="L14" s="61">
        <f t="shared" si="15"/>
        <v>12</v>
      </c>
      <c r="M14" s="15">
        <f t="shared" ca="1" si="1"/>
        <v>73</v>
      </c>
      <c r="N14" s="15" t="str">
        <f t="shared" ca="1" si="2"/>
        <v>Tolima</v>
      </c>
      <c r="O14" s="60">
        <f t="shared" ca="1" si="3"/>
        <v>0.66937358653130952</v>
      </c>
      <c r="P14" s="60">
        <f t="shared" ca="1" si="4"/>
        <v>5.3569424986958637E-2</v>
      </c>
      <c r="Q14" s="60">
        <f t="shared" ca="1" si="5"/>
        <v>0.38788376898414034</v>
      </c>
      <c r="R14" s="60">
        <f t="shared" ca="1" si="6"/>
        <v>0.73800991150077566</v>
      </c>
      <c r="T14" s="60">
        <f t="shared" ca="1" si="7"/>
        <v>0.47731339755593338</v>
      </c>
      <c r="X14" s="15">
        <f ca="1">ValoresIndicadores!CE15</f>
        <v>0.120428320281285</v>
      </c>
      <c r="Y14" s="15">
        <f ca="1">ValoresIndicadores!CF15</f>
        <v>4.6970520000000002</v>
      </c>
    </row>
    <row r="15" spans="1:25" x14ac:dyDescent="0.25">
      <c r="A15" s="15">
        <f>Departamentos!A15</f>
        <v>41</v>
      </c>
      <c r="B15" s="15" t="str">
        <f>Departamentos!B15</f>
        <v>Huila</v>
      </c>
      <c r="C15" s="60">
        <f t="shared" ca="1" si="8"/>
        <v>0.69470548648205532</v>
      </c>
      <c r="D15" s="60">
        <f t="shared" ref="D15" ca="1" si="34">(D60-D$83)/D$85</f>
        <v>6.8028602548253214E-2</v>
      </c>
      <c r="E15" s="60">
        <f t="shared" ref="E15:F15" ca="1" si="35">1-(E60-E$83)/E$85</f>
        <v>0.38538605767135437</v>
      </c>
      <c r="F15" s="60">
        <f t="shared" ca="1" si="35"/>
        <v>0.76353391392415415</v>
      </c>
      <c r="H15" s="60">
        <f t="shared" ca="1" si="11"/>
        <v>0.49301800242563165</v>
      </c>
      <c r="I15" s="15">
        <f t="shared" ca="1" si="12"/>
        <v>15</v>
      </c>
      <c r="L15" s="61">
        <f t="shared" si="15"/>
        <v>13</v>
      </c>
      <c r="M15" s="15">
        <f t="shared" ca="1" si="1"/>
        <v>15</v>
      </c>
      <c r="N15" s="15" t="str">
        <f t="shared" ca="1" si="2"/>
        <v>Boyacá</v>
      </c>
      <c r="O15" s="60">
        <f t="shared" ca="1" si="3"/>
        <v>0.66041138200076754</v>
      </c>
      <c r="P15" s="60">
        <f t="shared" ca="1" si="4"/>
        <v>7.0871058938451123E-2</v>
      </c>
      <c r="Q15" s="60">
        <f t="shared" ca="1" si="5"/>
        <v>0.3925018194973432</v>
      </c>
      <c r="R15" s="60">
        <f t="shared" ca="1" si="6"/>
        <v>0.7544564444993227</v>
      </c>
      <c r="T15" s="60">
        <f t="shared" ca="1" si="7"/>
        <v>0.48442466871394452</v>
      </c>
      <c r="X15" s="15">
        <f ca="1">ValoresIndicadores!CE16</f>
        <v>0.27392202839852697</v>
      </c>
      <c r="Y15" s="15">
        <f ca="1">ValoresIndicadores!CF16</f>
        <v>5.5668959999999998</v>
      </c>
    </row>
    <row r="16" spans="1:25" x14ac:dyDescent="0.25">
      <c r="A16" s="15">
        <f>Departamentos!A16</f>
        <v>44</v>
      </c>
      <c r="B16" s="15" t="str">
        <f>Departamentos!B16</f>
        <v>La Guajira</v>
      </c>
      <c r="C16" s="60">
        <f t="shared" ca="1" si="8"/>
        <v>0.79582929631188992</v>
      </c>
      <c r="D16" s="60">
        <f t="shared" ref="D16" ca="1" si="36">(D61-D$83)/D$85</f>
        <v>0.1081579234335294</v>
      </c>
      <c r="E16" s="60">
        <f t="shared" ref="E16:F16" ca="1" si="37">1-(E61-E$83)/E$85</f>
        <v>0.47213737377800202</v>
      </c>
      <c r="F16" s="60">
        <f t="shared" ca="1" si="37"/>
        <v>0.86062146367938253</v>
      </c>
      <c r="H16" s="60">
        <f t="shared" ca="1" si="11"/>
        <v>0.57578826127046678</v>
      </c>
      <c r="I16" s="15">
        <f t="shared" ca="1" si="12"/>
        <v>29</v>
      </c>
      <c r="L16" s="61">
        <f t="shared" si="15"/>
        <v>14</v>
      </c>
      <c r="M16" s="15">
        <f t="shared" ca="1" si="1"/>
        <v>85</v>
      </c>
      <c r="N16" s="15" t="str">
        <f t="shared" ca="1" si="2"/>
        <v>Casanare</v>
      </c>
      <c r="O16" s="60">
        <f t="shared" ca="1" si="3"/>
        <v>0.6932963717058227</v>
      </c>
      <c r="P16" s="60">
        <f t="shared" ca="1" si="4"/>
        <v>6.7857057170332455E-2</v>
      </c>
      <c r="Q16" s="60">
        <f t="shared" ca="1" si="5"/>
        <v>0.37707761553958563</v>
      </c>
      <c r="R16" s="60">
        <f t="shared" ca="1" si="6"/>
        <v>0.7493798321349816</v>
      </c>
      <c r="T16" s="60">
        <f t="shared" ca="1" si="7"/>
        <v>0.48672218951115886</v>
      </c>
      <c r="X16" s="15">
        <f ca="1">ValoresIndicadores!CE17</f>
        <v>0.16099838716995801</v>
      </c>
      <c r="Y16" s="15">
        <f ca="1">ValoresIndicadores!CF17</f>
        <v>4.8072509999999999</v>
      </c>
    </row>
    <row r="17" spans="1:25" x14ac:dyDescent="0.25">
      <c r="A17" s="15">
        <f>Departamentos!A17</f>
        <v>47</v>
      </c>
      <c r="B17" s="15" t="str">
        <f>Departamentos!B17</f>
        <v>Magdalena</v>
      </c>
      <c r="C17" s="60">
        <f t="shared" ca="1" si="8"/>
        <v>0.7296882158858623</v>
      </c>
      <c r="D17" s="60">
        <f t="shared" ref="D17" ca="1" si="38">(D62-D$83)/D$85</f>
        <v>5.1864367258825414E-2</v>
      </c>
      <c r="E17" s="60">
        <f t="shared" ref="E17:F17" ca="1" si="39">1-(E62-E$83)/E$85</f>
        <v>0.40739151386300654</v>
      </c>
      <c r="F17" s="60">
        <f t="shared" ca="1" si="39"/>
        <v>0.77235381171985029</v>
      </c>
      <c r="H17" s="60">
        <f t="shared" ca="1" si="11"/>
        <v>0.50636312812315221</v>
      </c>
      <c r="I17" s="15">
        <f t="shared" ca="1" si="12"/>
        <v>19</v>
      </c>
      <c r="L17" s="61">
        <f t="shared" si="15"/>
        <v>15</v>
      </c>
      <c r="M17" s="15">
        <f t="shared" ca="1" si="1"/>
        <v>41</v>
      </c>
      <c r="N17" s="15" t="str">
        <f t="shared" ca="1" si="2"/>
        <v>Huila</v>
      </c>
      <c r="O17" s="60">
        <f t="shared" ca="1" si="3"/>
        <v>0.69470548648205532</v>
      </c>
      <c r="P17" s="60">
        <f t="shared" ca="1" si="4"/>
        <v>6.8028602548253214E-2</v>
      </c>
      <c r="Q17" s="60">
        <f t="shared" ca="1" si="5"/>
        <v>0.38538605767135437</v>
      </c>
      <c r="R17" s="60">
        <f t="shared" ca="1" si="6"/>
        <v>0.76353391392415415</v>
      </c>
      <c r="T17" s="60">
        <f t="shared" ca="1" si="7"/>
        <v>0.49301800242563165</v>
      </c>
      <c r="X17" s="15">
        <f ca="1">ValoresIndicadores!CE18</f>
        <v>0.219896642961176</v>
      </c>
      <c r="Y17" s="15">
        <f ca="1">ValoresIndicadores!CF18</f>
        <v>8.3000070000000008</v>
      </c>
    </row>
    <row r="18" spans="1:25" x14ac:dyDescent="0.25">
      <c r="A18" s="15">
        <f>Departamentos!A18</f>
        <v>50</v>
      </c>
      <c r="B18" s="15" t="str">
        <f>Departamentos!B18</f>
        <v>Meta</v>
      </c>
      <c r="C18" s="60">
        <f t="shared" ca="1" si="8"/>
        <v>0.67346628727367419</v>
      </c>
      <c r="D18" s="60">
        <f t="shared" ref="D18" ca="1" si="40">(D63-D$83)/D$85</f>
        <v>5.2573670431522314E-2</v>
      </c>
      <c r="E18" s="60">
        <f t="shared" ref="E18:F18" ca="1" si="41">1-(E63-E$83)/E$85</f>
        <v>0.3640556600594762</v>
      </c>
      <c r="F18" s="60">
        <f t="shared" ca="1" si="41"/>
        <v>0.72629540175519969</v>
      </c>
      <c r="H18" s="60">
        <f t="shared" ca="1" si="11"/>
        <v>0.46882041593402746</v>
      </c>
      <c r="I18" s="15">
        <f t="shared" ca="1" si="12"/>
        <v>10</v>
      </c>
      <c r="L18" s="61">
        <f t="shared" si="15"/>
        <v>16</v>
      </c>
      <c r="M18" s="15">
        <f t="shared" ca="1" si="1"/>
        <v>54</v>
      </c>
      <c r="N18" s="15" t="str">
        <f t="shared" ca="1" si="2"/>
        <v>Norte de Santander</v>
      </c>
      <c r="O18" s="60">
        <f t="shared" ca="1" si="3"/>
        <v>0.69535224362006942</v>
      </c>
      <c r="P18" s="60">
        <f t="shared" ca="1" si="4"/>
        <v>7.3388431854434402E-2</v>
      </c>
      <c r="Q18" s="60">
        <f t="shared" ca="1" si="5"/>
        <v>0.40220996474455051</v>
      </c>
      <c r="R18" s="60">
        <f t="shared" ca="1" si="6"/>
        <v>0.75381077109917993</v>
      </c>
      <c r="T18" s="60">
        <f t="shared" ca="1" si="7"/>
        <v>0.49619964974568576</v>
      </c>
      <c r="X18" s="15">
        <f ca="1">ValoresIndicadores!CE19</f>
        <v>0.31051569848586102</v>
      </c>
      <c r="Y18" s="15">
        <f ca="1">ValoresIndicadores!CF19</f>
        <v>7.516635</v>
      </c>
    </row>
    <row r="19" spans="1:25" x14ac:dyDescent="0.25">
      <c r="A19" s="15">
        <f>Departamentos!A19</f>
        <v>52</v>
      </c>
      <c r="B19" s="15" t="str">
        <f>Departamentos!B19</f>
        <v>Nariño</v>
      </c>
      <c r="C19" s="60">
        <f t="shared" ca="1" si="8"/>
        <v>0.74707723004067406</v>
      </c>
      <c r="D19" s="60">
        <f t="shared" ref="D19" ca="1" si="42">(D64-D$83)/D$85</f>
        <v>5.5618048869247809E-2</v>
      </c>
      <c r="E19" s="60">
        <f t="shared" ref="E19:F19" ca="1" si="43">1-(E64-E$83)/E$85</f>
        <v>0.44854545886651254</v>
      </c>
      <c r="F19" s="60">
        <f t="shared" ca="1" si="43"/>
        <v>0.80681764803586664</v>
      </c>
      <c r="H19" s="60">
        <f t="shared" ca="1" si="11"/>
        <v>0.53143150134962569</v>
      </c>
      <c r="I19" s="15">
        <f t="shared" ca="1" si="12"/>
        <v>23</v>
      </c>
      <c r="L19" s="61">
        <f t="shared" si="15"/>
        <v>17</v>
      </c>
      <c r="M19" s="15">
        <f t="shared" ca="1" si="1"/>
        <v>20</v>
      </c>
      <c r="N19" s="15" t="str">
        <f t="shared" ca="1" si="2"/>
        <v>Cesar</v>
      </c>
      <c r="O19" s="60">
        <f t="shared" ca="1" si="3"/>
        <v>0.71820247615983368</v>
      </c>
      <c r="P19" s="60">
        <f t="shared" ca="1" si="4"/>
        <v>5.2773230238430176E-2</v>
      </c>
      <c r="Q19" s="60">
        <f t="shared" ca="1" si="5"/>
        <v>0.39957862891202123</v>
      </c>
      <c r="R19" s="60">
        <f t="shared" ca="1" si="6"/>
        <v>0.76245861600058218</v>
      </c>
      <c r="T19" s="60">
        <f t="shared" ca="1" si="7"/>
        <v>0.49900646414492</v>
      </c>
      <c r="X19" s="15">
        <f ca="1">ValoresIndicadores!CE20</f>
        <v>0.156167628983929</v>
      </c>
      <c r="Y19" s="15">
        <f ca="1">ValoresIndicadores!CF20</f>
        <v>6.6638590000000004</v>
      </c>
    </row>
    <row r="20" spans="1:25" x14ac:dyDescent="0.25">
      <c r="A20" s="15">
        <f>Departamentos!A20</f>
        <v>54</v>
      </c>
      <c r="B20" s="15" t="str">
        <f>Departamentos!B20</f>
        <v>Norte de Santander</v>
      </c>
      <c r="C20" s="60">
        <f t="shared" ca="1" si="8"/>
        <v>0.69535224362006942</v>
      </c>
      <c r="D20" s="60">
        <f t="shared" ref="D20" ca="1" si="44">(D65-D$83)/D$85</f>
        <v>7.3388431854434402E-2</v>
      </c>
      <c r="E20" s="60">
        <f t="shared" ref="E20:F20" ca="1" si="45">1-(E65-E$83)/E$85</f>
        <v>0.40220996474455051</v>
      </c>
      <c r="F20" s="60">
        <f t="shared" ca="1" si="45"/>
        <v>0.75381077109917993</v>
      </c>
      <c r="H20" s="60">
        <f t="shared" ca="1" si="11"/>
        <v>0.49619964974568576</v>
      </c>
      <c r="I20" s="15">
        <f t="shared" ca="1" si="12"/>
        <v>16</v>
      </c>
      <c r="L20" s="61">
        <f t="shared" si="15"/>
        <v>18</v>
      </c>
      <c r="M20" s="15">
        <f t="shared" ca="1" si="1"/>
        <v>13</v>
      </c>
      <c r="N20" s="15" t="str">
        <f t="shared" ca="1" si="2"/>
        <v>Bolívar</v>
      </c>
      <c r="O20" s="60">
        <f t="shared" ca="1" si="3"/>
        <v>0.70094737603426538</v>
      </c>
      <c r="P20" s="60">
        <f t="shared" ca="1" si="4"/>
        <v>5.3897700451905346E-2</v>
      </c>
      <c r="Q20" s="60">
        <f t="shared" ca="1" si="5"/>
        <v>0.42236519310391474</v>
      </c>
      <c r="R20" s="60">
        <f t="shared" ca="1" si="6"/>
        <v>0.77757306635701595</v>
      </c>
      <c r="T20" s="60">
        <f t="shared" ca="1" si="7"/>
        <v>0.50481786990060762</v>
      </c>
      <c r="X20" s="15">
        <f ca="1">ValoresIndicadores!CE21</f>
        <v>0.283914773409156</v>
      </c>
      <c r="Y20" s="15">
        <f ca="1">ValoresIndicadores!CF21</f>
        <v>7.8387039999999999</v>
      </c>
    </row>
    <row r="21" spans="1:25" x14ac:dyDescent="0.25">
      <c r="A21" s="15">
        <f>Departamentos!A21</f>
        <v>63</v>
      </c>
      <c r="B21" s="15" t="str">
        <f>Departamentos!B21</f>
        <v>Quindío</v>
      </c>
      <c r="C21" s="60">
        <f t="shared" ca="1" si="8"/>
        <v>0.63191698804190843</v>
      </c>
      <c r="D21" s="60">
        <f t="shared" ref="D21" ca="1" si="46">(D66-D$83)/D$85</f>
        <v>4.5466708137528629E-2</v>
      </c>
      <c r="E21" s="60">
        <f t="shared" ref="E21:F21" ca="1" si="47">1-(E66-E$83)/E$85</f>
        <v>0.34894641288601835</v>
      </c>
      <c r="F21" s="60">
        <f t="shared" ca="1" si="47"/>
        <v>0.65791686915351999</v>
      </c>
      <c r="H21" s="60">
        <f t="shared" ca="1" si="11"/>
        <v>0.4347437149965262</v>
      </c>
      <c r="I21" s="15">
        <f t="shared" ca="1" si="12"/>
        <v>3</v>
      </c>
      <c r="L21" s="61">
        <f t="shared" si="15"/>
        <v>19</v>
      </c>
      <c r="M21" s="15">
        <f t="shared" ca="1" si="1"/>
        <v>47</v>
      </c>
      <c r="N21" s="15" t="str">
        <f t="shared" ca="1" si="2"/>
        <v>Magdalena</v>
      </c>
      <c r="O21" s="60">
        <f t="shared" ca="1" si="3"/>
        <v>0.7296882158858623</v>
      </c>
      <c r="P21" s="60">
        <f t="shared" ca="1" si="4"/>
        <v>5.1864367258825414E-2</v>
      </c>
      <c r="Q21" s="60">
        <f t="shared" ca="1" si="5"/>
        <v>0.40739151386300654</v>
      </c>
      <c r="R21" s="60">
        <f t="shared" ca="1" si="6"/>
        <v>0.77235381171985029</v>
      </c>
      <c r="T21" s="60">
        <f t="shared" ca="1" si="7"/>
        <v>0.50636312812315221</v>
      </c>
      <c r="X21" s="15">
        <f ca="1">ValoresIndicadores!CE22</f>
        <v>0.47766642728123399</v>
      </c>
      <c r="Y21" s="15">
        <f ca="1">ValoresIndicadores!CF22</f>
        <v>7.6739819999999996</v>
      </c>
    </row>
    <row r="22" spans="1:25" x14ac:dyDescent="0.25">
      <c r="A22" s="15">
        <f>Departamentos!A22</f>
        <v>66</v>
      </c>
      <c r="B22" s="15" t="str">
        <f>Departamentos!B22</f>
        <v>Risaralda</v>
      </c>
      <c r="C22" s="60">
        <f t="shared" ca="1" si="8"/>
        <v>0.62376130447221356</v>
      </c>
      <c r="D22" s="60">
        <f t="shared" ref="D22" ca="1" si="48">(D67-D$83)/D$85</f>
        <v>5.1312045437544265E-2</v>
      </c>
      <c r="E22" s="60">
        <f t="shared" ref="E22:F22" ca="1" si="49">1-(E67-E$83)/E$85</f>
        <v>0.34520605064165988</v>
      </c>
      <c r="F22" s="60">
        <f t="shared" ca="1" si="49"/>
        <v>0.67716713102767945</v>
      </c>
      <c r="H22" s="60">
        <f t="shared" ca="1" si="11"/>
        <v>0.43807394520997911</v>
      </c>
      <c r="I22" s="15">
        <f t="shared" ca="1" si="12"/>
        <v>4</v>
      </c>
      <c r="L22" s="61">
        <f t="shared" si="15"/>
        <v>20</v>
      </c>
      <c r="M22" s="15">
        <f t="shared" ca="1" si="1"/>
        <v>23</v>
      </c>
      <c r="N22" s="15" t="str">
        <f t="shared" ca="1" si="2"/>
        <v>Córdoba</v>
      </c>
      <c r="O22" s="60">
        <f t="shared" ca="1" si="3"/>
        <v>0.73153968439694039</v>
      </c>
      <c r="P22" s="60">
        <f t="shared" ca="1" si="4"/>
        <v>8.445352071621362E-2</v>
      </c>
      <c r="Q22" s="60">
        <f t="shared" ca="1" si="5"/>
        <v>0.42028025717073236</v>
      </c>
      <c r="R22" s="60">
        <f t="shared" ca="1" si="6"/>
        <v>0.81236406803630679</v>
      </c>
      <c r="T22" s="60">
        <f t="shared" ca="1" si="7"/>
        <v>0.52797886678080252</v>
      </c>
      <c r="X22" s="15">
        <f ca="1">ValoresIndicadores!CE23</f>
        <v>0.48000698107353401</v>
      </c>
      <c r="Y22" s="15">
        <f ca="1">ValoresIndicadores!CF23</f>
        <v>8.617362</v>
      </c>
    </row>
    <row r="23" spans="1:25" x14ac:dyDescent="0.25">
      <c r="A23" s="15">
        <f>Departamentos!A23</f>
        <v>68</v>
      </c>
      <c r="B23" s="15" t="str">
        <f>Departamentos!B23</f>
        <v>Santander</v>
      </c>
      <c r="C23" s="60">
        <f t="shared" ca="1" si="8"/>
        <v>0.62749467068457032</v>
      </c>
      <c r="D23" s="60">
        <f t="shared" ref="D23" ca="1" si="50">(D68-D$83)/D$85</f>
        <v>5.030657369834185E-2</v>
      </c>
      <c r="E23" s="60">
        <f t="shared" ref="E23:F23" ca="1" si="51">1-(E68-E$83)/E$85</f>
        <v>0.35642423231162235</v>
      </c>
      <c r="F23" s="60">
        <f t="shared" ca="1" si="51"/>
        <v>0.6970213810100061</v>
      </c>
      <c r="H23" s="60">
        <f t="shared" ca="1" si="11"/>
        <v>0.4469598494616025</v>
      </c>
      <c r="I23" s="15">
        <f t="shared" ca="1" si="12"/>
        <v>5</v>
      </c>
      <c r="L23" s="61">
        <f t="shared" si="15"/>
        <v>21</v>
      </c>
      <c r="M23" s="15">
        <f t="shared" ca="1" si="1"/>
        <v>70</v>
      </c>
      <c r="N23" s="15" t="str">
        <f t="shared" ca="1" si="2"/>
        <v>Sucre</v>
      </c>
      <c r="O23" s="60">
        <f t="shared" ca="1" si="3"/>
        <v>0.73250260602900696</v>
      </c>
      <c r="P23" s="60">
        <f t="shared" ca="1" si="4"/>
        <v>8.2908596288089623E-2</v>
      </c>
      <c r="Q23" s="60">
        <f t="shared" ca="1" si="5"/>
        <v>0.43156878211242022</v>
      </c>
      <c r="R23" s="60">
        <f t="shared" ca="1" si="6"/>
        <v>0.80592232135543396</v>
      </c>
      <c r="T23" s="60">
        <f t="shared" ca="1" si="7"/>
        <v>0.52912831877038768</v>
      </c>
      <c r="X23" s="15">
        <f ca="1">ValoresIndicadores!CE24</f>
        <v>0.41546303798265599</v>
      </c>
      <c r="Y23" s="15">
        <f ca="1">ValoresIndicadores!CF24</f>
        <v>8.3775890000000004</v>
      </c>
    </row>
    <row r="24" spans="1:25" x14ac:dyDescent="0.25">
      <c r="A24" s="15">
        <f>Departamentos!A24</f>
        <v>70</v>
      </c>
      <c r="B24" s="15" t="str">
        <f>Departamentos!B24</f>
        <v>Sucre</v>
      </c>
      <c r="C24" s="60">
        <f t="shared" ca="1" si="8"/>
        <v>0.73250260602900696</v>
      </c>
      <c r="D24" s="60">
        <f t="shared" ref="D24" ca="1" si="52">(D69-D$83)/D$85</f>
        <v>8.2908596288089623E-2</v>
      </c>
      <c r="E24" s="60">
        <f t="shared" ref="E24:F24" ca="1" si="53">1-(E69-E$83)/E$85</f>
        <v>0.43156878211242022</v>
      </c>
      <c r="F24" s="60">
        <f t="shared" ca="1" si="53"/>
        <v>0.80592232135543396</v>
      </c>
      <c r="H24" s="60">
        <f t="shared" ca="1" si="11"/>
        <v>0.52912831877038768</v>
      </c>
      <c r="I24" s="15">
        <f t="shared" ca="1" si="12"/>
        <v>21</v>
      </c>
      <c r="L24" s="61">
        <f t="shared" si="15"/>
        <v>22</v>
      </c>
      <c r="M24" s="15">
        <f t="shared" ca="1" si="1"/>
        <v>19</v>
      </c>
      <c r="N24" s="15" t="str">
        <f t="shared" ca="1" si="2"/>
        <v>Cauca</v>
      </c>
      <c r="O24" s="60">
        <f t="shared" ca="1" si="3"/>
        <v>0.72307341611127351</v>
      </c>
      <c r="P24" s="60">
        <f t="shared" ca="1" si="4"/>
        <v>6.5826233647471727E-2</v>
      </c>
      <c r="Q24" s="60">
        <f t="shared" ca="1" si="5"/>
        <v>0.44047379696338562</v>
      </c>
      <c r="R24" s="60">
        <f t="shared" ca="1" si="6"/>
        <v>0.82574215167181331</v>
      </c>
      <c r="T24" s="60">
        <f t="shared" ca="1" si="7"/>
        <v>0.53049838503153657</v>
      </c>
      <c r="X24" s="15">
        <f ca="1">ValoresIndicadores!CE25</f>
        <v>0.19250126221139399</v>
      </c>
      <c r="Y24" s="15">
        <f ca="1">ValoresIndicadores!CF25</f>
        <v>5.8367019999999998</v>
      </c>
    </row>
    <row r="25" spans="1:25" x14ac:dyDescent="0.25">
      <c r="A25" s="15">
        <f>Departamentos!A25</f>
        <v>73</v>
      </c>
      <c r="B25" s="15" t="str">
        <f>Departamentos!B25</f>
        <v>Tolima</v>
      </c>
      <c r="C25" s="60">
        <f t="shared" ca="1" si="8"/>
        <v>0.66937358653130952</v>
      </c>
      <c r="D25" s="60">
        <f t="shared" ref="D25" ca="1" si="54">(D70-D$83)/D$85</f>
        <v>5.3569424986958637E-2</v>
      </c>
      <c r="E25" s="60">
        <f t="shared" ref="E25:F25" ca="1" si="55">1-(E70-E$83)/E$85</f>
        <v>0.38788376898414034</v>
      </c>
      <c r="F25" s="60">
        <f t="shared" ca="1" si="55"/>
        <v>0.73800991150077566</v>
      </c>
      <c r="H25" s="60">
        <f t="shared" ca="1" si="11"/>
        <v>0.47731339755593338</v>
      </c>
      <c r="I25" s="15">
        <f t="shared" ca="1" si="12"/>
        <v>12</v>
      </c>
      <c r="L25" s="61">
        <f t="shared" si="15"/>
        <v>23</v>
      </c>
      <c r="M25" s="15">
        <f t="shared" ca="1" si="1"/>
        <v>52</v>
      </c>
      <c r="N25" s="15" t="str">
        <f t="shared" ca="1" si="2"/>
        <v>Nariño</v>
      </c>
      <c r="O25" s="60">
        <f t="shared" ca="1" si="3"/>
        <v>0.74707723004067406</v>
      </c>
      <c r="P25" s="60">
        <f t="shared" ca="1" si="4"/>
        <v>5.5618048869247809E-2</v>
      </c>
      <c r="Q25" s="60">
        <f t="shared" ca="1" si="5"/>
        <v>0.44854545886651254</v>
      </c>
      <c r="R25" s="60">
        <f t="shared" ca="1" si="6"/>
        <v>0.80681764803586664</v>
      </c>
      <c r="T25" s="60">
        <f t="shared" ca="1" si="7"/>
        <v>0.53143150134962569</v>
      </c>
      <c r="X25" s="15">
        <f ca="1">ValoresIndicadores!CE26</f>
        <v>0.302460974341346</v>
      </c>
      <c r="Y25" s="15">
        <f ca="1">ValoresIndicadores!CF26</f>
        <v>7.1052739999999996</v>
      </c>
    </row>
    <row r="26" spans="1:25" x14ac:dyDescent="0.25">
      <c r="A26" s="15">
        <f>Departamentos!A26</f>
        <v>76</v>
      </c>
      <c r="B26" s="15" t="str">
        <f>Departamentos!B26</f>
        <v>Valle del Cauca</v>
      </c>
      <c r="C26" s="60">
        <f t="shared" ca="1" si="8"/>
        <v>0.62965410657641874</v>
      </c>
      <c r="D26" s="60">
        <f t="shared" ref="D26" ca="1" si="56">(D71-D$83)/D$85</f>
        <v>3.5225817844609354E-2</v>
      </c>
      <c r="E26" s="60">
        <f t="shared" ref="E26:F26" ca="1" si="57">1-(E71-E$83)/E$85</f>
        <v>0.33411292366868606</v>
      </c>
      <c r="F26" s="60">
        <f t="shared" ca="1" si="57"/>
        <v>0.63580593477674197</v>
      </c>
      <c r="H26" s="60">
        <f t="shared" ca="1" si="11"/>
        <v>0.42219551626025043</v>
      </c>
      <c r="I26" s="15">
        <f t="shared" ca="1" si="12"/>
        <v>2</v>
      </c>
      <c r="L26" s="61">
        <f t="shared" si="15"/>
        <v>24</v>
      </c>
      <c r="M26" s="15">
        <f t="shared" ca="1" si="1"/>
        <v>18</v>
      </c>
      <c r="N26" s="15" t="str">
        <f t="shared" ca="1" si="2"/>
        <v>Caquetá</v>
      </c>
      <c r="O26" s="60">
        <f t="shared" ca="1" si="3"/>
        <v>0.76100920359958224</v>
      </c>
      <c r="P26" s="60">
        <f t="shared" ca="1" si="4"/>
        <v>8.3846371279578141E-2</v>
      </c>
      <c r="Q26" s="60">
        <f t="shared" ca="1" si="5"/>
        <v>0.45574634989911766</v>
      </c>
      <c r="R26" s="60">
        <f t="shared" ca="1" si="6"/>
        <v>0.80815797593436378</v>
      </c>
      <c r="T26" s="60">
        <f t="shared" ca="1" si="7"/>
        <v>0.54345946427877123</v>
      </c>
      <c r="X26" s="15">
        <f ca="1">ValoresIndicadores!CE27</f>
        <v>0.49065949046615798</v>
      </c>
      <c r="Y26" s="15">
        <f ca="1">ValoresIndicadores!CF27</f>
        <v>9.264462</v>
      </c>
    </row>
    <row r="27" spans="1:25" x14ac:dyDescent="0.25">
      <c r="A27" s="15">
        <f>Departamentos!A27</f>
        <v>81</v>
      </c>
      <c r="B27" s="15" t="str">
        <f>Departamentos!B27</f>
        <v>Arauca</v>
      </c>
      <c r="C27" s="60">
        <f t="shared" ca="1" si="8"/>
        <v>0.76966485346383096</v>
      </c>
      <c r="D27" s="60">
        <f t="shared" ref="D27" ca="1" si="58">(D72-D$83)/D$85</f>
        <v>8.5954585164745231E-2</v>
      </c>
      <c r="E27" s="60">
        <f t="shared" ref="E27:F27" ca="1" si="59">1-(E72-E$83)/E$85</f>
        <v>0.44965214230447836</v>
      </c>
      <c r="F27" s="60">
        <f t="shared" ca="1" si="59"/>
        <v>0.82508920983484979</v>
      </c>
      <c r="H27" s="60">
        <f t="shared" ca="1" si="11"/>
        <v>0.54899349541320719</v>
      </c>
      <c r="I27" s="15">
        <f t="shared" ca="1" si="12"/>
        <v>25</v>
      </c>
      <c r="L27" s="61">
        <f t="shared" si="15"/>
        <v>25</v>
      </c>
      <c r="M27" s="15">
        <f t="shared" ca="1" si="1"/>
        <v>81</v>
      </c>
      <c r="N27" s="15" t="str">
        <f t="shared" ca="1" si="2"/>
        <v>Arauca</v>
      </c>
      <c r="O27" s="60">
        <f t="shared" ca="1" si="3"/>
        <v>0.76966485346383096</v>
      </c>
      <c r="P27" s="60">
        <f t="shared" ca="1" si="4"/>
        <v>8.5954585164745231E-2</v>
      </c>
      <c r="Q27" s="60">
        <f t="shared" ca="1" si="5"/>
        <v>0.44965214230447836</v>
      </c>
      <c r="R27" s="60">
        <f t="shared" ca="1" si="6"/>
        <v>0.82508920983484979</v>
      </c>
      <c r="T27" s="60">
        <f t="shared" ca="1" si="7"/>
        <v>0.54899349541320719</v>
      </c>
      <c r="X27" s="15">
        <f ca="1">ValoresIndicadores!CE28</f>
        <v>0.11562950282638899</v>
      </c>
      <c r="Y27" s="15">
        <f ca="1">ValoresIndicadores!CF28</f>
        <v>5.1552879999999996</v>
      </c>
    </row>
    <row r="28" spans="1:25" x14ac:dyDescent="0.25">
      <c r="A28" s="15">
        <f>Departamentos!A28</f>
        <v>85</v>
      </c>
      <c r="B28" s="15" t="str">
        <f>Departamentos!B28</f>
        <v>Casanare</v>
      </c>
      <c r="C28" s="60">
        <f t="shared" ca="1" si="8"/>
        <v>0.6932963717058227</v>
      </c>
      <c r="D28" s="60">
        <f t="shared" ref="D28" ca="1" si="60">(D73-D$83)/D$85</f>
        <v>6.7857057170332455E-2</v>
      </c>
      <c r="E28" s="60">
        <f t="shared" ref="E28:F28" ca="1" si="61">1-(E73-E$83)/E$85</f>
        <v>0.37707761553958563</v>
      </c>
      <c r="F28" s="60">
        <f t="shared" ca="1" si="61"/>
        <v>0.7493798321349816</v>
      </c>
      <c r="H28" s="60">
        <f t="shared" ca="1" si="11"/>
        <v>0.48672218951115886</v>
      </c>
      <c r="I28" s="15">
        <f t="shared" ca="1" si="12"/>
        <v>14</v>
      </c>
      <c r="L28" s="61">
        <f t="shared" si="15"/>
        <v>26</v>
      </c>
      <c r="M28" s="15">
        <f t="shared" ca="1" si="1"/>
        <v>86</v>
      </c>
      <c r="N28" s="15" t="str">
        <f t="shared" ca="1" si="2"/>
        <v>Putumayo</v>
      </c>
      <c r="O28" s="60">
        <f t="shared" ca="1" si="3"/>
        <v>0.75398092620532409</v>
      </c>
      <c r="P28" s="60">
        <f t="shared" ca="1" si="4"/>
        <v>9.2244651248862483E-2</v>
      </c>
      <c r="Q28" s="60">
        <f t="shared" ca="1" si="5"/>
        <v>0.4524075269755703</v>
      </c>
      <c r="R28" s="60">
        <f t="shared" ca="1" si="6"/>
        <v>0.85570017192433079</v>
      </c>
      <c r="T28" s="60">
        <f t="shared" ca="1" si="7"/>
        <v>0.5552062016537791</v>
      </c>
      <c r="X28" s="15">
        <f ca="1">ValoresIndicadores!CE29</f>
        <v>0.212052852078634</v>
      </c>
      <c r="Y28" s="15">
        <f ca="1">ValoresIndicadores!CF29</f>
        <v>6.5829899999999997</v>
      </c>
    </row>
    <row r="29" spans="1:25" x14ac:dyDescent="0.25">
      <c r="A29" s="15">
        <f>Departamentos!A29</f>
        <v>86</v>
      </c>
      <c r="B29" s="15" t="str">
        <f>Departamentos!B29</f>
        <v>Putumayo</v>
      </c>
      <c r="C29" s="60">
        <f t="shared" ca="1" si="8"/>
        <v>0.75398092620532409</v>
      </c>
      <c r="D29" s="60">
        <f t="shared" ref="D29" ca="1" si="62">(D74-D$83)/D$85</f>
        <v>9.2244651248862483E-2</v>
      </c>
      <c r="E29" s="60">
        <f t="shared" ref="E29:F29" ca="1" si="63">1-(E74-E$83)/E$85</f>
        <v>0.4524075269755703</v>
      </c>
      <c r="F29" s="60">
        <f t="shared" ca="1" si="63"/>
        <v>0.85570017192433079</v>
      </c>
      <c r="H29" s="60">
        <f t="shared" ca="1" si="11"/>
        <v>0.5552062016537791</v>
      </c>
      <c r="I29" s="15">
        <f t="shared" ca="1" si="12"/>
        <v>26</v>
      </c>
      <c r="L29" s="61">
        <f t="shared" si="15"/>
        <v>27</v>
      </c>
      <c r="M29" s="15">
        <f t="shared" ca="1" si="1"/>
        <v>95</v>
      </c>
      <c r="N29" s="15" t="str">
        <f t="shared" ca="1" si="2"/>
        <v>Guaviare</v>
      </c>
      <c r="O29" s="60">
        <f t="shared" ca="1" si="3"/>
        <v>0.75964609236464631</v>
      </c>
      <c r="P29" s="60">
        <f t="shared" ca="1" si="4"/>
        <v>0.13727695859391215</v>
      </c>
      <c r="Q29" s="60">
        <f t="shared" ca="1" si="5"/>
        <v>0.4417359756646374</v>
      </c>
      <c r="R29" s="60">
        <f t="shared" ca="1" si="6"/>
        <v>0.84325429294496779</v>
      </c>
      <c r="T29" s="60">
        <f t="shared" ca="1" si="7"/>
        <v>0.56056896922750077</v>
      </c>
      <c r="X29" s="15">
        <f ca="1">ValoresIndicadores!CE30</f>
        <v>0.109843235085774</v>
      </c>
      <c r="Y29" s="15">
        <f ca="1">ValoresIndicadores!CF30</f>
        <v>3.6943090000000001</v>
      </c>
    </row>
    <row r="30" spans="1:25" x14ac:dyDescent="0.25">
      <c r="A30" s="15">
        <f>Departamentos!A30</f>
        <v>88</v>
      </c>
      <c r="B30" s="15" t="str">
        <f>Departamentos!B30</f>
        <v>San Andrés, Providencia y Santa Catalina</v>
      </c>
      <c r="C30" s="60">
        <f t="shared" ca="1" si="8"/>
        <v>0.62704912172723892</v>
      </c>
      <c r="D30" s="60">
        <f t="shared" ref="D30" ca="1" si="64">(D75-D$83)/D$85</f>
        <v>7.3518812941417544E-2</v>
      </c>
      <c r="E30" s="60">
        <f t="shared" ref="E30:F30" ca="1" si="65">1-(E75-E$83)/E$85</f>
        <v>0.31741998527576509</v>
      </c>
      <c r="F30" s="60">
        <f t="shared" ca="1" si="65"/>
        <v>0.73932442692532541</v>
      </c>
      <c r="H30" s="60">
        <f t="shared" ca="1" si="11"/>
        <v>0.45297057022022058</v>
      </c>
      <c r="I30" s="15">
        <f t="shared" ca="1" si="12"/>
        <v>8</v>
      </c>
      <c r="L30" s="61">
        <f t="shared" si="15"/>
        <v>28</v>
      </c>
      <c r="M30" s="15">
        <f t="shared" ca="1" si="1"/>
        <v>27</v>
      </c>
      <c r="N30" s="15" t="str">
        <f t="shared" ca="1" si="2"/>
        <v>Chocó</v>
      </c>
      <c r="O30" s="60">
        <f t="shared" ca="1" si="3"/>
        <v>0.75816559846408982</v>
      </c>
      <c r="P30" s="60">
        <f t="shared" ca="1" si="4"/>
        <v>0.10594964788969738</v>
      </c>
      <c r="Q30" s="60">
        <f t="shared" ca="1" si="5"/>
        <v>0.46759187246955214</v>
      </c>
      <c r="R30" s="60">
        <f t="shared" ca="1" si="6"/>
        <v>0.86236686780205707</v>
      </c>
      <c r="T30" s="60">
        <f t="shared" ca="1" si="7"/>
        <v>0.56502969370345046</v>
      </c>
      <c r="X30" s="15">
        <f ca="1">ValoresIndicadores!CE31</f>
        <v>0.15584796751944399</v>
      </c>
      <c r="Y30" s="15">
        <f ca="1">ValoresIndicadores!CF31</f>
        <v>1.5969869999999999</v>
      </c>
    </row>
    <row r="31" spans="1:25" x14ac:dyDescent="0.25">
      <c r="A31" s="15">
        <f>Departamentos!A31</f>
        <v>91</v>
      </c>
      <c r="B31" s="15" t="str">
        <f>Departamentos!B31</f>
        <v>Amazonas</v>
      </c>
      <c r="C31" s="60">
        <f t="shared" ca="1" si="8"/>
        <v>0.77706264721804041</v>
      </c>
      <c r="D31" s="60">
        <f t="shared" ref="D31" ca="1" si="66">(D76-D$83)/D$85</f>
        <v>0.13986626551108403</v>
      </c>
      <c r="E31" s="60">
        <f t="shared" ref="E31:F31" ca="1" si="67">1-(E76-E$83)/E$85</f>
        <v>0.49258935991653285</v>
      </c>
      <c r="F31" s="60">
        <f t="shared" ca="1" si="67"/>
        <v>0.91489102584658299</v>
      </c>
      <c r="H31" s="60">
        <f t="shared" ca="1" si="11"/>
        <v>0.5977188813364237</v>
      </c>
      <c r="I31" s="15">
        <f t="shared" ca="1" si="12"/>
        <v>31</v>
      </c>
      <c r="L31" s="61">
        <f t="shared" si="15"/>
        <v>29</v>
      </c>
      <c r="M31" s="15">
        <f t="shared" ca="1" si="1"/>
        <v>44</v>
      </c>
      <c r="N31" s="15" t="str">
        <f t="shared" ca="1" si="2"/>
        <v>La Guajira</v>
      </c>
      <c r="O31" s="60">
        <f t="shared" ca="1" si="3"/>
        <v>0.79582929631188992</v>
      </c>
      <c r="P31" s="60">
        <f t="shared" ca="1" si="4"/>
        <v>0.1081579234335294</v>
      </c>
      <c r="Q31" s="60">
        <f t="shared" ca="1" si="5"/>
        <v>0.47213737377800202</v>
      </c>
      <c r="R31" s="60">
        <f t="shared" ca="1" si="6"/>
        <v>0.86062146367938253</v>
      </c>
      <c r="T31" s="60">
        <f t="shared" ca="1" si="7"/>
        <v>0.57578826127046678</v>
      </c>
      <c r="X31" s="15">
        <f ca="1">ValoresIndicadores!CE32</f>
        <v>3.9638201649374802E-2</v>
      </c>
      <c r="Y31" s="15">
        <f ca="1">ValoresIndicadores!CF32</f>
        <v>1.0107379999999999</v>
      </c>
    </row>
    <row r="32" spans="1:25" x14ac:dyDescent="0.25">
      <c r="A32" s="15">
        <f>Departamentos!A32</f>
        <v>94</v>
      </c>
      <c r="B32" s="15" t="str">
        <f>Departamentos!B32</f>
        <v>Guainía</v>
      </c>
      <c r="C32" s="60">
        <f t="shared" ca="1" si="8"/>
        <v>0.81104370994963082</v>
      </c>
      <c r="D32" s="60">
        <f t="shared" ref="D32" ca="1" si="68">(D77-D$83)/D$85</f>
        <v>0.11706923890655314</v>
      </c>
      <c r="E32" s="60">
        <f t="shared" ref="E32:F32" ca="1" si="69">1-(E77-E$83)/E$85</f>
        <v>0.49366849129616175</v>
      </c>
      <c r="F32" s="60">
        <f t="shared" ca="1" si="69"/>
        <v>0.88911942928446175</v>
      </c>
      <c r="H32" s="60">
        <f t="shared" ca="1" si="11"/>
        <v>0.59475501149709964</v>
      </c>
      <c r="I32" s="15">
        <f t="shared" ca="1" si="12"/>
        <v>30</v>
      </c>
      <c r="L32" s="61">
        <f t="shared" si="15"/>
        <v>30</v>
      </c>
      <c r="M32" s="15">
        <f t="shared" ca="1" si="1"/>
        <v>94</v>
      </c>
      <c r="N32" s="15" t="str">
        <f t="shared" ca="1" si="2"/>
        <v>Guainía</v>
      </c>
      <c r="O32" s="60">
        <f t="shared" ca="1" si="3"/>
        <v>0.81104370994963082</v>
      </c>
      <c r="P32" s="60">
        <f t="shared" ca="1" si="4"/>
        <v>0.11706923890655314</v>
      </c>
      <c r="Q32" s="60">
        <f t="shared" ca="1" si="5"/>
        <v>0.49366849129616175</v>
      </c>
      <c r="R32" s="60">
        <f t="shared" ca="1" si="6"/>
        <v>0.88911942928446175</v>
      </c>
      <c r="T32" s="60">
        <f t="shared" ca="1" si="7"/>
        <v>0.59475501149709964</v>
      </c>
      <c r="X32" s="15">
        <f ca="1">ValoresIndicadores!CE33</f>
        <v>7.7004320691310593E-2</v>
      </c>
      <c r="Y32" s="15">
        <f ca="1">ValoresIndicadores!CF33</f>
        <v>1.003741</v>
      </c>
    </row>
    <row r="33" spans="1:25" x14ac:dyDescent="0.25">
      <c r="A33" s="15">
        <f>Departamentos!A33</f>
        <v>95</v>
      </c>
      <c r="B33" s="15" t="str">
        <f>Departamentos!B33</f>
        <v>Guaviare</v>
      </c>
      <c r="C33" s="60">
        <f t="shared" ca="1" si="8"/>
        <v>0.75964609236464631</v>
      </c>
      <c r="D33" s="60">
        <f t="shared" ref="D33" ca="1" si="70">(D78-D$83)/D$85</f>
        <v>0.13727695859391215</v>
      </c>
      <c r="E33" s="60">
        <f t="shared" ref="E33:F33" ca="1" si="71">1-(E78-E$83)/E$85</f>
        <v>0.4417359756646374</v>
      </c>
      <c r="F33" s="60">
        <f t="shared" ca="1" si="71"/>
        <v>0.84325429294496779</v>
      </c>
      <c r="H33" s="60">
        <f t="shared" ca="1" si="11"/>
        <v>0.56056896922750077</v>
      </c>
      <c r="I33" s="15">
        <f t="shared" ca="1" si="12"/>
        <v>27</v>
      </c>
      <c r="L33" s="61">
        <f t="shared" si="15"/>
        <v>31</v>
      </c>
      <c r="M33" s="15">
        <f t="shared" ca="1" si="1"/>
        <v>91</v>
      </c>
      <c r="N33" s="15" t="str">
        <f t="shared" ca="1" si="2"/>
        <v>Amazonas</v>
      </c>
      <c r="O33" s="60">
        <f t="shared" ca="1" si="3"/>
        <v>0.77706264721804041</v>
      </c>
      <c r="P33" s="60">
        <f t="shared" ca="1" si="4"/>
        <v>0.13986626551108403</v>
      </c>
      <c r="Q33" s="60">
        <f t="shared" ca="1" si="5"/>
        <v>0.49258935991653285</v>
      </c>
      <c r="R33" s="60">
        <f t="shared" ca="1" si="6"/>
        <v>0.91489102584658299</v>
      </c>
      <c r="T33" s="60">
        <f t="shared" ca="1" si="7"/>
        <v>0.5977188813364237</v>
      </c>
      <c r="X33" s="15">
        <f ca="1">ValoresIndicadores!CE34</f>
        <v>9.06475403193127E-2</v>
      </c>
      <c r="Y33" s="15">
        <f ca="1">ValoresIndicadores!CF34</f>
        <v>5.0652660000000003</v>
      </c>
    </row>
    <row r="34" spans="1:25" x14ac:dyDescent="0.25">
      <c r="A34" s="15">
        <f>Departamentos!A34</f>
        <v>97</v>
      </c>
      <c r="B34" s="15" t="str">
        <f>Departamentos!B34</f>
        <v>Vaupés</v>
      </c>
      <c r="C34" s="60">
        <f t="shared" ca="1" si="8"/>
        <v>0.83041438543436374</v>
      </c>
      <c r="D34" s="60">
        <f t="shared" ref="D34" ca="1" si="72">(D79-D$83)/D$85</f>
        <v>9.9982913380196298E-2</v>
      </c>
      <c r="E34" s="60">
        <f t="shared" ref="E34:F34" ca="1" si="73">1-(E79-E$83)/E$85</f>
        <v>0.5049741446114302</v>
      </c>
      <c r="F34" s="60">
        <f t="shared" ca="1" si="73"/>
        <v>0.9547026132479457</v>
      </c>
      <c r="H34" s="60">
        <f t="shared" ca="1" si="11"/>
        <v>0.6161132462473925</v>
      </c>
      <c r="I34" s="15">
        <f t="shared" ca="1" si="12"/>
        <v>32</v>
      </c>
      <c r="L34" s="61">
        <f t="shared" si="15"/>
        <v>32</v>
      </c>
      <c r="M34" s="15">
        <f t="shared" ca="1" si="1"/>
        <v>97</v>
      </c>
      <c r="N34" s="15" t="str">
        <f t="shared" ca="1" si="2"/>
        <v>Vaupés</v>
      </c>
      <c r="O34" s="60">
        <f t="shared" ca="1" si="3"/>
        <v>0.83041438543436374</v>
      </c>
      <c r="P34" s="60">
        <f t="shared" ca="1" si="4"/>
        <v>9.9982913380196298E-2</v>
      </c>
      <c r="Q34" s="60">
        <f t="shared" ca="1" si="5"/>
        <v>0.5049741446114302</v>
      </c>
      <c r="R34" s="60">
        <f t="shared" ca="1" si="6"/>
        <v>0.9547026132479457</v>
      </c>
      <c r="T34" s="60">
        <f t="shared" ca="1" si="7"/>
        <v>0.6161132462473925</v>
      </c>
      <c r="X34" s="15">
        <f ca="1">ValoresIndicadores!CE35</f>
        <v>0</v>
      </c>
      <c r="Y34" s="15">
        <f ca="1">ValoresIndicadores!CF35</f>
        <v>0</v>
      </c>
    </row>
    <row r="35" spans="1:25" x14ac:dyDescent="0.25">
      <c r="A35" s="15">
        <f>Departamentos!A35</f>
        <v>99</v>
      </c>
      <c r="B35" s="15" t="str">
        <f>Departamentos!B35</f>
        <v>Vichada</v>
      </c>
      <c r="C35" s="60">
        <f t="shared" ca="1" si="8"/>
        <v>0.8415895496478728</v>
      </c>
      <c r="D35" s="60">
        <f t="shared" ref="D35" ca="1" si="74">(D80-D$83)/D$85</f>
        <v>0.11505151103785874</v>
      </c>
      <c r="E35" s="60">
        <f t="shared" ref="E35:F35" ca="1" si="75">1-(E80-E$83)/E$85</f>
        <v>0.51204381161056034</v>
      </c>
      <c r="F35" s="60">
        <f t="shared" ca="1" si="75"/>
        <v>0.93806777413395104</v>
      </c>
      <c r="H35" s="60">
        <f t="shared" ca="1" si="11"/>
        <v>0.6197484428001504</v>
      </c>
      <c r="I35" s="15">
        <f t="shared" ca="1" si="12"/>
        <v>33</v>
      </c>
      <c r="L35" s="61">
        <f t="shared" si="15"/>
        <v>33</v>
      </c>
      <c r="M35" s="15">
        <f t="shared" ca="1" si="1"/>
        <v>99</v>
      </c>
      <c r="N35" s="15" t="str">
        <f t="shared" ca="1" si="2"/>
        <v>Vichada</v>
      </c>
      <c r="O35" s="60">
        <f t="shared" ca="1" si="3"/>
        <v>0.8415895496478728</v>
      </c>
      <c r="P35" s="60">
        <f t="shared" ca="1" si="4"/>
        <v>0.11505151103785874</v>
      </c>
      <c r="Q35" s="60">
        <f t="shared" ca="1" si="5"/>
        <v>0.51204381161056034</v>
      </c>
      <c r="R35" s="60">
        <f t="shared" ca="1" si="6"/>
        <v>0.93806777413395104</v>
      </c>
      <c r="T35" s="60">
        <f t="shared" ca="1" si="7"/>
        <v>0.6197484428001504</v>
      </c>
      <c r="X35" s="15">
        <f ca="1">ValoresIndicadores!CE36</f>
        <v>2.8555514296323799E-2</v>
      </c>
      <c r="Y35" s="15">
        <f ca="1">ValoresIndicadores!CF36</f>
        <v>1</v>
      </c>
    </row>
    <row r="37" spans="1:25" x14ac:dyDescent="0.25">
      <c r="B37" s="62" t="s">
        <v>394</v>
      </c>
      <c r="C37" s="7">
        <f ca="1">SUMPRODUCT(C$3:C$35,Departamentos!$C$3:$C$35)/Departamentos!$C$36</f>
        <v>0.64403224685642046</v>
      </c>
      <c r="D37" s="7">
        <f ca="1">SUMPRODUCT(D$3:D$35,Departamentos!$C$3:$C$35)/Departamentos!$C$36</f>
        <v>5.3617577572060773E-2</v>
      </c>
      <c r="E37" s="7">
        <f ca="1">SUMPRODUCT(E$3:E$35,Departamentos!$C$3:$C$35)/Departamentos!$C$36</f>
        <v>0.36470661230049128</v>
      </c>
      <c r="F37" s="7">
        <f ca="1">SUMPRODUCT(F$3:F$35,Departamentos!$C$3:$C$35)/Departamentos!$C$36</f>
        <v>0.70480138537897397</v>
      </c>
      <c r="H37" s="7">
        <f ca="1">(C37*C$46+D37*D$46+E37*E$46+F37*F$46)</f>
        <v>0.45609784225756334</v>
      </c>
      <c r="L37" s="63" t="str">
        <f>CONCATENATE("iBD Departamental (",TEXT(AñoDeCalculo,"0000"),")")</f>
        <v>iBD Departamental (2018)</v>
      </c>
      <c r="M37" s="63"/>
      <c r="N37" s="63"/>
    </row>
    <row r="44" spans="1:25" x14ac:dyDescent="0.25">
      <c r="A44" s="9" t="str">
        <f>A1</f>
        <v>Departamento</v>
      </c>
      <c r="B44" s="9"/>
      <c r="C44" s="44" t="s">
        <v>374</v>
      </c>
      <c r="D44" s="45"/>
      <c r="E44" s="45"/>
      <c r="F44" s="46"/>
    </row>
    <row r="45" spans="1:25" hidden="1" x14ac:dyDescent="0.25">
      <c r="A45" s="38"/>
      <c r="B45" s="38"/>
      <c r="C45" s="38" t="str">
        <f>ParametrosIndice!$A$3</f>
        <v>H</v>
      </c>
      <c r="D45" s="38" t="str">
        <f>ParametrosIndice!$A$4</f>
        <v>M</v>
      </c>
      <c r="E45" s="38" t="str">
        <f>ParametrosIndice!$A$5</f>
        <v>A</v>
      </c>
      <c r="F45" s="38" t="str">
        <f>ParametrosIndice!$A$6</f>
        <v>C</v>
      </c>
    </row>
    <row r="46" spans="1:25" hidden="1" x14ac:dyDescent="0.25">
      <c r="A46" s="38"/>
      <c r="B46" s="38"/>
      <c r="C46" s="64">
        <f>VLOOKUP(C$45,ParametrosIndice!$A$3:$C$6,3,FALSE)</f>
        <v>0.25334902223133099</v>
      </c>
      <c r="D46" s="64">
        <f>VLOOKUP(D$45,ParametrosIndice!$A$3:$C$6,3,FALSE)</f>
        <v>0.22194595849189</v>
      </c>
      <c r="E46" s="64">
        <f>VLOOKUP(E$45,ParametrosIndice!$A$3:$C$6,3,FALSE)</f>
        <v>0.26104525545380602</v>
      </c>
      <c r="F46" s="64">
        <f>VLOOKUP(F$45,ParametrosIndice!$A$3:$C$6,3,FALSE)</f>
        <v>0.26365976382297202</v>
      </c>
    </row>
    <row r="47" spans="1:25" x14ac:dyDescent="0.25">
      <c r="A47" s="38" t="str">
        <f t="shared" ref="A47:B47" si="76">A2</f>
        <v>Divipola</v>
      </c>
      <c r="B47" s="38" t="str">
        <f t="shared" si="76"/>
        <v>Nombre</v>
      </c>
      <c r="C47" s="38" t="str">
        <f>VLOOKUP(C$45,ParametrosIndice!$A$3:$C$6,2,FALSE)</f>
        <v xml:space="preserve">Habilidades digitales </v>
      </c>
      <c r="D47" s="38" t="str">
        <f>VLOOKUP(D$45,ParametrosIndice!$A$3:$C$6,2,FALSE)</f>
        <v xml:space="preserve">Motivación </v>
      </c>
      <c r="E47" s="38" t="str">
        <f>VLOOKUP(E$45,ParametrosIndice!$A$3:$C$6,2,FALSE)</f>
        <v xml:space="preserve">Aprovechamiento </v>
      </c>
      <c r="F47" s="38" t="str">
        <f>VLOOKUP(F$45,ParametrosIndice!$A$3:$C$6,2,FALSE)</f>
        <v xml:space="preserve">Acceso material </v>
      </c>
    </row>
    <row r="48" spans="1:25" x14ac:dyDescent="0.25">
      <c r="A48" s="15">
        <f t="shared" ref="A48:B67" si="77">A3</f>
        <v>5</v>
      </c>
      <c r="B48" s="15" t="str">
        <f t="shared" si="77"/>
        <v>Antioquia</v>
      </c>
      <c r="C48" s="60">
        <f ca="1">SUMIF(ValoresIndicadores!$C$3:$BT$3,C$45,ValoresIndicadores!$C47:$BT47)</f>
        <v>0.63750578152179094</v>
      </c>
      <c r="D48" s="60">
        <f ca="1">SUMIF(ValoresIndicadores!$C$3:$BT$3,D$45,ValoresIndicadores!$C47:$BT47)</f>
        <v>-0.55882986264483603</v>
      </c>
      <c r="E48" s="60">
        <f ca="1">SUMIF(ValoresIndicadores!$C$3:$BT$3,E$45,ValoresIndicadores!$C47:$BT47)</f>
        <v>0.83768699305986616</v>
      </c>
      <c r="F48" s="60">
        <f ca="1">SUMIF(ValoresIndicadores!$C$3:$BT$3,F$45,ValoresIndicadores!$C47:$BT47)</f>
        <v>0.92650319363178646</v>
      </c>
      <c r="K48" s="65"/>
      <c r="L48" s="65"/>
      <c r="M48" s="65"/>
      <c r="N48" s="65"/>
      <c r="O48" s="65"/>
      <c r="P48" s="65"/>
      <c r="Q48" s="65"/>
      <c r="R48" s="65"/>
    </row>
    <row r="49" spans="1:18" x14ac:dyDescent="0.25">
      <c r="A49" s="15">
        <f t="shared" si="77"/>
        <v>8</v>
      </c>
      <c r="B49" s="15" t="str">
        <f t="shared" si="77"/>
        <v>Atlántico</v>
      </c>
      <c r="C49" s="60">
        <f ca="1">SUMIF(ValoresIndicadores!$C$3:$BT$3,C$45,ValoresIndicadores!$C48:$BT48)</f>
        <v>0.70007158581349826</v>
      </c>
      <c r="D49" s="60">
        <f ca="1">SUMIF(ValoresIndicadores!$C$3:$BT$3,D$45,ValoresIndicadores!$C48:$BT48)</f>
        <v>-0.82132256961435779</v>
      </c>
      <c r="E49" s="60">
        <f ca="1">SUMIF(ValoresIndicadores!$C$3:$BT$3,E$45,ValoresIndicadores!$C48:$BT48)</f>
        <v>0.78166252926378688</v>
      </c>
      <c r="F49" s="60">
        <f ca="1">SUMIF(ValoresIndicadores!$C$3:$BT$3,F$45,ValoresIndicadores!$C48:$BT48)</f>
        <v>0.8091908114126487</v>
      </c>
      <c r="K49" s="65"/>
      <c r="L49" s="65"/>
      <c r="M49" s="65"/>
      <c r="N49" s="65"/>
      <c r="O49" s="65"/>
      <c r="P49" s="65"/>
      <c r="Q49" s="65"/>
      <c r="R49" s="65"/>
    </row>
    <row r="50" spans="1:18" x14ac:dyDescent="0.25">
      <c r="A50" s="15">
        <f t="shared" si="77"/>
        <v>11</v>
      </c>
      <c r="B50" s="15" t="str">
        <f t="shared" si="77"/>
        <v>Bogotá D.C</v>
      </c>
      <c r="C50" s="60">
        <f ca="1">SUMIF(ValoresIndicadores!$C$3:$BT$3,C$45,ValoresIndicadores!$C49:$BT49)</f>
        <v>3.04874953218967</v>
      </c>
      <c r="D50" s="60">
        <f ca="1">SUMIF(ValoresIndicadores!$C$3:$BT$3,D$45,ValoresIndicadores!$C49:$BT49)</f>
        <v>-1.2262762063378219</v>
      </c>
      <c r="E50" s="60">
        <f ca="1">SUMIF(ValoresIndicadores!$C$3:$BT$3,E$45,ValoresIndicadores!$C49:$BT49)</f>
        <v>2.3900825494743851</v>
      </c>
      <c r="F50" s="60">
        <f ca="1">SUMIF(ValoresIndicadores!$C$3:$BT$3,F$45,ValoresIndicadores!$C49:$BT49)</f>
        <v>2.1536471630775811</v>
      </c>
      <c r="K50" s="65"/>
      <c r="L50" s="65"/>
      <c r="M50" s="65"/>
      <c r="N50" s="65"/>
      <c r="O50" s="65"/>
      <c r="P50" s="65"/>
      <c r="Q50" s="65"/>
      <c r="R50" s="65"/>
    </row>
    <row r="51" spans="1:18" x14ac:dyDescent="0.25">
      <c r="A51" s="15">
        <f t="shared" si="77"/>
        <v>13</v>
      </c>
      <c r="B51" s="15" t="str">
        <f t="shared" si="77"/>
        <v>Bolívar</v>
      </c>
      <c r="C51" s="60">
        <f ca="1">SUMIF(ValoresIndicadores!$C$3:$BT$3,C$45,ValoresIndicadores!$C50:$BT50)</f>
        <v>3.9748498541597357E-2</v>
      </c>
      <c r="D51" s="60">
        <f ca="1">SUMIF(ValoresIndicadores!$C$3:$BT$3,D$45,ValoresIndicadores!$C50:$BT50)</f>
        <v>-0.50956405248275549</v>
      </c>
      <c r="E51" s="60">
        <f ca="1">SUMIF(ValoresIndicadores!$C$3:$BT$3,E$45,ValoresIndicadores!$C50:$BT50)</f>
        <v>-0.23931990008651202</v>
      </c>
      <c r="F51" s="60">
        <f ca="1">SUMIF(ValoresIndicadores!$C$3:$BT$3,F$45,ValoresIndicadores!$C50:$BT50)</f>
        <v>-2.8212468022527692E-2</v>
      </c>
      <c r="K51" s="65"/>
      <c r="L51" s="65"/>
      <c r="M51" s="65"/>
      <c r="N51" s="65"/>
      <c r="O51" s="65"/>
      <c r="P51" s="65"/>
      <c r="Q51" s="65"/>
      <c r="R51" s="65"/>
    </row>
    <row r="52" spans="1:18" x14ac:dyDescent="0.25">
      <c r="A52" s="15">
        <f t="shared" si="77"/>
        <v>15</v>
      </c>
      <c r="B52" s="15" t="str">
        <f t="shared" si="77"/>
        <v>Boyacá</v>
      </c>
      <c r="C52" s="60">
        <f ca="1">SUMIF(ValoresIndicadores!$C$3:$BT$3,C$45,ValoresIndicadores!$C51:$BT51)</f>
        <v>0.52071781663763483</v>
      </c>
      <c r="D52" s="60">
        <f ca="1">SUMIF(ValoresIndicadores!$C$3:$BT$3,D$45,ValoresIndicadores!$C51:$BT51)</f>
        <v>-5.9717027543865847E-2</v>
      </c>
      <c r="E52" s="60">
        <f ca="1">SUMIF(ValoresIndicadores!$C$3:$BT$3,E$45,ValoresIndicadores!$C51:$BT51)</f>
        <v>0.23229503102852561</v>
      </c>
      <c r="F52" s="60">
        <f ca="1">SUMIF(ValoresIndicadores!$C$3:$BT$3,F$45,ValoresIndicadores!$C51:$BT51)</f>
        <v>0.20160175561837809</v>
      </c>
      <c r="O52" s="65"/>
      <c r="P52" s="65"/>
      <c r="Q52" s="65"/>
      <c r="R52" s="65"/>
    </row>
    <row r="53" spans="1:18" x14ac:dyDescent="0.25">
      <c r="A53" s="15">
        <f t="shared" si="77"/>
        <v>17</v>
      </c>
      <c r="B53" s="15" t="str">
        <f t="shared" si="77"/>
        <v>Caldas</v>
      </c>
      <c r="C53" s="60">
        <f ca="1">SUMIF(ValoresIndicadores!$C$3:$BT$3,C$45,ValoresIndicadores!$C52:$BT52)</f>
        <v>0.51067864971195498</v>
      </c>
      <c r="D53" s="60">
        <f ca="1">SUMIF(ValoresIndicadores!$C$3:$BT$3,D$45,ValoresIndicadores!$C52:$BT52)</f>
        <v>-0.47726409909656636</v>
      </c>
      <c r="E53" s="60">
        <f ca="1">SUMIF(ValoresIndicadores!$C$3:$BT$3,E$45,ValoresIndicadores!$C52:$BT52)</f>
        <v>0.43282143776836013</v>
      </c>
      <c r="F53" s="60">
        <f ca="1">SUMIF(ValoresIndicadores!$C$3:$BT$3,F$45,ValoresIndicadores!$C52:$BT52)</f>
        <v>0.46162721267345952</v>
      </c>
      <c r="O53" s="65"/>
      <c r="P53" s="65"/>
      <c r="Q53" s="65"/>
      <c r="R53" s="65"/>
    </row>
    <row r="54" spans="1:18" x14ac:dyDescent="0.25">
      <c r="A54" s="15">
        <f t="shared" si="77"/>
        <v>18</v>
      </c>
      <c r="B54" s="15" t="str">
        <f t="shared" si="77"/>
        <v>Caquetá</v>
      </c>
      <c r="C54" s="60">
        <f ca="1">SUMIF(ValoresIndicadores!$C$3:$BT$3,C$45,ValoresIndicadores!$C53:$BT53)</f>
        <v>-0.67289953036377814</v>
      </c>
      <c r="D54" s="60">
        <f ca="1">SUMIF(ValoresIndicadores!$C$3:$BT$3,D$45,ValoresIndicadores!$C53:$BT53)</f>
        <v>0.28416928458084201</v>
      </c>
      <c r="E54" s="60">
        <f ca="1">SUMIF(ValoresIndicadores!$C$3:$BT$3,E$45,ValoresIndicadores!$C53:$BT53)</f>
        <v>-0.76648913990225953</v>
      </c>
      <c r="F54" s="60">
        <f ca="1">SUMIF(ValoresIndicadores!$C$3:$BT$3,F$45,ValoresIndicadores!$C53:$BT53)</f>
        <v>-0.33227277981528452</v>
      </c>
      <c r="O54" s="65"/>
      <c r="P54" s="65"/>
      <c r="Q54" s="65"/>
      <c r="R54" s="65"/>
    </row>
    <row r="55" spans="1:18" x14ac:dyDescent="0.25">
      <c r="A55" s="15">
        <f t="shared" si="77"/>
        <v>19</v>
      </c>
      <c r="B55" s="15" t="str">
        <f t="shared" si="77"/>
        <v>Cauca</v>
      </c>
      <c r="C55" s="60">
        <f ca="1">SUMIF(ValoresIndicadores!$C$3:$BT$3,C$45,ValoresIndicadores!$C54:$BT54)</f>
        <v>-0.22278228827492874</v>
      </c>
      <c r="D55" s="60">
        <f ca="1">SUMIF(ValoresIndicadores!$C$3:$BT$3,D$45,ValoresIndicadores!$C54:$BT54)</f>
        <v>-0.19342065787032303</v>
      </c>
      <c r="E55" s="60">
        <f ca="1">SUMIF(ValoresIndicadores!$C$3:$BT$3,E$45,ValoresIndicadores!$C54:$BT54)</f>
        <v>-0.52529857330294361</v>
      </c>
      <c r="F55" s="60">
        <f ca="1">SUMIF(ValoresIndicadores!$C$3:$BT$3,F$45,ValoresIndicadores!$C54:$BT54)</f>
        <v>-0.5070861119857164</v>
      </c>
      <c r="K55" s="65"/>
      <c r="L55" s="65"/>
      <c r="M55" s="65"/>
      <c r="N55" s="65"/>
      <c r="O55" s="65"/>
      <c r="P55" s="65"/>
      <c r="Q55" s="65"/>
      <c r="R55" s="65"/>
    </row>
    <row r="56" spans="1:18" x14ac:dyDescent="0.25">
      <c r="A56" s="15">
        <f t="shared" si="77"/>
        <v>20</v>
      </c>
      <c r="B56" s="15" t="str">
        <f t="shared" si="77"/>
        <v>Cesar</v>
      </c>
      <c r="C56" s="60">
        <f ca="1">SUMIF(ValoresIndicadores!$C$3:$BT$3,C$45,ValoresIndicadores!$C55:$BT55)</f>
        <v>-0.16498741429219779</v>
      </c>
      <c r="D56" s="60">
        <f ca="1">SUMIF(ValoresIndicadores!$C$3:$BT$3,D$45,ValoresIndicadores!$C55:$BT55)</f>
        <v>-0.53936602600291428</v>
      </c>
      <c r="E56" s="60">
        <f ca="1">SUMIF(ValoresIndicadores!$C$3:$BT$3,E$45,ValoresIndicadores!$C55:$BT55)</f>
        <v>0.1205350862685281</v>
      </c>
      <c r="F56" s="60">
        <f ca="1">SUMIF(ValoresIndicadores!$C$3:$BT$3,F$45,ValoresIndicadores!$C55:$BT55)</f>
        <v>0.12204805428933614</v>
      </c>
      <c r="K56" s="65"/>
      <c r="L56" s="65"/>
      <c r="M56" s="65"/>
      <c r="N56" s="65"/>
      <c r="O56" s="65"/>
      <c r="P56" s="65"/>
      <c r="Q56" s="65"/>
      <c r="R56" s="65"/>
    </row>
    <row r="57" spans="1:18" x14ac:dyDescent="0.25">
      <c r="A57" s="15">
        <f t="shared" si="77"/>
        <v>23</v>
      </c>
      <c r="B57" s="15" t="str">
        <f t="shared" si="77"/>
        <v>Córdoba</v>
      </c>
      <c r="C57" s="60">
        <f ca="1">SUMIF(ValoresIndicadores!$C$3:$BT$3,C$45,ValoresIndicadores!$C56:$BT56)</f>
        <v>-0.32323659761813439</v>
      </c>
      <c r="D57" s="60">
        <f ca="1">SUMIF(ValoresIndicadores!$C$3:$BT$3,D$45,ValoresIndicadores!$C56:$BT56)</f>
        <v>0.30026064139630609</v>
      </c>
      <c r="E57" s="60">
        <f ca="1">SUMIF(ValoresIndicadores!$C$3:$BT$3,E$45,ValoresIndicadores!$C56:$BT56)</f>
        <v>-0.20639371668000364</v>
      </c>
      <c r="F57" s="60">
        <f ca="1">SUMIF(ValoresIndicadores!$C$3:$BT$3,F$45,ValoresIndicadores!$C56:$BT56)</f>
        <v>-0.37408770402526242</v>
      </c>
      <c r="K57" s="65"/>
      <c r="L57" s="65"/>
      <c r="M57" s="65"/>
      <c r="N57" s="65"/>
      <c r="O57" s="65"/>
      <c r="P57" s="65"/>
      <c r="Q57" s="65"/>
      <c r="R57" s="65"/>
    </row>
    <row r="58" spans="1:18" x14ac:dyDescent="0.25">
      <c r="A58" s="15">
        <f t="shared" si="77"/>
        <v>25</v>
      </c>
      <c r="B58" s="15" t="str">
        <f t="shared" si="77"/>
        <v>Cundinamarca</v>
      </c>
      <c r="C58" s="60">
        <f ca="1">SUMIF(ValoresIndicadores!$C$3:$BT$3,C$45,ValoresIndicadores!$C57:$BT57)</f>
        <v>0.41378618707939796</v>
      </c>
      <c r="D58" s="60">
        <f ca="1">SUMIF(ValoresIndicadores!$C$3:$BT$3,D$45,ValoresIndicadores!$C57:$BT57)</f>
        <v>-0.29228894058727167</v>
      </c>
      <c r="E58" s="60">
        <f ca="1">SUMIF(ValoresIndicadores!$C$3:$BT$3,E$45,ValoresIndicadores!$C57:$BT57)</f>
        <v>0.64392504475467893</v>
      </c>
      <c r="F58" s="60">
        <f ca="1">SUMIF(ValoresIndicadores!$C$3:$BT$3,F$45,ValoresIndicadores!$C57:$BT57)</f>
        <v>0.77227467212175827</v>
      </c>
      <c r="K58" s="65"/>
      <c r="L58" s="65"/>
      <c r="M58" s="65"/>
      <c r="N58" s="65"/>
      <c r="O58" s="65"/>
      <c r="P58" s="65"/>
      <c r="Q58" s="65"/>
      <c r="R58" s="65"/>
    </row>
    <row r="59" spans="1:18" x14ac:dyDescent="0.25">
      <c r="A59" s="15">
        <f t="shared" si="77"/>
        <v>27</v>
      </c>
      <c r="B59" s="15" t="str">
        <f t="shared" si="77"/>
        <v>Chocó</v>
      </c>
      <c r="C59" s="60">
        <f ca="1">SUMIF(ValoresIndicadores!$C$3:$BT$3,C$45,ValoresIndicadores!$C58:$BT58)</f>
        <v>-0.63915947154538588</v>
      </c>
      <c r="D59" s="60">
        <f ca="1">SUMIF(ValoresIndicadores!$C$3:$BT$3,D$45,ValoresIndicadores!$C58:$BT58)</f>
        <v>0.86997516574131173</v>
      </c>
      <c r="E59" s="60">
        <f ca="1">SUMIF(ValoresIndicadores!$C$3:$BT$3,E$45,ValoresIndicadores!$C58:$BT58)</f>
        <v>-0.95355860448036078</v>
      </c>
      <c r="F59" s="60">
        <f ca="1">SUMIF(ValoresIndicadores!$C$3:$BT$3,F$45,ValoresIndicadores!$C58:$BT58)</f>
        <v>-0.8711912461768242</v>
      </c>
      <c r="O59" s="65"/>
      <c r="P59" s="65"/>
      <c r="Q59" s="65"/>
      <c r="R59" s="65"/>
    </row>
    <row r="60" spans="1:18" x14ac:dyDescent="0.25">
      <c r="A60" s="15">
        <f t="shared" si="77"/>
        <v>41</v>
      </c>
      <c r="B60" s="15" t="str">
        <f t="shared" si="77"/>
        <v>Huila</v>
      </c>
      <c r="C60" s="60">
        <f ca="1">SUMIF(ValoresIndicadores!$C$3:$BT$3,C$45,ValoresIndicadores!$C59:$BT59)</f>
        <v>0.11381001925023841</v>
      </c>
      <c r="D60" s="60">
        <f ca="1">SUMIF(ValoresIndicadores!$C$3:$BT$3,D$45,ValoresIndicadores!$C59:$BT59)</f>
        <v>-0.13505100176367774</v>
      </c>
      <c r="E60" s="60">
        <f ca="1">SUMIF(ValoresIndicadores!$C$3:$BT$3,E$45,ValoresIndicadores!$C59:$BT59)</f>
        <v>0.34467012861817942</v>
      </c>
      <c r="F60" s="60">
        <f ca="1">SUMIF(ValoresIndicadores!$C$3:$BT$3,F$45,ValoresIndicadores!$C59:$BT59)</f>
        <v>0.11135796475075058</v>
      </c>
      <c r="O60" s="65"/>
      <c r="P60" s="65"/>
      <c r="Q60" s="65"/>
      <c r="R60" s="65"/>
    </row>
    <row r="61" spans="1:18" x14ac:dyDescent="0.25">
      <c r="A61" s="15">
        <f t="shared" si="77"/>
        <v>44</v>
      </c>
      <c r="B61" s="15" t="str">
        <f t="shared" si="77"/>
        <v>La Guajira</v>
      </c>
      <c r="C61" s="60">
        <f ca="1">SUMIF(ValoresIndicadores!$C$3:$BT$3,C$45,ValoresIndicadores!$C60:$BT60)</f>
        <v>-1.0860483046121623</v>
      </c>
      <c r="D61" s="60">
        <f ca="1">SUMIF(ValoresIndicadores!$C$3:$BT$3,D$45,ValoresIndicadores!$C60:$BT60)</f>
        <v>0.92850136634124425</v>
      </c>
      <c r="E61" s="60">
        <f ca="1">SUMIF(ValoresIndicadores!$C$3:$BT$3,E$45,ValoresIndicadores!$C60:$BT60)</f>
        <v>-1.0253430691128553</v>
      </c>
      <c r="F61" s="60">
        <f ca="1">SUMIF(ValoresIndicadores!$C$3:$BT$3,F$45,ValoresIndicadores!$C60:$BT60)</f>
        <v>-0.85383928636793038</v>
      </c>
      <c r="O61" s="65"/>
      <c r="P61" s="65"/>
      <c r="Q61" s="65"/>
      <c r="R61" s="65"/>
    </row>
    <row r="62" spans="1:18" x14ac:dyDescent="0.25">
      <c r="A62" s="15">
        <f t="shared" si="77"/>
        <v>47</v>
      </c>
      <c r="B62" s="15" t="str">
        <f t="shared" si="77"/>
        <v>Magdalena</v>
      </c>
      <c r="C62" s="60">
        <f ca="1">SUMIF(ValoresIndicadores!$C$3:$BT$3,C$45,ValoresIndicadores!$C61:$BT61)</f>
        <v>-0.30126847845683713</v>
      </c>
      <c r="D62" s="60">
        <f ca="1">SUMIF(ValoresIndicadores!$C$3:$BT$3,D$45,ValoresIndicadores!$C61:$BT61)</f>
        <v>-0.56345373426503453</v>
      </c>
      <c r="E62" s="60">
        <f ca="1">SUMIF(ValoresIndicadores!$C$3:$BT$3,E$45,ValoresIndicadores!$C61:$BT61)</f>
        <v>-2.8492723277782246E-3</v>
      </c>
      <c r="F62" s="60">
        <f ca="1">SUMIF(ValoresIndicadores!$C$3:$BT$3,F$45,ValoresIndicadores!$C61:$BT61)</f>
        <v>2.3674825882625483E-2</v>
      </c>
      <c r="O62" s="65"/>
      <c r="P62" s="65"/>
      <c r="Q62" s="65"/>
      <c r="R62" s="65"/>
    </row>
    <row r="63" spans="1:18" x14ac:dyDescent="0.25">
      <c r="A63" s="15">
        <f t="shared" si="77"/>
        <v>50</v>
      </c>
      <c r="B63" s="15" t="str">
        <f t="shared" si="77"/>
        <v>Meta</v>
      </c>
      <c r="C63" s="60">
        <f ca="1">SUMIF(ValoresIndicadores!$C$3:$BT$3,C$45,ValoresIndicadores!$C62:$BT62)</f>
        <v>0.36581822587566959</v>
      </c>
      <c r="D63" s="60">
        <f ca="1">SUMIF(ValoresIndicadores!$C$3:$BT$3,D$45,ValoresIndicadores!$C62:$BT62)</f>
        <v>-0.54465498431402515</v>
      </c>
      <c r="E63" s="60">
        <f ca="1">SUMIF(ValoresIndicadores!$C$3:$BT$3,E$45,ValoresIndicadores!$C62:$BT62)</f>
        <v>0.6815287211172083</v>
      </c>
      <c r="F63" s="60">
        <f ca="1">SUMIF(ValoresIndicadores!$C$3:$BT$3,F$45,ValoresIndicadores!$C62:$BT62)</f>
        <v>0.48156516095500745</v>
      </c>
      <c r="O63" s="65"/>
      <c r="P63" s="65"/>
      <c r="Q63" s="65"/>
      <c r="R63" s="65"/>
    </row>
    <row r="64" spans="1:18" x14ac:dyDescent="0.25">
      <c r="A64" s="15">
        <f t="shared" si="77"/>
        <v>52</v>
      </c>
      <c r="B64" s="15" t="str">
        <f t="shared" si="77"/>
        <v>Nariño</v>
      </c>
      <c r="C64" s="60">
        <f ca="1">SUMIF(ValoresIndicadores!$C$3:$BT$3,C$45,ValoresIndicadores!$C63:$BT63)</f>
        <v>-0.50759331345387138</v>
      </c>
      <c r="D64" s="60">
        <f ca="1">SUMIF(ValoresIndicadores!$C$3:$BT$3,D$45,ValoresIndicadores!$C63:$BT63)</f>
        <v>-0.46396944502700205</v>
      </c>
      <c r="E64" s="60">
        <f ca="1">SUMIF(ValoresIndicadores!$C$3:$BT$3,E$45,ValoresIndicadores!$C63:$BT63)</f>
        <v>-0.65276964614882671</v>
      </c>
      <c r="F64" s="60">
        <f ca="1">SUMIF(ValoresIndicadores!$C$3:$BT$3,F$45,ValoresIndicadores!$C63:$BT63)</f>
        <v>-0.31894789102688043</v>
      </c>
      <c r="O64" s="65"/>
      <c r="P64" s="65"/>
      <c r="Q64" s="65"/>
      <c r="R64" s="65"/>
    </row>
    <row r="65" spans="1:18" x14ac:dyDescent="0.25">
      <c r="A65" s="15">
        <f t="shared" si="77"/>
        <v>54</v>
      </c>
      <c r="B65" s="15" t="str">
        <f t="shared" si="77"/>
        <v>Norte de Santander</v>
      </c>
      <c r="C65" s="60">
        <f ca="1">SUMIF(ValoresIndicadores!$C$3:$BT$3,C$45,ValoresIndicadores!$C64:$BT64)</f>
        <v>0.10613609026289497</v>
      </c>
      <c r="D65" s="60">
        <f ca="1">SUMIF(ValoresIndicadores!$C$3:$BT$3,D$45,ValoresIndicadores!$C64:$BT64)</f>
        <v>7.0012190432465066E-3</v>
      </c>
      <c r="E65" s="60">
        <f ca="1">SUMIF(ValoresIndicadores!$C$3:$BT$3,E$45,ValoresIndicadores!$C64:$BT64)</f>
        <v>7.8979926300740966E-2</v>
      </c>
      <c r="F65" s="60">
        <f ca="1">SUMIF(ValoresIndicadores!$C$3:$BT$3,F$45,ValoresIndicadores!$C64:$BT64)</f>
        <v>0.20802072687174109</v>
      </c>
      <c r="O65" s="65"/>
      <c r="P65" s="65"/>
      <c r="Q65" s="65"/>
      <c r="R65" s="65"/>
    </row>
    <row r="66" spans="1:18" x14ac:dyDescent="0.25">
      <c r="A66" s="15">
        <f t="shared" si="77"/>
        <v>63</v>
      </c>
      <c r="B66" s="15" t="str">
        <f t="shared" si="77"/>
        <v>Quindío</v>
      </c>
      <c r="C66" s="60">
        <f ca="1">SUMIF(ValoresIndicadores!$C$3:$BT$3,C$45,ValoresIndicadores!$C65:$BT65)</f>
        <v>0.85881065384860733</v>
      </c>
      <c r="D66" s="60">
        <f ca="1">SUMIF(ValoresIndicadores!$C$3:$BT$3,D$45,ValoresIndicadores!$C65:$BT65)</f>
        <v>-0.73301168736958822</v>
      </c>
      <c r="E66" s="60">
        <f ca="1">SUMIF(ValoresIndicadores!$C$3:$BT$3,E$45,ValoresIndicadores!$C65:$BT65)</f>
        <v>0.92014029457126678</v>
      </c>
      <c r="F66" s="60">
        <f ca="1">SUMIF(ValoresIndicadores!$C$3:$BT$3,F$45,ValoresIndicadores!$C65:$BT65)</f>
        <v>1.1613513113837972</v>
      </c>
      <c r="O66" s="65"/>
      <c r="P66" s="65"/>
      <c r="Q66" s="65"/>
      <c r="R66" s="65"/>
    </row>
    <row r="67" spans="1:18" x14ac:dyDescent="0.25">
      <c r="A67" s="15">
        <f t="shared" si="77"/>
        <v>66</v>
      </c>
      <c r="B67" s="15" t="str">
        <f t="shared" si="77"/>
        <v>Risaralda</v>
      </c>
      <c r="C67" s="60">
        <f ca="1">SUMIF(ValoresIndicadores!$C$3:$BT$3,C$45,ValoresIndicadores!$C66:$BT66)</f>
        <v>0.95557980084131788</v>
      </c>
      <c r="D67" s="60">
        <f ca="1">SUMIF(ValoresIndicadores!$C$3:$BT$3,D$45,ValoresIndicadores!$C66:$BT66)</f>
        <v>-0.57809198799125494</v>
      </c>
      <c r="E67" s="60">
        <f ca="1">SUMIF(ValoresIndicadores!$C$3:$BT$3,E$45,ValoresIndicadores!$C66:$BT66)</f>
        <v>0.97920966514734453</v>
      </c>
      <c r="F67" s="60">
        <f ca="1">SUMIF(ValoresIndicadores!$C$3:$BT$3,F$45,ValoresIndicadores!$C66:$BT66)</f>
        <v>0.96997456028546436</v>
      </c>
      <c r="O67" s="65"/>
      <c r="P67" s="65"/>
      <c r="Q67" s="65"/>
      <c r="R67" s="65"/>
    </row>
    <row r="68" spans="1:18" x14ac:dyDescent="0.25">
      <c r="A68" s="15">
        <f t="shared" ref="A68:B80" si="78">A23</f>
        <v>68</v>
      </c>
      <c r="B68" s="15" t="str">
        <f t="shared" si="78"/>
        <v>Santander</v>
      </c>
      <c r="C68" s="60">
        <f ca="1">SUMIF(ValoresIndicadores!$C$3:$BT$3,C$45,ValoresIndicadores!$C67:$BT67)</f>
        <v>0.91128251285878681</v>
      </c>
      <c r="D68" s="60">
        <f ca="1">SUMIF(ValoresIndicadores!$C$3:$BT$3,D$45,ValoresIndicadores!$C67:$BT67)</f>
        <v>-0.60474013019003481</v>
      </c>
      <c r="E68" s="60">
        <f ca="1">SUMIF(ValoresIndicadores!$C$3:$BT$3,E$45,ValoresIndicadores!$C67:$BT67)</f>
        <v>0.80204743139518997</v>
      </c>
      <c r="F68" s="60">
        <f ca="1">SUMIF(ValoresIndicadores!$C$3:$BT$3,F$45,ValoresIndicadores!$C67:$BT67)</f>
        <v>0.77259325285440583</v>
      </c>
      <c r="O68" s="65"/>
      <c r="P68" s="65"/>
      <c r="Q68" s="65"/>
      <c r="R68" s="65"/>
    </row>
    <row r="69" spans="1:18" x14ac:dyDescent="0.25">
      <c r="A69" s="15">
        <f t="shared" si="78"/>
        <v>70</v>
      </c>
      <c r="B69" s="15" t="str">
        <f t="shared" si="78"/>
        <v>Sucre</v>
      </c>
      <c r="C69" s="60">
        <f ca="1">SUMIF(ValoresIndicadores!$C$3:$BT$3,C$45,ValoresIndicadores!$C68:$BT68)</f>
        <v>-0.3346618943648299</v>
      </c>
      <c r="D69" s="60">
        <f ca="1">SUMIF(ValoresIndicadores!$C$3:$BT$3,D$45,ValoresIndicadores!$C68:$BT68)</f>
        <v>0.25931531768221133</v>
      </c>
      <c r="E69" s="60">
        <f ca="1">SUMIF(ValoresIndicadores!$C$3:$BT$3,E$45,ValoresIndicadores!$C68:$BT68)</f>
        <v>-0.38466684090576025</v>
      </c>
      <c r="F69" s="60">
        <f ca="1">SUMIF(ValoresIndicadores!$C$3:$BT$3,F$45,ValoresIndicadores!$C68:$BT68)</f>
        <v>-0.31004698815122239</v>
      </c>
      <c r="O69" s="65"/>
      <c r="P69" s="65"/>
      <c r="Q69" s="65"/>
      <c r="R69" s="65"/>
    </row>
    <row r="70" spans="1:18" x14ac:dyDescent="0.25">
      <c r="A70" s="15">
        <f t="shared" si="78"/>
        <v>73</v>
      </c>
      <c r="B70" s="15" t="str">
        <f t="shared" si="78"/>
        <v>Tolima</v>
      </c>
      <c r="C70" s="60">
        <f ca="1">SUMIF(ValoresIndicadores!$C$3:$BT$3,C$45,ValoresIndicadores!$C69:$BT69)</f>
        <v>0.41437910447653908</v>
      </c>
      <c r="D70" s="60">
        <f ca="1">SUMIF(ValoresIndicadores!$C$3:$BT$3,D$45,ValoresIndicadores!$C69:$BT69)</f>
        <v>-0.51826437784168566</v>
      </c>
      <c r="E70" s="60">
        <f ca="1">SUMIF(ValoresIndicadores!$C$3:$BT$3,E$45,ValoresIndicadores!$C69:$BT69)</f>
        <v>0.30522522315493439</v>
      </c>
      <c r="F70" s="60">
        <f ca="1">SUMIF(ValoresIndicadores!$C$3:$BT$3,F$45,ValoresIndicadores!$C69:$BT69)</f>
        <v>0.36510519638551253</v>
      </c>
      <c r="O70" s="65"/>
      <c r="P70" s="65"/>
      <c r="Q70" s="65"/>
      <c r="R70" s="65"/>
    </row>
    <row r="71" spans="1:18" x14ac:dyDescent="0.25">
      <c r="A71" s="15">
        <f t="shared" si="78"/>
        <v>76</v>
      </c>
      <c r="B71" s="15" t="str">
        <f t="shared" si="78"/>
        <v>Valle del Cauca</v>
      </c>
      <c r="C71" s="60">
        <f ca="1">SUMIF(ValoresIndicadores!$C$3:$BT$3,C$45,ValoresIndicadores!$C70:$BT70)</f>
        <v>0.8856602866586315</v>
      </c>
      <c r="D71" s="60">
        <f ca="1">SUMIF(ValoresIndicadores!$C$3:$BT$3,D$45,ValoresIndicadores!$C70:$BT70)</f>
        <v>-1.0044272728382493</v>
      </c>
      <c r="E71" s="60">
        <f ca="1">SUMIF(ValoresIndicadores!$C$3:$BT$3,E$45,ValoresIndicadores!$C70:$BT70)</f>
        <v>1.1543969826330751</v>
      </c>
      <c r="F71" s="60">
        <f ca="1">SUMIF(ValoresIndicadores!$C$3:$BT$3,F$45,ValoresIndicadores!$C70:$BT70)</f>
        <v>1.3811674786878076</v>
      </c>
      <c r="O71" s="65"/>
      <c r="P71" s="65"/>
      <c r="Q71" s="65"/>
      <c r="R71" s="65"/>
    </row>
    <row r="72" spans="1:18" x14ac:dyDescent="0.25">
      <c r="A72" s="15">
        <f t="shared" si="78"/>
        <v>81</v>
      </c>
      <c r="B72" s="15" t="str">
        <f t="shared" si="78"/>
        <v>Arauca</v>
      </c>
      <c r="C72" s="60">
        <f ca="1">SUMIF(ValoresIndicadores!$C$3:$BT$3,C$45,ValoresIndicadores!$C71:$BT71)</f>
        <v>-0.77560089768304152</v>
      </c>
      <c r="D72" s="60">
        <f ca="1">SUMIF(ValoresIndicadores!$C$3:$BT$3,D$45,ValoresIndicadores!$C71:$BT71)</f>
        <v>0.34004353863191972</v>
      </c>
      <c r="E72" s="60">
        <f ca="1">SUMIF(ValoresIndicadores!$C$3:$BT$3,E$45,ValoresIndicadores!$C71:$BT71)</f>
        <v>-0.67024685553040664</v>
      </c>
      <c r="F72" s="60">
        <f ca="1">SUMIF(ValoresIndicadores!$C$3:$BT$3,F$45,ValoresIndicadores!$C71:$BT71)</f>
        <v>-0.50059488146474374</v>
      </c>
      <c r="O72" s="65"/>
      <c r="P72" s="65"/>
      <c r="Q72" s="65"/>
      <c r="R72" s="65"/>
    </row>
    <row r="73" spans="1:18" x14ac:dyDescent="0.25">
      <c r="A73" s="15">
        <f t="shared" si="78"/>
        <v>85</v>
      </c>
      <c r="B73" s="15" t="str">
        <f t="shared" si="78"/>
        <v>Casanare</v>
      </c>
      <c r="C73" s="60">
        <f ca="1">SUMIF(ValoresIndicadores!$C$3:$BT$3,C$45,ValoresIndicadores!$C72:$BT72)</f>
        <v>0.13052950496171697</v>
      </c>
      <c r="D73" s="60">
        <f ca="1">SUMIF(ValoresIndicadores!$C$3:$BT$3,D$45,ValoresIndicadores!$C72:$BT72)</f>
        <v>-0.13959749018910284</v>
      </c>
      <c r="E73" s="60">
        <f ca="1">SUMIF(ValoresIndicadores!$C$3:$BT$3,E$45,ValoresIndicadores!$C72:$BT72)</f>
        <v>0.47588053422303001</v>
      </c>
      <c r="F73" s="60">
        <f ca="1">SUMIF(ValoresIndicadores!$C$3:$BT$3,F$45,ValoresIndicadores!$C72:$BT72)</f>
        <v>0.25207096934774431</v>
      </c>
      <c r="O73" s="65"/>
      <c r="P73" s="65"/>
      <c r="Q73" s="65"/>
      <c r="R73" s="65"/>
    </row>
    <row r="74" spans="1:18" x14ac:dyDescent="0.25">
      <c r="A74" s="15">
        <f t="shared" si="78"/>
        <v>86</v>
      </c>
      <c r="B74" s="15" t="str">
        <f t="shared" si="78"/>
        <v>Putumayo</v>
      </c>
      <c r="C74" s="60">
        <f ca="1">SUMIF(ValoresIndicadores!$C$3:$BT$3,C$45,ValoresIndicadores!$C73:$BT73)</f>
        <v>-0.5895073287833088</v>
      </c>
      <c r="D74" s="60">
        <f ca="1">SUMIF(ValoresIndicadores!$C$3:$BT$3,D$45,ValoresIndicadores!$C73:$BT73)</f>
        <v>0.50674994012883445</v>
      </c>
      <c r="E74" s="60">
        <f ca="1">SUMIF(ValoresIndicadores!$C$3:$BT$3,E$45,ValoresIndicadores!$C73:$BT73)</f>
        <v>-0.71376104682614416</v>
      </c>
      <c r="F74" s="60">
        <f ca="1">SUMIF(ValoresIndicadores!$C$3:$BT$3,F$45,ValoresIndicadores!$C73:$BT73)</f>
        <v>-0.80491419467590219</v>
      </c>
      <c r="O74" s="65"/>
      <c r="P74" s="65"/>
      <c r="Q74" s="65"/>
      <c r="R74" s="65"/>
    </row>
    <row r="75" spans="1:18" x14ac:dyDescent="0.25">
      <c r="A75" s="15">
        <f t="shared" si="78"/>
        <v>88</v>
      </c>
      <c r="B75" s="15" t="str">
        <f t="shared" si="78"/>
        <v>San Andrés, Providencia y Santa Catalina</v>
      </c>
      <c r="C75" s="60">
        <f ca="1">SUMIF(ValoresIndicadores!$C$3:$BT$3,C$45,ValoresIndicadores!$C74:$BT74)</f>
        <v>0.91656905839185066</v>
      </c>
      <c r="D75" s="60">
        <f ca="1">SUMIF(ValoresIndicadores!$C$3:$BT$3,D$45,ValoresIndicadores!$C74:$BT74)</f>
        <v>1.0456725160916169E-2</v>
      </c>
      <c r="E75" s="60">
        <f ca="1">SUMIF(ValoresIndicadores!$C$3:$BT$3,E$45,ValoresIndicadores!$C74:$BT74)</f>
        <v>1.4180188725776406</v>
      </c>
      <c r="F75" s="60">
        <f ca="1">SUMIF(ValoresIndicadores!$C$3:$BT$3,F$45,ValoresIndicadores!$C74:$BT74)</f>
        <v>0.3520369226724851</v>
      </c>
      <c r="O75" s="65"/>
      <c r="P75" s="65"/>
      <c r="Q75" s="65"/>
      <c r="R75" s="65"/>
    </row>
    <row r="76" spans="1:18" x14ac:dyDescent="0.25">
      <c r="A76" s="15">
        <f t="shared" si="78"/>
        <v>91</v>
      </c>
      <c r="B76" s="15" t="str">
        <f t="shared" si="78"/>
        <v>Amazonas</v>
      </c>
      <c r="C76" s="60">
        <f ca="1">SUMIF(ValoresIndicadores!$C$3:$BT$3,C$45,ValoresIndicadores!$C75:$BT75)</f>
        <v>-0.86337749974285305</v>
      </c>
      <c r="D76" s="60">
        <f ca="1">SUMIF(ValoresIndicadores!$C$3:$BT$3,D$45,ValoresIndicadores!$C75:$BT75)</f>
        <v>1.7688714887680508</v>
      </c>
      <c r="E76" s="60">
        <f ca="1">SUMIF(ValoresIndicadores!$C$3:$BT$3,E$45,ValoresIndicadores!$C75:$BT75)</f>
        <v>-1.3483294189124786</v>
      </c>
      <c r="F76" s="60">
        <f ca="1">SUMIF(ValoresIndicadores!$C$3:$BT$3,F$45,ValoresIndicadores!$C75:$BT75)</f>
        <v>-1.3933609073714051</v>
      </c>
      <c r="O76" s="65"/>
      <c r="P76" s="65"/>
      <c r="Q76" s="65"/>
      <c r="R76" s="65"/>
    </row>
    <row r="77" spans="1:18" x14ac:dyDescent="0.25">
      <c r="A77" s="15">
        <f t="shared" si="78"/>
        <v>94</v>
      </c>
      <c r="B77" s="15" t="str">
        <f t="shared" si="78"/>
        <v>Guainía</v>
      </c>
      <c r="C77" s="60">
        <f ca="1">SUMIF(ValoresIndicadores!$C$3:$BT$3,C$45,ValoresIndicadores!$C76:$BT76)</f>
        <v>-1.2665709814836885</v>
      </c>
      <c r="D77" s="60">
        <f ca="1">SUMIF(ValoresIndicadores!$C$3:$BT$3,D$45,ValoresIndicadores!$C76:$BT76)</f>
        <v>1.1646790654695112</v>
      </c>
      <c r="E77" s="60">
        <f ca="1">SUMIF(ValoresIndicadores!$C$3:$BT$3,E$45,ValoresIndicadores!$C76:$BT76)</f>
        <v>-1.3653715146238532</v>
      </c>
      <c r="F77" s="60">
        <f ca="1">SUMIF(ValoresIndicadores!$C$3:$BT$3,F$45,ValoresIndicadores!$C76:$BT76)</f>
        <v>-1.1371522150992068</v>
      </c>
      <c r="O77" s="65"/>
      <c r="P77" s="65"/>
      <c r="Q77" s="65"/>
      <c r="R77" s="65"/>
    </row>
    <row r="78" spans="1:18" x14ac:dyDescent="0.25">
      <c r="A78" s="15">
        <f t="shared" si="78"/>
        <v>95</v>
      </c>
      <c r="B78" s="15" t="str">
        <f t="shared" si="78"/>
        <v>Guaviare</v>
      </c>
      <c r="C78" s="60">
        <f ca="1">SUMIF(ValoresIndicadores!$C$3:$BT$3,C$45,ValoresIndicadores!$C77:$BT77)</f>
        <v>-0.65672588773361529</v>
      </c>
      <c r="D78" s="60">
        <f ca="1">SUMIF(ValoresIndicadores!$C$3:$BT$3,D$45,ValoresIndicadores!$C77:$BT77)</f>
        <v>1.700246766426462</v>
      </c>
      <c r="E78" s="60">
        <f ca="1">SUMIF(ValoresIndicadores!$C$3:$BT$3,E$45,ValoresIndicadores!$C77:$BT77)</f>
        <v>-0.5452314291513114</v>
      </c>
      <c r="F78" s="60">
        <f ca="1">SUMIF(ValoresIndicadores!$C$3:$BT$3,F$45,ValoresIndicadores!$C77:$BT77)</f>
        <v>-0.68118331250900432</v>
      </c>
      <c r="O78" s="65"/>
      <c r="P78" s="65"/>
      <c r="Q78" s="65"/>
      <c r="R78" s="65"/>
    </row>
    <row r="79" spans="1:18" x14ac:dyDescent="0.25">
      <c r="A79" s="15">
        <f t="shared" si="78"/>
        <v>97</v>
      </c>
      <c r="B79" s="15" t="str">
        <f t="shared" si="78"/>
        <v>Vaupés</v>
      </c>
      <c r="C79" s="60">
        <f ca="1">SUMIF(ValoresIndicadores!$C$3:$BT$3,C$45,ValoresIndicadores!$C78:$BT78)</f>
        <v>-1.4964087047489074</v>
      </c>
      <c r="D79" s="60">
        <f ca="1">SUMIF(ValoresIndicadores!$C$3:$BT$3,D$45,ValoresIndicadores!$C78:$BT78)</f>
        <v>0.71183806106477543</v>
      </c>
      <c r="E79" s="60">
        <f ca="1">SUMIF(ValoresIndicadores!$C$3:$BT$3,E$45,ValoresIndicadores!$C78:$BT78)</f>
        <v>-1.5439151373148117</v>
      </c>
      <c r="F79" s="60">
        <f ca="1">SUMIF(ValoresIndicadores!$C$3:$BT$3,F$45,ValoresIndicadores!$C78:$BT78)</f>
        <v>-1.78914836744578</v>
      </c>
      <c r="O79" s="65"/>
      <c r="P79" s="65"/>
      <c r="Q79" s="65"/>
      <c r="R79" s="65"/>
    </row>
    <row r="80" spans="1:18" x14ac:dyDescent="0.25">
      <c r="A80" s="15">
        <f t="shared" si="78"/>
        <v>99</v>
      </c>
      <c r="B80" s="15" t="str">
        <f t="shared" si="78"/>
        <v>Vichada</v>
      </c>
      <c r="C80" s="60">
        <f ca="1">SUMIF(ValoresIndicadores!$C$3:$BT$3,C$45,ValoresIndicadores!$C79:$BT79)</f>
        <v>-1.6290047157642293</v>
      </c>
      <c r="D80" s="60">
        <f ca="1">SUMIF(ValoresIndicadores!$C$3:$BT$3,D$45,ValoresIndicadores!$C79:$BT79)</f>
        <v>1.1112029735347333</v>
      </c>
      <c r="E80" s="60">
        <f ca="1">SUMIF(ValoresIndicadores!$C$3:$BT$3,E$45,ValoresIndicadores!$C79:$BT79)</f>
        <v>-1.6555622860504573</v>
      </c>
      <c r="F80" s="60">
        <f ca="1">SUMIF(ValoresIndicadores!$C$3:$BT$3,F$45,ValoresIndicadores!$C79:$BT79)</f>
        <v>-1.6237728787646011</v>
      </c>
      <c r="K80" s="65"/>
      <c r="L80" s="65"/>
      <c r="M80" s="65"/>
      <c r="N80" s="65"/>
      <c r="O80" s="65"/>
      <c r="P80" s="65"/>
      <c r="Q80" s="65"/>
      <c r="R80" s="65"/>
    </row>
    <row r="81" spans="1:18" x14ac:dyDescent="0.25">
      <c r="A81" s="66"/>
      <c r="B81" s="42" t="str">
        <f>ValoresIndicadores!B80</f>
        <v>Mínimo</v>
      </c>
      <c r="C81" s="67">
        <f ca="1">SUMIF(ValoresIndicadores!$C$3:$BT$3,C$45,ValoresIndicadores!$C80:$BT80)</f>
        <v>-3.5085828068352685</v>
      </c>
      <c r="D81" s="67">
        <f ca="1">SUMIF(ValoresIndicadores!$C$3:$BT$3,D$45,ValoresIndicadores!$C80:$BT80)</f>
        <v>-1.9380214917429843</v>
      </c>
      <c r="E81" s="67">
        <f ca="1">SUMIF(ValoresIndicadores!$C$3:$BT$3,E$45,ValoresIndicadores!$C80:$BT80)</f>
        <v>-9.3615712321998839</v>
      </c>
      <c r="F81" s="67">
        <f ca="1">SUMIF(ValoresIndicadores!$C$3:$BT$3,F$45,ValoresIndicadores!$C80:$BT80)</f>
        <v>-2.2394729794703836</v>
      </c>
      <c r="O81" s="65"/>
      <c r="P81" s="65"/>
      <c r="Q81" s="65"/>
      <c r="R81" s="65"/>
    </row>
    <row r="82" spans="1:18" x14ac:dyDescent="0.25">
      <c r="A82" s="66"/>
      <c r="B82" s="42" t="str">
        <f>ValoresIndicadores!B81</f>
        <v>Máximo</v>
      </c>
      <c r="C82" s="67">
        <f ca="1">SUMIF(ValoresIndicadores!$C$3:$BT$3,C$45,ValoresIndicadores!$C81:$BT81)</f>
        <v>8.3566576927211997</v>
      </c>
      <c r="D82" s="67">
        <f ca="1">SUMIF(ValoresIndicadores!$C$3:$BT$3,D$45,ValoresIndicadores!$C81:$BT81)</f>
        <v>24.565102524371351</v>
      </c>
      <c r="E82" s="67">
        <f ca="1">SUMIF(ValoresIndicadores!$C$3:$BT$3,E$45,ValoresIndicadores!$C81:$BT81)</f>
        <v>6.4308485167617411</v>
      </c>
      <c r="F82" s="67">
        <f ca="1">SUMIF(ValoresIndicadores!$C$3:$BT$3,F$45,ValoresIndicadores!$C81:$BT81)</f>
        <v>7.702041185343556</v>
      </c>
      <c r="O82" s="65"/>
      <c r="P82" s="65"/>
      <c r="Q82" s="65"/>
      <c r="R82" s="65"/>
    </row>
    <row r="83" spans="1:18" x14ac:dyDescent="0.25">
      <c r="B83" s="68" t="s">
        <v>398</v>
      </c>
      <c r="C83" s="69">
        <f ca="1">MIN(C$48:C$82)</f>
        <v>-3.5085828068352685</v>
      </c>
      <c r="D83" s="69">
        <f t="shared" ref="D83:F83" ca="1" si="79">MIN(D$48:D$82)</f>
        <v>-1.9380214917429843</v>
      </c>
      <c r="E83" s="69">
        <f t="shared" ca="1" si="79"/>
        <v>-9.3615712321998839</v>
      </c>
      <c r="F83" s="69">
        <f t="shared" ca="1" si="79"/>
        <v>-2.2394729794703836</v>
      </c>
      <c r="O83" s="65"/>
      <c r="P83" s="65"/>
      <c r="Q83" s="65"/>
      <c r="R83" s="65"/>
    </row>
    <row r="84" spans="1:18" x14ac:dyDescent="0.25">
      <c r="B84" s="68" t="s">
        <v>399</v>
      </c>
      <c r="C84" s="69">
        <f ca="1">MAX(C$48:C$82)</f>
        <v>8.3566576927211997</v>
      </c>
      <c r="D84" s="69">
        <f t="shared" ref="D84:F84" ca="1" si="80">MAX(D$48:D$82)</f>
        <v>24.565102524371351</v>
      </c>
      <c r="E84" s="69">
        <f t="shared" ca="1" si="80"/>
        <v>6.4308485167617411</v>
      </c>
      <c r="F84" s="69">
        <f t="shared" ca="1" si="80"/>
        <v>7.702041185343556</v>
      </c>
      <c r="O84" s="65"/>
      <c r="P84" s="65"/>
      <c r="Q84" s="65"/>
      <c r="R84" s="65"/>
    </row>
    <row r="85" spans="1:18" x14ac:dyDescent="0.25">
      <c r="B85" s="68" t="s">
        <v>400</v>
      </c>
      <c r="C85" s="69">
        <f ca="1">C84-C83</f>
        <v>11.865240499556467</v>
      </c>
      <c r="D85" s="69">
        <f t="shared" ref="D85:F85" ca="1" si="81">D84-D83</f>
        <v>26.503124016114334</v>
      </c>
      <c r="E85" s="69">
        <f t="shared" ca="1" si="81"/>
        <v>15.792419748961624</v>
      </c>
      <c r="F85" s="69">
        <f t="shared" ca="1" si="81"/>
        <v>9.94151416481394</v>
      </c>
      <c r="O85" s="65"/>
      <c r="P85" s="65"/>
      <c r="Q85" s="65"/>
      <c r="R85" s="65"/>
    </row>
    <row r="89" spans="1:18" x14ac:dyDescent="0.25">
      <c r="A89" s="9" t="str">
        <f>A1</f>
        <v>Departamento</v>
      </c>
      <c r="B89" s="9"/>
      <c r="C89" s="44" t="str">
        <f>CONCATENATE(C1," (ponderadas para la región)")</f>
        <v>iDimensiones (2018) (ponderadas para la región)</v>
      </c>
      <c r="D89" s="45"/>
      <c r="E89" s="45"/>
      <c r="F89" s="46"/>
    </row>
    <row r="90" spans="1:18" s="70" customFormat="1" ht="30" x14ac:dyDescent="0.25">
      <c r="A90" s="41" t="str">
        <f>A2</f>
        <v>Divipola</v>
      </c>
      <c r="B90" s="41" t="str">
        <f t="shared" ref="B90" si="82">B2</f>
        <v>Nombre</v>
      </c>
      <c r="C90" s="41" t="str">
        <f>C$2</f>
        <v xml:space="preserve">iBrecha Habilidades digitales </v>
      </c>
      <c r="D90" s="41" t="str">
        <f t="shared" ref="D90:F90" si="83">D$2</f>
        <v xml:space="preserve">iBrecha Motivación </v>
      </c>
      <c r="E90" s="41" t="str">
        <f t="shared" si="83"/>
        <v xml:space="preserve">iBrecha Aprovechamiento </v>
      </c>
      <c r="F90" s="41" t="str">
        <f t="shared" si="83"/>
        <v xml:space="preserve">iBrecha Acceso material </v>
      </c>
      <c r="N90" s="41" t="s">
        <v>393</v>
      </c>
    </row>
    <row r="91" spans="1:18" x14ac:dyDescent="0.25">
      <c r="A91" s="15">
        <f>A3</f>
        <v>5</v>
      </c>
      <c r="B91" s="15" t="str">
        <f>B3</f>
        <v>Antioquia</v>
      </c>
      <c r="C91" s="60">
        <f ca="1">C3*Departamentos!$F3</f>
        <v>0.6505685166253441</v>
      </c>
      <c r="D91" s="60">
        <f ca="1">D3*Departamentos!$F3</f>
        <v>5.2038832413098819E-2</v>
      </c>
      <c r="E91" s="60">
        <f ca="1">E3*Departamentos!$F3</f>
        <v>0.35416748114674657</v>
      </c>
      <c r="F91" s="60">
        <f ca="1">F3*Departamentos!$F3</f>
        <v>0.68153984185753835</v>
      </c>
      <c r="N91" s="15" t="str">
        <f>Departamentos!D3</f>
        <v>Antioquia</v>
      </c>
    </row>
    <row r="92" spans="1:18" x14ac:dyDescent="0.25">
      <c r="A92" s="15">
        <f t="shared" ref="A92:B92" si="84">A4</f>
        <v>8</v>
      </c>
      <c r="B92" s="15" t="str">
        <f t="shared" si="84"/>
        <v>Atlántico</v>
      </c>
      <c r="C92" s="60">
        <f ca="1">C4*Departamentos!$F4</f>
        <v>0.15265294951882544</v>
      </c>
      <c r="D92" s="60">
        <f ca="1">D4*Departamentos!$F4</f>
        <v>9.9674852730750572E-3</v>
      </c>
      <c r="E92" s="60">
        <f ca="1">E4*Departamentos!$F4</f>
        <v>8.4622094224872921E-2</v>
      </c>
      <c r="F92" s="60">
        <f ca="1">F4*Departamentos!$F4</f>
        <v>0.1640185204727031</v>
      </c>
      <c r="N92" s="15" t="str">
        <f>Departamentos!D4</f>
        <v>Caribe</v>
      </c>
    </row>
    <row r="93" spans="1:18" x14ac:dyDescent="0.25">
      <c r="A93" s="15">
        <f t="shared" ref="A93:B93" si="85">A5</f>
        <v>11</v>
      </c>
      <c r="B93" s="15" t="str">
        <f t="shared" si="85"/>
        <v>Bogotá D.C</v>
      </c>
      <c r="C93" s="60">
        <f ca="1">C5*Departamentos!$F5</f>
        <v>0.4473493951285642</v>
      </c>
      <c r="D93" s="60">
        <f ca="1">D5*Departamentos!$F5</f>
        <v>2.6855146773354328E-2</v>
      </c>
      <c r="E93" s="60">
        <f ca="1">E5*Departamentos!$F5</f>
        <v>0.25586743713249149</v>
      </c>
      <c r="F93" s="60">
        <f ca="1">F5*Departamentos!$F5</f>
        <v>0.55810351725931651</v>
      </c>
      <c r="N93" s="15" t="str">
        <f>Departamentos!D5</f>
        <v>Bogotá</v>
      </c>
    </row>
    <row r="94" spans="1:18" x14ac:dyDescent="0.25">
      <c r="A94" s="15">
        <f t="shared" ref="A94:B94" si="86">A6</f>
        <v>13</v>
      </c>
      <c r="B94" s="15" t="str">
        <f t="shared" si="86"/>
        <v>Bolívar</v>
      </c>
      <c r="C94" s="60">
        <f ca="1">C6*Departamentos!$F6</f>
        <v>0.13538136399081943</v>
      </c>
      <c r="D94" s="60">
        <f ca="1">D6*Departamentos!$F6</f>
        <v>1.0409831682986218E-2</v>
      </c>
      <c r="E94" s="60">
        <f ca="1">E6*Departamentos!$F6</f>
        <v>8.1575847060248619E-2</v>
      </c>
      <c r="F94" s="60">
        <f ca="1">F6*Departamentos!$F6</f>
        <v>0.15018089221121608</v>
      </c>
      <c r="N94" s="15" t="str">
        <f>Departamentos!D6</f>
        <v>Caribe</v>
      </c>
    </row>
    <row r="95" spans="1:18" x14ac:dyDescent="0.25">
      <c r="A95" s="15">
        <f t="shared" ref="A95:B95" si="87">A7</f>
        <v>15</v>
      </c>
      <c r="B95" s="15" t="str">
        <f t="shared" si="87"/>
        <v>Boyacá</v>
      </c>
      <c r="C95" s="60">
        <f ca="1">C7*Departamentos!$F7</f>
        <v>9.081640851232986E-2</v>
      </c>
      <c r="D95" s="60">
        <f ca="1">D7*Departamentos!$F7</f>
        <v>9.7458269431345192E-3</v>
      </c>
      <c r="E95" s="60">
        <f ca="1">E7*Departamentos!$F7</f>
        <v>5.3974850453534506E-2</v>
      </c>
      <c r="F95" s="60">
        <f ca="1">F7*Departamentos!$F7</f>
        <v>0.10374900635545191</v>
      </c>
      <c r="N95" s="15" t="str">
        <f>Departamentos!D7</f>
        <v>Oriental</v>
      </c>
    </row>
    <row r="96" spans="1:18" x14ac:dyDescent="0.25">
      <c r="A96" s="15">
        <f t="shared" ref="A96:B96" si="88">A8</f>
        <v>17</v>
      </c>
      <c r="B96" s="15" t="str">
        <f t="shared" si="88"/>
        <v>Caldas</v>
      </c>
      <c r="C96" s="60">
        <f ca="1">C8*Departamentos!$F8</f>
        <v>0.12422013973623153</v>
      </c>
      <c r="D96" s="60">
        <f ca="1">D8*Departamentos!$F8</f>
        <v>1.035386359745958E-2</v>
      </c>
      <c r="E96" s="60">
        <f ca="1">E8*Departamentos!$F8</f>
        <v>7.1347894030328637E-2</v>
      </c>
      <c r="F96" s="60">
        <f ca="1">F8*Departamentos!$F8</f>
        <v>0.13681454715950747</v>
      </c>
      <c r="N96" s="15" t="str">
        <f>Departamentos!D8</f>
        <v>Central</v>
      </c>
    </row>
    <row r="97" spans="1:14" x14ac:dyDescent="0.25">
      <c r="A97" s="15">
        <f t="shared" ref="A97:B97" si="89">A9</f>
        <v>18</v>
      </c>
      <c r="B97" s="15" t="str">
        <f t="shared" si="89"/>
        <v>Caquetá</v>
      </c>
      <c r="C97" s="60">
        <f ca="1">C9*Departamentos!$F9</f>
        <v>5.7548329568539842E-2</v>
      </c>
      <c r="D97" s="60">
        <f ca="1">D9*Departamentos!$F9</f>
        <v>6.3405522360307567E-3</v>
      </c>
      <c r="E97" s="60">
        <f ca="1">E9*Departamentos!$F9</f>
        <v>3.4464026216236808E-2</v>
      </c>
      <c r="F97" s="60">
        <f ca="1">F9*Departamentos!$F9</f>
        <v>6.1113770139087434E-2</v>
      </c>
      <c r="N97" s="15" t="str">
        <f>Departamentos!D9</f>
        <v>Central</v>
      </c>
    </row>
    <row r="98" spans="1:14" x14ac:dyDescent="0.25">
      <c r="A98" s="15">
        <f t="shared" ref="A98:B98" si="90">A10</f>
        <v>19</v>
      </c>
      <c r="B98" s="15" t="str">
        <f t="shared" si="90"/>
        <v>Cauca</v>
      </c>
      <c r="C98" s="60">
        <f ca="1">C10*Departamentos!$F10</f>
        <v>0.29172445264807595</v>
      </c>
      <c r="D98" s="60">
        <f ca="1">D10*Departamentos!$F10</f>
        <v>2.6557637928342655E-2</v>
      </c>
      <c r="E98" s="60">
        <f ca="1">E10*Departamentos!$F10</f>
        <v>0.17770944756346713</v>
      </c>
      <c r="F98" s="60">
        <f ca="1">F10*Departamentos!$F10</f>
        <v>0.33314622257919368</v>
      </c>
      <c r="N98" s="15" t="str">
        <f>Departamentos!D10</f>
        <v>Pacífica</v>
      </c>
    </row>
    <row r="99" spans="1:14" x14ac:dyDescent="0.25">
      <c r="A99" s="15">
        <f t="shared" ref="A99:B99" si="91">A11</f>
        <v>20</v>
      </c>
      <c r="B99" s="15" t="str">
        <f t="shared" si="91"/>
        <v>Cesar</v>
      </c>
      <c r="C99" s="60">
        <f ca="1">C11*Departamentos!$F11</f>
        <v>8.0448116351120966E-2</v>
      </c>
      <c r="D99" s="60">
        <f ca="1">D11*Departamentos!$F11</f>
        <v>5.9112953622021515E-3</v>
      </c>
      <c r="E99" s="60">
        <f ca="1">E11*Departamentos!$F11</f>
        <v>4.4758057925411307E-2</v>
      </c>
      <c r="F99" s="60">
        <f ca="1">F11*Departamentos!$F11</f>
        <v>8.5405385652386465E-2</v>
      </c>
      <c r="N99" s="15" t="str">
        <f>Departamentos!D11</f>
        <v>Caribe</v>
      </c>
    </row>
    <row r="100" spans="1:14" x14ac:dyDescent="0.25">
      <c r="A100" s="15">
        <f t="shared" ref="A100:B100" si="92">A12</f>
        <v>23</v>
      </c>
      <c r="B100" s="15" t="str">
        <f t="shared" si="92"/>
        <v>Córdoba</v>
      </c>
      <c r="C100" s="60">
        <f ca="1">C12*Departamentos!$F12</f>
        <v>0.12181572632309172</v>
      </c>
      <c r="D100" s="60">
        <f ca="1">D12*Departamentos!$F12</f>
        <v>1.4063170031669254E-2</v>
      </c>
      <c r="E100" s="60">
        <f ca="1">E12*Departamentos!$F12</f>
        <v>6.9984917945652689E-2</v>
      </c>
      <c r="F100" s="60">
        <f ca="1">F12*Departamentos!$F12</f>
        <v>0.13527457374811161</v>
      </c>
      <c r="N100" s="15" t="str">
        <f>Departamentos!D12</f>
        <v>Caribe</v>
      </c>
    </row>
    <row r="101" spans="1:14" x14ac:dyDescent="0.25">
      <c r="A101" s="15">
        <f t="shared" ref="A101:B101" si="93">A13</f>
        <v>25</v>
      </c>
      <c r="B101" s="15" t="str">
        <f t="shared" si="93"/>
        <v>Cundinamarca</v>
      </c>
      <c r="C101" s="60">
        <f ca="1">C13*Departamentos!$F13</f>
        <v>0.22073390733426299</v>
      </c>
      <c r="D101" s="60">
        <f ca="1">D13*Departamentos!$F13</f>
        <v>2.0475298886204321E-2</v>
      </c>
      <c r="E101" s="60">
        <f ca="1">E13*Departamentos!$F13</f>
        <v>0.1208278701372201</v>
      </c>
      <c r="F101" s="60">
        <f ca="1">F13*Departamentos!$F13</f>
        <v>0.22984450536931195</v>
      </c>
      <c r="N101" s="15" t="str">
        <f>Departamentos!D13</f>
        <v>Oriental</v>
      </c>
    </row>
    <row r="102" spans="1:14" x14ac:dyDescent="0.25">
      <c r="A102" s="15">
        <f t="shared" ref="A102:B102" si="94">A14</f>
        <v>27</v>
      </c>
      <c r="B102" s="15" t="str">
        <f t="shared" si="94"/>
        <v>Chocó</v>
      </c>
      <c r="C102" s="60">
        <f ca="1">C14*Departamentos!$F14</f>
        <v>0.11170721070026478</v>
      </c>
      <c r="D102" s="60">
        <f ca="1">D14*Departamentos!$F14</f>
        <v>1.5610494151158541E-2</v>
      </c>
      <c r="E102" s="60">
        <f ca="1">E14*Departamentos!$F14</f>
        <v>6.889442613263283E-2</v>
      </c>
      <c r="F102" s="60">
        <f ca="1">F14*Departamentos!$F14</f>
        <v>0.12706010085084932</v>
      </c>
      <c r="N102" s="15" t="str">
        <f>Departamentos!D14</f>
        <v>Pacífica</v>
      </c>
    </row>
    <row r="103" spans="1:14" x14ac:dyDescent="0.25">
      <c r="A103" s="15">
        <f t="shared" ref="A103:B103" si="95">A15</f>
        <v>41</v>
      </c>
      <c r="B103" s="15" t="str">
        <f t="shared" si="95"/>
        <v>Huila</v>
      </c>
      <c r="C103" s="60">
        <f ca="1">C15*Departamentos!$F15</f>
        <v>0.14385524667717034</v>
      </c>
      <c r="D103" s="60">
        <f ca="1">D15*Departamentos!$F15</f>
        <v>1.4086935530391741E-2</v>
      </c>
      <c r="E103" s="60">
        <f ca="1">E15*Departamentos!$F15</f>
        <v>7.9803323093068618E-2</v>
      </c>
      <c r="F103" s="60">
        <f ca="1">F15*Departamentos!$F15</f>
        <v>0.15810780492055568</v>
      </c>
      <c r="N103" s="15" t="str">
        <f>Departamentos!D15</f>
        <v>Central</v>
      </c>
    </row>
    <row r="104" spans="1:14" x14ac:dyDescent="0.25">
      <c r="A104" s="15">
        <f t="shared" ref="A104:B104" si="96">A16</f>
        <v>44</v>
      </c>
      <c r="B104" s="15" t="str">
        <f t="shared" si="96"/>
        <v>La Guajira</v>
      </c>
      <c r="C104" s="60">
        <f ca="1">C16*Departamentos!$F16</f>
        <v>6.5382108760753621E-2</v>
      </c>
      <c r="D104" s="60">
        <f ca="1">D16*Departamentos!$F16</f>
        <v>8.8858165262829004E-3</v>
      </c>
      <c r="E104" s="60">
        <f ca="1">E16*Departamentos!$F16</f>
        <v>3.8788892624872721E-2</v>
      </c>
      <c r="F104" s="60">
        <f ca="1">F16*Departamentos!$F16</f>
        <v>7.0705170569735021E-2</v>
      </c>
      <c r="N104" s="15" t="str">
        <f>Departamentos!D16</f>
        <v>Caribe</v>
      </c>
    </row>
    <row r="105" spans="1:14" x14ac:dyDescent="0.25">
      <c r="A105" s="15">
        <f t="shared" ref="A105:B105" si="97">A17</f>
        <v>47</v>
      </c>
      <c r="B105" s="15" t="str">
        <f t="shared" si="97"/>
        <v>Magdalena</v>
      </c>
      <c r="C105" s="60">
        <f ca="1">C17*Departamentos!$F17</f>
        <v>9.1345611964299467E-2</v>
      </c>
      <c r="D105" s="60">
        <f ca="1">D17*Departamentos!$F17</f>
        <v>6.4926118625158614E-3</v>
      </c>
      <c r="E105" s="60">
        <f ca="1">E17*Departamentos!$F17</f>
        <v>5.0999079240577512E-2</v>
      </c>
      <c r="F105" s="60">
        <f ca="1">F17*Departamentos!$F17</f>
        <v>9.6686680761122024E-2</v>
      </c>
      <c r="N105" s="15" t="str">
        <f>Departamentos!D17</f>
        <v>Caribe</v>
      </c>
    </row>
    <row r="106" spans="1:14" x14ac:dyDescent="0.25">
      <c r="A106" s="15">
        <f t="shared" ref="A106:B106" si="98">A18</f>
        <v>50</v>
      </c>
      <c r="B106" s="15" t="str">
        <f t="shared" si="98"/>
        <v>Meta</v>
      </c>
      <c r="C106" s="60">
        <f ca="1">C18*Departamentos!$F18</f>
        <v>7.9096657594099035E-2</v>
      </c>
      <c r="D106" s="60">
        <f ca="1">D18*Departamentos!$F18</f>
        <v>6.1746247543008701E-3</v>
      </c>
      <c r="E106" s="60">
        <f ca="1">E18*Departamentos!$F18</f>
        <v>4.2757278921099942E-2</v>
      </c>
      <c r="F106" s="60">
        <f ca="1">F18*Departamentos!$F18</f>
        <v>8.5301283509466697E-2</v>
      </c>
      <c r="N106" s="15" t="str">
        <f>Departamentos!D18</f>
        <v>Oriental</v>
      </c>
    </row>
    <row r="107" spans="1:14" x14ac:dyDescent="0.25">
      <c r="A107" s="15">
        <f t="shared" ref="A107:B107" si="99">A19</f>
        <v>52</v>
      </c>
      <c r="B107" s="15" t="str">
        <f t="shared" si="99"/>
        <v>Nariño</v>
      </c>
      <c r="C107" s="60">
        <f ca="1">C19*Departamentos!$F19</f>
        <v>0.33559495884645024</v>
      </c>
      <c r="D107" s="60">
        <f ca="1">D19*Departamentos!$F19</f>
        <v>2.4984213239076857E-2</v>
      </c>
      <c r="E107" s="60">
        <f ca="1">E19*Departamentos!$F19</f>
        <v>0.20149134354004331</v>
      </c>
      <c r="F107" s="60">
        <f ca="1">F19*Departamentos!$F19</f>
        <v>0.36243098370759458</v>
      </c>
      <c r="N107" s="15" t="str">
        <f>Departamentos!D19</f>
        <v>Pacífica</v>
      </c>
    </row>
    <row r="108" spans="1:14" x14ac:dyDescent="0.25">
      <c r="A108" s="15">
        <f t="shared" ref="A108:B108" si="100">A20</f>
        <v>54</v>
      </c>
      <c r="B108" s="15" t="str">
        <f t="shared" si="100"/>
        <v>Norte de Santander</v>
      </c>
      <c r="C108" s="60">
        <f ca="1">C20*Departamentos!$F20</f>
        <v>0.11716777566367191</v>
      </c>
      <c r="D108" s="60">
        <f ca="1">D20*Departamentos!$F20</f>
        <v>1.2366048141389595E-2</v>
      </c>
      <c r="E108" s="60">
        <f ca="1">E20*Departamentos!$F20</f>
        <v>6.7772912723399345E-2</v>
      </c>
      <c r="F108" s="60">
        <f ca="1">F20*Departamentos!$F20</f>
        <v>0.12701811510838573</v>
      </c>
      <c r="N108" s="15" t="str">
        <f>Departamentos!D20</f>
        <v>Oriental</v>
      </c>
    </row>
    <row r="109" spans="1:14" x14ac:dyDescent="0.25">
      <c r="A109" s="15">
        <f t="shared" ref="A109:B109" si="101">A21</f>
        <v>63</v>
      </c>
      <c r="B109" s="15" t="str">
        <f t="shared" si="101"/>
        <v>Quindío</v>
      </c>
      <c r="C109" s="60">
        <f ca="1">C21*Departamentos!$F21</f>
        <v>6.4203173723918996E-2</v>
      </c>
      <c r="D109" s="60">
        <f ca="1">D21*Departamentos!$F21</f>
        <v>4.6194468837651801E-3</v>
      </c>
      <c r="E109" s="60">
        <f ca="1">E21*Departamentos!$F21</f>
        <v>3.5453180703813612E-2</v>
      </c>
      <c r="F109" s="60">
        <f ca="1">F21*Departamentos!$F21</f>
        <v>6.6844778421052617E-2</v>
      </c>
      <c r="N109" s="15" t="str">
        <f>Departamentos!D21</f>
        <v>Central</v>
      </c>
    </row>
    <row r="110" spans="1:14" x14ac:dyDescent="0.25">
      <c r="A110" s="15">
        <f t="shared" ref="A110:B110" si="102">A22</f>
        <v>66</v>
      </c>
      <c r="B110" s="15" t="str">
        <f t="shared" si="102"/>
        <v>Risaralda</v>
      </c>
      <c r="C110" s="60">
        <f ca="1">C22*Departamentos!$F22</f>
        <v>0.11073749184705382</v>
      </c>
      <c r="D110" s="60">
        <f ca="1">D22*Departamentos!$F22</f>
        <v>9.1095218195742286E-3</v>
      </c>
      <c r="E110" s="60">
        <f ca="1">E22*Departamentos!$F22</f>
        <v>6.1285065207483308E-2</v>
      </c>
      <c r="F110" s="60">
        <f ca="1">F22*Departamentos!$F22</f>
        <v>0.12021872648018826</v>
      </c>
      <c r="N110" s="15" t="str">
        <f>Departamentos!D22</f>
        <v>Central</v>
      </c>
    </row>
    <row r="111" spans="1:14" x14ac:dyDescent="0.25">
      <c r="A111" s="15">
        <f t="shared" ref="A111:B111" si="103">A23</f>
        <v>68</v>
      </c>
      <c r="B111" s="15" t="str">
        <f t="shared" si="103"/>
        <v>Santander</v>
      </c>
      <c r="C111" s="60">
        <f ca="1">C23*Departamentos!$F23</f>
        <v>0.15486530116905389</v>
      </c>
      <c r="D111" s="60">
        <f ca="1">D23*Departamentos!$F23</f>
        <v>1.2415631638875184E-2</v>
      </c>
      <c r="E111" s="60">
        <f ca="1">E23*Departamentos!$F23</f>
        <v>8.7965282670321013E-2</v>
      </c>
      <c r="F111" s="60">
        <f ca="1">F23*Departamentos!$F23</f>
        <v>0.17202445077919407</v>
      </c>
      <c r="N111" s="15" t="str">
        <f>Departamentos!D23</f>
        <v>Oriental</v>
      </c>
    </row>
    <row r="112" spans="1:14" x14ac:dyDescent="0.25">
      <c r="A112" s="15">
        <f t="shared" ref="A112:B112" si="104">A24</f>
        <v>70</v>
      </c>
      <c r="B112" s="15" t="str">
        <f t="shared" si="104"/>
        <v>Sucre</v>
      </c>
      <c r="C112" s="60">
        <f ca="1">C24*Departamentos!$F24</f>
        <v>6.1840366115246286E-2</v>
      </c>
      <c r="D112" s="60">
        <f ca="1">D24*Departamentos!$F24</f>
        <v>6.9994262223192416E-3</v>
      </c>
      <c r="E112" s="60">
        <f ca="1">E24*Departamentos!$F24</f>
        <v>3.643450722233494E-2</v>
      </c>
      <c r="F112" s="60">
        <f ca="1">F24*Departamentos!$F24</f>
        <v>6.8038708671973813E-2</v>
      </c>
      <c r="N112" s="15" t="str">
        <f>Departamentos!D24</f>
        <v>Caribe</v>
      </c>
    </row>
    <row r="113" spans="1:14" x14ac:dyDescent="0.25">
      <c r="A113" s="15">
        <f t="shared" ref="A113:B113" si="105">A25</f>
        <v>73</v>
      </c>
      <c r="B113" s="15" t="str">
        <f t="shared" si="105"/>
        <v>Tolima</v>
      </c>
      <c r="C113" s="60">
        <f ca="1">C25*Departamentos!$F25</f>
        <v>0.16755646574401703</v>
      </c>
      <c r="D113" s="60">
        <f ca="1">D25*Departamentos!$F25</f>
        <v>1.3409407994819619E-2</v>
      </c>
      <c r="E113" s="60">
        <f ca="1">E25*Departamentos!$F25</f>
        <v>9.7094409994935377E-2</v>
      </c>
      <c r="F113" s="60">
        <f ca="1">F25*Departamentos!$F25</f>
        <v>0.18473739469751352</v>
      </c>
      <c r="N113" s="15" t="str">
        <f>Departamentos!D25</f>
        <v>Central</v>
      </c>
    </row>
    <row r="114" spans="1:14" x14ac:dyDescent="0.25">
      <c r="A114" s="15">
        <f t="shared" ref="A114:B114" si="106">A26</f>
        <v>76</v>
      </c>
      <c r="B114" s="15" t="str">
        <f t="shared" si="106"/>
        <v>Valle del Cauca</v>
      </c>
      <c r="C114" s="60">
        <f ca="1">C26*Departamentos!$F26</f>
        <v>0.62965410657641874</v>
      </c>
      <c r="D114" s="60">
        <f ca="1">D26*Departamentos!$F26</f>
        <v>3.5225817844609354E-2</v>
      </c>
      <c r="E114" s="60">
        <f ca="1">E26*Departamentos!$F26</f>
        <v>0.33411292366868606</v>
      </c>
      <c r="F114" s="60">
        <f ca="1">F26*Departamentos!$F26</f>
        <v>0.63580593477674197</v>
      </c>
      <c r="N114" s="15" t="str">
        <f>Departamentos!D26</f>
        <v>Valle del cauca</v>
      </c>
    </row>
    <row r="115" spans="1:14" x14ac:dyDescent="0.25">
      <c r="A115" s="15">
        <f t="shared" ref="A115:B115" si="107">A27</f>
        <v>81</v>
      </c>
      <c r="B115" s="15" t="str">
        <f t="shared" si="107"/>
        <v>Arauca</v>
      </c>
      <c r="C115" s="60">
        <f ca="1">C27*Departamentos!$F27</f>
        <v>0.14549067785586667</v>
      </c>
      <c r="D115" s="60">
        <f ca="1">D27*Departamentos!$F27</f>
        <v>1.6248099161807812E-2</v>
      </c>
      <c r="E115" s="60">
        <f ca="1">E27*Departamentos!$F27</f>
        <v>8.4998288136455075E-2</v>
      </c>
      <c r="F115" s="60">
        <f ca="1">F27*Departamentos!$F27</f>
        <v>0.15596761095454503</v>
      </c>
      <c r="N115" s="15" t="str">
        <f>Departamentos!D27</f>
        <v>Orinoquía - amazonía</v>
      </c>
    </row>
    <row r="116" spans="1:14" x14ac:dyDescent="0.25">
      <c r="A116" s="15">
        <f t="shared" ref="A116:B116" si="108">A28</f>
        <v>85</v>
      </c>
      <c r="B116" s="15" t="str">
        <f t="shared" si="108"/>
        <v>Casanare</v>
      </c>
      <c r="C116" s="60">
        <f ca="1">C28*Departamentos!$F28</f>
        <v>0.21020011571399183</v>
      </c>
      <c r="D116" s="60">
        <f ca="1">D28*Departamentos!$F28</f>
        <v>2.0573540914573127E-2</v>
      </c>
      <c r="E116" s="60">
        <f ca="1">E28*Departamentos!$F28</f>
        <v>0.11432593859471274</v>
      </c>
      <c r="F116" s="60">
        <f ca="1">F28*Departamentos!$F28</f>
        <v>0.22720402681602839</v>
      </c>
      <c r="N116" s="15" t="str">
        <f>Departamentos!D28</f>
        <v>Orinoquía - amazonía</v>
      </c>
    </row>
    <row r="117" spans="1:14" x14ac:dyDescent="0.25">
      <c r="A117" s="15">
        <f t="shared" ref="A117:B117" si="109">A29</f>
        <v>86</v>
      </c>
      <c r="B117" s="15" t="str">
        <f t="shared" si="109"/>
        <v>Putumayo</v>
      </c>
      <c r="C117" s="60">
        <f ca="1">C29*Departamentos!$F29</f>
        <v>0.18928254521518467</v>
      </c>
      <c r="D117" s="60">
        <f ca="1">D29*Departamentos!$F29</f>
        <v>2.3157485506625358E-2</v>
      </c>
      <c r="E117" s="60">
        <f ca="1">E29*Departamentos!$F29</f>
        <v>0.11357428975215711</v>
      </c>
      <c r="F117" s="60">
        <f ca="1">F29*Departamentos!$F29</f>
        <v>0.21481857279609887</v>
      </c>
      <c r="N117" s="15" t="str">
        <f>Departamentos!D29</f>
        <v>Orinoquía - amazonía</v>
      </c>
    </row>
    <row r="118" spans="1:14" x14ac:dyDescent="0.25">
      <c r="A118" s="15">
        <f t="shared" ref="A118:B118" si="110">A30</f>
        <v>88</v>
      </c>
      <c r="B118" s="15" t="str">
        <f t="shared" si="110"/>
        <v>San Andrés, Providencia y Santa Catalina</v>
      </c>
      <c r="C118" s="60">
        <f ca="1">C30*Departamentos!$F30</f>
        <v>0.62704912172723892</v>
      </c>
      <c r="D118" s="60">
        <f ca="1">D30*Departamentos!$F30</f>
        <v>7.3518812941417544E-2</v>
      </c>
      <c r="E118" s="60">
        <f ca="1">E30*Departamentos!$F30</f>
        <v>0.31741998527576509</v>
      </c>
      <c r="F118" s="60">
        <f ca="1">F30*Departamentos!$F30</f>
        <v>0.73932442692532541</v>
      </c>
      <c r="N118" s="15" t="str">
        <f>Departamentos!D30</f>
        <v>San Andrés</v>
      </c>
    </row>
    <row r="119" spans="1:14" x14ac:dyDescent="0.25">
      <c r="A119" s="15">
        <f t="shared" ref="A119:B119" si="111">A31</f>
        <v>91</v>
      </c>
      <c r="B119" s="15" t="str">
        <f t="shared" si="111"/>
        <v>Amazonas</v>
      </c>
      <c r="C119" s="60">
        <f ca="1">C31*Departamentos!$F31</f>
        <v>4.2910771656770139E-2</v>
      </c>
      <c r="D119" s="60">
        <f ca="1">D31*Departamentos!$F31</f>
        <v>7.7236621826029441E-3</v>
      </c>
      <c r="E119" s="60">
        <f ca="1">E31*Departamentos!$F31</f>
        <v>2.7201654357736544E-2</v>
      </c>
      <c r="F119" s="60">
        <f ca="1">F31*Departamentos!$F31</f>
        <v>5.0521898126850893E-2</v>
      </c>
      <c r="N119" s="15" t="str">
        <f>Departamentos!D31</f>
        <v>Orinoquía - amazonía</v>
      </c>
    </row>
    <row r="120" spans="1:14" x14ac:dyDescent="0.25">
      <c r="A120" s="15">
        <f t="shared" ref="A120:B120" si="112">A32</f>
        <v>94</v>
      </c>
      <c r="B120" s="15" t="str">
        <f t="shared" si="112"/>
        <v>Guainía</v>
      </c>
      <c r="C120" s="60">
        <f ca="1">C32*Departamentos!$F32</f>
        <v>2.8135822558747556E-2</v>
      </c>
      <c r="D120" s="60">
        <f ca="1">D32*Departamentos!$F32</f>
        <v>4.0612352855396239E-3</v>
      </c>
      <c r="E120" s="60">
        <f ca="1">E32*Departamentos!$F32</f>
        <v>1.7125795938687485E-2</v>
      </c>
      <c r="F120" s="60">
        <f ca="1">F32*Departamentos!$F32</f>
        <v>3.084433821382588E-2</v>
      </c>
      <c r="N120" s="15" t="str">
        <f>Departamentos!D32</f>
        <v>Orinoquía - amazonía</v>
      </c>
    </row>
    <row r="121" spans="1:14" x14ac:dyDescent="0.25">
      <c r="A121" s="15">
        <f t="shared" ref="A121:B121" si="113">A33</f>
        <v>95</v>
      </c>
      <c r="B121" s="15" t="str">
        <f t="shared" si="113"/>
        <v>Guaviare</v>
      </c>
      <c r="C121" s="60">
        <f ca="1">C33*Departamentos!$F33</f>
        <v>4.5332786415185053E-2</v>
      </c>
      <c r="D121" s="60">
        <f ca="1">D33*Departamentos!$F33</f>
        <v>8.1921662024120288E-3</v>
      </c>
      <c r="E121" s="60">
        <f ca="1">E33*Departamentos!$F33</f>
        <v>2.6361121103609789E-2</v>
      </c>
      <c r="F121" s="60">
        <f ca="1">F33*Departamentos!$F33</f>
        <v>5.0322205484882962E-2</v>
      </c>
      <c r="N121" s="15" t="str">
        <f>Departamentos!D33</f>
        <v>Orinoquía - amazonía</v>
      </c>
    </row>
    <row r="122" spans="1:14" x14ac:dyDescent="0.25">
      <c r="A122" s="15">
        <f t="shared" ref="A122:B123" si="114">A34</f>
        <v>97</v>
      </c>
      <c r="B122" s="15" t="str">
        <f t="shared" si="114"/>
        <v>Vaupés</v>
      </c>
      <c r="C122" s="60">
        <f ca="1">C34*Departamentos!$F34</f>
        <v>2.4426822945967718E-2</v>
      </c>
      <c r="D122" s="60">
        <f ca="1">D34*Departamentos!$F34</f>
        <v>2.9410195266338134E-3</v>
      </c>
      <c r="E122" s="60">
        <f ca="1">E34*Departamentos!$F34</f>
        <v>1.4853926231375311E-2</v>
      </c>
      <c r="F122" s="60">
        <f ca="1">F34*Departamentos!$F34</f>
        <v>2.8082788676236765E-2</v>
      </c>
      <c r="N122" s="15" t="str">
        <f>Departamentos!D34</f>
        <v>Orinoquía - amazonía</v>
      </c>
    </row>
    <row r="123" spans="1:14" x14ac:dyDescent="0.25">
      <c r="A123" s="15">
        <f t="shared" si="114"/>
        <v>99</v>
      </c>
      <c r="B123" s="15" t="str">
        <f t="shared" si="114"/>
        <v>Vichada</v>
      </c>
      <c r="C123" s="60">
        <f ca="1">C35*Departamentos!$F35</f>
        <v>6.5417691649888324E-2</v>
      </c>
      <c r="D123" s="60">
        <f ca="1">D35*Departamentos!$F35</f>
        <v>8.9430819050420347E-3</v>
      </c>
      <c r="E123" s="60">
        <f ca="1">E35*Departamentos!$F35</f>
        <v>3.9801734935026721E-2</v>
      </c>
      <c r="F123" s="60">
        <f ca="1">F35*Departamentos!$F35</f>
        <v>7.2917051335378361E-2</v>
      </c>
      <c r="N123" s="15" t="str">
        <f>Departamentos!D35</f>
        <v>Orinoquía - amazonía</v>
      </c>
    </row>
  </sheetData>
  <sortState xmlns:xlrd2="http://schemas.microsoft.com/office/spreadsheetml/2017/richdata2" ref="A5:H37">
    <sortCondition ref="A5:A37"/>
  </sortState>
  <mergeCells count="10">
    <mergeCell ref="X1:Y1"/>
    <mergeCell ref="L1:T1"/>
    <mergeCell ref="A89:B89"/>
    <mergeCell ref="C89:F89"/>
    <mergeCell ref="A1:B1"/>
    <mergeCell ref="C1:F1"/>
    <mergeCell ref="A44:B44"/>
    <mergeCell ref="C44:F44"/>
    <mergeCell ref="H1:I1"/>
    <mergeCell ref="L37:N37"/>
  </mergeCells>
  <conditionalFormatting sqref="X3">
    <cfRule type="expression" dxfId="80" priority="5">
      <formula>X$45&gt;0</formula>
    </cfRule>
  </conditionalFormatting>
  <conditionalFormatting sqref="Y3">
    <cfRule type="expression" dxfId="79" priority="3">
      <formula>Y$45&gt;0</formula>
    </cfRule>
  </conditionalFormatting>
  <conditionalFormatting sqref="X4:X35">
    <cfRule type="expression" dxfId="78" priority="2">
      <formula>X$45&gt;0</formula>
    </cfRule>
  </conditionalFormatting>
  <conditionalFormatting sqref="Y4:Y35">
    <cfRule type="expression" dxfId="77" priority="1">
      <formula>Y$45&gt;0</formula>
    </cfRule>
  </conditionalFormatting>
  <hyperlinks>
    <hyperlink ref="K2" location="AñoCalculo!C2" display="Selección año" xr:uid="{ED967750-6381-4EE1-9DF3-20E66B5B5E72}"/>
    <hyperlink ref="K1" location="'Grafica x departamentos'!A1" display="Gráfica" xr:uid="{F2560731-79ED-47E2-997A-99902457E267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1:AG33"/>
  <sheetViews>
    <sheetView showGridLines="0" workbookViewId="0"/>
  </sheetViews>
  <sheetFormatPr baseColWidth="10" defaultRowHeight="15" x14ac:dyDescent="0.25"/>
  <cols>
    <col min="1" max="25" width="11.42578125" style="2"/>
    <col min="26" max="26" width="3" style="2" bestFit="1" customWidth="1"/>
    <col min="27" max="27" width="19.5703125" style="2" customWidth="1"/>
    <col min="28" max="31" width="11.42578125" style="2"/>
    <col min="32" max="32" width="5.28515625" style="2" customWidth="1"/>
    <col min="33" max="16384" width="11.42578125" style="2"/>
  </cols>
  <sheetData>
    <row r="1" spans="14:33" x14ac:dyDescent="0.25">
      <c r="N1" s="53" t="s">
        <v>541</v>
      </c>
      <c r="Z1" s="2">
        <f ca="1">'Indice x departamento'!M3</f>
        <v>11</v>
      </c>
      <c r="AA1" s="2" t="str">
        <f ca="1">'Indice x departamento'!N3</f>
        <v>Bogotá D.C</v>
      </c>
      <c r="AB1" s="2">
        <f ca="1">'Indice x departamento'!O3*'Indice x departamento'!C$46</f>
        <v>0.11333553185159909</v>
      </c>
      <c r="AC1" s="2">
        <f ca="1">'Indice x departamento'!P3*'Indice x departamento'!D$46</f>
        <v>5.9603912910525135E-3</v>
      </c>
      <c r="AD1" s="2">
        <f ca="1">'Indice x departamento'!Q3*'Indice x departamento'!E$46</f>
        <v>6.6792980488561901E-2</v>
      </c>
      <c r="AE1" s="2">
        <f ca="1">'Indice x departamento'!R3*'Indice x departamento'!F$46</f>
        <v>0.14714944154936138</v>
      </c>
      <c r="AG1" s="2">
        <f ca="1">'Indice x departamento'!H3</f>
        <v>0.44851908044973016</v>
      </c>
    </row>
    <row r="2" spans="14:33" x14ac:dyDescent="0.25">
      <c r="N2" s="71" t="s">
        <v>538</v>
      </c>
      <c r="Z2" s="2">
        <f ca="1">'Indice x departamento'!M4</f>
        <v>76</v>
      </c>
      <c r="AA2" s="2" t="str">
        <f ca="1">'Indice x departamento'!N4</f>
        <v>Valle del Cauca</v>
      </c>
      <c r="AB2" s="2">
        <f ca="1">'Indice x departamento'!O4*'Indice x departamento'!C$46</f>
        <v>0.15952225224507796</v>
      </c>
      <c r="AC2" s="2">
        <f ca="1">'Indice x departamento'!P4*'Indice x departamento'!D$46</f>
        <v>7.8182279051825457E-3</v>
      </c>
      <c r="AD2" s="2">
        <f ca="1">'Indice x departamento'!Q4*'Indice x departamento'!E$46</f>
        <v>8.7218593509510139E-2</v>
      </c>
      <c r="AE2" s="2">
        <f ca="1">'Indice x departamento'!R4*'Indice x departamento'!F$46</f>
        <v>0.16763644260047975</v>
      </c>
      <c r="AG2" s="2">
        <f ca="1">'Indice x departamento'!H4</f>
        <v>0.44902228572652503</v>
      </c>
    </row>
    <row r="3" spans="14:33" x14ac:dyDescent="0.25">
      <c r="N3" s="71"/>
      <c r="Z3" s="2">
        <f ca="1">'Indice x departamento'!M5</f>
        <v>63</v>
      </c>
      <c r="AA3" s="2" t="str">
        <f ca="1">'Indice x departamento'!N5</f>
        <v>Quindío</v>
      </c>
      <c r="AB3" s="2">
        <f ca="1">'Indice x departamento'!O5*'Indice x departamento'!C$46</f>
        <v>0.16009555105178519</v>
      </c>
      <c r="AC3" s="2">
        <f ca="1">'Indice x departamento'!P5*'Indice x departamento'!D$46</f>
        <v>1.0091152117054806E-2</v>
      </c>
      <c r="AD3" s="2">
        <f ca="1">'Indice x departamento'!Q5*'Indice x departamento'!E$46</f>
        <v>9.1090805491519933E-2</v>
      </c>
      <c r="AE3" s="2">
        <f ca="1">'Indice x departamento'!R5*'Indice x departamento'!F$46</f>
        <v>0.17346620633616627</v>
      </c>
      <c r="AG3" s="2">
        <f ca="1">'Indice x departamento'!H5</f>
        <v>0.33323834518057488</v>
      </c>
    </row>
    <row r="4" spans="14:33" x14ac:dyDescent="0.25">
      <c r="Z4" s="2">
        <f ca="1">'Indice x departamento'!M6</f>
        <v>66</v>
      </c>
      <c r="AA4" s="2" t="str">
        <f ca="1">'Indice x departamento'!N6</f>
        <v>Risaralda</v>
      </c>
      <c r="AB4" s="2">
        <f ca="1">'Indice x departamento'!O6*'Indice x departamento'!C$46</f>
        <v>0.15802931659377487</v>
      </c>
      <c r="AC4" s="2">
        <f ca="1">'Indice x departamento'!P6*'Indice x departamento'!D$46</f>
        <v>1.1388501106815174E-2</v>
      </c>
      <c r="AD4" s="2">
        <f ca="1">'Indice x departamento'!Q6*'Indice x departamento'!E$46</f>
        <v>9.01144016739516E-2</v>
      </c>
      <c r="AE4" s="2">
        <f ca="1">'Indice x departamento'!R6*'Indice x departamento'!F$46</f>
        <v>0.17854172583543751</v>
      </c>
      <c r="AG4" s="2">
        <f ca="1">'Indice x departamento'!H6</f>
        <v>0.50481786990060762</v>
      </c>
    </row>
    <row r="5" spans="14:33" x14ac:dyDescent="0.25">
      <c r="Z5" s="2">
        <f ca="1">'Indice x departamento'!M7</f>
        <v>68</v>
      </c>
      <c r="AA5" s="2" t="str">
        <f ca="1">'Indice x departamento'!N7</f>
        <v>Santander</v>
      </c>
      <c r="AB5" s="2">
        <f ca="1">'Indice x departamento'!O7*'Indice x departamento'!C$46</f>
        <v>0.15897516127330694</v>
      </c>
      <c r="AC5" s="2">
        <f ca="1">'Indice x departamento'!P7*'Indice x departamento'!D$46</f>
        <v>1.1165340717921385E-2</v>
      </c>
      <c r="AD5" s="2">
        <f ca="1">'Indice x departamento'!Q7*'Indice x departamento'!E$46</f>
        <v>9.3042854773714156E-2</v>
      </c>
      <c r="AE5" s="2">
        <f ca="1">'Indice x departamento'!R7*'Indice x departamento'!F$46</f>
        <v>0.18377649269665999</v>
      </c>
      <c r="AG5" s="2">
        <f ca="1">'Indice x departamento'!H7</f>
        <v>0.48442466871394452</v>
      </c>
    </row>
    <row r="6" spans="14:33" x14ac:dyDescent="0.25">
      <c r="Z6" s="2">
        <f ca="1">'Indice x departamento'!M8</f>
        <v>5</v>
      </c>
      <c r="AA6" s="2" t="str">
        <f ca="1">'Indice x departamento'!N8</f>
        <v>Antioquia</v>
      </c>
      <c r="AB6" s="2">
        <f ca="1">'Indice x departamento'!O8*'Indice x departamento'!C$46</f>
        <v>0.16482089758151833</v>
      </c>
      <c r="AC6" s="2">
        <f ca="1">'Indice x departamento'!P8*'Indice x departamento'!D$46</f>
        <v>1.154980853872405E-2</v>
      </c>
      <c r="AD6" s="2">
        <f ca="1">'Indice x departamento'!Q8*'Indice x departamento'!E$46</f>
        <v>9.2453740589383493E-2</v>
      </c>
      <c r="AE6" s="2">
        <f ca="1">'Indice x departamento'!R8*'Indice x departamento'!F$46</f>
        <v>0.17969463374010425</v>
      </c>
      <c r="AG6" s="2">
        <f ca="1">'Indice x departamento'!H8</f>
        <v>0.4709315336566674</v>
      </c>
    </row>
    <row r="7" spans="14:33" x14ac:dyDescent="0.25">
      <c r="Z7" s="2">
        <f ca="1">'Indice x departamento'!M9</f>
        <v>8</v>
      </c>
      <c r="AA7" s="2" t="str">
        <f ca="1">'Indice x departamento'!N9</f>
        <v>Atlántico</v>
      </c>
      <c r="AB7" s="2">
        <f ca="1">'Indice x departamento'!O9*'Indice x departamento'!C$46</f>
        <v>0.16348497983564428</v>
      </c>
      <c r="AC7" s="2">
        <f ca="1">'Indice x departamento'!P9*'Indice x departamento'!D$46</f>
        <v>9.3516074734436416E-3</v>
      </c>
      <c r="AD7" s="2">
        <f ca="1">'Indice x departamento'!Q9*'Indice x departamento'!E$46</f>
        <v>9.3379812761716127E-2</v>
      </c>
      <c r="AE7" s="2">
        <f ca="1">'Indice x departamento'!R9*'Indice x departamento'!F$46</f>
        <v>0.18280588565572098</v>
      </c>
      <c r="AG7" s="2">
        <f ca="1">'Indice x departamento'!H9</f>
        <v>0.54345946427877123</v>
      </c>
    </row>
    <row r="8" spans="14:33" x14ac:dyDescent="0.25">
      <c r="Z8" s="2">
        <f ca="1">'Indice x departamento'!M10</f>
        <v>88</v>
      </c>
      <c r="AA8" s="2" t="str">
        <f ca="1">'Indice x departamento'!N10</f>
        <v>San Andrés, Providencia y Santa Catalina</v>
      </c>
      <c r="AB8" s="2">
        <f ca="1">'Indice x departamento'!O10*'Indice x departamento'!C$46</f>
        <v>0.15886228188061083</v>
      </c>
      <c r="AC8" s="2">
        <f ca="1">'Indice x departamento'!P10*'Indice x departamento'!D$46</f>
        <v>1.6317203405468883E-2</v>
      </c>
      <c r="AD8" s="2">
        <f ca="1">'Indice x departamento'!Q10*'Indice x departamento'!E$46</f>
        <v>8.286098114245545E-2</v>
      </c>
      <c r="AE8" s="2">
        <f ca="1">'Indice x departamento'!R10*'Indice x departamento'!F$46</f>
        <v>0.19493010379168543</v>
      </c>
      <c r="AG8" s="2">
        <f ca="1">'Indice x departamento'!H10</f>
        <v>0.53049838503153657</v>
      </c>
    </row>
    <row r="9" spans="14:33" x14ac:dyDescent="0.25">
      <c r="Z9" s="2">
        <f ca="1">'Indice x departamento'!M11</f>
        <v>25</v>
      </c>
      <c r="AA9" s="2" t="str">
        <f ca="1">'Indice x departamento'!N11</f>
        <v>Cundinamarca</v>
      </c>
      <c r="AB9" s="2">
        <f ca="1">'Indice x departamento'!O11*'Indice x departamento'!C$46</f>
        <v>0.16959780374773456</v>
      </c>
      <c r="AC9" s="2">
        <f ca="1">'Indice x departamento'!P11*'Indice x departamento'!D$46</f>
        <v>1.3781910700997803E-2</v>
      </c>
      <c r="AD9" s="2">
        <f ca="1">'Indice x departamento'!Q11*'Indice x departamento'!E$46</f>
        <v>9.5656583351708138E-2</v>
      </c>
      <c r="AE9" s="2">
        <f ca="1">'Indice x departamento'!R11*'Indice x departamento'!F$46</f>
        <v>0.18378494180404306</v>
      </c>
      <c r="AG9" s="2">
        <f ca="1">'Indice x departamento'!H11</f>
        <v>0.49900646414492</v>
      </c>
    </row>
    <row r="10" spans="14:33" x14ac:dyDescent="0.25">
      <c r="Z10" s="2">
        <f ca="1">'Indice x departamento'!M12</f>
        <v>50</v>
      </c>
      <c r="AA10" s="2" t="str">
        <f ca="1">'Indice x departamento'!N12</f>
        <v>Meta</v>
      </c>
      <c r="AB10" s="2">
        <f ca="1">'Indice x departamento'!O12*'Indice x departamento'!C$46</f>
        <v>0.17062202538655002</v>
      </c>
      <c r="AC10" s="2">
        <f ca="1">'Indice x departamento'!P12*'Indice x departamento'!D$46</f>
        <v>1.1668513675360957E-2</v>
      </c>
      <c r="AD10" s="2">
        <f ca="1">'Indice x departamento'!Q12*'Indice x departamento'!E$46</f>
        <v>9.5035002779629937E-2</v>
      </c>
      <c r="AE10" s="2">
        <f ca="1">'Indice x departamento'!R12*'Indice x departamento'!F$46</f>
        <v>0.19149487409248653</v>
      </c>
      <c r="AG10" s="2">
        <f ca="1">'Indice x departamento'!H12</f>
        <v>0.52797886678080252</v>
      </c>
    </row>
    <row r="11" spans="14:33" x14ac:dyDescent="0.25">
      <c r="Z11" s="2">
        <f ca="1">'Indice x departamento'!M13</f>
        <v>17</v>
      </c>
      <c r="AA11" s="2" t="str">
        <f ca="1">'Indice x departamento'!N13</f>
        <v>Caldas</v>
      </c>
      <c r="AB11" s="2">
        <f ca="1">'Indice x departamento'!O13*'Indice x departamento'!C$46</f>
        <v>0.1675289362291654</v>
      </c>
      <c r="AC11" s="2">
        <f ca="1">'Indice x departamento'!P13*'Indice x departamento'!D$46</f>
        <v>1.223286731926013E-2</v>
      </c>
      <c r="AD11" s="2">
        <f ca="1">'Indice x departamento'!Q13*'Indice x departamento'!E$46</f>
        <v>9.9146079951276861E-2</v>
      </c>
      <c r="AE11" s="2">
        <f ca="1">'Indice x departamento'!R13*'Indice x departamento'!F$46</f>
        <v>0.19202365015696501</v>
      </c>
      <c r="AG11" s="2">
        <f ca="1">'Indice x departamento'!H13</f>
        <v>0.46282123960448351</v>
      </c>
    </row>
    <row r="12" spans="14:33" x14ac:dyDescent="0.25">
      <c r="Z12" s="2">
        <f ca="1">'Indice x departamento'!M14</f>
        <v>73</v>
      </c>
      <c r="AA12" s="2" t="str">
        <f ca="1">'Indice x departamento'!N14</f>
        <v>Tolima</v>
      </c>
      <c r="AB12" s="2">
        <f ca="1">'Indice x departamento'!O14*'Indice x departamento'!C$46</f>
        <v>0.16958514365518648</v>
      </c>
      <c r="AC12" s="2">
        <f ca="1">'Indice x departamento'!P14*'Indice x departamento'!D$46</f>
        <v>1.1889517374589936E-2</v>
      </c>
      <c r="AD12" s="2">
        <f ca="1">'Indice x departamento'!Q14*'Indice x departamento'!E$46</f>
        <v>0.10125521756085</v>
      </c>
      <c r="AE12" s="2">
        <f ca="1">'Indice x departamento'!R14*'Indice x departamento'!F$46</f>
        <v>0.19458351896530698</v>
      </c>
      <c r="AG12" s="2">
        <f ca="1">'Indice x departamento'!H14</f>
        <v>0.56502969370345046</v>
      </c>
    </row>
    <row r="13" spans="14:33" x14ac:dyDescent="0.25">
      <c r="Z13" s="2">
        <f ca="1">'Indice x departamento'!M15</f>
        <v>15</v>
      </c>
      <c r="AA13" s="2" t="str">
        <f ca="1">'Indice x departamento'!N15</f>
        <v>Boyacá</v>
      </c>
      <c r="AB13" s="2">
        <f ca="1">'Indice x departamento'!O15*'Indice x departamento'!C$46</f>
        <v>0.16731457790033649</v>
      </c>
      <c r="AC13" s="2">
        <f ca="1">'Indice x departamento'!P15*'Indice x departamento'!D$46</f>
        <v>1.5729545105429763E-2</v>
      </c>
      <c r="AD13" s="2">
        <f ca="1">'Indice x departamento'!Q15*'Indice x departamento'!E$46</f>
        <v>0.10246073773676762</v>
      </c>
      <c r="AE13" s="2">
        <f ca="1">'Indice x departamento'!R15*'Indice x departamento'!F$46</f>
        <v>0.19891980797141062</v>
      </c>
      <c r="AG13" s="2">
        <f ca="1">'Indice x departamento'!H15</f>
        <v>0.49301800242563165</v>
      </c>
    </row>
    <row r="14" spans="14:33" x14ac:dyDescent="0.25">
      <c r="Z14" s="2">
        <f ca="1">'Indice x departamento'!M16</f>
        <v>85</v>
      </c>
      <c r="AA14" s="2" t="str">
        <f ca="1">'Indice x departamento'!N16</f>
        <v>Casanare</v>
      </c>
      <c r="AB14" s="2">
        <f ca="1">'Indice x departamento'!O16*'Indice x departamento'!C$46</f>
        <v>0.17564595788819959</v>
      </c>
      <c r="AC14" s="2">
        <f ca="1">'Indice x departamento'!P16*'Indice x departamento'!D$46</f>
        <v>1.5060599594108414E-2</v>
      </c>
      <c r="AD14" s="2">
        <f ca="1">'Indice x departamento'!Q16*'Indice x departamento'!E$46</f>
        <v>9.8434322474443184E-2</v>
      </c>
      <c r="AE14" s="2">
        <f ca="1">'Indice x departamento'!R16*'Indice x departamento'!F$46</f>
        <v>0.19758130955440767</v>
      </c>
      <c r="AG14" s="2">
        <f ca="1">'Indice x departamento'!H16</f>
        <v>0.57578826127046678</v>
      </c>
    </row>
    <row r="15" spans="14:33" x14ac:dyDescent="0.25">
      <c r="Z15" s="2">
        <f ca="1">'Indice x departamento'!M17</f>
        <v>41</v>
      </c>
      <c r="AA15" s="2" t="str">
        <f ca="1">'Indice x departamento'!N17</f>
        <v>Huila</v>
      </c>
      <c r="AB15" s="2">
        <f ca="1">'Indice x departamento'!O17*'Indice x departamento'!C$46</f>
        <v>0.17600295573896985</v>
      </c>
      <c r="AC15" s="2">
        <f ca="1">'Indice x departamento'!P17*'Indice x departamento'!D$46</f>
        <v>1.509867339743589E-2</v>
      </c>
      <c r="AD15" s="2">
        <f ca="1">'Indice x departamento'!Q17*'Indice x departamento'!E$46</f>
        <v>0.10060320187315393</v>
      </c>
      <c r="AE15" s="2">
        <f ca="1">'Indice x departamento'!R17*'Indice x departamento'!F$46</f>
        <v>0.20131317141607194</v>
      </c>
      <c r="AG15" s="2">
        <f ca="1">'Indice x departamento'!H17</f>
        <v>0.50636312812315221</v>
      </c>
    </row>
    <row r="16" spans="14:33" x14ac:dyDescent="0.25">
      <c r="Z16" s="2">
        <f ca="1">'Indice x departamento'!M18</f>
        <v>54</v>
      </c>
      <c r="AA16" s="2" t="str">
        <f ca="1">'Indice x departamento'!N18</f>
        <v>Norte de Santander</v>
      </c>
      <c r="AB16" s="2">
        <f ca="1">'Indice x departamento'!O18*'Indice x departamento'!C$46</f>
        <v>0.17616681102750684</v>
      </c>
      <c r="AC16" s="2">
        <f ca="1">'Indice x departamento'!P18*'Indice x departamento'!D$46</f>
        <v>1.6288265850149197E-2</v>
      </c>
      <c r="AD16" s="2">
        <f ca="1">'Indice x departamento'!Q18*'Indice x departamento'!E$46</f>
        <v>0.10499500299280751</v>
      </c>
      <c r="AE16" s="2">
        <f ca="1">'Indice x departamento'!R18*'Indice x departamento'!F$46</f>
        <v>0.19874956987522219</v>
      </c>
      <c r="AG16" s="2">
        <f ca="1">'Indice x departamento'!H18</f>
        <v>0.46882041593402746</v>
      </c>
    </row>
    <row r="17" spans="26:33" x14ac:dyDescent="0.25">
      <c r="Z17" s="2">
        <f ca="1">'Indice x departamento'!M19</f>
        <v>20</v>
      </c>
      <c r="AA17" s="2" t="str">
        <f ca="1">'Indice x departamento'!N19</f>
        <v>Cesar</v>
      </c>
      <c r="AB17" s="2">
        <f ca="1">'Indice x departamento'!O19*'Indice x departamento'!C$46</f>
        <v>0.18195589509921467</v>
      </c>
      <c r="AC17" s="2">
        <f ca="1">'Indice x departamento'!P19*'Indice x departamento'!D$46</f>
        <v>1.1712805167981578E-2</v>
      </c>
      <c r="AD17" s="2">
        <f ca="1">'Indice x departamento'!Q19*'Indice x departamento'!E$46</f>
        <v>0.10430810525822014</v>
      </c>
      <c r="AE17" s="2">
        <f ca="1">'Indice x departamento'!R19*'Indice x departamento'!F$46</f>
        <v>0.20102965861950362</v>
      </c>
      <c r="AG17" s="2">
        <f ca="1">'Indice x departamento'!H19</f>
        <v>0.53143150134962569</v>
      </c>
    </row>
    <row r="18" spans="26:33" x14ac:dyDescent="0.25">
      <c r="Z18" s="2">
        <f ca="1">'Indice x departamento'!M20</f>
        <v>13</v>
      </c>
      <c r="AA18" s="2" t="str">
        <f ca="1">'Indice x departamento'!N20</f>
        <v>Bolívar</v>
      </c>
      <c r="AB18" s="2">
        <f ca="1">'Indice x departamento'!O20*'Indice x departamento'!C$46</f>
        <v>0.17758433235389823</v>
      </c>
      <c r="AC18" s="2">
        <f ca="1">'Indice x departamento'!P20*'Indice x departamento'!D$46</f>
        <v>1.1962376787306906E-2</v>
      </c>
      <c r="AD18" s="2">
        <f ca="1">'Indice x departamento'!Q20*'Indice x departamento'!E$46</f>
        <v>0.11025642972860754</v>
      </c>
      <c r="AE18" s="2">
        <f ca="1">'Indice x departamento'!R20*'Indice x departamento'!F$46</f>
        <v>0.20501473103079498</v>
      </c>
      <c r="AG18" s="2">
        <f ca="1">'Indice x departamento'!H20</f>
        <v>0.49619964974568576</v>
      </c>
    </row>
    <row r="19" spans="26:33" x14ac:dyDescent="0.25">
      <c r="Z19" s="2">
        <f ca="1">'Indice x departamento'!M21</f>
        <v>47</v>
      </c>
      <c r="AA19" s="2" t="str">
        <f ca="1">'Indice x departamento'!N21</f>
        <v>Magdalena</v>
      </c>
      <c r="AB19" s="2">
        <f ca="1">'Indice x departamento'!O21*'Indice x departamento'!C$46</f>
        <v>0.18486579602840758</v>
      </c>
      <c r="AC19" s="2">
        <f ca="1">'Indice x departamento'!P21*'Indice x departamento'!D$46</f>
        <v>1.1511086702835405E-2</v>
      </c>
      <c r="AD19" s="2">
        <f ca="1">'Indice x departamento'!Q21*'Indice x departamento'!E$46</f>
        <v>0.1063476218060813</v>
      </c>
      <c r="AE19" s="2">
        <f ca="1">'Indice x departamento'!R21*'Indice x departamento'!F$46</f>
        <v>0.20363862358582793</v>
      </c>
      <c r="AG19" s="2">
        <f ca="1">'Indice x departamento'!H21</f>
        <v>0.4347437149965262</v>
      </c>
    </row>
    <row r="20" spans="26:33" x14ac:dyDescent="0.25">
      <c r="Z20" s="2">
        <f ca="1">'Indice x departamento'!M22</f>
        <v>23</v>
      </c>
      <c r="AA20" s="2" t="str">
        <f ca="1">'Indice x departamento'!N22</f>
        <v>Córdoba</v>
      </c>
      <c r="AB20" s="2">
        <f ca="1">'Indice x departamento'!O22*'Indice x departamento'!C$46</f>
        <v>0.1853348637653813</v>
      </c>
      <c r="AC20" s="2">
        <f ca="1">'Indice x departamento'!P22*'Indice x departamento'!D$46</f>
        <v>1.8744117603374719E-2</v>
      </c>
      <c r="AD20" s="2">
        <f ca="1">'Indice x departamento'!Q22*'Indice x departamento'!E$46</f>
        <v>0.10971216709532512</v>
      </c>
      <c r="AE20" s="2">
        <f ca="1">'Indice x departamento'!R22*'Indice x departamento'!F$46</f>
        <v>0.21418771831672143</v>
      </c>
      <c r="AG20" s="2">
        <f ca="1">'Indice x departamento'!H22</f>
        <v>0.43807394520997911</v>
      </c>
    </row>
    <row r="21" spans="26:33" x14ac:dyDescent="0.25">
      <c r="Z21" s="2">
        <f ca="1">'Indice x departamento'!M23</f>
        <v>70</v>
      </c>
      <c r="AA21" s="2" t="str">
        <f ca="1">'Indice x departamento'!N23</f>
        <v>Sucre</v>
      </c>
      <c r="AB21" s="2">
        <f ca="1">'Indice x departamento'!O23*'Indice x departamento'!C$46</f>
        <v>0.18557881901935078</v>
      </c>
      <c r="AC21" s="2">
        <f ca="1">'Indice x departamento'!P23*'Indice x departamento'!D$46</f>
        <v>1.8401227870377204E-2</v>
      </c>
      <c r="AD21" s="2">
        <f ca="1">'Indice x departamento'!Q23*'Indice x departamento'!E$46</f>
        <v>0.11265898297242469</v>
      </c>
      <c r="AE21" s="2">
        <f ca="1">'Indice x departamento'!R23*'Indice x departamento'!F$46</f>
        <v>0.21248928890823507</v>
      </c>
      <c r="AG21" s="2">
        <f ca="1">'Indice x departamento'!H23</f>
        <v>0.4469598494616025</v>
      </c>
    </row>
    <row r="22" spans="26:33" x14ac:dyDescent="0.25">
      <c r="Z22" s="2">
        <f ca="1">'Indice x departamento'!M24</f>
        <v>19</v>
      </c>
      <c r="AA22" s="2" t="str">
        <f ca="1">'Indice x departamento'!N24</f>
        <v>Cauca</v>
      </c>
      <c r="AB22" s="2">
        <f ca="1">'Indice x departamento'!O24*'Indice x departamento'!C$46</f>
        <v>0.18318994297325947</v>
      </c>
      <c r="AC22" s="2">
        <f ca="1">'Indice x departamento'!P24*'Indice x departamento'!D$46</f>
        <v>1.4609866520799212E-2</v>
      </c>
      <c r="AD22" s="2">
        <f ca="1">'Indice x departamento'!Q24*'Indice x departamento'!E$46</f>
        <v>0.11498359484901489</v>
      </c>
      <c r="AE22" s="2">
        <f ca="1">'Indice x departamento'!R24*'Indice x departamento'!F$46</f>
        <v>0.21771498068846304</v>
      </c>
      <c r="AG22" s="2">
        <f ca="1">'Indice x departamento'!H24</f>
        <v>0.52912831877038768</v>
      </c>
    </row>
    <row r="23" spans="26:33" x14ac:dyDescent="0.25">
      <c r="Z23" s="2">
        <f ca="1">'Indice x departamento'!M25</f>
        <v>52</v>
      </c>
      <c r="AA23" s="2" t="str">
        <f ca="1">'Indice x departamento'!N25</f>
        <v>Nariño</v>
      </c>
      <c r="AB23" s="2">
        <f ca="1">'Indice x departamento'!O25*'Indice x departamento'!C$46</f>
        <v>0.1892712857620959</v>
      </c>
      <c r="AC23" s="2">
        <f ca="1">'Indice x departamento'!P25*'Indice x departamento'!D$46</f>
        <v>1.2344201165733983E-2</v>
      </c>
      <c r="AD23" s="2">
        <f ca="1">'Indice x departamento'!Q25*'Indice x departamento'!E$46</f>
        <v>0.11709066389245341</v>
      </c>
      <c r="AE23" s="2">
        <f ca="1">'Indice x departamento'!R25*'Indice x departamento'!F$46</f>
        <v>0.21272535052934236</v>
      </c>
      <c r="AG23" s="2">
        <f ca="1">'Indice x departamento'!H25</f>
        <v>0.47731339755593338</v>
      </c>
    </row>
    <row r="24" spans="26:33" x14ac:dyDescent="0.25">
      <c r="Z24" s="2">
        <f ca="1">'Indice x departamento'!M26</f>
        <v>18</v>
      </c>
      <c r="AA24" s="2" t="str">
        <f ca="1">'Indice x departamento'!N26</f>
        <v>Caquetá</v>
      </c>
      <c r="AB24" s="2">
        <f ca="1">'Indice x departamento'!O26*'Indice x departamento'!C$46</f>
        <v>0.19280093764099807</v>
      </c>
      <c r="AC24" s="2">
        <f ca="1">'Indice x departamento'!P26*'Indice x departamento'!D$46</f>
        <v>1.8609363239712847E-2</v>
      </c>
      <c r="AD24" s="2">
        <f ca="1">'Indice x departamento'!Q26*'Indice x departamento'!E$46</f>
        <v>0.11897042233155483</v>
      </c>
      <c r="AE24" s="2">
        <f ca="1">'Indice x departamento'!R26*'Indice x departamento'!F$46</f>
        <v>0.21307874106650546</v>
      </c>
      <c r="AG24" s="2">
        <f ca="1">'Indice x departamento'!H26</f>
        <v>0.42219551626025043</v>
      </c>
    </row>
    <row r="25" spans="26:33" x14ac:dyDescent="0.25">
      <c r="Z25" s="2">
        <f ca="1">'Indice x departamento'!M27</f>
        <v>81</v>
      </c>
      <c r="AA25" s="2" t="str">
        <f ca="1">'Indice x departamento'!N27</f>
        <v>Arauca</v>
      </c>
      <c r="AB25" s="2">
        <f ca="1">'Indice x departamento'!O27*'Indice x departamento'!C$46</f>
        <v>0.19499383807088222</v>
      </c>
      <c r="AC25" s="2">
        <f ca="1">'Indice x departamento'!P27*'Indice x departamento'!D$46</f>
        <v>1.907727279116217E-2</v>
      </c>
      <c r="AD25" s="2">
        <f ca="1">'Indice x departamento'!Q27*'Indice x departamento'!E$46</f>
        <v>0.1173795583532237</v>
      </c>
      <c r="AE25" s="2">
        <f ca="1">'Indice x departamento'!R27*'Indice x departamento'!F$46</f>
        <v>0.2175428261979391</v>
      </c>
      <c r="AG25" s="2">
        <f ca="1">'Indice x departamento'!H27</f>
        <v>0.54899349541320719</v>
      </c>
    </row>
    <row r="26" spans="26:33" x14ac:dyDescent="0.25">
      <c r="Z26" s="2">
        <f ca="1">'Indice x departamento'!M28</f>
        <v>86</v>
      </c>
      <c r="AA26" s="2" t="str">
        <f ca="1">'Indice x departamento'!N28</f>
        <v>Putumayo</v>
      </c>
      <c r="AB26" s="2">
        <f ca="1">'Indice x departamento'!O28*'Indice x departamento'!C$46</f>
        <v>0.19102033043519218</v>
      </c>
      <c r="AC26" s="2">
        <f ca="1">'Indice x departamento'!P28*'Indice x departamento'!D$46</f>
        <v>2.0473327537178902E-2</v>
      </c>
      <c r="AD26" s="2">
        <f ca="1">'Indice x departamento'!Q28*'Indice x departamento'!E$46</f>
        <v>0.11809883844856239</v>
      </c>
      <c r="AE26" s="2">
        <f ca="1">'Indice x departamento'!R28*'Indice x departamento'!F$46</f>
        <v>0.2256137052328456</v>
      </c>
      <c r="AG26" s="2">
        <f ca="1">'Indice x departamento'!H28</f>
        <v>0.48672218951115886</v>
      </c>
    </row>
    <row r="27" spans="26:33" x14ac:dyDescent="0.25">
      <c r="Z27" s="2">
        <f ca="1">'Indice x departamento'!M29</f>
        <v>95</v>
      </c>
      <c r="AA27" s="2" t="str">
        <f ca="1">'Indice x departamento'!N29</f>
        <v>Guaviare</v>
      </c>
      <c r="AB27" s="2">
        <f ca="1">'Indice x departamento'!O29*'Indice x departamento'!C$46</f>
        <v>0.19245559474243448</v>
      </c>
      <c r="AC27" s="2">
        <f ca="1">'Indice x departamento'!P29*'Indice x departamento'!D$46</f>
        <v>3.0468066153977326E-2</v>
      </c>
      <c r="AD27" s="2">
        <f ca="1">'Indice x departamento'!Q29*'Indice x departamento'!E$46</f>
        <v>0.11531308061051151</v>
      </c>
      <c r="AE27" s="2">
        <f ca="1">'Indice x departamento'!R29*'Indice x departamento'!F$46</f>
        <v>0.22233222772057745</v>
      </c>
      <c r="AG27" s="2">
        <f ca="1">'Indice x departamento'!H29</f>
        <v>0.5552062016537791</v>
      </c>
    </row>
    <row r="28" spans="26:33" x14ac:dyDescent="0.25">
      <c r="Z28" s="2">
        <f ca="1">'Indice x departamento'!M30</f>
        <v>27</v>
      </c>
      <c r="AA28" s="2" t="str">
        <f ca="1">'Indice x departamento'!N30</f>
        <v>Chocó</v>
      </c>
      <c r="AB28" s="2">
        <f ca="1">'Indice x departamento'!O30*'Indice x departamento'!C$46</f>
        <v>0.19208051306030904</v>
      </c>
      <c r="AC28" s="2">
        <f ca="1">'Indice x departamento'!P30*'Indice x departamento'!D$46</f>
        <v>2.3515096152757136E-2</v>
      </c>
      <c r="AD28" s="2">
        <f ca="1">'Indice x departamento'!Q30*'Indice x departamento'!E$46</f>
        <v>0.12206263979693772</v>
      </c>
      <c r="AE28" s="2">
        <f ca="1">'Indice x departamento'!R30*'Indice x departamento'!F$46</f>
        <v>0.2273714446934465</v>
      </c>
      <c r="AG28" s="2">
        <f ca="1">'Indice x departamento'!H30</f>
        <v>0.45297057022022058</v>
      </c>
    </row>
    <row r="29" spans="26:33" x14ac:dyDescent="0.25">
      <c r="Z29" s="2">
        <f ca="1">'Indice x departamento'!M31</f>
        <v>44</v>
      </c>
      <c r="AA29" s="2" t="str">
        <f ca="1">'Indice x departamento'!N31</f>
        <v>La Guajira</v>
      </c>
      <c r="AB29" s="2">
        <f ca="1">'Indice x departamento'!O31*'Indice x departamento'!C$46</f>
        <v>0.20162257408366549</v>
      </c>
      <c r="AC29" s="2">
        <f ca="1">'Indice x departamento'!P31*'Indice x departamento'!D$46</f>
        <v>2.4005213984947132E-2</v>
      </c>
      <c r="AD29" s="2">
        <f ca="1">'Indice x departamento'!Q31*'Indice x departamento'!E$46</f>
        <v>0.12324922134716763</v>
      </c>
      <c r="AE29" s="2">
        <f ca="1">'Indice x departamento'!R31*'Indice x departamento'!F$46</f>
        <v>0.2269112518546865</v>
      </c>
      <c r="AG29" s="2">
        <f ca="1">'Indice x departamento'!H31</f>
        <v>0.5977188813364237</v>
      </c>
    </row>
    <row r="30" spans="26:33" x14ac:dyDescent="0.25">
      <c r="Z30" s="2">
        <f ca="1">'Indice x departamento'!M32</f>
        <v>94</v>
      </c>
      <c r="AA30" s="2" t="str">
        <f ca="1">'Indice x departamento'!N32</f>
        <v>Guainía</v>
      </c>
      <c r="AB30" s="2">
        <f ca="1">'Indice x departamento'!O32*'Indice x departamento'!C$46</f>
        <v>0.20547713090261019</v>
      </c>
      <c r="AC30" s="2">
        <f ca="1">'Indice x departamento'!P32*'Indice x departamento'!D$46</f>
        <v>2.5983044439030999E-2</v>
      </c>
      <c r="AD30" s="2">
        <f ca="1">'Indice x departamento'!Q32*'Indice x departamento'!E$46</f>
        <v>0.12886981741990156</v>
      </c>
      <c r="AE30" s="2">
        <f ca="1">'Indice x departamento'!R32*'Indice x departamento'!F$46</f>
        <v>0.23442501873555685</v>
      </c>
      <c r="AG30" s="2">
        <f ca="1">'Indice x departamento'!H32</f>
        <v>0.59475501149709964</v>
      </c>
    </row>
    <row r="31" spans="26:33" x14ac:dyDescent="0.25">
      <c r="Z31" s="2">
        <f ca="1">'Indice x departamento'!M33</f>
        <v>91</v>
      </c>
      <c r="AA31" s="2" t="str">
        <f ca="1">'Indice x departamento'!N33</f>
        <v>Amazonas</v>
      </c>
      <c r="AB31" s="2">
        <f ca="1">'Indice x departamento'!O33*'Indice x departamento'!C$46</f>
        <v>0.19686806188518022</v>
      </c>
      <c r="AC31" s="2">
        <f ca="1">'Indice x departamento'!P33*'Indice x departamento'!D$46</f>
        <v>3.1042752359538722E-2</v>
      </c>
      <c r="AD31" s="2">
        <f ca="1">'Indice x departamento'!Q33*'Indice x departamento'!E$46</f>
        <v>0.1285881152932381</v>
      </c>
      <c r="AE31" s="2">
        <f ca="1">'Indice x departamento'!R33*'Indice x departamento'!F$46</f>
        <v>0.24121995179846667</v>
      </c>
      <c r="AG31" s="2">
        <f ca="1">'Indice x departamento'!H33</f>
        <v>0.56056896922750077</v>
      </c>
    </row>
    <row r="32" spans="26:33" x14ac:dyDescent="0.25">
      <c r="Z32" s="2">
        <f ca="1">'Indice x departamento'!M34</f>
        <v>97</v>
      </c>
      <c r="AA32" s="2" t="str">
        <f ca="1">'Indice x departamento'!N34</f>
        <v>Vaupés</v>
      </c>
      <c r="AB32" s="2">
        <f ca="1">'Indice x departamento'!O34*'Indice x departamento'!C$46</f>
        <v>0.21038467259662769</v>
      </c>
      <c r="AC32" s="2">
        <f ca="1">'Indice x departamento'!P34*'Indice x departamento'!D$46</f>
        <v>2.2190803542979282E-2</v>
      </c>
      <c r="AD32" s="2">
        <f ca="1">'Indice x departamento'!Q34*'Indice x departamento'!E$46</f>
        <v>0.13182110457765797</v>
      </c>
      <c r="AE32" s="2">
        <f ca="1">'Indice x departamento'!R34*'Indice x departamento'!F$46</f>
        <v>0.25171666553012756</v>
      </c>
      <c r="AG32" s="2">
        <f ca="1">'Indice x departamento'!H34</f>
        <v>0.6161132462473925</v>
      </c>
    </row>
    <row r="33" spans="26:33" x14ac:dyDescent="0.25">
      <c r="Z33" s="2">
        <f ca="1">'Indice x departamento'!M35</f>
        <v>99</v>
      </c>
      <c r="AA33" s="2" t="str">
        <f ca="1">'Indice x departamento'!N35</f>
        <v>Vichada</v>
      </c>
      <c r="AB33" s="2">
        <f ca="1">'Indice x departamento'!O35*'Indice x departamento'!C$46</f>
        <v>0.21321588952339476</v>
      </c>
      <c r="AC33" s="2">
        <f ca="1">'Indice x departamento'!P35*'Indice x departamento'!D$46</f>
        <v>2.5535217893237819E-2</v>
      </c>
      <c r="AD33" s="2">
        <f ca="1">'Indice x departamento'!Q35*'Indice x departamento'!E$46</f>
        <v>0.13366660760541926</v>
      </c>
      <c r="AE33" s="2">
        <f ca="1">'Indice x departamento'!R35*'Indice x departamento'!F$46</f>
        <v>0.24733072777809859</v>
      </c>
      <c r="AG33" s="2">
        <f ca="1">'Indice x departamento'!H35</f>
        <v>0.6197484428001504</v>
      </c>
    </row>
  </sheetData>
  <sortState xmlns:xlrd2="http://schemas.microsoft.com/office/spreadsheetml/2017/richdata2" ref="AA1:AG33">
    <sortCondition ref="AG1:AG33"/>
  </sortState>
  <mergeCells count="1">
    <mergeCell ref="N2:N3"/>
  </mergeCells>
  <hyperlinks>
    <hyperlink ref="N2" location="SelecciónAño!B2" display="Selección año" xr:uid="{5D27497E-072B-49D6-B0E0-EF8AD85F54A7}"/>
    <hyperlink ref="N1" location="'Indice x departamento'!A1" display="iBD" xr:uid="{524F73CA-12D0-466B-8C49-8F935E10A6A5}"/>
    <hyperlink ref="N2:N3" location="AñoCalculo!C2" display="Selección año" xr:uid="{9833585D-C5B5-4CC1-9834-3C4F44F27F99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"/>
  <sheetViews>
    <sheetView showGridLines="0" workbookViewId="0">
      <selection sqref="A1:A2"/>
    </sheetView>
  </sheetViews>
  <sheetFormatPr baseColWidth="10" defaultRowHeight="15" x14ac:dyDescent="0.25"/>
  <cols>
    <col min="1" max="1" width="19.7109375" style="2" bestFit="1" customWidth="1"/>
    <col min="2" max="2" width="20" style="2" bestFit="1" customWidth="1"/>
    <col min="3" max="5" width="20" style="2" customWidth="1"/>
    <col min="6" max="6" width="4" style="2" customWidth="1"/>
    <col min="7" max="7" width="7" style="2" bestFit="1" customWidth="1"/>
    <col min="8" max="8" width="6.5703125" style="2" bestFit="1" customWidth="1"/>
    <col min="9" max="9" width="2.85546875" style="2" customWidth="1"/>
    <col min="10" max="10" width="10.42578125" style="2" customWidth="1"/>
    <col min="11" max="11" width="6.5703125" style="2" bestFit="1" customWidth="1"/>
    <col min="12" max="12" width="19.7109375" style="2" bestFit="1" customWidth="1"/>
    <col min="13" max="13" width="8.42578125" style="2" bestFit="1" customWidth="1"/>
    <col min="14" max="15" width="6.85546875" style="2" bestFit="1" customWidth="1"/>
    <col min="16" max="16" width="8.7109375" style="2" bestFit="1" customWidth="1"/>
    <col min="17" max="17" width="1.42578125" style="2" customWidth="1"/>
    <col min="18" max="18" width="6.42578125" style="2" bestFit="1" customWidth="1"/>
    <col min="19" max="16384" width="11.42578125" style="2"/>
  </cols>
  <sheetData>
    <row r="1" spans="1:18" x14ac:dyDescent="0.25">
      <c r="A1" s="72" t="s">
        <v>401</v>
      </c>
      <c r="B1" s="44" t="str">
        <f>'Indice x departamento'!C1</f>
        <v>iDimensiones (2018)</v>
      </c>
      <c r="C1" s="45"/>
      <c r="D1" s="45"/>
      <c r="E1" s="46"/>
      <c r="G1" s="40" t="s">
        <v>410</v>
      </c>
      <c r="H1" s="40"/>
      <c r="J1" s="53" t="s">
        <v>540</v>
      </c>
      <c r="K1" s="9" t="s">
        <v>411</v>
      </c>
      <c r="L1" s="9"/>
      <c r="M1" s="9"/>
      <c r="N1" s="9"/>
      <c r="O1" s="9"/>
      <c r="P1" s="9"/>
      <c r="Q1" s="9"/>
      <c r="R1" s="9"/>
    </row>
    <row r="2" spans="1:18" s="32" customFormat="1" ht="30" x14ac:dyDescent="0.25">
      <c r="A2" s="73"/>
      <c r="B2" s="54" t="str">
        <f>'Indice x departamento'!C2</f>
        <v xml:space="preserve">iBrecha Habilidades digitales </v>
      </c>
      <c r="C2" s="55" t="str">
        <f>'Indice x departamento'!D2</f>
        <v xml:space="preserve">iBrecha Motivación </v>
      </c>
      <c r="D2" s="56" t="str">
        <f>'Indice x departamento'!E2</f>
        <v xml:space="preserve">iBrecha Aprovechamiento </v>
      </c>
      <c r="E2" s="57" t="str">
        <f>'Indice x departamento'!F2</f>
        <v xml:space="preserve">iBrecha Acceso material </v>
      </c>
      <c r="G2" s="41" t="s">
        <v>384</v>
      </c>
      <c r="H2" s="41" t="s">
        <v>405</v>
      </c>
      <c r="J2" s="58" t="s">
        <v>538</v>
      </c>
      <c r="K2" s="59" t="s">
        <v>405</v>
      </c>
      <c r="L2" s="59" t="str">
        <f>A1</f>
        <v>Región</v>
      </c>
      <c r="M2" s="59" t="s">
        <v>408</v>
      </c>
      <c r="N2" s="59" t="s">
        <v>409</v>
      </c>
      <c r="O2" s="59" t="s">
        <v>406</v>
      </c>
      <c r="P2" s="59" t="s">
        <v>407</v>
      </c>
      <c r="R2" s="59" t="str">
        <f>G2</f>
        <v>Indice</v>
      </c>
    </row>
    <row r="3" spans="1:18" x14ac:dyDescent="0.25">
      <c r="A3" s="15" t="str">
        <f>Departamentos!D39</f>
        <v>Antioquia</v>
      </c>
      <c r="B3" s="60">
        <f ca="1">SUMIF('Indice x departamento'!$N$91:$N$123,$A3,'Indice x departamento'!C$91:C$123)</f>
        <v>0.6505685166253441</v>
      </c>
      <c r="C3" s="60">
        <f ca="1">SUMIF('Indice x departamento'!$N$91:$N$123,$A3,'Indice x departamento'!D$91:D$123)</f>
        <v>5.2038832413098819E-2</v>
      </c>
      <c r="D3" s="60">
        <f ca="1">SUMIF('Indice x departamento'!$N$91:$N$123,$A3,'Indice x departamento'!E$91:E$123)</f>
        <v>0.35416748114674657</v>
      </c>
      <c r="E3" s="60">
        <f ca="1">SUMIF('Indice x departamento'!$N$91:$N$123,$A3,'Indice x departamento'!F$91:F$123)</f>
        <v>0.68153984185753835</v>
      </c>
      <c r="G3" s="60">
        <f ca="1">(B3*B$12+C3*C$12+D3*D$12+E3*E$12)</f>
        <v>0.44851908044973016</v>
      </c>
      <c r="H3" s="15">
        <f ca="1">RANK($G3,$G$3:$G$11,1)</f>
        <v>3</v>
      </c>
      <c r="K3" s="61">
        <v>1</v>
      </c>
      <c r="L3" s="15" t="str">
        <f ca="1">INDEX(A$3:A$11,MATCH($K3,$H$3:$H$11,0),1)</f>
        <v>Bogotá</v>
      </c>
      <c r="M3" s="60">
        <f t="shared" ref="M3:R3" ca="1" si="0">INDEX(B$3:B$11,MATCH($K3,$H$3:$H$11,0),1)</f>
        <v>0.4473493951285642</v>
      </c>
      <c r="N3" s="60">
        <f t="shared" ca="1" si="0"/>
        <v>2.6855146773354328E-2</v>
      </c>
      <c r="O3" s="60">
        <f t="shared" ca="1" si="0"/>
        <v>0.25586743713249149</v>
      </c>
      <c r="P3" s="60">
        <f t="shared" ca="1" si="0"/>
        <v>0.55810351725931651</v>
      </c>
      <c r="R3" s="60">
        <f t="shared" ca="1" si="0"/>
        <v>0.33323834518057488</v>
      </c>
    </row>
    <row r="4" spans="1:18" x14ac:dyDescent="0.25">
      <c r="A4" s="15" t="str">
        <f>Departamentos!D40</f>
        <v>Caribe</v>
      </c>
      <c r="B4" s="60">
        <f ca="1">SUMIF('Indice x departamento'!$N$91:$N$123,$A4,'Indice x departamento'!C$91:C$123)</f>
        <v>0.70886624302415691</v>
      </c>
      <c r="C4" s="60">
        <f ca="1">SUMIF('Indice x departamento'!$N$91:$N$123,$A4,'Indice x departamento'!D$91:D$123)</f>
        <v>6.2729636961050675E-2</v>
      </c>
      <c r="D4" s="60">
        <f ca="1">SUMIF('Indice x departamento'!$N$91:$N$123,$A4,'Indice x departamento'!E$91:E$123)</f>
        <v>0.40716339624397074</v>
      </c>
      <c r="E4" s="60">
        <f ca="1">SUMIF('Indice x departamento'!$N$91:$N$123,$A4,'Indice x departamento'!F$91:F$123)</f>
        <v>0.77030993208724818</v>
      </c>
      <c r="G4" s="60">
        <f t="shared" ref="G4:G11" ca="1" si="1">(B4*B$12+C4*C$12+D4*D$12+E4*E$12)</f>
        <v>0.502900966512696</v>
      </c>
      <c r="H4" s="15">
        <f t="shared" ref="H4:H11" ca="1" si="2">RANK($G4,$G$3:$G$11,1)</f>
        <v>7</v>
      </c>
      <c r="K4" s="61">
        <f>K3+1</f>
        <v>2</v>
      </c>
      <c r="L4" s="15" t="str">
        <f t="shared" ref="L4:L11" ca="1" si="3">INDEX(A$3:A$11,MATCH($K4,$H$3:$H$11,0),1)</f>
        <v>Valle del cauca</v>
      </c>
      <c r="M4" s="60">
        <f t="shared" ref="M4:M11" ca="1" si="4">INDEX(B$3:B$11,MATCH($K4,$H$3:$H$11,0),1)</f>
        <v>0.62965410657641874</v>
      </c>
      <c r="N4" s="60">
        <f t="shared" ref="N4:N11" ca="1" si="5">INDEX(C$3:C$11,MATCH($K4,$H$3:$H$11,0),1)</f>
        <v>3.5225817844609354E-2</v>
      </c>
      <c r="O4" s="60">
        <f t="shared" ref="O4:O11" ca="1" si="6">INDEX(D$3:D$11,MATCH($K4,$H$3:$H$11,0),1)</f>
        <v>0.33411292366868606</v>
      </c>
      <c r="P4" s="60">
        <f t="shared" ref="P4:P11" ca="1" si="7">INDEX(E$3:E$11,MATCH($K4,$H$3:$H$11,0),1)</f>
        <v>0.63580593477674197</v>
      </c>
      <c r="R4" s="60">
        <f t="shared" ref="R4:R11" ca="1" si="8">INDEX(G$3:G$11,MATCH($K4,$H$3:$H$11,0),1)</f>
        <v>0.42219551626025043</v>
      </c>
    </row>
    <row r="5" spans="1:18" x14ac:dyDescent="0.25">
      <c r="A5" s="15" t="str">
        <f>Departamentos!D41</f>
        <v>Bogotá</v>
      </c>
      <c r="B5" s="60">
        <f ca="1">SUMIF('Indice x departamento'!$N$91:$N$123,$A5,'Indice x departamento'!C$91:C$123)</f>
        <v>0.4473493951285642</v>
      </c>
      <c r="C5" s="60">
        <f ca="1">SUMIF('Indice x departamento'!$N$91:$N$123,$A5,'Indice x departamento'!D$91:D$123)</f>
        <v>2.6855146773354328E-2</v>
      </c>
      <c r="D5" s="60">
        <f ca="1">SUMIF('Indice x departamento'!$N$91:$N$123,$A5,'Indice x departamento'!E$91:E$123)</f>
        <v>0.25586743713249149</v>
      </c>
      <c r="E5" s="60">
        <f ca="1">SUMIF('Indice x departamento'!$N$91:$N$123,$A5,'Indice x departamento'!F$91:F$123)</f>
        <v>0.55810351725931651</v>
      </c>
      <c r="G5" s="60">
        <f t="shared" ca="1" si="1"/>
        <v>0.33323834518057488</v>
      </c>
      <c r="H5" s="15">
        <f t="shared" ca="1" si="2"/>
        <v>1</v>
      </c>
      <c r="K5" s="61">
        <f t="shared" ref="K5:K11" si="9">K4+1</f>
        <v>3</v>
      </c>
      <c r="L5" s="15" t="str">
        <f t="shared" ca="1" si="3"/>
        <v>Antioquia</v>
      </c>
      <c r="M5" s="60">
        <f t="shared" ca="1" si="4"/>
        <v>0.6505685166253441</v>
      </c>
      <c r="N5" s="60">
        <f t="shared" ca="1" si="5"/>
        <v>5.2038832413098819E-2</v>
      </c>
      <c r="O5" s="60">
        <f t="shared" ca="1" si="6"/>
        <v>0.35416748114674657</v>
      </c>
      <c r="P5" s="60">
        <f t="shared" ca="1" si="7"/>
        <v>0.68153984185753835</v>
      </c>
      <c r="R5" s="60">
        <f t="shared" ca="1" si="8"/>
        <v>0.44851908044973016</v>
      </c>
    </row>
    <row r="6" spans="1:18" x14ac:dyDescent="0.25">
      <c r="A6" s="15" t="str">
        <f>Departamentos!D42</f>
        <v>Oriental</v>
      </c>
      <c r="B6" s="60">
        <f ca="1">SUMIF('Indice x departamento'!$N$91:$N$123,$A6,'Indice x departamento'!C$91:C$123)</f>
        <v>0.66268005027341759</v>
      </c>
      <c r="C6" s="60">
        <f ca="1">SUMIF('Indice x departamento'!$N$91:$N$123,$A6,'Indice x departamento'!D$91:D$123)</f>
        <v>6.1177430363904495E-2</v>
      </c>
      <c r="D6" s="60">
        <f ca="1">SUMIF('Indice x departamento'!$N$91:$N$123,$A6,'Indice x departamento'!E$91:E$123)</f>
        <v>0.37329819490557492</v>
      </c>
      <c r="E6" s="60">
        <f ca="1">SUMIF('Indice x departamento'!$N$91:$N$123,$A6,'Indice x departamento'!F$91:F$123)</f>
        <v>0.71793736112181039</v>
      </c>
      <c r="G6" s="60">
        <f t="shared" ca="1" si="1"/>
        <v>0.46820634393180199</v>
      </c>
      <c r="H6" s="15">
        <f t="shared" ca="1" si="2"/>
        <v>5</v>
      </c>
      <c r="K6" s="61">
        <f t="shared" si="9"/>
        <v>4</v>
      </c>
      <c r="L6" s="15" t="str">
        <f t="shared" ca="1" si="3"/>
        <v>San Andrés</v>
      </c>
      <c r="M6" s="60">
        <f t="shared" ca="1" si="4"/>
        <v>0.62704912172723892</v>
      </c>
      <c r="N6" s="60">
        <f t="shared" ca="1" si="5"/>
        <v>7.3518812941417544E-2</v>
      </c>
      <c r="O6" s="60">
        <f t="shared" ca="1" si="6"/>
        <v>0.31741998527576509</v>
      </c>
      <c r="P6" s="60">
        <f t="shared" ca="1" si="7"/>
        <v>0.73932442692532541</v>
      </c>
      <c r="R6" s="60">
        <f t="shared" ca="1" si="8"/>
        <v>0.45297057022022058</v>
      </c>
    </row>
    <row r="7" spans="1:18" x14ac:dyDescent="0.25">
      <c r="A7" s="15" t="str">
        <f>Departamentos!D43</f>
        <v>Central</v>
      </c>
      <c r="B7" s="60">
        <f ca="1">SUMIF('Indice x departamento'!$N$91:$N$123,$A7,'Indice x departamento'!C$91:C$123)</f>
        <v>0.66812084729693155</v>
      </c>
      <c r="C7" s="60">
        <f ca="1">SUMIF('Indice x departamento'!$N$91:$N$123,$A7,'Indice x departamento'!D$91:D$123)</f>
        <v>5.7919728062041105E-2</v>
      </c>
      <c r="D7" s="60">
        <f ca="1">SUMIF('Indice x departamento'!$N$91:$N$123,$A7,'Indice x departamento'!E$91:E$123)</f>
        <v>0.3794478992458663</v>
      </c>
      <c r="E7" s="60">
        <f ca="1">SUMIF('Indice x departamento'!$N$91:$N$123,$A7,'Indice x departamento'!F$91:F$123)</f>
        <v>0.72783702181790499</v>
      </c>
      <c r="G7" s="60">
        <f t="shared" ca="1" si="1"/>
        <v>0.47307722401953672</v>
      </c>
      <c r="H7" s="15">
        <f t="shared" ca="1" si="2"/>
        <v>6</v>
      </c>
      <c r="K7" s="61">
        <f t="shared" si="9"/>
        <v>5</v>
      </c>
      <c r="L7" s="15" t="str">
        <f t="shared" ca="1" si="3"/>
        <v>Oriental</v>
      </c>
      <c r="M7" s="60">
        <f t="shared" ca="1" si="4"/>
        <v>0.66268005027341759</v>
      </c>
      <c r="N7" s="60">
        <f t="shared" ca="1" si="5"/>
        <v>6.1177430363904495E-2</v>
      </c>
      <c r="O7" s="60">
        <f t="shared" ca="1" si="6"/>
        <v>0.37329819490557492</v>
      </c>
      <c r="P7" s="60">
        <f t="shared" ca="1" si="7"/>
        <v>0.71793736112181039</v>
      </c>
      <c r="R7" s="60">
        <f t="shared" ca="1" si="8"/>
        <v>0.46820634393180199</v>
      </c>
    </row>
    <row r="8" spans="1:18" x14ac:dyDescent="0.25">
      <c r="A8" s="15" t="str">
        <f>Departamentos!D44</f>
        <v>Pacífica</v>
      </c>
      <c r="B8" s="60">
        <f ca="1">SUMIF('Indice x departamento'!$N$91:$N$123,$A8,'Indice x departamento'!C$91:C$123)</f>
        <v>0.73902662219479098</v>
      </c>
      <c r="C8" s="60">
        <f ca="1">SUMIF('Indice x departamento'!$N$91:$N$123,$A8,'Indice x departamento'!D$91:D$123)</f>
        <v>6.7152345318578055E-2</v>
      </c>
      <c r="D8" s="60">
        <f ca="1">SUMIF('Indice x departamento'!$N$91:$N$123,$A8,'Indice x departamento'!E$91:E$123)</f>
        <v>0.44809521723614326</v>
      </c>
      <c r="E8" s="60">
        <f ca="1">SUMIF('Indice x departamento'!$N$91:$N$123,$A8,'Indice x departamento'!F$91:F$123)</f>
        <v>0.82263730713763761</v>
      </c>
      <c r="G8" s="60">
        <f t="shared" ca="1" si="1"/>
        <v>0.53600535234559665</v>
      </c>
      <c r="H8" s="15">
        <f t="shared" ca="1" si="2"/>
        <v>8</v>
      </c>
      <c r="K8" s="61">
        <f t="shared" si="9"/>
        <v>6</v>
      </c>
      <c r="L8" s="15" t="str">
        <f t="shared" ca="1" si="3"/>
        <v>Central</v>
      </c>
      <c r="M8" s="60">
        <f t="shared" ca="1" si="4"/>
        <v>0.66812084729693155</v>
      </c>
      <c r="N8" s="60">
        <f t="shared" ca="1" si="5"/>
        <v>5.7919728062041105E-2</v>
      </c>
      <c r="O8" s="60">
        <f t="shared" ca="1" si="6"/>
        <v>0.3794478992458663</v>
      </c>
      <c r="P8" s="60">
        <f t="shared" ca="1" si="7"/>
        <v>0.72783702181790499</v>
      </c>
      <c r="R8" s="60">
        <f t="shared" ca="1" si="8"/>
        <v>0.47307722401953672</v>
      </c>
    </row>
    <row r="9" spans="1:18" x14ac:dyDescent="0.25">
      <c r="A9" s="15" t="str">
        <f>Departamentos!D45</f>
        <v>Valle del cauca</v>
      </c>
      <c r="B9" s="60">
        <f ca="1">SUMIF('Indice x departamento'!$N$91:$N$123,$A9,'Indice x departamento'!C$91:C$123)</f>
        <v>0.62965410657641874</v>
      </c>
      <c r="C9" s="60">
        <f ca="1">SUMIF('Indice x departamento'!$N$91:$N$123,$A9,'Indice x departamento'!D$91:D$123)</f>
        <v>3.5225817844609354E-2</v>
      </c>
      <c r="D9" s="60">
        <f ca="1">SUMIF('Indice x departamento'!$N$91:$N$123,$A9,'Indice x departamento'!E$91:E$123)</f>
        <v>0.33411292366868606</v>
      </c>
      <c r="E9" s="60">
        <f ca="1">SUMIF('Indice x departamento'!$N$91:$N$123,$A9,'Indice x departamento'!F$91:F$123)</f>
        <v>0.63580593477674197</v>
      </c>
      <c r="G9" s="60">
        <f t="shared" ca="1" si="1"/>
        <v>0.42219551626025043</v>
      </c>
      <c r="H9" s="15">
        <f t="shared" ca="1" si="2"/>
        <v>2</v>
      </c>
      <c r="K9" s="61">
        <f t="shared" si="9"/>
        <v>7</v>
      </c>
      <c r="L9" s="15" t="str">
        <f t="shared" ca="1" si="3"/>
        <v>Caribe</v>
      </c>
      <c r="M9" s="60">
        <f t="shared" ca="1" si="4"/>
        <v>0.70886624302415691</v>
      </c>
      <c r="N9" s="60">
        <f t="shared" ca="1" si="5"/>
        <v>6.2729636961050675E-2</v>
      </c>
      <c r="O9" s="60">
        <f t="shared" ca="1" si="6"/>
        <v>0.40716339624397074</v>
      </c>
      <c r="P9" s="60">
        <f t="shared" ca="1" si="7"/>
        <v>0.77030993208724818</v>
      </c>
      <c r="R9" s="60">
        <f t="shared" ca="1" si="8"/>
        <v>0.502900966512696</v>
      </c>
    </row>
    <row r="10" spans="1:18" x14ac:dyDescent="0.25">
      <c r="A10" s="15" t="str">
        <f>Departamentos!D46</f>
        <v>Orinoquía - amazonía</v>
      </c>
      <c r="B10" s="60">
        <f ca="1">SUMIF('Indice x departamento'!$N$91:$N$123,$A10,'Indice x departamento'!C$91:C$123)</f>
        <v>0.75119723401160199</v>
      </c>
      <c r="C10" s="60">
        <f ca="1">SUMIF('Indice x departamento'!$N$91:$N$123,$A10,'Indice x departamento'!D$91:D$123)</f>
        <v>9.1840290685236747E-2</v>
      </c>
      <c r="D10" s="60">
        <f ca="1">SUMIF('Indice x departamento'!$N$91:$N$123,$A10,'Indice x departamento'!E$91:E$123)</f>
        <v>0.43824274904976068</v>
      </c>
      <c r="E10" s="60">
        <f ca="1">SUMIF('Indice x departamento'!$N$91:$N$123,$A10,'Indice x departamento'!F$91:F$123)</f>
        <v>0.83067849240384728</v>
      </c>
      <c r="G10" s="60">
        <f t="shared" ca="1" si="1"/>
        <v>0.54411635158052218</v>
      </c>
      <c r="H10" s="15">
        <f t="shared" ca="1" si="2"/>
        <v>9</v>
      </c>
      <c r="K10" s="61">
        <f t="shared" si="9"/>
        <v>8</v>
      </c>
      <c r="L10" s="15" t="str">
        <f t="shared" ca="1" si="3"/>
        <v>Pacífica</v>
      </c>
      <c r="M10" s="60">
        <f t="shared" ca="1" si="4"/>
        <v>0.73902662219479098</v>
      </c>
      <c r="N10" s="60">
        <f t="shared" ca="1" si="5"/>
        <v>6.7152345318578055E-2</v>
      </c>
      <c r="O10" s="60">
        <f t="shared" ca="1" si="6"/>
        <v>0.44809521723614326</v>
      </c>
      <c r="P10" s="60">
        <f t="shared" ca="1" si="7"/>
        <v>0.82263730713763761</v>
      </c>
      <c r="R10" s="60">
        <f t="shared" ca="1" si="8"/>
        <v>0.53600535234559665</v>
      </c>
    </row>
    <row r="11" spans="1:18" x14ac:dyDescent="0.25">
      <c r="A11" s="15" t="str">
        <f>Departamentos!D47</f>
        <v>San Andrés</v>
      </c>
      <c r="B11" s="60">
        <f ca="1">SUMIF('Indice x departamento'!$N$91:$N$123,$A11,'Indice x departamento'!C$91:C$123)</f>
        <v>0.62704912172723892</v>
      </c>
      <c r="C11" s="60">
        <f ca="1">SUMIF('Indice x departamento'!$N$91:$N$123,$A11,'Indice x departamento'!D$91:D$123)</f>
        <v>7.3518812941417544E-2</v>
      </c>
      <c r="D11" s="60">
        <f ca="1">SUMIF('Indice x departamento'!$N$91:$N$123,$A11,'Indice x departamento'!E$91:E$123)</f>
        <v>0.31741998527576509</v>
      </c>
      <c r="E11" s="60">
        <f ca="1">SUMIF('Indice x departamento'!$N$91:$N$123,$A11,'Indice x departamento'!F$91:F$123)</f>
        <v>0.73932442692532541</v>
      </c>
      <c r="G11" s="60">
        <f t="shared" ca="1" si="1"/>
        <v>0.45297057022022058</v>
      </c>
      <c r="H11" s="15">
        <f t="shared" ca="1" si="2"/>
        <v>4</v>
      </c>
      <c r="K11" s="61">
        <f t="shared" si="9"/>
        <v>9</v>
      </c>
      <c r="L11" s="15" t="str">
        <f t="shared" ca="1" si="3"/>
        <v>Orinoquía - amazonía</v>
      </c>
      <c r="M11" s="60">
        <f t="shared" ca="1" si="4"/>
        <v>0.75119723401160199</v>
      </c>
      <c r="N11" s="60">
        <f t="shared" ca="1" si="5"/>
        <v>9.1840290685236747E-2</v>
      </c>
      <c r="O11" s="60">
        <f t="shared" ca="1" si="6"/>
        <v>0.43824274904976068</v>
      </c>
      <c r="P11" s="60">
        <f t="shared" ca="1" si="7"/>
        <v>0.83067849240384728</v>
      </c>
      <c r="R11" s="60">
        <f t="shared" ca="1" si="8"/>
        <v>0.54411635158052218</v>
      </c>
    </row>
    <row r="12" spans="1:18" x14ac:dyDescent="0.25">
      <c r="A12" s="74" t="s">
        <v>414</v>
      </c>
      <c r="B12" s="64">
        <f>'Indice x departamento'!C46</f>
        <v>0.25334902223133099</v>
      </c>
      <c r="C12" s="64">
        <f>'Indice x departamento'!D46</f>
        <v>0.22194595849189</v>
      </c>
      <c r="D12" s="64">
        <f>'Indice x departamento'!E46</f>
        <v>0.26104525545380602</v>
      </c>
      <c r="E12" s="64">
        <f>'Indice x departamento'!F46</f>
        <v>0.26365976382297202</v>
      </c>
    </row>
    <row r="14" spans="1:18" x14ac:dyDescent="0.25">
      <c r="A14" s="62" t="s">
        <v>394</v>
      </c>
      <c r="B14" s="7">
        <f ca="1">SUMPRODUCT(B$3:B$11,Departamentos!$C$39:$C$47)/Departamentos!$C$48</f>
        <v>0.64403224685642046</v>
      </c>
      <c r="C14" s="7">
        <f ca="1">SUMPRODUCT(C$3:C$11,Departamentos!$C$39:$C$47)/Departamentos!$C$48</f>
        <v>5.3617577572060773E-2</v>
      </c>
      <c r="D14" s="7">
        <f ca="1">SUMPRODUCT(D$3:D$11,Departamentos!$C$39:$C$47)/Departamentos!$C$48</f>
        <v>0.3647066123004914</v>
      </c>
      <c r="E14" s="7">
        <f ca="1">SUMPRODUCT(E$3:E$11,Departamentos!$C$39:$C$47)/Departamentos!$C$48</f>
        <v>0.70480138537897397</v>
      </c>
      <c r="G14" s="7">
        <f ca="1">(B14*B$12+C14*C$12+D14*D$12+E14*E$12)</f>
        <v>0.45609784225756334</v>
      </c>
      <c r="K14" s="63" t="str">
        <f>CONCATENATE("iBD Regional (",TEXT(AñoDeCalculo,"0000"),")")</f>
        <v>iBD Regional (2018)</v>
      </c>
      <c r="L14" s="63"/>
      <c r="M14" s="63"/>
    </row>
  </sheetData>
  <mergeCells count="5">
    <mergeCell ref="B1:E1"/>
    <mergeCell ref="G1:H1"/>
    <mergeCell ref="A1:A2"/>
    <mergeCell ref="K1:R1"/>
    <mergeCell ref="K14:M14"/>
  </mergeCells>
  <hyperlinks>
    <hyperlink ref="J1" location="'Grafica x regiones'!A1" display="Gráfica" xr:uid="{23A31CDA-5954-427A-88FA-0598F08433F6}"/>
    <hyperlink ref="J2" location="AñoCalculo!C2" display="Selección año" xr:uid="{02610A14-7AAA-42DD-9CAC-19DE81EB1C3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40</vt:i4>
      </vt:variant>
    </vt:vector>
  </HeadingPairs>
  <TitlesOfParts>
    <vt:vector size="50" baseType="lpstr">
      <vt:lpstr>Historicos</vt:lpstr>
      <vt:lpstr>AñoCalculo</vt:lpstr>
      <vt:lpstr>Departamentos</vt:lpstr>
      <vt:lpstr>ListaIndicadores</vt:lpstr>
      <vt:lpstr>ValoresIndicadores</vt:lpstr>
      <vt:lpstr>ParametrosIndice</vt:lpstr>
      <vt:lpstr>Indice x departamento</vt:lpstr>
      <vt:lpstr>Grafica x departamentos</vt:lpstr>
      <vt:lpstr>Indice x región</vt:lpstr>
      <vt:lpstr>Grafica x regiones</vt:lpstr>
      <vt:lpstr>AñoDeCalculo</vt:lpstr>
      <vt:lpstr>CodigosDepartamentos</vt:lpstr>
      <vt:lpstr>CodigosIndicadores</vt:lpstr>
      <vt:lpstr>CodigosValoresIndicadores</vt:lpstr>
      <vt:lpstr>DirectorioIndicadores</vt:lpstr>
      <vt:lpstr>IdAccesoMaterial</vt:lpstr>
      <vt:lpstr>IdAprovechamiento</vt:lpstr>
      <vt:lpstr>IdHabilidadesDigitales</vt:lpstr>
      <vt:lpstr>IdMotivacion</vt:lpstr>
      <vt:lpstr>IndicadoresAccesoMaterial</vt:lpstr>
      <vt:lpstr>IndicadoresAprovechamiento</vt:lpstr>
      <vt:lpstr>IndicadoresHabilidadesDigitales</vt:lpstr>
      <vt:lpstr>IndicadoresMotivacion</vt:lpstr>
      <vt:lpstr>IndiceDepartamento_Dimensiones</vt:lpstr>
      <vt:lpstr>IndiceDepartamento_Max</vt:lpstr>
      <vt:lpstr>IndiceDepartamento_Min</vt:lpstr>
      <vt:lpstr>IndiceDepartamento_Pesos</vt:lpstr>
      <vt:lpstr>IndiceDepartamento_Rango</vt:lpstr>
      <vt:lpstr>IndiceNacional</vt:lpstr>
      <vt:lpstr>IndiceNacional_Dimensiones</vt:lpstr>
      <vt:lpstr>IndiceRegion_Dimensiones</vt:lpstr>
      <vt:lpstr>ListaAccesoMaterial</vt:lpstr>
      <vt:lpstr>ListaAprovechamiento</vt:lpstr>
      <vt:lpstr>ListaDepartamentos</vt:lpstr>
      <vt:lpstr>ListaDimensiones</vt:lpstr>
      <vt:lpstr>ListaHabilidadesDigitales</vt:lpstr>
      <vt:lpstr>ListaMotivacion</vt:lpstr>
      <vt:lpstr>ListaRegiones</vt:lpstr>
      <vt:lpstr>NombresDepartamentos</vt:lpstr>
      <vt:lpstr>NombresDimensiones</vt:lpstr>
      <vt:lpstr>NombresSubindicesDimensiones</vt:lpstr>
      <vt:lpstr>PenetracionXDepartamento</vt:lpstr>
      <vt:lpstr>ValoresIndicadores</vt:lpstr>
      <vt:lpstr>ValoresIndicadores_DesviacionEstandar</vt:lpstr>
      <vt:lpstr>ValoresIndicadores_Invertir</vt:lpstr>
      <vt:lpstr>ValoresIndicadores_Nacional</vt:lpstr>
      <vt:lpstr>ValoresIndicadores_Peso</vt:lpstr>
      <vt:lpstr>ValoresIndicadores_PorRegion</vt:lpstr>
      <vt:lpstr>ValoresIndicadores_Promedio</vt:lpstr>
      <vt:lpstr>VelocidadXDepartamento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Ernesto Lopez</cp:lastModifiedBy>
  <dcterms:created xsi:type="dcterms:W3CDTF">2020-03-19T15:09:19Z</dcterms:created>
  <dcterms:modified xsi:type="dcterms:W3CDTF">2020-11-30T00:45:50Z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1fa4c6d3-ea50-474b-9ac4-faf15f52824f</vt:lpwstr>
  </property>
</Properties>
</file>