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roduct details" sheetId="2" r:id="rId5"/>
    <sheet state="visible" name="Regions" sheetId="3" r:id="rId6"/>
    <sheet state="visible" name="Shipping cost" sheetId="4" r:id="rId7"/>
    <sheet state="visible" name="Answers" sheetId="5" r:id="rId8"/>
    <sheet state="visible" name="Inventory" sheetId="6" r:id="rId9"/>
    <sheet state="visible" name="#6_P&amp;L" sheetId="7" r:id="rId10"/>
    <sheet state="visible" name="#7_Balance" sheetId="8" r:id="rId11"/>
    <sheet state="visible" name="Product analysis" sheetId="9" r:id="rId12"/>
    <sheet state="visible" name="Month analysis" sheetId="10" r:id="rId13"/>
    <sheet state="visible" name="Region analysis" sheetId="11" r:id="rId14"/>
    <sheet state="visible" name="Forecast" sheetId="12" r:id="rId15"/>
  </sheets>
  <definedNames>
    <definedName hidden="1" localSheetId="0" name="_xlnm._FilterDatabase">Orders!$A$1:$L$424</definedName>
    <definedName hidden="1" localSheetId="1" name="_xlnm._FilterDatabase">'Product details'!$B$2:$F$9</definedName>
    <definedName hidden="1" localSheetId="10" name="_xlnm._FilterDatabase">'Region analysis'!$B$2:$L$8</definedName>
  </definedNames>
  <calcPr/>
  <extLst>
    <ext uri="GoogleSheetsCustomDataVersion2">
      <go:sheetsCustomData xmlns:go="http://customooxmlschemas.google.com/" r:id="rId16" roundtripDataChecksum="ElOuzm+BtxLqMBFvde51lsd0JpN7sv6X99xj5YgNs/g="/>
    </ext>
  </extLst>
</workbook>
</file>

<file path=xl/sharedStrings.xml><?xml version="1.0" encoding="utf-8"?>
<sst xmlns="http://schemas.openxmlformats.org/spreadsheetml/2006/main" count="1549" uniqueCount="119">
  <si>
    <t>Order number</t>
  </si>
  <si>
    <t>Order date</t>
  </si>
  <si>
    <t>Order status</t>
  </si>
  <si>
    <t>Product type</t>
  </si>
  <si>
    <t>Shipping type</t>
  </si>
  <si>
    <t>ZIP code</t>
  </si>
  <si>
    <t>Price</t>
  </si>
  <si>
    <t>Weight (g)</t>
  </si>
  <si>
    <t>Production cost</t>
  </si>
  <si>
    <t>Region</t>
  </si>
  <si>
    <t>Shipping cost</t>
  </si>
  <si>
    <t>Month</t>
  </si>
  <si>
    <t>Completed</t>
  </si>
  <si>
    <t>Smartphone</t>
  </si>
  <si>
    <t>Economy</t>
  </si>
  <si>
    <t>Power Bank</t>
  </si>
  <si>
    <t>Screen Protector</t>
  </si>
  <si>
    <t>Express</t>
  </si>
  <si>
    <t>Charger</t>
  </si>
  <si>
    <t>Standard</t>
  </si>
  <si>
    <t>Headphones</t>
  </si>
  <si>
    <t>Canceled</t>
  </si>
  <si>
    <t>Selfie Stick</t>
  </si>
  <si>
    <t>Phone Case</t>
  </si>
  <si>
    <t>Product</t>
  </si>
  <si>
    <t>Category</t>
  </si>
  <si>
    <t>Accessory</t>
  </si>
  <si>
    <t>0-2499</t>
  </si>
  <si>
    <t>North</t>
  </si>
  <si>
    <t>2500-4999</t>
  </si>
  <si>
    <t>East</t>
  </si>
  <si>
    <t>5000-7499</t>
  </si>
  <si>
    <t>South</t>
  </si>
  <si>
    <t>7500-9999</t>
  </si>
  <si>
    <t>West</t>
  </si>
  <si>
    <t>Economy shipping rates (USD)</t>
  </si>
  <si>
    <t>Standard shipping rates (USD)</t>
  </si>
  <si>
    <t>Express shipping rates (USD)</t>
  </si>
  <si>
    <t>Weight range (g)</t>
  </si>
  <si>
    <t>0-49</t>
  </si>
  <si>
    <t>50-99</t>
  </si>
  <si>
    <t>100-149</t>
  </si>
  <si>
    <t>150-199</t>
  </si>
  <si>
    <t>200-249</t>
  </si>
  <si>
    <t>250-299</t>
  </si>
  <si>
    <t>300-399</t>
  </si>
  <si>
    <t>400+</t>
  </si>
  <si>
    <t>WRITE YOUR ANSWERS IN ROW 7</t>
  </si>
  <si>
    <t>Task #1: Total numbers</t>
  </si>
  <si>
    <t>Task #2: Numbers by region</t>
  </si>
  <si>
    <t>Task #3: Numbers by product category</t>
  </si>
  <si>
    <t>Task #4: Numbers over time</t>
  </si>
  <si>
    <t>Task #5: Inventory value</t>
  </si>
  <si>
    <t>Task #6 and #7: Create separate tabs for the P&amp;L and balance sheets</t>
  </si>
  <si>
    <t>Revenue</t>
  </si>
  <si>
    <t>Gross profit</t>
  </si>
  <si>
    <t>Starting value (USD)</t>
  </si>
  <si>
    <t>Ending value (USD)</t>
  </si>
  <si>
    <t>Cost</t>
  </si>
  <si>
    <t>Initial stock</t>
  </si>
  <si>
    <t>Cost of initial stock</t>
  </si>
  <si>
    <t>Price of initial stock</t>
  </si>
  <si>
    <t>Sold</t>
  </si>
  <si>
    <t>Final stock</t>
  </si>
  <si>
    <t>Cost of final stock</t>
  </si>
  <si>
    <t>Price of final stock</t>
  </si>
  <si>
    <t>Profit &amp; Loss</t>
  </si>
  <si>
    <t>H1 2023</t>
  </si>
  <si>
    <t>Cost of Goods Sold (COGS)</t>
  </si>
  <si>
    <t>- COGS (Inventory Sold)</t>
  </si>
  <si>
    <t>-Shipping cost</t>
  </si>
  <si>
    <t>Operating Expenses</t>
  </si>
  <si>
    <t>-Sales and Marketing</t>
  </si>
  <si>
    <t>-General and Administrative</t>
  </si>
  <si>
    <t>EBTIDA*</t>
  </si>
  <si>
    <t>Profit before tax</t>
  </si>
  <si>
    <t>-Tax**</t>
  </si>
  <si>
    <t xml:space="preserve">Net Profit </t>
  </si>
  <si>
    <t>* Debts, depreciations assets and other liabilities were not considered as it was referred TSC had never had any</t>
  </si>
  <si>
    <t>** A 25% tax rate was applied, comprising the 21% federal corporate tax rate and an estimated 4% average state corporate tax rate, to reflect typical U.S. tax obligations for businesses.</t>
  </si>
  <si>
    <t>Balance January</t>
  </si>
  <si>
    <t>Balance June</t>
  </si>
  <si>
    <t>Total H1 2023</t>
  </si>
  <si>
    <t>Assets</t>
  </si>
  <si>
    <t>Inventory January</t>
  </si>
  <si>
    <t>Inventory</t>
  </si>
  <si>
    <t>-Inventory sold</t>
  </si>
  <si>
    <t>Cash</t>
  </si>
  <si>
    <t>Total Inventory</t>
  </si>
  <si>
    <t>Liabilities</t>
  </si>
  <si>
    <t>None</t>
  </si>
  <si>
    <t>Owner's Investment</t>
  </si>
  <si>
    <t>Equity</t>
  </si>
  <si>
    <t>Total Cashflow</t>
  </si>
  <si>
    <t>Retained Earnings</t>
  </si>
  <si>
    <t>-Production cost</t>
  </si>
  <si>
    <t xml:space="preserve">Total </t>
  </si>
  <si>
    <t>Gross Profit</t>
  </si>
  <si>
    <t>Total expenses</t>
  </si>
  <si>
    <t>Total June</t>
  </si>
  <si>
    <t>Average shipping</t>
  </si>
  <si>
    <t>Average profit</t>
  </si>
  <si>
    <t>% of profit</t>
  </si>
  <si>
    <t>% of sales</t>
  </si>
  <si>
    <t>Orders cancelled</t>
  </si>
  <si>
    <t>Total profit</t>
  </si>
  <si>
    <t>% of total profit</t>
  </si>
  <si>
    <t>Canceled Orders</t>
  </si>
  <si>
    <t>Completed Orders</t>
  </si>
  <si>
    <t>Sales</t>
  </si>
  <si>
    <t>Total Orders</t>
  </si>
  <si>
    <t>Month of 2023</t>
  </si>
  <si>
    <t>Sum of sales</t>
  </si>
  <si>
    <t>SALES H1 2023</t>
  </si>
  <si>
    <t>FORECAST H2 2023</t>
  </si>
  <si>
    <t>TOTAL 2023</t>
  </si>
  <si>
    <t>TOTAL H2- 2023</t>
  </si>
  <si>
    <t>Inventory June</t>
  </si>
  <si>
    <t>To be produced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</si>
</sst>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mm&quot;/&quot;yyyy"/>
  </numFmts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/>
    <font>
      <b/>
      <sz val="14.0"/>
      <color theme="1"/>
      <name val="Arial"/>
    </font>
    <font>
      <b/>
      <color theme="1"/>
      <name val="Arial"/>
      <scheme val="minor"/>
    </font>
    <font>
      <i/>
      <color theme="1"/>
      <name val="Arial"/>
      <scheme val="minor"/>
    </font>
    <font>
      <b/>
      <sz val="12.0"/>
      <color theme="1"/>
      <name val="Arial"/>
      <scheme val="minor"/>
    </font>
    <font>
      <sz val="8.0"/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Font="1"/>
    <xf borderId="0" fillId="0" fontId="3" numFmtId="14" xfId="0" applyFont="1" applyNumberForma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center"/>
    </xf>
    <xf borderId="0" fillId="0" fontId="2" numFmtId="164" xfId="0" applyFont="1" applyNumberFormat="1"/>
    <xf borderId="0" fillId="0" fontId="3" numFmtId="164" xfId="0" applyAlignment="1" applyFont="1" applyNumberFormat="1">
      <alignment horizontal="center"/>
    </xf>
    <xf borderId="2" fillId="2" fontId="1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3" fontId="1" numFmtId="0" xfId="0" applyAlignment="1" applyBorder="1" applyFill="1" applyFont="1">
      <alignment shrinkToFit="0" wrapText="1"/>
    </xf>
    <xf borderId="6" fillId="4" fontId="1" numFmtId="0" xfId="0" applyAlignment="1" applyBorder="1" applyFill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5" fillId="3" fontId="1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10" fillId="4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5" fillId="3" fontId="3" numFmtId="0" xfId="0" applyBorder="1" applyFont="1"/>
    <xf borderId="11" fillId="0" fontId="3" numFmtId="4" xfId="0" applyBorder="1" applyFont="1" applyNumberFormat="1"/>
    <xf borderId="0" fillId="0" fontId="3" numFmtId="4" xfId="0" applyFont="1" applyNumberFormat="1"/>
    <xf borderId="12" fillId="0" fontId="3" numFmtId="4" xfId="0" applyBorder="1" applyFont="1" applyNumberFormat="1"/>
    <xf borderId="11" fillId="3" fontId="3" numFmtId="0" xfId="0" applyBorder="1" applyFont="1"/>
    <xf borderId="6" fillId="0" fontId="3" numFmtId="4" xfId="0" applyBorder="1" applyFont="1" applyNumberFormat="1"/>
    <xf borderId="7" fillId="0" fontId="3" numFmtId="4" xfId="0" applyBorder="1" applyFont="1" applyNumberFormat="1"/>
    <xf borderId="8" fillId="0" fontId="3" numFmtId="4" xfId="0" applyBorder="1" applyFont="1" applyNumberFormat="1"/>
    <xf borderId="13" fillId="3" fontId="3" numFmtId="0" xfId="0" applyBorder="1" applyFont="1"/>
    <xf borderId="9" fillId="0" fontId="3" numFmtId="4" xfId="0" applyBorder="1" applyFont="1" applyNumberFormat="1"/>
    <xf borderId="1" fillId="0" fontId="3" numFmtId="4" xfId="0" applyBorder="1" applyFont="1" applyNumberFormat="1"/>
    <xf borderId="10" fillId="0" fontId="3" numFmtId="4" xfId="0" applyBorder="1" applyFont="1" applyNumberFormat="1"/>
    <xf borderId="9" fillId="3" fontId="3" numFmtId="0" xfId="0" applyBorder="1" applyFont="1"/>
    <xf borderId="0" fillId="0" fontId="5" numFmtId="0" xfId="0" applyFont="1"/>
    <xf borderId="6" fillId="5" fontId="3" numFmtId="0" xfId="0" applyAlignment="1" applyBorder="1" applyFill="1" applyFont="1">
      <alignment horizontal="center"/>
    </xf>
    <xf borderId="6" fillId="6" fontId="3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/>
    </xf>
    <xf borderId="6" fillId="8" fontId="3" numFmtId="0" xfId="0" applyAlignment="1" applyBorder="1" applyFill="1" applyFont="1">
      <alignment horizontal="center"/>
    </xf>
    <xf borderId="6" fillId="9" fontId="3" numFmtId="0" xfId="0" applyAlignment="1" applyBorder="1" applyFill="1" applyFont="1">
      <alignment horizontal="center"/>
    </xf>
    <xf borderId="11" fillId="5" fontId="3" numFmtId="0" xfId="0" applyAlignment="1" applyBorder="1" applyFont="1">
      <alignment horizontal="center"/>
    </xf>
    <xf borderId="12" fillId="0" fontId="4" numFmtId="0" xfId="0" applyBorder="1" applyFont="1"/>
    <xf borderId="11" fillId="6" fontId="3" numFmtId="0" xfId="0" applyAlignment="1" applyBorder="1" applyFont="1">
      <alignment horizontal="center"/>
    </xf>
    <xf borderId="11" fillId="7" fontId="3" numFmtId="0" xfId="0" applyAlignment="1" applyBorder="1" applyFont="1">
      <alignment horizontal="center"/>
    </xf>
    <xf borderId="11" fillId="8" fontId="3" numFmtId="0" xfId="0" applyAlignment="1" applyBorder="1" applyFont="1">
      <alignment horizontal="center"/>
    </xf>
    <xf borderId="0" fillId="8" fontId="3" numFmtId="0" xfId="0" applyAlignment="1" applyFont="1">
      <alignment horizontal="center"/>
    </xf>
    <xf borderId="12" fillId="8" fontId="3" numFmtId="0" xfId="0" applyAlignment="1" applyBorder="1" applyFont="1">
      <alignment horizontal="center"/>
    </xf>
    <xf borderId="11" fillId="9" fontId="3" numFmtId="0" xfId="0" applyBorder="1" applyFont="1"/>
    <xf borderId="12" fillId="9" fontId="3" numFmtId="0" xfId="0" applyBorder="1" applyFont="1"/>
    <xf borderId="0" fillId="0" fontId="1" numFmtId="0" xfId="0" applyFont="1"/>
    <xf borderId="11" fillId="5" fontId="3" numFmtId="0" xfId="0" applyBorder="1" applyFont="1"/>
    <xf borderId="0" fillId="5" fontId="3" numFmtId="0" xfId="0" applyFont="1"/>
    <xf borderId="12" fillId="5" fontId="3" numFmtId="0" xfId="0" applyBorder="1" applyFont="1"/>
    <xf borderId="6" fillId="6" fontId="3" numFmtId="0" xfId="0" applyBorder="1" applyFont="1"/>
    <xf borderId="7" fillId="6" fontId="3" numFmtId="0" xfId="0" applyBorder="1" applyFont="1"/>
    <xf borderId="8" fillId="6" fontId="3" numFmtId="0" xfId="0" applyBorder="1" applyFont="1"/>
    <xf borderId="6" fillId="7" fontId="3" numFmtId="0" xfId="0" applyBorder="1" applyFont="1"/>
    <xf borderId="7" fillId="7" fontId="3" numFmtId="0" xfId="0" applyBorder="1" applyFont="1"/>
    <xf borderId="8" fillId="7" fontId="3" numFmtId="0" xfId="0" applyBorder="1" applyFont="1"/>
    <xf borderId="11" fillId="8" fontId="3" numFmtId="0" xfId="0" applyBorder="1" applyFont="1"/>
    <xf borderId="0" fillId="8" fontId="3" numFmtId="0" xfId="0" applyFont="1"/>
    <xf borderId="12" fillId="8" fontId="3" numFmtId="0" xfId="0" applyBorder="1" applyFont="1"/>
    <xf borderId="9" fillId="5" fontId="1" numFmtId="0" xfId="0" applyAlignment="1" applyBorder="1" applyFont="1">
      <alignment shrinkToFit="0" wrapText="1"/>
    </xf>
    <xf borderId="1" fillId="5" fontId="1" numFmtId="0" xfId="0" applyAlignment="1" applyBorder="1" applyFont="1">
      <alignment shrinkToFit="0" wrapText="1"/>
    </xf>
    <xf borderId="10" fillId="5" fontId="1" numFmtId="0" xfId="0" applyAlignment="1" applyBorder="1" applyFont="1">
      <alignment shrinkToFit="0" wrapText="1"/>
    </xf>
    <xf borderId="9" fillId="6" fontId="1" numFmtId="0" xfId="0" applyAlignment="1" applyBorder="1" applyFont="1">
      <alignment shrinkToFit="0" wrapText="1"/>
    </xf>
    <xf borderId="1" fillId="6" fontId="1" numFmtId="0" xfId="0" applyAlignment="1" applyBorder="1" applyFont="1">
      <alignment shrinkToFit="0" wrapText="1"/>
    </xf>
    <xf borderId="10" fillId="6" fontId="1" numFmtId="0" xfId="0" applyAlignment="1" applyBorder="1" applyFont="1">
      <alignment shrinkToFit="0" wrapText="1"/>
    </xf>
    <xf borderId="9" fillId="7" fontId="1" numFmtId="0" xfId="0" applyAlignment="1" applyBorder="1" applyFont="1">
      <alignment shrinkToFit="0" wrapText="1"/>
    </xf>
    <xf borderId="1" fillId="7" fontId="1" numFmtId="0" xfId="0" applyAlignment="1" applyBorder="1" applyFont="1">
      <alignment shrinkToFit="0" wrapText="1"/>
    </xf>
    <xf borderId="10" fillId="7" fontId="1" numFmtId="0" xfId="0" applyAlignment="1" applyBorder="1" applyFont="1">
      <alignment shrinkToFit="0" wrapText="1"/>
    </xf>
    <xf borderId="9" fillId="8" fontId="1" numFmtId="0" xfId="0" applyAlignment="1" applyBorder="1" applyFont="1">
      <alignment shrinkToFit="0" wrapText="1"/>
    </xf>
    <xf borderId="1" fillId="8" fontId="1" numFmtId="0" xfId="0" applyAlignment="1" applyBorder="1" applyFont="1">
      <alignment shrinkToFit="0" wrapText="1"/>
    </xf>
    <xf borderId="10" fillId="8" fontId="1" numFmtId="0" xfId="0" applyAlignment="1" applyBorder="1" applyFont="1">
      <alignment shrinkToFit="0" wrapText="1"/>
    </xf>
    <xf borderId="9" fillId="9" fontId="1" numFmtId="0" xfId="0" applyAlignment="1" applyBorder="1" applyFont="1">
      <alignment shrinkToFit="0" wrapText="1"/>
    </xf>
    <xf borderId="10" fillId="9" fontId="1" numFmtId="0" xfId="0" applyAlignment="1" applyBorder="1" applyFont="1">
      <alignment shrinkToFit="0" wrapText="1"/>
    </xf>
    <xf borderId="9" fillId="5" fontId="3" numFmtId="164" xfId="0" applyBorder="1" applyFont="1" applyNumberFormat="1"/>
    <xf borderId="1" fillId="5" fontId="3" numFmtId="164" xfId="0" applyBorder="1" applyFont="1" applyNumberFormat="1"/>
    <xf borderId="10" fillId="5" fontId="3" numFmtId="164" xfId="0" applyBorder="1" applyFont="1" applyNumberFormat="1"/>
    <xf borderId="9" fillId="6" fontId="3" numFmtId="164" xfId="0" applyBorder="1" applyFont="1" applyNumberFormat="1"/>
    <xf borderId="1" fillId="6" fontId="3" numFmtId="164" xfId="0" applyBorder="1" applyFont="1" applyNumberFormat="1"/>
    <xf borderId="10" fillId="6" fontId="3" numFmtId="164" xfId="0" applyBorder="1" applyFont="1" applyNumberFormat="1"/>
    <xf borderId="9" fillId="7" fontId="3" numFmtId="164" xfId="0" applyBorder="1" applyFont="1" applyNumberFormat="1"/>
    <xf borderId="1" fillId="7" fontId="3" numFmtId="164" xfId="0" applyBorder="1" applyFont="1" applyNumberFormat="1"/>
    <xf borderId="10" fillId="7" fontId="3" numFmtId="164" xfId="0" applyBorder="1" applyFont="1" applyNumberFormat="1"/>
    <xf borderId="9" fillId="8" fontId="3" numFmtId="164" xfId="0" applyBorder="1" applyFont="1" applyNumberFormat="1"/>
    <xf borderId="1" fillId="8" fontId="3" numFmtId="164" xfId="0" applyBorder="1" applyFont="1" applyNumberFormat="1"/>
    <xf borderId="10" fillId="8" fontId="3" numFmtId="164" xfId="0" applyBorder="1" applyFont="1" applyNumberFormat="1"/>
    <xf borderId="9" fillId="9" fontId="3" numFmtId="164" xfId="0" applyBorder="1" applyFont="1" applyNumberFormat="1"/>
    <xf borderId="10" fillId="9" fontId="3" numFmtId="164" xfId="0" applyBorder="1" applyFont="1" applyNumberFormat="1"/>
    <xf borderId="0" fillId="0" fontId="3" numFmtId="0" xfId="0" applyAlignment="1" applyFont="1">
      <alignment vertical="bottom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4" fontId="2" numFmtId="0" xfId="0" applyFont="1"/>
    <xf borderId="0" fillId="4" fontId="6" numFmtId="164" xfId="0" applyFont="1" applyNumberFormat="1"/>
    <xf borderId="0" fillId="4" fontId="1" numFmtId="164" xfId="0" applyAlignment="1" applyFont="1" applyNumberFormat="1">
      <alignment horizontal="right" vertical="bottom"/>
    </xf>
    <xf borderId="0" fillId="0" fontId="6" numFmtId="0" xfId="0" applyFont="1"/>
    <xf borderId="0" fillId="0" fontId="6" numFmtId="164" xfId="0" applyFont="1" applyNumberFormat="1"/>
    <xf borderId="0" fillId="0" fontId="7" numFmtId="0" xfId="0" applyAlignment="1" applyFont="1">
      <alignment readingOrder="0"/>
    </xf>
    <xf borderId="0" fillId="0" fontId="7" numFmtId="164" xfId="0" applyFont="1" applyNumberFormat="1"/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164" xfId="0" applyFont="1" applyNumberFormat="1"/>
    <xf borderId="0" fillId="0" fontId="9" numFmtId="0" xfId="0" applyAlignment="1" applyFont="1">
      <alignment readingOrder="0" shrinkToFit="0" wrapText="1"/>
    </xf>
    <xf borderId="1" fillId="0" fontId="4" numFmtId="0" xfId="0" applyBorder="1" applyFont="1"/>
    <xf borderId="0" fillId="4" fontId="2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6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164" xfId="0" applyFont="1" applyNumberFormat="1"/>
    <xf borderId="1" fillId="2" fontId="11" numFmtId="0" xfId="0" applyAlignment="1" applyBorder="1" applyFont="1">
      <alignment horizontal="left" readingOrder="0" shrinkToFit="0" vertical="center" wrapText="1"/>
    </xf>
    <xf borderId="1" fillId="2" fontId="11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readingOrder="0"/>
    </xf>
    <xf borderId="0" fillId="0" fontId="2" numFmtId="10" xfId="0" applyFont="1" applyNumberFormat="1"/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2" numFmtId="164" xfId="0" applyAlignment="1" applyFont="1" applyNumberFormat="1">
      <alignment horizontal="center" vertical="center"/>
    </xf>
    <xf borderId="0" fillId="0" fontId="2" numFmtId="10" xfId="0" applyAlignment="1" applyFont="1" applyNumberFormat="1">
      <alignment horizontal="center" vertical="center"/>
    </xf>
    <xf borderId="0" fillId="0" fontId="2" numFmtId="3" xfId="0" applyFont="1" applyNumberFormat="1"/>
    <xf borderId="0" fillId="0" fontId="10" numFmtId="0" xfId="0" applyAlignment="1" applyFont="1">
      <alignment horizontal="center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center" readingOrder="0" textRotation="45" vertical="center"/>
    </xf>
    <xf borderId="14" fillId="0" fontId="4" numFmtId="0" xfId="0" applyBorder="1" applyFont="1"/>
    <xf borderId="14" fillId="0" fontId="2" numFmtId="0" xfId="0" applyAlignment="1" applyBorder="1" applyFont="1">
      <alignment readingOrder="0"/>
    </xf>
    <xf borderId="14" fillId="0" fontId="2" numFmtId="164" xfId="0" applyBorder="1" applyFont="1" applyNumberFormat="1"/>
    <xf borderId="14" fillId="0" fontId="2" numFmtId="3" xfId="0" applyBorder="1" applyFont="1" applyNumberFormat="1"/>
    <xf borderId="0" fillId="0" fontId="6" numFmtId="3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% of sales of each product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'Product analysis'!$H$2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'Product analysis'!$B$3:$B$9</c:f>
            </c:strRef>
          </c:cat>
          <c:val>
            <c:numRef>
              <c:f>'Product analysis'!$H$3:$H$9</c:f>
              <c:numCache/>
            </c:numRef>
          </c:val>
        </c:ser>
        <c:axId val="2125305944"/>
        <c:axId val="807053441"/>
      </c:barChart>
      <c:catAx>
        <c:axId val="2125305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7053441"/>
      </c:catAx>
      <c:valAx>
        <c:axId val="807053441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of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3059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% of profit of each product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'Product analysis'!$G$2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'Product analysis'!$B$3:$B$9</c:f>
            </c:strRef>
          </c:cat>
          <c:val>
            <c:numRef>
              <c:f>'Product analysis'!$G$3:$G$9</c:f>
              <c:numCache/>
            </c:numRef>
          </c:val>
        </c:ser>
        <c:axId val="980084725"/>
        <c:axId val="123420971"/>
      </c:barChart>
      <c:catAx>
        <c:axId val="9800847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420971"/>
      </c:catAx>
      <c:valAx>
        <c:axId val="1234209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of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00847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Revenue per Month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1155C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'Month analysis'!$B$3:$B$8</c:f>
            </c:strRef>
          </c:cat>
          <c:val>
            <c:numRef>
              <c:f>'Month analysis'!$C$3:$C$8</c:f>
              <c:numCache/>
            </c:numRef>
          </c:val>
          <c:smooth val="0"/>
        </c:ser>
        <c:axId val="1554340534"/>
        <c:axId val="1492025724"/>
      </c:lineChart>
      <c:catAx>
        <c:axId val="15543405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025724"/>
      </c:catAx>
      <c:valAx>
        <c:axId val="1492025724"/>
        <c:scaling>
          <c:orientation val="minMax"/>
          <c:min val="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43405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11</xdr:row>
      <xdr:rowOff>123825</xdr:rowOff>
    </xdr:from>
    <xdr:ext cx="4562475" cy="2809875"/>
    <xdr:graphicFrame>
      <xdr:nvGraphicFramePr>
        <xdr:cNvPr id="753273205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419100</xdr:colOff>
      <xdr:row>11</xdr:row>
      <xdr:rowOff>161925</xdr:rowOff>
    </xdr:from>
    <xdr:ext cx="4476750" cy="2771775"/>
    <xdr:graphicFrame>
      <xdr:nvGraphicFramePr>
        <xdr:cNvPr id="75195933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657225</xdr:colOff>
      <xdr:row>9</xdr:row>
      <xdr:rowOff>85725</xdr:rowOff>
    </xdr:from>
    <xdr:ext cx="5715000" cy="3533775"/>
    <xdr:graphicFrame>
      <xdr:nvGraphicFramePr>
        <xdr:cNvPr id="355974755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9</xdr:row>
      <xdr:rowOff>47625</xdr:rowOff>
    </xdr:from>
    <xdr:ext cx="5715000" cy="3533775"/>
    <xdr:pic>
      <xdr:nvPicPr>
        <xdr:cNvPr id="225843450" name="Chart4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9.13"/>
    <col customWidth="1" min="3" max="3" width="9.75"/>
    <col customWidth="1" min="4" max="4" width="10.25"/>
    <col customWidth="1" min="5" max="5" width="10.75"/>
    <col customWidth="1" min="6" max="6" width="7.5"/>
    <col customWidth="1" min="7" max="7" width="7.63"/>
    <col customWidth="1" min="8" max="8" width="9.63"/>
    <col customWidth="1" min="9" max="9" width="12.25"/>
    <col customWidth="1" min="10" max="10" width="9.13"/>
    <col customWidth="1" min="11" max="11" width="10.75"/>
    <col customWidth="1" min="12" max="12" width="8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</row>
    <row r="2" ht="15.75" customHeight="1">
      <c r="A2" s="3">
        <v>71681.0</v>
      </c>
      <c r="B2" s="4">
        <v>44927.0</v>
      </c>
      <c r="C2" s="3" t="s">
        <v>12</v>
      </c>
      <c r="D2" s="3" t="s">
        <v>13</v>
      </c>
      <c r="E2" s="3" t="s">
        <v>14</v>
      </c>
      <c r="F2" s="3">
        <v>1387.0</v>
      </c>
      <c r="G2" s="5">
        <f>VLOOKUP(D2,'Product details'!$B$3:$E$9,4,FALSE)</f>
        <v>300</v>
      </c>
      <c r="H2" s="6">
        <f>VLOOKUP(D2,'Product details'!B3:D9,3,FALSE)</f>
        <v>250</v>
      </c>
      <c r="I2" s="5">
        <f>VLOOKUP(D2,'Product details'!$B$3:$F$9,5,FALSE)</f>
        <v>80</v>
      </c>
      <c r="J2" s="6" t="str">
        <f>IFS(
  AND(F2&gt;=0, F2&lt;=2499), Regions!C$3,
  AND(F2&gt;=2500, F2&lt;=4999), Regions!C$4,
  AND(F2&gt;=5000, F2&lt;=7499), Regions!C$5,
  AND(F2&gt;=7500, F2&lt;=9999), Regions!C$6
)
</f>
        <v>North</v>
      </c>
      <c r="K2" s="7">
        <f t="array" ref="K2">IFS(
  E2="Economy",
  INDEX('Shipping cost'!$B:$E,
    IFS(
      H2&gt;=400, 12,
      H2&gt;=300, 11,
      H2&gt;=250, 10,
      H2&gt;=200, 9,
      H2&gt;=150, 8,
      H2&gt;=100, 7,
      H2&gt;=50, 6,
      H2&gt;=0, 5
    ),
    MATCH(J2, 'Shipping cost'!$B$4:$E$4, 0)
  ),
  E2="Standard",
  INDEX('Shipping cost'!$H:$K,
    IFS(
      H2&gt;=400, 12,
      H2&gt;=300, 11,
      H2&gt;=250, 10,
      H2&gt;=200, 9,
      H2&gt;=150, 8,
      H2&gt;=100, 7,
      H2&gt;=50, 6,
      H2&gt;=0, 5
    ),
    MATCH(J2, 'Shipping cost'!$H$4:$K$4, 0)
  ),
  E2="Express",
  INDEX('Shipping cost'!$N:$Q,
    IFS(
      H2&gt;=400, 12,
      H2&gt;=300, 11,
      H2&gt;=250, 10,
      H2&gt;=200, 9,
      H2&gt;=150, 8,
      H2&gt;=100, 7,
      H2&gt;=50, 6,
      H2&gt;=0, 5
    ),
    MATCH(J2, 'Shipping cost'!$N$4:$Q$4, 0)
  ),
  TRUE, 0
)
</f>
        <v>1.89</v>
      </c>
      <c r="L2" s="8">
        <f t="shared" ref="L2:L424" si="1">MONTH(B2)</f>
        <v>1</v>
      </c>
      <c r="O2" s="9" t="str">
        <f t="array" ref="O2">INDEX('Shipping cost'!B:E, MATCH(H2, VALUE('Shipping cost'!A:A), 1), MATCH(J2, 'Shipping cost'!B4:E4, 0))
</f>
        <v/>
      </c>
    </row>
    <row r="3" ht="15.75" customHeight="1">
      <c r="A3" s="3">
        <v>95862.0</v>
      </c>
      <c r="B3" s="4">
        <v>44927.0</v>
      </c>
      <c r="C3" s="3" t="s">
        <v>12</v>
      </c>
      <c r="D3" s="3" t="s">
        <v>13</v>
      </c>
      <c r="E3" s="3" t="s">
        <v>14</v>
      </c>
      <c r="F3" s="3">
        <v>2915.0</v>
      </c>
      <c r="G3" s="5">
        <f>VLOOKUP(D3,'Product details'!$B$3:$E$9,4,FALSE)</f>
        <v>300</v>
      </c>
      <c r="H3" s="6">
        <f>VLOOKUP(D3,'Product details'!$B$3:$E$9,3,FALSE)</f>
        <v>250</v>
      </c>
      <c r="I3" s="5">
        <f>VLOOKUP(D3,'Product details'!$B$3:$F$9,5,FALSE)</f>
        <v>80</v>
      </c>
      <c r="J3" s="6" t="str">
        <f>IFS(
  AND(F3&gt;=0, F3&lt;=2499), Regions!C$3,
  AND(F3&gt;=2500, F3&lt;=4999), Regions!C$4,
  AND(F3&gt;=5000, F3&lt;=7499), Regions!C$5,
  AND(F3&gt;=7500, F3&lt;=9999), Regions!C$6
)
</f>
        <v>East</v>
      </c>
      <c r="K3" s="7">
        <f t="array" ref="K3">IFS(
  E3="Economy",
  INDEX('Shipping cost'!$B:$E,
    IFS(
      H3&gt;=400, 12,
      H3&gt;=300, 11,
      H3&gt;=250, 10,
      H3&gt;=200, 9,
      H3&gt;=150, 8,
      H3&gt;=100, 7,
      H3&gt;=50, 6,
      H3&gt;=0, 5
    ),
    MATCH(J3, 'Shipping cost'!$B$4:$E$4, 0)
  ),
  E3="Standard",
  INDEX('Shipping cost'!$H:$K,
    IFS(
      H3&gt;=400, 12,
      H3&gt;=300, 11,
      H3&gt;=250, 10,
      H3&gt;=200, 9,
      H3&gt;=150, 8,
      H3&gt;=100, 7,
      H3&gt;=50, 6,
      H3&gt;=0, 5
    ),
    MATCH(J3, 'Shipping cost'!$H$4:$K$4, 0)
  ),
  E3="Express",
  INDEX('Shipping cost'!$N:$Q,
    IFS(
      H3&gt;=400, 12,
      H3&gt;=300, 11,
      H3&gt;=250, 10,
      H3&gt;=200, 9,
      H3&gt;=150, 8,
      H3&gt;=100, 7,
      H3&gt;=50, 6,
      H3&gt;=0, 5
    ),
    MATCH(J3, 'Shipping cost'!$N$4:$Q$4, 0)
  ),
  TRUE, 0
)
</f>
        <v>2.18</v>
      </c>
      <c r="L3" s="8">
        <f t="shared" si="1"/>
        <v>1</v>
      </c>
    </row>
    <row r="4" ht="15.75" customHeight="1">
      <c r="A4" s="3">
        <v>14262.0</v>
      </c>
      <c r="B4" s="4">
        <v>44928.0</v>
      </c>
      <c r="C4" s="3" t="s">
        <v>12</v>
      </c>
      <c r="D4" s="3" t="s">
        <v>15</v>
      </c>
      <c r="E4" s="3" t="s">
        <v>14</v>
      </c>
      <c r="F4" s="3">
        <v>7461.0</v>
      </c>
      <c r="G4" s="5">
        <f>VLOOKUP(D4,'Product details'!$B$3:$E$9,4,FALSE)</f>
        <v>30</v>
      </c>
      <c r="H4" s="6">
        <f>VLOOKUP(D4,'Product details'!$B$3:$E$9,3,FALSE)</f>
        <v>300</v>
      </c>
      <c r="I4" s="5">
        <f>VLOOKUP(D4,'Product details'!$B$3:$F$9,5,FALSE)</f>
        <v>7</v>
      </c>
      <c r="J4" s="6" t="str">
        <f>IFS(
  AND(F4&gt;=0, F4&lt;=2499), Regions!C$3,
  AND(F4&gt;=2500, F4&lt;=4999), Regions!C$4,
  AND(F4&gt;=5000, F4&lt;=7499), Regions!C$5,
  AND(F4&gt;=7500, F4&lt;=9999), Regions!C$6
)
</f>
        <v>South</v>
      </c>
      <c r="K4" s="7">
        <f t="array" ref="K4">IFS(
  E4="Economy",
  INDEX('Shipping cost'!$B:$E,
    IFS(
      H4&gt;=400, 12,
      H4&gt;=300, 11,
      H4&gt;=250, 10,
      H4&gt;=200, 9,
      H4&gt;=150, 8,
      H4&gt;=100, 7,
      H4&gt;=50, 6,
      H4&gt;=0, 5
    ),
    MATCH(J4, 'Shipping cost'!$B$4:$E$4, 0)
  ),
  E4="Standard",
  INDEX('Shipping cost'!$H:$K,
    IFS(
      H4&gt;=400, 12,
      H4&gt;=300, 11,
      H4&gt;=250, 10,
      H4&gt;=200, 9,
      H4&gt;=150, 8,
      H4&gt;=100, 7,
      H4&gt;=50, 6,
      H4&gt;=0, 5
    ),
    MATCH(J4, 'Shipping cost'!$H$4:$K$4, 0)
  ),
  E4="Express",
  INDEX('Shipping cost'!$N:$Q,
    IFS(
      H4&gt;=400, 12,
      H4&gt;=300, 11,
      H4&gt;=250, 10,
      H4&gt;=200, 9,
      H4&gt;=150, 8,
      H4&gt;=100, 7,
      H4&gt;=50, 6,
      H4&gt;=0, 5
    ),
    MATCH(J4, 'Shipping cost'!$N$4:$Q$4, 0)
  ),
  TRUE, 0
)
</f>
        <v>3.26</v>
      </c>
      <c r="L4" s="8">
        <f t="shared" si="1"/>
        <v>1</v>
      </c>
    </row>
    <row r="5" ht="15.75" customHeight="1">
      <c r="A5" s="3">
        <v>37710.0</v>
      </c>
      <c r="B5" s="4">
        <v>44928.0</v>
      </c>
      <c r="C5" s="3" t="s">
        <v>12</v>
      </c>
      <c r="D5" s="3" t="s">
        <v>16</v>
      </c>
      <c r="E5" s="3" t="s">
        <v>17</v>
      </c>
      <c r="F5" s="3">
        <v>1897.0</v>
      </c>
      <c r="G5" s="5">
        <f>VLOOKUP(D5,'Product details'!$B$3:$E$9,4,FALSE)</f>
        <v>5</v>
      </c>
      <c r="H5" s="6">
        <f>VLOOKUP(D5,'Product details'!$B$3:$E$9,3,FALSE)</f>
        <v>20</v>
      </c>
      <c r="I5" s="5">
        <f>VLOOKUP(D5,'Product details'!$B$3:$F$9,5,FALSE)</f>
        <v>1</v>
      </c>
      <c r="J5" s="6" t="str">
        <f>IFS(
  AND(F5&gt;=0, F5&lt;=2499), Regions!C$3,
  AND(F5&gt;=2500, F5&lt;=4999), Regions!C$4,
  AND(F5&gt;=5000, F5&lt;=7499), Regions!C$5,
  AND(F5&gt;=7500, F5&lt;=9999), Regions!C$6
)
</f>
        <v>North</v>
      </c>
      <c r="K5" s="7">
        <f t="array" ref="K5">IFS(
  E5="Economy",
  INDEX('Shipping cost'!$B:$E,
    IFS(
      H5&gt;=400, 12,
      H5&gt;=300, 11,
      H5&gt;=250, 10,
      H5&gt;=200, 9,
      H5&gt;=150, 8,
      H5&gt;=100, 7,
      H5&gt;=50, 6,
      H5&gt;=0, 5
    ),
    MATCH(J5, 'Shipping cost'!$B$4:$E$4, 0)
  ),
  E5="Standard",
  INDEX('Shipping cost'!$H:$K,
    IFS(
      H5&gt;=400, 12,
      H5&gt;=300, 11,
      H5&gt;=250, 10,
      H5&gt;=200, 9,
      H5&gt;=150, 8,
      H5&gt;=100, 7,
      H5&gt;=50, 6,
      H5&gt;=0, 5
    ),
    MATCH(J5, 'Shipping cost'!$H$4:$K$4, 0)
  ),
  E5="Express",
  INDEX('Shipping cost'!$N:$Q,
    IFS(
      H5&gt;=400, 12,
      H5&gt;=300, 11,
      H5&gt;=250, 10,
      H5&gt;=200, 9,
      H5&gt;=150, 8,
      H5&gt;=100, 7,
      H5&gt;=50, 6,
      H5&gt;=0, 5
    ),
    MATCH(J5, 'Shipping cost'!$N$4:$Q$4, 0)
  ),
  TRUE, 0
)
</f>
        <v>0.78</v>
      </c>
      <c r="L5" s="8">
        <f t="shared" si="1"/>
        <v>1</v>
      </c>
    </row>
    <row r="6" ht="15.75" customHeight="1">
      <c r="A6" s="3">
        <v>52969.0</v>
      </c>
      <c r="B6" s="4">
        <v>44928.0</v>
      </c>
      <c r="C6" s="3" t="s">
        <v>12</v>
      </c>
      <c r="D6" s="3" t="s">
        <v>13</v>
      </c>
      <c r="E6" s="3" t="s">
        <v>14</v>
      </c>
      <c r="F6" s="3">
        <v>5517.0</v>
      </c>
      <c r="G6" s="5">
        <f>VLOOKUP(D6,'Product details'!$B$3:$E$9,4,FALSE)</f>
        <v>300</v>
      </c>
      <c r="H6" s="6">
        <f>VLOOKUP(D6,'Product details'!$B$3:$E$9,3,FALSE)</f>
        <v>250</v>
      </c>
      <c r="I6" s="5">
        <f>VLOOKUP(D6,'Product details'!$B$3:$F$9,5,FALSE)</f>
        <v>80</v>
      </c>
      <c r="J6" s="6" t="str">
        <f>IFS(
  AND(F6&gt;=0, F6&lt;=2499), Regions!C$3,
  AND(F6&gt;=2500, F6&lt;=4999), Regions!C$4,
  AND(F6&gt;=5000, F6&lt;=7499), Regions!C$5,
  AND(F6&gt;=7500, F6&lt;=9999), Regions!C$6
)
</f>
        <v>South</v>
      </c>
      <c r="K6" s="7">
        <f t="array" ref="K6">IFS(
  E6="Economy",
  INDEX('Shipping cost'!$B:$E,
    IFS(
      H6&gt;=400, 12,
      H6&gt;=300, 11,
      H6&gt;=250, 10,
      H6&gt;=200, 9,
      H6&gt;=150, 8,
      H6&gt;=100, 7,
      H6&gt;=50, 6,
      H6&gt;=0, 5
    ),
    MATCH(J6, 'Shipping cost'!$B$4:$E$4, 0)
  ),
  E6="Standard",
  INDEX('Shipping cost'!$H:$K,
    IFS(
      H6&gt;=400, 12,
      H6&gt;=300, 11,
      H6&gt;=250, 10,
      H6&gt;=200, 9,
      H6&gt;=150, 8,
      H6&gt;=100, 7,
      H6&gt;=50, 6,
      H6&gt;=0, 5
    ),
    MATCH(J6, 'Shipping cost'!$H$4:$K$4, 0)
  ),
  E6="Express",
  INDEX('Shipping cost'!$N:$Q,
    IFS(
      H6&gt;=400, 12,
      H6&gt;=300, 11,
      H6&gt;=250, 10,
      H6&gt;=200, 9,
      H6&gt;=150, 8,
      H6&gt;=100, 7,
      H6&gt;=50, 6,
      H6&gt;=0, 5
    ),
    MATCH(J6, 'Shipping cost'!$N$4:$Q$4, 0)
  ),
  TRUE, 0
)
</f>
        <v>2.51</v>
      </c>
      <c r="L6" s="8">
        <f t="shared" si="1"/>
        <v>1</v>
      </c>
    </row>
    <row r="7" ht="15.75" customHeight="1">
      <c r="A7" s="3">
        <v>76609.0</v>
      </c>
      <c r="B7" s="4">
        <v>44928.0</v>
      </c>
      <c r="C7" s="3" t="s">
        <v>12</v>
      </c>
      <c r="D7" s="3" t="s">
        <v>13</v>
      </c>
      <c r="E7" s="3" t="s">
        <v>17</v>
      </c>
      <c r="F7" s="3">
        <v>1889.0</v>
      </c>
      <c r="G7" s="5">
        <f>VLOOKUP(D7,'Product details'!$B$3:$E$9,4,FALSE)</f>
        <v>300</v>
      </c>
      <c r="H7" s="6">
        <f>VLOOKUP(D7,'Product details'!$B$3:$E$9,3,FALSE)</f>
        <v>250</v>
      </c>
      <c r="I7" s="5">
        <f>VLOOKUP(D7,'Product details'!$B$3:$F$9,5,FALSE)</f>
        <v>80</v>
      </c>
      <c r="J7" s="6" t="str">
        <f>IFS(
  AND(F7&gt;=0, F7&lt;=2499), Regions!C$3,
  AND(F7&gt;=2500, F7&lt;=4999), Regions!C$4,
  AND(F7&gt;=5000, F7&lt;=7499), Regions!C$5,
  AND(F7&gt;=7500, F7&lt;=9999), Regions!C$6
)
</f>
        <v>North</v>
      </c>
      <c r="K7" s="7">
        <f t="array" ref="K7">IFS(
  E7="Economy",
  INDEX('Shipping cost'!$B:$E,
    IFS(
      H7&gt;=400, 12,
      H7&gt;=300, 11,
      H7&gt;=250, 10,
      H7&gt;=200, 9,
      H7&gt;=150, 8,
      H7&gt;=100, 7,
      H7&gt;=50, 6,
      H7&gt;=0, 5
    ),
    MATCH(J7, 'Shipping cost'!$B$4:$E$4, 0)
  ),
  E7="Standard",
  INDEX('Shipping cost'!$H:$K,
    IFS(
      H7&gt;=400, 12,
      H7&gt;=300, 11,
      H7&gt;=250, 10,
      H7&gt;=200, 9,
      H7&gt;=150, 8,
      H7&gt;=100, 7,
      H7&gt;=50, 6,
      H7&gt;=0, 5
    ),
    MATCH(J7, 'Shipping cost'!$H$4:$K$4, 0)
  ),
  E7="Express",
  INDEX('Shipping cost'!$N:$Q,
    IFS(
      H7&gt;=400, 12,
      H7&gt;=300, 11,
      H7&gt;=250, 10,
      H7&gt;=200, 9,
      H7&gt;=150, 8,
      H7&gt;=100, 7,
      H7&gt;=50, 6,
      H7&gt;=0, 5
    ),
    MATCH(J7, 'Shipping cost'!$N$4:$Q$4, 0)
  ),
  TRUE, 0
)
</f>
        <v>2.96</v>
      </c>
      <c r="L7" s="8">
        <f t="shared" si="1"/>
        <v>1</v>
      </c>
    </row>
    <row r="8" ht="15.75" customHeight="1">
      <c r="A8" s="3">
        <v>77845.0</v>
      </c>
      <c r="B8" s="10">
        <v>44928.0</v>
      </c>
      <c r="C8" s="11" t="s">
        <v>12</v>
      </c>
      <c r="D8" s="3" t="s">
        <v>18</v>
      </c>
      <c r="E8" s="3" t="s">
        <v>19</v>
      </c>
      <c r="F8" s="3">
        <v>9136.0</v>
      </c>
      <c r="G8" s="5">
        <f>VLOOKUP(D8,'Product details'!$B$3:$E$9,4,FALSE)</f>
        <v>25</v>
      </c>
      <c r="H8" s="6">
        <f>VLOOKUP(D8,'Product details'!$B$3:$E$9,3,FALSE)</f>
        <v>150</v>
      </c>
      <c r="I8" s="5">
        <f>VLOOKUP(D8,'Product details'!$B$3:$F$9,5,FALSE)</f>
        <v>5</v>
      </c>
      <c r="J8" s="6" t="str">
        <f>IFS(
  AND(F8&gt;=0, F8&lt;=2499), Regions!C$3,
  AND(F8&gt;=2500, F8&lt;=4999), Regions!C$4,
  AND(F8&gt;=5000, F8&lt;=7499), Regions!C$5,
  AND(F8&gt;=7500, F8&lt;=9999), Regions!C$6
)
</f>
        <v>West</v>
      </c>
      <c r="K8" s="7">
        <f t="array" ref="K8">IFS(
  E8="Economy",
  INDEX('Shipping cost'!$B:$E,
    IFS(
      H8&gt;=400, 12,
      H8&gt;=300, 11,
      H8&gt;=250, 10,
      H8&gt;=200, 9,
      H8&gt;=150, 8,
      H8&gt;=100, 7,
      H8&gt;=50, 6,
      H8&gt;=0, 5
    ),
    MATCH(J8, 'Shipping cost'!$B$4:$E$4, 0)
  ),
  E8="Standard",
  INDEX('Shipping cost'!$H:$K,
    IFS(
      H8&gt;=400, 12,
      H8&gt;=300, 11,
      H8&gt;=250, 10,
      H8&gt;=200, 9,
      H8&gt;=150, 8,
      H8&gt;=100, 7,
      H8&gt;=50, 6,
      H8&gt;=0, 5
    ),
    MATCH(J8, 'Shipping cost'!$H$4:$K$4, 0)
  ),
  E8="Express",
  INDEX('Shipping cost'!$N:$Q,
    IFS(
      H8&gt;=400, 12,
      H8&gt;=300, 11,
      H8&gt;=250, 10,
      H8&gt;=200, 9,
      H8&gt;=150, 8,
      H8&gt;=100, 7,
      H8&gt;=50, 6,
      H8&gt;=0, 5
    ),
    MATCH(J8, 'Shipping cost'!$N$4:$Q$4, 0)
  ),
  TRUE, 0
)
</f>
        <v>2.06</v>
      </c>
      <c r="L8" s="8">
        <f t="shared" si="1"/>
        <v>1</v>
      </c>
    </row>
    <row r="9" ht="15.75" customHeight="1">
      <c r="A9" s="3">
        <v>89011.0</v>
      </c>
      <c r="B9" s="4">
        <v>44928.0</v>
      </c>
      <c r="C9" s="3" t="s">
        <v>12</v>
      </c>
      <c r="D9" s="3" t="s">
        <v>20</v>
      </c>
      <c r="E9" s="3" t="s">
        <v>17</v>
      </c>
      <c r="F9" s="3">
        <v>2632.0</v>
      </c>
      <c r="G9" s="5">
        <f>VLOOKUP(D9,'Product details'!$B$3:$E$9,4,FALSE)</f>
        <v>50</v>
      </c>
      <c r="H9" s="6">
        <f>VLOOKUP(D9,'Product details'!$B$3:$E$9,3,FALSE)</f>
        <v>150</v>
      </c>
      <c r="I9" s="5">
        <f>VLOOKUP(D9,'Product details'!$B$3:$F$9,5,FALSE)</f>
        <v>9</v>
      </c>
      <c r="J9" s="6" t="str">
        <f>IFS(
  AND(F9&gt;=0, F9&lt;=2499), Regions!C$3,
  AND(F9&gt;=2500, F9&lt;=4999), Regions!C$4,
  AND(F9&gt;=5000, F9&lt;=7499), Regions!C$5,
  AND(F9&gt;=7500, F9&lt;=9999), Regions!C$6
)
</f>
        <v>East</v>
      </c>
      <c r="K9" s="7">
        <f t="array" ref="K9">IFS(
  E9="Economy",
  INDEX('Shipping cost'!$B:$E,
    IFS(
      H9&gt;=400, 12,
      H9&gt;=300, 11,
      H9&gt;=250, 10,
      H9&gt;=200, 9,
      H9&gt;=150, 8,
      H9&gt;=100, 7,
      H9&gt;=50, 6,
      H9&gt;=0, 5
    ),
    MATCH(J9, 'Shipping cost'!$B$4:$E$4, 0)
  ),
  E9="Standard",
  INDEX('Shipping cost'!$H:$K,
    IFS(
      H9&gt;=400, 12,
      H9&gt;=300, 11,
      H9&gt;=250, 10,
      H9&gt;=200, 9,
      H9&gt;=150, 8,
      H9&gt;=100, 7,
      H9&gt;=50, 6,
      H9&gt;=0, 5
    ),
    MATCH(J9, 'Shipping cost'!$H$4:$K$4, 0)
  ),
  E9="Express",
  INDEX('Shipping cost'!$N:$Q,
    IFS(
      H9&gt;=400, 12,
      H9&gt;=300, 11,
      H9&gt;=250, 10,
      H9&gt;=200, 9,
      H9&gt;=150, 8,
      H9&gt;=100, 7,
      H9&gt;=50, 6,
      H9&gt;=0, 5
    ),
    MATCH(J9, 'Shipping cost'!$N$4:$Q$4, 0)
  ),
  TRUE, 0
)
</f>
        <v>2.01</v>
      </c>
      <c r="L9" s="8">
        <f t="shared" si="1"/>
        <v>1</v>
      </c>
    </row>
    <row r="10" ht="15.75" customHeight="1">
      <c r="A10" s="3">
        <v>10752.0</v>
      </c>
      <c r="B10" s="4">
        <v>44929.0</v>
      </c>
      <c r="C10" s="3" t="s">
        <v>12</v>
      </c>
      <c r="D10" s="3" t="s">
        <v>15</v>
      </c>
      <c r="E10" s="3" t="s">
        <v>14</v>
      </c>
      <c r="F10" s="3">
        <v>6537.0</v>
      </c>
      <c r="G10" s="5">
        <f>VLOOKUP(D10,'Product details'!$B$3:$E$9,4,FALSE)</f>
        <v>30</v>
      </c>
      <c r="H10" s="6">
        <f>VLOOKUP(D10,'Product details'!$B$3:$E$9,3,FALSE)</f>
        <v>300</v>
      </c>
      <c r="I10" s="5">
        <f>VLOOKUP(D10,'Product details'!$B$3:$F$9,5,FALSE)</f>
        <v>7</v>
      </c>
      <c r="J10" s="6" t="str">
        <f>IFS(
  AND(F10&gt;=0, F10&lt;=2499), Regions!C$3,
  AND(F10&gt;=2500, F10&lt;=4999), Regions!C$4,
  AND(F10&gt;=5000, F10&lt;=7499), Regions!C$5,
  AND(F10&gt;=7500, F10&lt;=9999), Regions!C$6
)
</f>
        <v>South</v>
      </c>
      <c r="K10" s="7">
        <f t="array" ref="K10">IFS(
  E10="Economy",
  INDEX('Shipping cost'!$B:$E,
    IFS(
      H10&gt;=400, 12,
      H10&gt;=300, 11,
      H10&gt;=250, 10,
      H10&gt;=200, 9,
      H10&gt;=150, 8,
      H10&gt;=100, 7,
      H10&gt;=50, 6,
      H10&gt;=0, 5
    ),
    MATCH(J10, 'Shipping cost'!$B$4:$E$4, 0)
  ),
  E10="Standard",
  INDEX('Shipping cost'!$H:$K,
    IFS(
      H10&gt;=400, 12,
      H10&gt;=300, 11,
      H10&gt;=250, 10,
      H10&gt;=200, 9,
      H10&gt;=150, 8,
      H10&gt;=100, 7,
      H10&gt;=50, 6,
      H10&gt;=0, 5
    ),
    MATCH(J10, 'Shipping cost'!$H$4:$K$4, 0)
  ),
  E10="Express",
  INDEX('Shipping cost'!$N:$Q,
    IFS(
      H10&gt;=400, 12,
      H10&gt;=300, 11,
      H10&gt;=250, 10,
      H10&gt;=200, 9,
      H10&gt;=150, 8,
      H10&gt;=100, 7,
      H10&gt;=50, 6,
      H10&gt;=0, 5
    ),
    MATCH(J10, 'Shipping cost'!$N$4:$Q$4, 0)
  ),
  TRUE, 0
)
</f>
        <v>3.26</v>
      </c>
      <c r="L10" s="8">
        <f t="shared" si="1"/>
        <v>1</v>
      </c>
    </row>
    <row r="11" ht="15.75" customHeight="1">
      <c r="A11" s="3">
        <v>33095.0</v>
      </c>
      <c r="B11" s="4">
        <v>44929.0</v>
      </c>
      <c r="C11" s="3" t="s">
        <v>21</v>
      </c>
      <c r="D11" s="3" t="s">
        <v>22</v>
      </c>
      <c r="E11" s="3" t="s">
        <v>19</v>
      </c>
      <c r="F11" s="3">
        <v>3408.0</v>
      </c>
      <c r="G11" s="5">
        <f>VLOOKUP(D11,'Product details'!$B$3:$E$9,4,FALSE)</f>
        <v>20</v>
      </c>
      <c r="H11" s="6">
        <f>VLOOKUP(D11,'Product details'!$B$3:$E$9,3,FALSE)</f>
        <v>250</v>
      </c>
      <c r="I11" s="5">
        <f>VLOOKUP(D11,'Product details'!$B$3:$F$9,5,FALSE)</f>
        <v>3</v>
      </c>
      <c r="J11" s="6" t="str">
        <f>IFS(
  AND(F11&gt;=0, F11&lt;=2499), Regions!C$3,
  AND(F11&gt;=2500, F11&lt;=4999), Regions!C$4,
  AND(F11&gt;=5000, F11&lt;=7499), Regions!C$5,
  AND(F11&gt;=7500, F11&lt;=9999), Regions!C$6
)
</f>
        <v>East</v>
      </c>
      <c r="K11" s="7">
        <f t="array" ref="K11">IFS(
  E11="Economy",
  INDEX('Shipping cost'!$B:$E,
    IFS(
      H11&gt;=400, 12,
      H11&gt;=300, 11,
      H11&gt;=250, 10,
      H11&gt;=200, 9,
      H11&gt;=150, 8,
      H11&gt;=100, 7,
      H11&gt;=50, 6,
      H11&gt;=0, 5
    ),
    MATCH(J11, 'Shipping cost'!$B$4:$E$4, 0)
  ),
  E11="Standard",
  INDEX('Shipping cost'!$H:$K,
    IFS(
      H11&gt;=400, 12,
      H11&gt;=300, 11,
      H11&gt;=250, 10,
      H11&gt;=200, 9,
      H11&gt;=150, 8,
      H11&gt;=100, 7,
      H11&gt;=50, 6,
      H11&gt;=0, 5
    ),
    MATCH(J11, 'Shipping cost'!$H$4:$K$4, 0)
  ),
  E11="Express",
  INDEX('Shipping cost'!$N:$Q,
    IFS(
      H11&gt;=400, 12,
      H11&gt;=300, 11,
      H11&gt;=250, 10,
      H11&gt;=200, 9,
      H11&gt;=150, 8,
      H11&gt;=100, 7,
      H11&gt;=50, 6,
      H11&gt;=0, 5
    ),
    MATCH(J11, 'Shipping cost'!$N$4:$Q$4, 0)
  ),
  TRUE, 0
)
</f>
        <v>2.62</v>
      </c>
      <c r="L11" s="8">
        <f t="shared" si="1"/>
        <v>1</v>
      </c>
    </row>
    <row r="12" ht="15.75" customHeight="1">
      <c r="A12" s="3">
        <v>84735.0</v>
      </c>
      <c r="B12" s="4">
        <v>44929.0</v>
      </c>
      <c r="C12" s="3" t="s">
        <v>12</v>
      </c>
      <c r="D12" s="3" t="s">
        <v>13</v>
      </c>
      <c r="E12" s="3" t="s">
        <v>14</v>
      </c>
      <c r="F12" s="3">
        <v>5417.0</v>
      </c>
      <c r="G12" s="5">
        <f>VLOOKUP(D12,'Product details'!$B$3:$E$9,4,FALSE)</f>
        <v>300</v>
      </c>
      <c r="H12" s="6">
        <f>VLOOKUP(D12,'Product details'!$B$3:$E$9,3,FALSE)</f>
        <v>250</v>
      </c>
      <c r="I12" s="5">
        <f>VLOOKUP(D12,'Product details'!$B$3:$F$9,5,FALSE)</f>
        <v>80</v>
      </c>
      <c r="J12" s="6" t="str">
        <f>IFS(
  AND(F12&gt;=0, F12&lt;=2499), Regions!C$3,
  AND(F12&gt;=2500, F12&lt;=4999), Regions!C$4,
  AND(F12&gt;=5000, F12&lt;=7499), Regions!C$5,
  AND(F12&gt;=7500, F12&lt;=9999), Regions!C$6
)
</f>
        <v>South</v>
      </c>
      <c r="K12" s="7">
        <f t="array" ref="K12">IFS(
  E12="Economy",
  INDEX('Shipping cost'!$B:$E,
    IFS(
      H12&gt;=400, 12,
      H12&gt;=300, 11,
      H12&gt;=250, 10,
      H12&gt;=200, 9,
      H12&gt;=150, 8,
      H12&gt;=100, 7,
      H12&gt;=50, 6,
      H12&gt;=0, 5
    ),
    MATCH(J12, 'Shipping cost'!$B$4:$E$4, 0)
  ),
  E12="Standard",
  INDEX('Shipping cost'!$H:$K,
    IFS(
      H12&gt;=400, 12,
      H12&gt;=300, 11,
      H12&gt;=250, 10,
      H12&gt;=200, 9,
      H12&gt;=150, 8,
      H12&gt;=100, 7,
      H12&gt;=50, 6,
      H12&gt;=0, 5
    ),
    MATCH(J12, 'Shipping cost'!$H$4:$K$4, 0)
  ),
  E12="Express",
  INDEX('Shipping cost'!$N:$Q,
    IFS(
      H12&gt;=400, 12,
      H12&gt;=300, 11,
      H12&gt;=250, 10,
      H12&gt;=200, 9,
      H12&gt;=150, 8,
      H12&gt;=100, 7,
      H12&gt;=50, 6,
      H12&gt;=0, 5
    ),
    MATCH(J12, 'Shipping cost'!$N$4:$Q$4, 0)
  ),
  TRUE, 0
)
</f>
        <v>2.51</v>
      </c>
      <c r="L12" s="8">
        <f t="shared" si="1"/>
        <v>1</v>
      </c>
    </row>
    <row r="13" ht="15.75" customHeight="1">
      <c r="A13" s="3">
        <v>20858.0</v>
      </c>
      <c r="B13" s="4">
        <v>44930.0</v>
      </c>
      <c r="C13" s="3" t="s">
        <v>12</v>
      </c>
      <c r="D13" s="3" t="s">
        <v>13</v>
      </c>
      <c r="E13" s="3" t="s">
        <v>19</v>
      </c>
      <c r="F13" s="3">
        <v>5288.0</v>
      </c>
      <c r="G13" s="5">
        <f>VLOOKUP(D13,'Product details'!$B$3:$E$9,4,FALSE)</f>
        <v>300</v>
      </c>
      <c r="H13" s="6">
        <f>VLOOKUP(D13,'Product details'!$B$3:$E$9,3,FALSE)</f>
        <v>250</v>
      </c>
      <c r="I13" s="5">
        <f>VLOOKUP(D13,'Product details'!$B$3:$F$9,5,FALSE)</f>
        <v>80</v>
      </c>
      <c r="J13" s="6" t="str">
        <f>IFS(
  AND(F13&gt;=0, F13&lt;=2499), Regions!C$3,
  AND(F13&gt;=2500, F13&lt;=4999), Regions!C$4,
  AND(F13&gt;=5000, F13&lt;=7499), Regions!C$5,
  AND(F13&gt;=7500, F13&lt;=9999), Regions!C$6
)
</f>
        <v>South</v>
      </c>
      <c r="K13" s="7">
        <f t="array" ref="K13">IFS(
  E13="Economy",
  INDEX('Shipping cost'!$B:$E,
    IFS(
      H13&gt;=400, 12,
      H13&gt;=300, 11,
      H13&gt;=250, 10,
      H13&gt;=200, 9,
      H13&gt;=150, 8,
      H13&gt;=100, 7,
      H13&gt;=50, 6,
      H13&gt;=0, 5
    ),
    MATCH(J13, 'Shipping cost'!$B$4:$E$4, 0)
  ),
  E13="Standard",
  INDEX('Shipping cost'!$H:$K,
    IFS(
      H13&gt;=400, 12,
      H13&gt;=300, 11,
      H13&gt;=250, 10,
      H13&gt;=200, 9,
      H13&gt;=150, 8,
      H13&gt;=100, 7,
      H13&gt;=50, 6,
      H13&gt;=0, 5
    ),
    MATCH(J13, 'Shipping cost'!$H$4:$K$4, 0)
  ),
  E13="Express",
  INDEX('Shipping cost'!$N:$Q,
    IFS(
      H13&gt;=400, 12,
      H13&gt;=300, 11,
      H13&gt;=250, 10,
      H13&gt;=200, 9,
      H13&gt;=150, 8,
      H13&gt;=100, 7,
      H13&gt;=50, 6,
      H13&gt;=0, 5
    ),
    MATCH(J13, 'Shipping cost'!$N$4:$Q$4, 0)
  ),
  TRUE, 0
)
</f>
        <v>3.02</v>
      </c>
      <c r="L13" s="8">
        <f t="shared" si="1"/>
        <v>1</v>
      </c>
    </row>
    <row r="14" ht="15.75" customHeight="1">
      <c r="A14" s="3">
        <v>32370.0</v>
      </c>
      <c r="B14" s="4">
        <v>44930.0</v>
      </c>
      <c r="C14" s="3" t="s">
        <v>12</v>
      </c>
      <c r="D14" s="3" t="s">
        <v>13</v>
      </c>
      <c r="E14" s="3" t="s">
        <v>19</v>
      </c>
      <c r="F14" s="3">
        <v>7435.0</v>
      </c>
      <c r="G14" s="5">
        <f>VLOOKUP(D14,'Product details'!$B$3:$E$9,4,FALSE)</f>
        <v>300</v>
      </c>
      <c r="H14" s="6">
        <f>VLOOKUP(D14,'Product details'!$B$3:$E$9,3,FALSE)</f>
        <v>250</v>
      </c>
      <c r="I14" s="5">
        <f>VLOOKUP(D14,'Product details'!$B$3:$F$9,5,FALSE)</f>
        <v>80</v>
      </c>
      <c r="J14" s="6" t="str">
        <f>IFS(
  AND(F14&gt;=0, F14&lt;=2499), Regions!C$3,
  AND(F14&gt;=2500, F14&lt;=4999), Regions!C$4,
  AND(F14&gt;=5000, F14&lt;=7499), Regions!C$5,
  AND(F14&gt;=7500, F14&lt;=9999), Regions!C$6
)
</f>
        <v>South</v>
      </c>
      <c r="K14" s="7">
        <f t="array" ref="K14">IFS(
  E14="Economy",
  INDEX('Shipping cost'!$B:$E,
    IFS(
      H14&gt;=400, 12,
      H14&gt;=300, 11,
      H14&gt;=250, 10,
      H14&gt;=200, 9,
      H14&gt;=150, 8,
      H14&gt;=100, 7,
      H14&gt;=50, 6,
      H14&gt;=0, 5
    ),
    MATCH(J14, 'Shipping cost'!$B$4:$E$4, 0)
  ),
  E14="Standard",
  INDEX('Shipping cost'!$H:$K,
    IFS(
      H14&gt;=400, 12,
      H14&gt;=300, 11,
      H14&gt;=250, 10,
      H14&gt;=200, 9,
      H14&gt;=150, 8,
      H14&gt;=100, 7,
      H14&gt;=50, 6,
      H14&gt;=0, 5
    ),
    MATCH(J14, 'Shipping cost'!$H$4:$K$4, 0)
  ),
  E14="Express",
  INDEX('Shipping cost'!$N:$Q,
    IFS(
      H14&gt;=400, 12,
      H14&gt;=300, 11,
      H14&gt;=250, 10,
      H14&gt;=200, 9,
      H14&gt;=150, 8,
      H14&gt;=100, 7,
      H14&gt;=50, 6,
      H14&gt;=0, 5
    ),
    MATCH(J14, 'Shipping cost'!$N$4:$Q$4, 0)
  ),
  TRUE, 0
)
</f>
        <v>3.02</v>
      </c>
      <c r="L14" s="8">
        <f t="shared" si="1"/>
        <v>1</v>
      </c>
    </row>
    <row r="15" ht="15.75" customHeight="1">
      <c r="A15" s="3">
        <v>76171.0</v>
      </c>
      <c r="B15" s="10">
        <v>44930.0</v>
      </c>
      <c r="C15" s="11" t="s">
        <v>12</v>
      </c>
      <c r="D15" s="3" t="s">
        <v>20</v>
      </c>
      <c r="E15" s="3" t="s">
        <v>14</v>
      </c>
      <c r="F15" s="3">
        <v>2018.0</v>
      </c>
      <c r="G15" s="5">
        <f>VLOOKUP(D15,'Product details'!$B$3:$E$9,4,FALSE)</f>
        <v>50</v>
      </c>
      <c r="H15" s="6">
        <f>VLOOKUP(D15,'Product details'!$B$3:$E$9,3,FALSE)</f>
        <v>150</v>
      </c>
      <c r="I15" s="5">
        <f>VLOOKUP(D15,'Product details'!$B$3:$F$9,5,FALSE)</f>
        <v>9</v>
      </c>
      <c r="J15" s="6" t="str">
        <f>IFS(
  AND(F15&gt;=0, F15&lt;=2499), Regions!C$3,
  AND(F15&gt;=2500, F15&lt;=4999), Regions!C$4,
  AND(F15&gt;=5000, F15&lt;=7499), Regions!C$5,
  AND(F15&gt;=7500, F15&lt;=9999), Regions!C$6
)
</f>
        <v>North</v>
      </c>
      <c r="K15" s="7">
        <f t="array" ref="K15">IFS(
  E15="Economy",
  INDEX('Shipping cost'!$B:$E,
    IFS(
      H15&gt;=400, 12,
      H15&gt;=300, 11,
      H15&gt;=250, 10,
      H15&gt;=200, 9,
      H15&gt;=150, 8,
      H15&gt;=100, 7,
      H15&gt;=50, 6,
      H15&gt;=0, 5
    ),
    MATCH(J15, 'Shipping cost'!$B$4:$E$4, 0)
  ),
  E15="Standard",
  INDEX('Shipping cost'!$H:$K,
    IFS(
      H15&gt;=400, 12,
      H15&gt;=300, 11,
      H15&gt;=250, 10,
      H15&gt;=200, 9,
      H15&gt;=150, 8,
      H15&gt;=100, 7,
      H15&gt;=50, 6,
      H15&gt;=0, 5
    ),
    MATCH(J15, 'Shipping cost'!$H$4:$K$4, 0)
  ),
  E15="Express",
  INDEX('Shipping cost'!$N:$Q,
    IFS(
      H15&gt;=400, 12,
      H15&gt;=300, 11,
      H15&gt;=250, 10,
      H15&gt;=200, 9,
      H15&gt;=150, 8,
      H15&gt;=100, 7,
      H15&gt;=50, 6,
      H15&gt;=0, 5
    ),
    MATCH(J15, 'Shipping cost'!$N$4:$Q$4, 0)
  ),
  TRUE, 0
)
</f>
        <v>1.11</v>
      </c>
      <c r="L15" s="8">
        <f t="shared" si="1"/>
        <v>1</v>
      </c>
    </row>
    <row r="16" ht="15.75" customHeight="1">
      <c r="A16" s="3">
        <v>58598.0</v>
      </c>
      <c r="B16" s="10">
        <v>44931.0</v>
      </c>
      <c r="C16" s="3" t="s">
        <v>21</v>
      </c>
      <c r="D16" s="3" t="s">
        <v>15</v>
      </c>
      <c r="E16" s="3" t="s">
        <v>19</v>
      </c>
      <c r="F16" s="3">
        <v>9636.0</v>
      </c>
      <c r="G16" s="5">
        <f>VLOOKUP(D16,'Product details'!$B$3:$E$9,4,FALSE)</f>
        <v>30</v>
      </c>
      <c r="H16" s="6">
        <f>VLOOKUP(D16,'Product details'!$B$3:$E$9,3,FALSE)</f>
        <v>300</v>
      </c>
      <c r="I16" s="5">
        <f>VLOOKUP(D16,'Product details'!$B$3:$F$9,5,FALSE)</f>
        <v>7</v>
      </c>
      <c r="J16" s="6" t="str">
        <f>IFS(
  AND(F16&gt;=0, F16&lt;=2499), Regions!C$3,
  AND(F16&gt;=2500, F16&lt;=4999), Regions!C$4,
  AND(F16&gt;=5000, F16&lt;=7499), Regions!C$5,
  AND(F16&gt;=7500, F16&lt;=9999), Regions!C$6
)
</f>
        <v>West</v>
      </c>
      <c r="K16" s="7">
        <f t="array" ref="K16">IFS(
  E16="Economy",
  INDEX('Shipping cost'!$B:$E,
    IFS(
      H16&gt;=400, 12,
      H16&gt;=300, 11,
      H16&gt;=250, 10,
      H16&gt;=200, 9,
      H16&gt;=150, 8,
      H16&gt;=100, 7,
      H16&gt;=50, 6,
      H16&gt;=0, 5
    ),
    MATCH(J16, 'Shipping cost'!$B$4:$E$4, 0)
  ),
  E16="Standard",
  INDEX('Shipping cost'!$H:$K,
    IFS(
      H16&gt;=400, 12,
      H16&gt;=300, 11,
      H16&gt;=250, 10,
      H16&gt;=200, 9,
      H16&gt;=150, 8,
      H16&gt;=100, 7,
      H16&gt;=50, 6,
      H16&gt;=0, 5
    ),
    MATCH(J16, 'Shipping cost'!$H$4:$K$4, 0)
  ),
  E16="Express",
  INDEX('Shipping cost'!$N:$Q,
    IFS(
      H16&gt;=400, 12,
      H16&gt;=300, 11,
      H16&gt;=250, 10,
      H16&gt;=200, 9,
      H16&gt;=150, 8,
      H16&gt;=100, 7,
      H16&gt;=50, 6,
      H16&gt;=0, 5
    ),
    MATCH(J16, 'Shipping cost'!$N$4:$Q$4, 0)
  ),
  TRUE, 0
)
</f>
        <v>4.5</v>
      </c>
      <c r="L16" s="8">
        <f t="shared" si="1"/>
        <v>1</v>
      </c>
    </row>
    <row r="17" ht="15.75" customHeight="1">
      <c r="A17" s="3">
        <v>78576.0</v>
      </c>
      <c r="B17" s="4">
        <v>44931.0</v>
      </c>
      <c r="C17" s="3" t="s">
        <v>12</v>
      </c>
      <c r="D17" s="3" t="s">
        <v>18</v>
      </c>
      <c r="E17" s="3" t="s">
        <v>19</v>
      </c>
      <c r="F17" s="3">
        <v>5794.0</v>
      </c>
      <c r="G17" s="5">
        <f>VLOOKUP(D17,'Product details'!$B$3:$E$9,4,FALSE)</f>
        <v>25</v>
      </c>
      <c r="H17" s="6">
        <f>VLOOKUP(D17,'Product details'!$B$3:$E$9,3,FALSE)</f>
        <v>150</v>
      </c>
      <c r="I17" s="5">
        <f>VLOOKUP(D17,'Product details'!$B$3:$F$9,5,FALSE)</f>
        <v>5</v>
      </c>
      <c r="J17" s="6" t="str">
        <f>IFS(
  AND(F17&gt;=0, F17&lt;=2499), Regions!C$3,
  AND(F17&gt;=2500, F17&lt;=4999), Regions!C$4,
  AND(F17&gt;=5000, F17&lt;=7499), Regions!C$5,
  AND(F17&gt;=7500, F17&lt;=9999), Regions!C$6
)
</f>
        <v>South</v>
      </c>
      <c r="K17" s="7">
        <f t="array" ref="K17">IFS(
  E17="Economy",
  INDEX('Shipping cost'!$B:$E,
    IFS(
      H17&gt;=400, 12,
      H17&gt;=300, 11,
      H17&gt;=250, 10,
      H17&gt;=200, 9,
      H17&gt;=150, 8,
      H17&gt;=100, 7,
      H17&gt;=50, 6,
      H17&gt;=0, 5
    ),
    MATCH(J17, 'Shipping cost'!$B$4:$E$4, 0)
  ),
  E17="Standard",
  INDEX('Shipping cost'!$H:$K,
    IFS(
      H17&gt;=400, 12,
      H17&gt;=300, 11,
      H17&gt;=250, 10,
      H17&gt;=200, 9,
      H17&gt;=150, 8,
      H17&gt;=100, 7,
      H17&gt;=50, 6,
      H17&gt;=0, 5
    ),
    MATCH(J17, 'Shipping cost'!$H$4:$K$4, 0)
  ),
  E17="Express",
  INDEX('Shipping cost'!$N:$Q,
    IFS(
      H17&gt;=400, 12,
      H17&gt;=300, 11,
      H17&gt;=250, 10,
      H17&gt;=200, 9,
      H17&gt;=150, 8,
      H17&gt;=100, 7,
      H17&gt;=50, 6,
      H17&gt;=0, 5
    ),
    MATCH(J17, 'Shipping cost'!$N$4:$Q$4, 0)
  ),
  TRUE, 0
)
</f>
        <v>1.78</v>
      </c>
      <c r="L17" s="8">
        <f t="shared" si="1"/>
        <v>1</v>
      </c>
    </row>
    <row r="18" ht="15.75" customHeight="1">
      <c r="A18" s="3">
        <v>26761.0</v>
      </c>
      <c r="B18" s="4">
        <v>44932.0</v>
      </c>
      <c r="C18" s="3" t="s">
        <v>12</v>
      </c>
      <c r="D18" s="3" t="s">
        <v>16</v>
      </c>
      <c r="E18" s="3" t="s">
        <v>14</v>
      </c>
      <c r="F18" s="3">
        <v>9970.0</v>
      </c>
      <c r="G18" s="5">
        <f>VLOOKUP(D18,'Product details'!$B$3:$E$9,4,FALSE)</f>
        <v>5</v>
      </c>
      <c r="H18" s="6">
        <f>VLOOKUP(D18,'Product details'!$B$3:$E$9,3,FALSE)</f>
        <v>20</v>
      </c>
      <c r="I18" s="5">
        <f>VLOOKUP(D18,'Product details'!$B$3:$F$9,5,FALSE)</f>
        <v>1</v>
      </c>
      <c r="J18" s="6" t="str">
        <f>IFS(
  AND(F18&gt;=0, F18&lt;=2499), Regions!C$3,
  AND(F18&gt;=2500, F18&lt;=4999), Regions!C$4,
  AND(F18&gt;=5000, F18&lt;=7499), Regions!C$5,
  AND(F18&gt;=7500, F18&lt;=9999), Regions!C$6
)
</f>
        <v>West</v>
      </c>
      <c r="K18" s="7">
        <f t="array" ref="K18">IFS(
  E18="Economy",
  INDEX('Shipping cost'!$B:$E,
    IFS(
      H18&gt;=400, 12,
      H18&gt;=300, 11,
      H18&gt;=250, 10,
      H18&gt;=200, 9,
      H18&gt;=150, 8,
      H18&gt;=100, 7,
      H18&gt;=50, 6,
      H18&gt;=0, 5
    ),
    MATCH(J18, 'Shipping cost'!$B$4:$E$4, 0)
  ),
  E18="Standard",
  INDEX('Shipping cost'!$H:$K,
    IFS(
      H18&gt;=400, 12,
      H18&gt;=300, 11,
      H18&gt;=250, 10,
      H18&gt;=200, 9,
      H18&gt;=150, 8,
      H18&gt;=100, 7,
      H18&gt;=50, 6,
      H18&gt;=0, 5
    ),
    MATCH(J18, 'Shipping cost'!$H$4:$K$4, 0)
  ),
  E18="Express",
  INDEX('Shipping cost'!$N:$Q,
    IFS(
      H18&gt;=400, 12,
      H18&gt;=300, 11,
      H18&gt;=250, 10,
      H18&gt;=200, 9,
      H18&gt;=150, 8,
      H18&gt;=100, 7,
      H18&gt;=50, 6,
      H18&gt;=0, 5
    ),
    MATCH(J18, 'Shipping cost'!$N$4:$Q$4, 0)
  ),
  TRUE, 0
)
</f>
        <v>0.78</v>
      </c>
      <c r="L18" s="8">
        <f t="shared" si="1"/>
        <v>1</v>
      </c>
    </row>
    <row r="19" ht="15.75" customHeight="1">
      <c r="A19" s="3">
        <v>48978.0</v>
      </c>
      <c r="B19" s="4">
        <v>44932.0</v>
      </c>
      <c r="C19" s="3" t="s">
        <v>12</v>
      </c>
      <c r="D19" s="3" t="s">
        <v>13</v>
      </c>
      <c r="E19" s="3" t="s">
        <v>19</v>
      </c>
      <c r="F19" s="3">
        <v>6458.0</v>
      </c>
      <c r="G19" s="5">
        <f>VLOOKUP(D19,'Product details'!$B$3:$E$9,4,FALSE)</f>
        <v>300</v>
      </c>
      <c r="H19" s="6">
        <f>VLOOKUP(D19,'Product details'!$B$3:$E$9,3,FALSE)</f>
        <v>250</v>
      </c>
      <c r="I19" s="5">
        <f>VLOOKUP(D19,'Product details'!$B$3:$F$9,5,FALSE)</f>
        <v>80</v>
      </c>
      <c r="J19" s="6" t="str">
        <f>IFS(
  AND(F19&gt;=0, F19&lt;=2499), Regions!C$3,
  AND(F19&gt;=2500, F19&lt;=4999), Regions!C$4,
  AND(F19&gt;=5000, F19&lt;=7499), Regions!C$5,
  AND(F19&gt;=7500, F19&lt;=9999), Regions!C$6
)
</f>
        <v>South</v>
      </c>
      <c r="K19" s="7">
        <f t="array" ref="K19">IFS(
  E19="Economy",
  INDEX('Shipping cost'!$B:$E,
    IFS(
      H19&gt;=400, 12,
      H19&gt;=300, 11,
      H19&gt;=250, 10,
      H19&gt;=200, 9,
      H19&gt;=150, 8,
      H19&gt;=100, 7,
      H19&gt;=50, 6,
      H19&gt;=0, 5
    ),
    MATCH(J19, 'Shipping cost'!$B$4:$E$4, 0)
  ),
  E19="Standard",
  INDEX('Shipping cost'!$H:$K,
    IFS(
      H19&gt;=400, 12,
      H19&gt;=300, 11,
      H19&gt;=250, 10,
      H19&gt;=200, 9,
      H19&gt;=150, 8,
      H19&gt;=100, 7,
      H19&gt;=50, 6,
      H19&gt;=0, 5
    ),
    MATCH(J19, 'Shipping cost'!$H$4:$K$4, 0)
  ),
  E19="Express",
  INDEX('Shipping cost'!$N:$Q,
    IFS(
      H19&gt;=400, 12,
      H19&gt;=300, 11,
      H19&gt;=250, 10,
      H19&gt;=200, 9,
      H19&gt;=150, 8,
      H19&gt;=100, 7,
      H19&gt;=50, 6,
      H19&gt;=0, 5
    ),
    MATCH(J19, 'Shipping cost'!$N$4:$Q$4, 0)
  ),
  TRUE, 0
)
</f>
        <v>3.02</v>
      </c>
      <c r="L19" s="8">
        <f t="shared" si="1"/>
        <v>1</v>
      </c>
    </row>
    <row r="20" ht="15.75" customHeight="1">
      <c r="A20" s="3">
        <v>71524.0</v>
      </c>
      <c r="B20" s="10">
        <v>44932.0</v>
      </c>
      <c r="C20" s="11" t="s">
        <v>12</v>
      </c>
      <c r="D20" s="3" t="s">
        <v>13</v>
      </c>
      <c r="E20" s="3" t="s">
        <v>14</v>
      </c>
      <c r="F20" s="3">
        <v>7708.0</v>
      </c>
      <c r="G20" s="5">
        <f>VLOOKUP(D20,'Product details'!$B$3:$E$9,4,FALSE)</f>
        <v>300</v>
      </c>
      <c r="H20" s="6">
        <f>VLOOKUP(D20,'Product details'!$B$3:$E$9,3,FALSE)</f>
        <v>250</v>
      </c>
      <c r="I20" s="5">
        <f>VLOOKUP(D20,'Product details'!$B$3:$F$9,5,FALSE)</f>
        <v>80</v>
      </c>
      <c r="J20" s="6" t="str">
        <f>IFS(
  AND(F20&gt;=0, F20&lt;=2499), Regions!C$3,
  AND(F20&gt;=2500, F20&lt;=4999), Regions!C$4,
  AND(F20&gt;=5000, F20&lt;=7499), Regions!C$5,
  AND(F20&gt;=7500, F20&lt;=9999), Regions!C$6
)
</f>
        <v>West</v>
      </c>
      <c r="K20" s="7">
        <f t="array" ref="K20">IFS(
  E20="Economy",
  INDEX('Shipping cost'!$B:$E,
    IFS(
      H20&gt;=400, 12,
      H20&gt;=300, 11,
      H20&gt;=250, 10,
      H20&gt;=200, 9,
      H20&gt;=150, 8,
      H20&gt;=100, 7,
      H20&gt;=50, 6,
      H20&gt;=0, 5
    ),
    MATCH(J20, 'Shipping cost'!$B$4:$E$4, 0)
  ),
  E20="Standard",
  INDEX('Shipping cost'!$H:$K,
    IFS(
      H20&gt;=400, 12,
      H20&gt;=300, 11,
      H20&gt;=250, 10,
      H20&gt;=200, 9,
      H20&gt;=150, 8,
      H20&gt;=100, 7,
      H20&gt;=50, 6,
      H20&gt;=0, 5
    ),
    MATCH(J20, 'Shipping cost'!$H$4:$K$4, 0)
  ),
  E20="Express",
  INDEX('Shipping cost'!$N:$Q,
    IFS(
      H20&gt;=400, 12,
      H20&gt;=300, 11,
      H20&gt;=250, 10,
      H20&gt;=200, 9,
      H20&gt;=150, 8,
      H20&gt;=100, 7,
      H20&gt;=50, 6,
      H20&gt;=0, 5
    ),
    MATCH(J20, 'Shipping cost'!$N$4:$Q$4, 0)
  ),
  TRUE, 0
)
</f>
        <v>2.89</v>
      </c>
      <c r="L20" s="8">
        <f t="shared" si="1"/>
        <v>1</v>
      </c>
    </row>
    <row r="21" ht="15.75" customHeight="1">
      <c r="A21" s="3">
        <v>75208.0</v>
      </c>
      <c r="B21" s="4">
        <v>44932.0</v>
      </c>
      <c r="C21" s="3" t="s">
        <v>12</v>
      </c>
      <c r="D21" s="3" t="s">
        <v>13</v>
      </c>
      <c r="E21" s="3" t="s">
        <v>14</v>
      </c>
      <c r="F21" s="3">
        <v>6485.0</v>
      </c>
      <c r="G21" s="5">
        <f>VLOOKUP(D21,'Product details'!$B$3:$E$9,4,FALSE)</f>
        <v>300</v>
      </c>
      <c r="H21" s="6">
        <f>VLOOKUP(D21,'Product details'!$B$3:$E$9,3,FALSE)</f>
        <v>250</v>
      </c>
      <c r="I21" s="5">
        <f>VLOOKUP(D21,'Product details'!$B$3:$F$9,5,FALSE)</f>
        <v>80</v>
      </c>
      <c r="J21" s="6" t="str">
        <f>IFS(
  AND(F21&gt;=0, F21&lt;=2499), Regions!C$3,
  AND(F21&gt;=2500, F21&lt;=4999), Regions!C$4,
  AND(F21&gt;=5000, F21&lt;=7499), Regions!C$5,
  AND(F21&gt;=7500, F21&lt;=9999), Regions!C$6
)
</f>
        <v>South</v>
      </c>
      <c r="K21" s="7">
        <f t="array" ref="K21">IFS(
  E21="Economy",
  INDEX('Shipping cost'!$B:$E,
    IFS(
      H21&gt;=400, 12,
      H21&gt;=300, 11,
      H21&gt;=250, 10,
      H21&gt;=200, 9,
      H21&gt;=150, 8,
      H21&gt;=100, 7,
      H21&gt;=50, 6,
      H21&gt;=0, 5
    ),
    MATCH(J21, 'Shipping cost'!$B$4:$E$4, 0)
  ),
  E21="Standard",
  INDEX('Shipping cost'!$H:$K,
    IFS(
      H21&gt;=400, 12,
      H21&gt;=300, 11,
      H21&gt;=250, 10,
      H21&gt;=200, 9,
      H21&gt;=150, 8,
      H21&gt;=100, 7,
      H21&gt;=50, 6,
      H21&gt;=0, 5
    ),
    MATCH(J21, 'Shipping cost'!$H$4:$K$4, 0)
  ),
  E21="Express",
  INDEX('Shipping cost'!$N:$Q,
    IFS(
      H21&gt;=400, 12,
      H21&gt;=300, 11,
      H21&gt;=250, 10,
      H21&gt;=200, 9,
      H21&gt;=150, 8,
      H21&gt;=100, 7,
      H21&gt;=50, 6,
      H21&gt;=0, 5
    ),
    MATCH(J21, 'Shipping cost'!$N$4:$Q$4, 0)
  ),
  TRUE, 0
)
</f>
        <v>2.51</v>
      </c>
      <c r="L21" s="8">
        <f t="shared" si="1"/>
        <v>1</v>
      </c>
    </row>
    <row r="22" ht="15.75" customHeight="1">
      <c r="A22" s="3">
        <v>15390.0</v>
      </c>
      <c r="B22" s="4">
        <v>44933.0</v>
      </c>
      <c r="C22" s="3" t="s">
        <v>12</v>
      </c>
      <c r="D22" s="3" t="s">
        <v>16</v>
      </c>
      <c r="E22" s="3" t="s">
        <v>19</v>
      </c>
      <c r="F22" s="3">
        <v>9289.0</v>
      </c>
      <c r="G22" s="5">
        <f>VLOOKUP(D22,'Product details'!$B$3:$E$9,4,FALSE)</f>
        <v>5</v>
      </c>
      <c r="H22" s="6">
        <f>VLOOKUP(D22,'Product details'!$B$3:$E$9,3,FALSE)</f>
        <v>20</v>
      </c>
      <c r="I22" s="5">
        <f>VLOOKUP(D22,'Product details'!$B$3:$F$9,5,FALSE)</f>
        <v>1</v>
      </c>
      <c r="J22" s="6" t="str">
        <f>IFS(
  AND(F22&gt;=0, F22&lt;=2499), Regions!C$3,
  AND(F22&gt;=2500, F22&lt;=4999), Regions!C$4,
  AND(F22&gt;=5000, F22&lt;=7499), Regions!C$5,
  AND(F22&gt;=7500, F22&lt;=9999), Regions!C$6
)
</f>
        <v>West</v>
      </c>
      <c r="K22" s="7">
        <f t="array" ref="K22">IFS(
  E22="Economy",
  INDEX('Shipping cost'!$B:$E,
    IFS(
      H22&gt;=400, 12,
      H22&gt;=300, 11,
      H22&gt;=250, 10,
      H22&gt;=200, 9,
      H22&gt;=150, 8,
      H22&gt;=100, 7,
      H22&gt;=50, 6,
      H22&gt;=0, 5
    ),
    MATCH(J22, 'Shipping cost'!$B$4:$E$4, 0)
  ),
  E22="Standard",
  INDEX('Shipping cost'!$H:$K,
    IFS(
      H22&gt;=400, 12,
      H22&gt;=300, 11,
      H22&gt;=250, 10,
      H22&gt;=200, 9,
      H22&gt;=150, 8,
      H22&gt;=100, 7,
      H22&gt;=50, 6,
      H22&gt;=0, 5
    ),
    MATCH(J22, 'Shipping cost'!$H$4:$K$4, 0)
  ),
  E22="Express",
  INDEX('Shipping cost'!$N:$Q,
    IFS(
      H22&gt;=400, 12,
      H22&gt;=300, 11,
      H22&gt;=250, 10,
      H22&gt;=200, 9,
      H22&gt;=150, 8,
      H22&gt;=100, 7,
      H22&gt;=50, 6,
      H22&gt;=0, 5
    ),
    MATCH(J22, 'Shipping cost'!$N$4:$Q$4, 0)
  ),
  TRUE, 0
)
</f>
        <v>0.94</v>
      </c>
      <c r="L22" s="8">
        <f t="shared" si="1"/>
        <v>1</v>
      </c>
    </row>
    <row r="23" ht="15.75" customHeight="1">
      <c r="A23" s="3">
        <v>38659.0</v>
      </c>
      <c r="B23" s="4">
        <v>44933.0</v>
      </c>
      <c r="C23" s="3" t="s">
        <v>12</v>
      </c>
      <c r="D23" s="3" t="s">
        <v>16</v>
      </c>
      <c r="E23" s="3" t="s">
        <v>14</v>
      </c>
      <c r="F23" s="3">
        <v>9187.0</v>
      </c>
      <c r="G23" s="5">
        <f>VLOOKUP(D23,'Product details'!$B$3:$E$9,4,FALSE)</f>
        <v>5</v>
      </c>
      <c r="H23" s="6">
        <f>VLOOKUP(D23,'Product details'!$B$3:$E$9,3,FALSE)</f>
        <v>20</v>
      </c>
      <c r="I23" s="5">
        <f>VLOOKUP(D23,'Product details'!$B$3:$F$9,5,FALSE)</f>
        <v>1</v>
      </c>
      <c r="J23" s="6" t="str">
        <f>IFS(
  AND(F23&gt;=0, F23&lt;=2499), Regions!C$3,
  AND(F23&gt;=2500, F23&lt;=4999), Regions!C$4,
  AND(F23&gt;=5000, F23&lt;=7499), Regions!C$5,
  AND(F23&gt;=7500, F23&lt;=9999), Regions!C$6
)
</f>
        <v>West</v>
      </c>
      <c r="K23" s="7">
        <f t="array" ref="K23">IFS(
  E23="Economy",
  INDEX('Shipping cost'!$B:$E,
    IFS(
      H23&gt;=400, 12,
      H23&gt;=300, 11,
      H23&gt;=250, 10,
      H23&gt;=200, 9,
      H23&gt;=150, 8,
      H23&gt;=100, 7,
      H23&gt;=50, 6,
      H23&gt;=0, 5
    ),
    MATCH(J23, 'Shipping cost'!$B$4:$E$4, 0)
  ),
  E23="Standard",
  INDEX('Shipping cost'!$H:$K,
    IFS(
      H23&gt;=400, 12,
      H23&gt;=300, 11,
      H23&gt;=250, 10,
      H23&gt;=200, 9,
      H23&gt;=150, 8,
      H23&gt;=100, 7,
      H23&gt;=50, 6,
      H23&gt;=0, 5
    ),
    MATCH(J23, 'Shipping cost'!$H$4:$K$4, 0)
  ),
  E23="Express",
  INDEX('Shipping cost'!$N:$Q,
    IFS(
      H23&gt;=400, 12,
      H23&gt;=300, 11,
      H23&gt;=250, 10,
      H23&gt;=200, 9,
      H23&gt;=150, 8,
      H23&gt;=100, 7,
      H23&gt;=50, 6,
      H23&gt;=0, 5
    ),
    MATCH(J23, 'Shipping cost'!$N$4:$Q$4, 0)
  ),
  TRUE, 0
)
</f>
        <v>0.78</v>
      </c>
      <c r="L23" s="8">
        <f t="shared" si="1"/>
        <v>1</v>
      </c>
    </row>
    <row r="24" ht="15.75" customHeight="1">
      <c r="A24" s="3">
        <v>28056.0</v>
      </c>
      <c r="B24" s="4">
        <v>44934.0</v>
      </c>
      <c r="C24" s="3" t="s">
        <v>12</v>
      </c>
      <c r="D24" s="3" t="s">
        <v>13</v>
      </c>
      <c r="E24" s="3" t="s">
        <v>19</v>
      </c>
      <c r="F24" s="3">
        <v>7604.0</v>
      </c>
      <c r="G24" s="5">
        <f>VLOOKUP(D24,'Product details'!$B$3:$E$9,4,FALSE)</f>
        <v>300</v>
      </c>
      <c r="H24" s="6">
        <f>VLOOKUP(D24,'Product details'!$B$3:$E$9,3,FALSE)</f>
        <v>250</v>
      </c>
      <c r="I24" s="5">
        <f>VLOOKUP(D24,'Product details'!$B$3:$F$9,5,FALSE)</f>
        <v>80</v>
      </c>
      <c r="J24" s="6" t="str">
        <f>IFS(
  AND(F24&gt;=0, F24&lt;=2499), Regions!C$3,
  AND(F24&gt;=2500, F24&lt;=4999), Regions!C$4,
  AND(F24&gt;=5000, F24&lt;=7499), Regions!C$5,
  AND(F24&gt;=7500, F24&lt;=9999), Regions!C$6
)
</f>
        <v>West</v>
      </c>
      <c r="K24" s="7">
        <f t="array" ref="K24">IFS(
  E24="Economy",
  INDEX('Shipping cost'!$B:$E,
    IFS(
      H24&gt;=400, 12,
      H24&gt;=300, 11,
      H24&gt;=250, 10,
      H24&gt;=200, 9,
      H24&gt;=150, 8,
      H24&gt;=100, 7,
      H24&gt;=50, 6,
      H24&gt;=0, 5
    ),
    MATCH(J24, 'Shipping cost'!$B$4:$E$4, 0)
  ),
  E24="Standard",
  INDEX('Shipping cost'!$H:$K,
    IFS(
      H24&gt;=400, 12,
      H24&gt;=300, 11,
      H24&gt;=250, 10,
      H24&gt;=200, 9,
      H24&gt;=150, 8,
      H24&gt;=100, 7,
      H24&gt;=50, 6,
      H24&gt;=0, 5
    ),
    MATCH(J24, 'Shipping cost'!$H$4:$K$4, 0)
  ),
  E24="Express",
  INDEX('Shipping cost'!$N:$Q,
    IFS(
      H24&gt;=400, 12,
      H24&gt;=300, 11,
      H24&gt;=250, 10,
      H24&gt;=200, 9,
      H24&gt;=150, 8,
      H24&gt;=100, 7,
      H24&gt;=50, 6,
      H24&gt;=0, 5
    ),
    MATCH(J24, 'Shipping cost'!$N$4:$Q$4, 0)
  ),
  TRUE, 0
)
</f>
        <v>3.47</v>
      </c>
      <c r="L24" s="8">
        <f t="shared" si="1"/>
        <v>1</v>
      </c>
    </row>
    <row r="25" ht="15.75" customHeight="1">
      <c r="A25" s="3">
        <v>64760.0</v>
      </c>
      <c r="B25" s="4">
        <v>44934.0</v>
      </c>
      <c r="C25" s="3" t="s">
        <v>12</v>
      </c>
      <c r="D25" s="3" t="s">
        <v>18</v>
      </c>
      <c r="E25" s="3" t="s">
        <v>14</v>
      </c>
      <c r="F25" s="3">
        <v>1970.0</v>
      </c>
      <c r="G25" s="5">
        <f>VLOOKUP(D25,'Product details'!$B$3:$E$9,4,FALSE)</f>
        <v>25</v>
      </c>
      <c r="H25" s="6">
        <f>VLOOKUP(D25,'Product details'!$B$3:$E$9,3,FALSE)</f>
        <v>150</v>
      </c>
      <c r="I25" s="5">
        <f>VLOOKUP(D25,'Product details'!$B$3:$F$9,5,FALSE)</f>
        <v>5</v>
      </c>
      <c r="J25" s="6" t="str">
        <f>IFS(
  AND(F25&gt;=0, F25&lt;=2499), Regions!C$3,
  AND(F25&gt;=2500, F25&lt;=4999), Regions!C$4,
  AND(F25&gt;=5000, F25&lt;=7499), Regions!C$5,
  AND(F25&gt;=7500, F25&lt;=9999), Regions!C$6
)
</f>
        <v>North</v>
      </c>
      <c r="K25" s="7">
        <f t="array" ref="K25">IFS(
  E25="Economy",
  INDEX('Shipping cost'!$B:$E,
    IFS(
      H25&gt;=400, 12,
      H25&gt;=300, 11,
      H25&gt;=250, 10,
      H25&gt;=200, 9,
      H25&gt;=150, 8,
      H25&gt;=100, 7,
      H25&gt;=50, 6,
      H25&gt;=0, 5
    ),
    MATCH(J25, 'Shipping cost'!$B$4:$E$4, 0)
  ),
  E25="Standard",
  INDEX('Shipping cost'!$H:$K,
    IFS(
      H25&gt;=400, 12,
      H25&gt;=300, 11,
      H25&gt;=250, 10,
      H25&gt;=200, 9,
      H25&gt;=150, 8,
      H25&gt;=100, 7,
      H25&gt;=50, 6,
      H25&gt;=0, 5
    ),
    MATCH(J25, 'Shipping cost'!$H$4:$K$4, 0)
  ),
  E25="Express",
  INDEX('Shipping cost'!$N:$Q,
    IFS(
      H25&gt;=400, 12,
      H25&gt;=300, 11,
      H25&gt;=250, 10,
      H25&gt;=200, 9,
      H25&gt;=150, 8,
      H25&gt;=100, 7,
      H25&gt;=50, 6,
      H25&gt;=0, 5
    ),
    MATCH(J25, 'Shipping cost'!$N$4:$Q$4, 0)
  ),
  TRUE, 0
)
</f>
        <v>1.11</v>
      </c>
      <c r="L25" s="8">
        <f t="shared" si="1"/>
        <v>1</v>
      </c>
    </row>
    <row r="26" ht="15.75" customHeight="1">
      <c r="A26" s="3">
        <v>17002.0</v>
      </c>
      <c r="B26" s="4">
        <v>44935.0</v>
      </c>
      <c r="C26" s="3" t="s">
        <v>21</v>
      </c>
      <c r="D26" s="3" t="s">
        <v>22</v>
      </c>
      <c r="E26" s="3" t="s">
        <v>14</v>
      </c>
      <c r="F26" s="3">
        <v>8791.0</v>
      </c>
      <c r="G26" s="5">
        <f>VLOOKUP(D26,'Product details'!$B$3:$E$9,4,FALSE)</f>
        <v>20</v>
      </c>
      <c r="H26" s="6">
        <f>VLOOKUP(D26,'Product details'!$B$3:$E$9,3,FALSE)</f>
        <v>250</v>
      </c>
      <c r="I26" s="5">
        <f>VLOOKUP(D26,'Product details'!$B$3:$F$9,5,FALSE)</f>
        <v>3</v>
      </c>
      <c r="J26" s="6" t="str">
        <f>IFS(
  AND(F26&gt;=0, F26&lt;=2499), Regions!C$3,
  AND(F26&gt;=2500, F26&lt;=4999), Regions!C$4,
  AND(F26&gt;=5000, F26&lt;=7499), Regions!C$5,
  AND(F26&gt;=7500, F26&lt;=9999), Regions!C$6
)
</f>
        <v>West</v>
      </c>
      <c r="K26" s="7">
        <f t="array" ref="K26">IFS(
  E26="Economy",
  INDEX('Shipping cost'!$B:$E,
    IFS(
      H26&gt;=400, 12,
      H26&gt;=300, 11,
      H26&gt;=250, 10,
      H26&gt;=200, 9,
      H26&gt;=150, 8,
      H26&gt;=100, 7,
      H26&gt;=50, 6,
      H26&gt;=0, 5
    ),
    MATCH(J26, 'Shipping cost'!$B$4:$E$4, 0)
  ),
  E26="Standard",
  INDEX('Shipping cost'!$H:$K,
    IFS(
      H26&gt;=400, 12,
      H26&gt;=300, 11,
      H26&gt;=250, 10,
      H26&gt;=200, 9,
      H26&gt;=150, 8,
      H26&gt;=100, 7,
      H26&gt;=50, 6,
      H26&gt;=0, 5
    ),
    MATCH(J26, 'Shipping cost'!$H$4:$K$4, 0)
  ),
  E26="Express",
  INDEX('Shipping cost'!$N:$Q,
    IFS(
      H26&gt;=400, 12,
      H26&gt;=300, 11,
      H26&gt;=250, 10,
      H26&gt;=200, 9,
      H26&gt;=150, 8,
      H26&gt;=100, 7,
      H26&gt;=50, 6,
      H26&gt;=0, 5
    ),
    MATCH(J26, 'Shipping cost'!$N$4:$Q$4, 0)
  ),
  TRUE, 0
)
</f>
        <v>2.89</v>
      </c>
      <c r="L26" s="8">
        <f t="shared" si="1"/>
        <v>1</v>
      </c>
    </row>
    <row r="27" ht="15.75" customHeight="1">
      <c r="A27" s="3">
        <v>11735.0</v>
      </c>
      <c r="B27" s="4">
        <v>44936.0</v>
      </c>
      <c r="C27" s="3" t="s">
        <v>12</v>
      </c>
      <c r="D27" s="3" t="s">
        <v>18</v>
      </c>
      <c r="E27" s="3" t="s">
        <v>19</v>
      </c>
      <c r="F27" s="3">
        <v>9940.0</v>
      </c>
      <c r="G27" s="5">
        <f>VLOOKUP(D27,'Product details'!$B$3:$E$9,4,FALSE)</f>
        <v>25</v>
      </c>
      <c r="H27" s="6">
        <f>VLOOKUP(D27,'Product details'!$B$3:$E$9,3,FALSE)</f>
        <v>150</v>
      </c>
      <c r="I27" s="5">
        <f>VLOOKUP(D27,'Product details'!$B$3:$F$9,5,FALSE)</f>
        <v>5</v>
      </c>
      <c r="J27" s="6" t="str">
        <f>IFS(
  AND(F27&gt;=0, F27&lt;=2499), Regions!C$3,
  AND(F27&gt;=2500, F27&lt;=4999), Regions!C$4,
  AND(F27&gt;=5000, F27&lt;=7499), Regions!C$5,
  AND(F27&gt;=7500, F27&lt;=9999), Regions!C$6
)
</f>
        <v>West</v>
      </c>
      <c r="K27" s="7">
        <f t="array" ref="K27">IFS(
  E27="Economy",
  INDEX('Shipping cost'!$B:$E,
    IFS(
      H27&gt;=400, 12,
      H27&gt;=300, 11,
      H27&gt;=250, 10,
      H27&gt;=200, 9,
      H27&gt;=150, 8,
      H27&gt;=100, 7,
      H27&gt;=50, 6,
      H27&gt;=0, 5
    ),
    MATCH(J27, 'Shipping cost'!$B$4:$E$4, 0)
  ),
  E27="Standard",
  INDEX('Shipping cost'!$H:$K,
    IFS(
      H27&gt;=400, 12,
      H27&gt;=300, 11,
      H27&gt;=250, 10,
      H27&gt;=200, 9,
      H27&gt;=150, 8,
      H27&gt;=100, 7,
      H27&gt;=50, 6,
      H27&gt;=0, 5
    ),
    MATCH(J27, 'Shipping cost'!$H$4:$K$4, 0)
  ),
  E27="Express",
  INDEX('Shipping cost'!$N:$Q,
    IFS(
      H27&gt;=400, 12,
      H27&gt;=300, 11,
      H27&gt;=250, 10,
      H27&gt;=200, 9,
      H27&gt;=150, 8,
      H27&gt;=100, 7,
      H27&gt;=50, 6,
      H27&gt;=0, 5
    ),
    MATCH(J27, 'Shipping cost'!$N$4:$Q$4, 0)
  ),
  TRUE, 0
)
</f>
        <v>2.06</v>
      </c>
      <c r="L27" s="8">
        <f t="shared" si="1"/>
        <v>1</v>
      </c>
    </row>
    <row r="28" ht="15.75" customHeight="1">
      <c r="A28" s="3">
        <v>45271.0</v>
      </c>
      <c r="B28" s="10">
        <v>44936.0</v>
      </c>
      <c r="C28" s="11" t="s">
        <v>12</v>
      </c>
      <c r="D28" s="3" t="s">
        <v>16</v>
      </c>
      <c r="E28" s="3" t="s">
        <v>14</v>
      </c>
      <c r="F28" s="3">
        <v>2047.0</v>
      </c>
      <c r="G28" s="5">
        <f>VLOOKUP(D28,'Product details'!$B$3:$E$9,4,FALSE)</f>
        <v>5</v>
      </c>
      <c r="H28" s="6">
        <f>VLOOKUP(D28,'Product details'!$B$3:$E$9,3,FALSE)</f>
        <v>20</v>
      </c>
      <c r="I28" s="5">
        <f>VLOOKUP(D28,'Product details'!$B$3:$F$9,5,FALSE)</f>
        <v>1</v>
      </c>
      <c r="J28" s="6" t="str">
        <f>IFS(
  AND(F28&gt;=0, F28&lt;=2499), Regions!C$3,
  AND(F28&gt;=2500, F28&lt;=4999), Regions!C$4,
  AND(F28&gt;=5000, F28&lt;=7499), Regions!C$5,
  AND(F28&gt;=7500, F28&lt;=9999), Regions!C$6
)
</f>
        <v>North</v>
      </c>
      <c r="K28" s="7">
        <f t="array" ref="K28">IFS(
  E28="Economy",
  INDEX('Shipping cost'!$B:$E,
    IFS(
      H28&gt;=400, 12,
      H28&gt;=300, 11,
      H28&gt;=250, 10,
      H28&gt;=200, 9,
      H28&gt;=150, 8,
      H28&gt;=100, 7,
      H28&gt;=50, 6,
      H28&gt;=0, 5
    ),
    MATCH(J28, 'Shipping cost'!$B$4:$E$4, 0)
  ),
  E28="Standard",
  INDEX('Shipping cost'!$H:$K,
    IFS(
      H28&gt;=400, 12,
      H28&gt;=300, 11,
      H28&gt;=250, 10,
      H28&gt;=200, 9,
      H28&gt;=150, 8,
      H28&gt;=100, 7,
      H28&gt;=50, 6,
      H28&gt;=0, 5
    ),
    MATCH(J28, 'Shipping cost'!$H$4:$K$4, 0)
  ),
  E28="Express",
  INDEX('Shipping cost'!$N:$Q,
    IFS(
      H28&gt;=400, 12,
      H28&gt;=300, 11,
      H28&gt;=250, 10,
      H28&gt;=200, 9,
      H28&gt;=150, 8,
      H28&gt;=100, 7,
      H28&gt;=50, 6,
      H28&gt;=0, 5
    ),
    MATCH(J28, 'Shipping cost'!$N$4:$Q$4, 0)
  ),
  TRUE, 0
)
</f>
        <v>0.5</v>
      </c>
      <c r="L28" s="8">
        <f t="shared" si="1"/>
        <v>1</v>
      </c>
    </row>
    <row r="29" ht="15.75" customHeight="1">
      <c r="A29" s="3">
        <v>91661.0</v>
      </c>
      <c r="B29" s="4">
        <v>44936.0</v>
      </c>
      <c r="C29" s="3" t="s">
        <v>12</v>
      </c>
      <c r="D29" s="3" t="s">
        <v>20</v>
      </c>
      <c r="E29" s="3" t="s">
        <v>14</v>
      </c>
      <c r="F29" s="3">
        <v>1811.0</v>
      </c>
      <c r="G29" s="5">
        <f>VLOOKUP(D29,'Product details'!$B$3:$E$9,4,FALSE)</f>
        <v>50</v>
      </c>
      <c r="H29" s="6">
        <f>VLOOKUP(D29,'Product details'!$B$3:$E$9,3,FALSE)</f>
        <v>150</v>
      </c>
      <c r="I29" s="5">
        <f>VLOOKUP(D29,'Product details'!$B$3:$F$9,5,FALSE)</f>
        <v>9</v>
      </c>
      <c r="J29" s="6" t="str">
        <f>IFS(
  AND(F29&gt;=0, F29&lt;=2499), Regions!C$3,
  AND(F29&gt;=2500, F29&lt;=4999), Regions!C$4,
  AND(F29&gt;=5000, F29&lt;=7499), Regions!C$5,
  AND(F29&gt;=7500, F29&lt;=9999), Regions!C$6
)
</f>
        <v>North</v>
      </c>
      <c r="K29" s="7">
        <f t="array" ref="K29">IFS(
  E29="Economy",
  INDEX('Shipping cost'!$B:$E,
    IFS(
      H29&gt;=400, 12,
      H29&gt;=300, 11,
      H29&gt;=250, 10,
      H29&gt;=200, 9,
      H29&gt;=150, 8,
      H29&gt;=100, 7,
      H29&gt;=50, 6,
      H29&gt;=0, 5
    ),
    MATCH(J29, 'Shipping cost'!$B$4:$E$4, 0)
  ),
  E29="Standard",
  INDEX('Shipping cost'!$H:$K,
    IFS(
      H29&gt;=400, 12,
      H29&gt;=300, 11,
      H29&gt;=250, 10,
      H29&gt;=200, 9,
      H29&gt;=150, 8,
      H29&gt;=100, 7,
      H29&gt;=50, 6,
      H29&gt;=0, 5
    ),
    MATCH(J29, 'Shipping cost'!$H$4:$K$4, 0)
  ),
  E29="Express",
  INDEX('Shipping cost'!$N:$Q,
    IFS(
      H29&gt;=400, 12,
      H29&gt;=300, 11,
      H29&gt;=250, 10,
      H29&gt;=200, 9,
      H29&gt;=150, 8,
      H29&gt;=100, 7,
      H29&gt;=50, 6,
      H29&gt;=0, 5
    ),
    MATCH(J29, 'Shipping cost'!$N$4:$Q$4, 0)
  ),
  TRUE, 0
)
</f>
        <v>1.11</v>
      </c>
      <c r="L29" s="8">
        <f t="shared" si="1"/>
        <v>1</v>
      </c>
    </row>
    <row r="30" ht="15.75" customHeight="1">
      <c r="A30" s="3">
        <v>33468.0</v>
      </c>
      <c r="B30" s="4">
        <v>44937.0</v>
      </c>
      <c r="C30" s="3" t="s">
        <v>12</v>
      </c>
      <c r="D30" s="3" t="s">
        <v>20</v>
      </c>
      <c r="E30" s="3" t="s">
        <v>14</v>
      </c>
      <c r="F30" s="3">
        <v>9698.0</v>
      </c>
      <c r="G30" s="5">
        <f>VLOOKUP(D30,'Product details'!$B$3:$E$9,4,FALSE)</f>
        <v>50</v>
      </c>
      <c r="H30" s="6">
        <f>VLOOKUP(D30,'Product details'!$B$3:$E$9,3,FALSE)</f>
        <v>150</v>
      </c>
      <c r="I30" s="5">
        <f>VLOOKUP(D30,'Product details'!$B$3:$F$9,5,FALSE)</f>
        <v>9</v>
      </c>
      <c r="J30" s="6" t="str">
        <f>IFS(
  AND(F30&gt;=0, F30&lt;=2499), Regions!C$3,
  AND(F30&gt;=2500, F30&lt;=4999), Regions!C$4,
  AND(F30&gt;=5000, F30&lt;=7499), Regions!C$5,
  AND(F30&gt;=7500, F30&lt;=9999), Regions!C$6
)
</f>
        <v>West</v>
      </c>
      <c r="K30" s="7">
        <f t="array" ref="K30">IFS(
  E30="Economy",
  INDEX('Shipping cost'!$B:$E,
    IFS(
      H30&gt;=400, 12,
      H30&gt;=300, 11,
      H30&gt;=250, 10,
      H30&gt;=200, 9,
      H30&gt;=150, 8,
      H30&gt;=100, 7,
      H30&gt;=50, 6,
      H30&gt;=0, 5
    ),
    MATCH(J30, 'Shipping cost'!$B$4:$E$4, 0)
  ),
  E30="Standard",
  INDEX('Shipping cost'!$H:$K,
    IFS(
      H30&gt;=400, 12,
      H30&gt;=300, 11,
      H30&gt;=250, 10,
      H30&gt;=200, 9,
      H30&gt;=150, 8,
      H30&gt;=100, 7,
      H30&gt;=50, 6,
      H30&gt;=0, 5
    ),
    MATCH(J30, 'Shipping cost'!$H$4:$K$4, 0)
  ),
  E30="Express",
  INDEX('Shipping cost'!$N:$Q,
    IFS(
      H30&gt;=400, 12,
      H30&gt;=300, 11,
      H30&gt;=250, 10,
      H30&gt;=200, 9,
      H30&gt;=150, 8,
      H30&gt;=100, 7,
      H30&gt;=50, 6,
      H30&gt;=0, 5
    ),
    MATCH(J30, 'Shipping cost'!$N$4:$Q$4, 0)
  ),
  TRUE, 0
)
</f>
        <v>1.71</v>
      </c>
      <c r="L30" s="8">
        <f t="shared" si="1"/>
        <v>1</v>
      </c>
    </row>
    <row r="31" ht="15.75" customHeight="1">
      <c r="A31" s="3">
        <v>70555.0</v>
      </c>
      <c r="B31" s="4">
        <v>44939.0</v>
      </c>
      <c r="C31" s="3" t="s">
        <v>12</v>
      </c>
      <c r="D31" s="3" t="s">
        <v>16</v>
      </c>
      <c r="E31" s="3" t="s">
        <v>19</v>
      </c>
      <c r="F31" s="3">
        <v>6069.0</v>
      </c>
      <c r="G31" s="5">
        <f>VLOOKUP(D31,'Product details'!$B$3:$E$9,4,FALSE)</f>
        <v>5</v>
      </c>
      <c r="H31" s="6">
        <f>VLOOKUP(D31,'Product details'!$B$3:$E$9,3,FALSE)</f>
        <v>20</v>
      </c>
      <c r="I31" s="5">
        <f>VLOOKUP(D31,'Product details'!$B$3:$F$9,5,FALSE)</f>
        <v>1</v>
      </c>
      <c r="J31" s="6" t="str">
        <f>IFS(
  AND(F31&gt;=0, F31&lt;=2499), Regions!C$3,
  AND(F31&gt;=2500, F31&lt;=4999), Regions!C$4,
  AND(F31&gt;=5000, F31&lt;=7499), Regions!C$5,
  AND(F31&gt;=7500, F31&lt;=9999), Regions!C$6
)
</f>
        <v>South</v>
      </c>
      <c r="K31" s="7">
        <f t="array" ref="K31">IFS(
  E31="Economy",
  INDEX('Shipping cost'!$B:$E,
    IFS(
      H31&gt;=400, 12,
      H31&gt;=300, 11,
      H31&gt;=250, 10,
      H31&gt;=200, 9,
      H31&gt;=150, 8,
      H31&gt;=100, 7,
      H31&gt;=50, 6,
      H31&gt;=0, 5
    ),
    MATCH(J31, 'Shipping cost'!$B$4:$E$4, 0)
  ),
  E31="Standard",
  INDEX('Shipping cost'!$H:$K,
    IFS(
      H31&gt;=400, 12,
      H31&gt;=300, 11,
      H31&gt;=250, 10,
      H31&gt;=200, 9,
      H31&gt;=150, 8,
      H31&gt;=100, 7,
      H31&gt;=50, 6,
      H31&gt;=0, 5
    ),
    MATCH(J31, 'Shipping cost'!$H$4:$K$4, 0)
  ),
  E31="Express",
  INDEX('Shipping cost'!$N:$Q,
    IFS(
      H31&gt;=400, 12,
      H31&gt;=300, 11,
      H31&gt;=250, 10,
      H31&gt;=200, 9,
      H31&gt;=150, 8,
      H31&gt;=100, 7,
      H31&gt;=50, 6,
      H31&gt;=0, 5
    ),
    MATCH(J31, 'Shipping cost'!$N$4:$Q$4, 0)
  ),
  TRUE, 0
)
</f>
        <v>0.81</v>
      </c>
      <c r="L31" s="8">
        <f t="shared" si="1"/>
        <v>1</v>
      </c>
    </row>
    <row r="32" ht="15.75" customHeight="1">
      <c r="A32" s="3">
        <v>88238.0</v>
      </c>
      <c r="B32" s="4">
        <v>44939.0</v>
      </c>
      <c r="C32" s="3" t="s">
        <v>12</v>
      </c>
      <c r="D32" s="3" t="s">
        <v>22</v>
      </c>
      <c r="E32" s="3" t="s">
        <v>14</v>
      </c>
      <c r="F32" s="3">
        <v>2965.0</v>
      </c>
      <c r="G32" s="5">
        <f>VLOOKUP(D32,'Product details'!$B$3:$E$9,4,FALSE)</f>
        <v>20</v>
      </c>
      <c r="H32" s="6">
        <f>VLOOKUP(D32,'Product details'!$B$3:$E$9,3,FALSE)</f>
        <v>250</v>
      </c>
      <c r="I32" s="5">
        <f>VLOOKUP(D32,'Product details'!$B$3:$F$9,5,FALSE)</f>
        <v>3</v>
      </c>
      <c r="J32" s="6" t="str">
        <f>IFS(
  AND(F32&gt;=0, F32&lt;=2499), Regions!C$3,
  AND(F32&gt;=2500, F32&lt;=4999), Regions!C$4,
  AND(F32&gt;=5000, F32&lt;=7499), Regions!C$5,
  AND(F32&gt;=7500, F32&lt;=9999), Regions!C$6
)
</f>
        <v>East</v>
      </c>
      <c r="K32" s="7">
        <f t="array" ref="K32">IFS(
  E32="Economy",
  INDEX('Shipping cost'!$B:$E,
    IFS(
      H32&gt;=400, 12,
      H32&gt;=300, 11,
      H32&gt;=250, 10,
      H32&gt;=200, 9,
      H32&gt;=150, 8,
      H32&gt;=100, 7,
      H32&gt;=50, 6,
      H32&gt;=0, 5
    ),
    MATCH(J32, 'Shipping cost'!$B$4:$E$4, 0)
  ),
  E32="Standard",
  INDEX('Shipping cost'!$H:$K,
    IFS(
      H32&gt;=400, 12,
      H32&gt;=300, 11,
      H32&gt;=250, 10,
      H32&gt;=200, 9,
      H32&gt;=150, 8,
      H32&gt;=100, 7,
      H32&gt;=50, 6,
      H32&gt;=0, 5
    ),
    MATCH(J32, 'Shipping cost'!$H$4:$K$4, 0)
  ),
  E32="Express",
  INDEX('Shipping cost'!$N:$Q,
    IFS(
      H32&gt;=400, 12,
      H32&gt;=300, 11,
      H32&gt;=250, 10,
      H32&gt;=200, 9,
      H32&gt;=150, 8,
      H32&gt;=100, 7,
      H32&gt;=50, 6,
      H32&gt;=0, 5
    ),
    MATCH(J32, 'Shipping cost'!$N$4:$Q$4, 0)
  ),
  TRUE, 0
)
</f>
        <v>2.18</v>
      </c>
      <c r="L32" s="8">
        <f t="shared" si="1"/>
        <v>1</v>
      </c>
    </row>
    <row r="33" ht="15.75" customHeight="1">
      <c r="A33" s="3">
        <v>48578.0</v>
      </c>
      <c r="B33" s="4">
        <v>44940.0</v>
      </c>
      <c r="C33" s="3" t="s">
        <v>21</v>
      </c>
      <c r="D33" s="3" t="s">
        <v>13</v>
      </c>
      <c r="E33" s="3" t="s">
        <v>19</v>
      </c>
      <c r="F33" s="3">
        <v>9030.0</v>
      </c>
      <c r="G33" s="5">
        <f>VLOOKUP(D33,'Product details'!$B$3:$E$9,4,FALSE)</f>
        <v>300</v>
      </c>
      <c r="H33" s="6">
        <f>VLOOKUP(D33,'Product details'!$B$3:$E$9,3,FALSE)</f>
        <v>250</v>
      </c>
      <c r="I33" s="5">
        <f>VLOOKUP(D33,'Product details'!$B$3:$F$9,5,FALSE)</f>
        <v>80</v>
      </c>
      <c r="J33" s="6" t="str">
        <f>IFS(
  AND(F33&gt;=0, F33&lt;=2499), Regions!C$3,
  AND(F33&gt;=2500, F33&lt;=4999), Regions!C$4,
  AND(F33&gt;=5000, F33&lt;=7499), Regions!C$5,
  AND(F33&gt;=7500, F33&lt;=9999), Regions!C$6
)
</f>
        <v>West</v>
      </c>
      <c r="K33" s="7">
        <f t="array" ref="K33">IFS(
  E33="Economy",
  INDEX('Shipping cost'!$B:$E,
    IFS(
      H33&gt;=400, 12,
      H33&gt;=300, 11,
      H33&gt;=250, 10,
      H33&gt;=200, 9,
      H33&gt;=150, 8,
      H33&gt;=100, 7,
      H33&gt;=50, 6,
      H33&gt;=0, 5
    ),
    MATCH(J33, 'Shipping cost'!$B$4:$E$4, 0)
  ),
  E33="Standard",
  INDEX('Shipping cost'!$H:$K,
    IFS(
      H33&gt;=400, 12,
      H33&gt;=300, 11,
      H33&gt;=250, 10,
      H33&gt;=200, 9,
      H33&gt;=150, 8,
      H33&gt;=100, 7,
      H33&gt;=50, 6,
      H33&gt;=0, 5
    ),
    MATCH(J33, 'Shipping cost'!$H$4:$K$4, 0)
  ),
  E33="Express",
  INDEX('Shipping cost'!$N:$Q,
    IFS(
      H33&gt;=400, 12,
      H33&gt;=300, 11,
      H33&gt;=250, 10,
      H33&gt;=200, 9,
      H33&gt;=150, 8,
      H33&gt;=100, 7,
      H33&gt;=50, 6,
      H33&gt;=0, 5
    ),
    MATCH(J33, 'Shipping cost'!$N$4:$Q$4, 0)
  ),
  TRUE, 0
)
</f>
        <v>3.47</v>
      </c>
      <c r="L33" s="8">
        <f t="shared" si="1"/>
        <v>1</v>
      </c>
    </row>
    <row r="34" ht="15.75" customHeight="1">
      <c r="A34" s="3">
        <v>53643.0</v>
      </c>
      <c r="B34" s="4">
        <v>44940.0</v>
      </c>
      <c r="C34" s="3" t="s">
        <v>12</v>
      </c>
      <c r="D34" s="3" t="s">
        <v>23</v>
      </c>
      <c r="E34" s="3" t="s">
        <v>19</v>
      </c>
      <c r="F34" s="3">
        <v>6179.0</v>
      </c>
      <c r="G34" s="5">
        <f>VLOOKUP(D34,'Product details'!$B$3:$E$9,4,FALSE)</f>
        <v>25</v>
      </c>
      <c r="H34" s="6">
        <f>VLOOKUP(D34,'Product details'!$B$3:$E$9,3,FALSE)</f>
        <v>50</v>
      </c>
      <c r="I34" s="5">
        <f>VLOOKUP(D34,'Product details'!$B$3:$F$9,5,FALSE)</f>
        <v>3</v>
      </c>
      <c r="J34" s="6" t="str">
        <f>IFS(
  AND(F34&gt;=0, F34&lt;=2499), Regions!C$3,
  AND(F34&gt;=2500, F34&lt;=4999), Regions!C$4,
  AND(F34&gt;=5000, F34&lt;=7499), Regions!C$5,
  AND(F34&gt;=7500, F34&lt;=9999), Regions!C$6
)
</f>
        <v>South</v>
      </c>
      <c r="K34" s="7">
        <f t="array" ref="K34">IFS(
  E34="Economy",
  INDEX('Shipping cost'!$B:$E,
    IFS(
      H34&gt;=400, 12,
      H34&gt;=300, 11,
      H34&gt;=250, 10,
      H34&gt;=200, 9,
      H34&gt;=150, 8,
      H34&gt;=100, 7,
      H34&gt;=50, 6,
      H34&gt;=0, 5
    ),
    MATCH(J34, 'Shipping cost'!$B$4:$E$4, 0)
  ),
  E34="Standard",
  INDEX('Shipping cost'!$H:$K,
    IFS(
      H34&gt;=400, 12,
      H34&gt;=300, 11,
      H34&gt;=250, 10,
      H34&gt;=200, 9,
      H34&gt;=150, 8,
      H34&gt;=100, 7,
      H34&gt;=50, 6,
      H34&gt;=0, 5
    ),
    MATCH(J34, 'Shipping cost'!$H$4:$K$4, 0)
  ),
  E34="Express",
  INDEX('Shipping cost'!$N:$Q,
    IFS(
      H34&gt;=400, 12,
      H34&gt;=300, 11,
      H34&gt;=250, 10,
      H34&gt;=200, 9,
      H34&gt;=150, 8,
      H34&gt;=100, 7,
      H34&gt;=50, 6,
      H34&gt;=0, 5
    ),
    MATCH(J34, 'Shipping cost'!$N$4:$Q$4, 0)
  ),
  TRUE, 0
)
</f>
        <v>1.05</v>
      </c>
      <c r="L34" s="8">
        <f t="shared" si="1"/>
        <v>1</v>
      </c>
    </row>
    <row r="35" ht="15.75" customHeight="1">
      <c r="A35" s="3">
        <v>12664.0</v>
      </c>
      <c r="B35" s="10">
        <v>44941.0</v>
      </c>
      <c r="C35" s="11" t="s">
        <v>12</v>
      </c>
      <c r="D35" s="3" t="s">
        <v>13</v>
      </c>
      <c r="E35" s="3" t="s">
        <v>19</v>
      </c>
      <c r="F35" s="3">
        <v>1436.0</v>
      </c>
      <c r="G35" s="5">
        <f>VLOOKUP(D35,'Product details'!$B$3:$E$9,4,FALSE)</f>
        <v>300</v>
      </c>
      <c r="H35" s="6">
        <f>VLOOKUP(D35,'Product details'!$B$3:$E$9,3,FALSE)</f>
        <v>250</v>
      </c>
      <c r="I35" s="5">
        <f>VLOOKUP(D35,'Product details'!$B$3:$F$9,5,FALSE)</f>
        <v>80</v>
      </c>
      <c r="J35" s="6" t="str">
        <f>IFS(
  AND(F35&gt;=0, F35&lt;=2499), Regions!C$3,
  AND(F35&gt;=2500, F35&lt;=4999), Regions!C$4,
  AND(F35&gt;=5000, F35&lt;=7499), Regions!C$5,
  AND(F35&gt;=7500, F35&lt;=9999), Regions!C$6
)
</f>
        <v>North</v>
      </c>
      <c r="K35" s="7">
        <f t="array" ref="K35">IFS(
  E35="Economy",
  INDEX('Shipping cost'!$B:$E,
    IFS(
      H35&gt;=400, 12,
      H35&gt;=300, 11,
      H35&gt;=250, 10,
      H35&gt;=200, 9,
      H35&gt;=150, 8,
      H35&gt;=100, 7,
      H35&gt;=50, 6,
      H35&gt;=0, 5
    ),
    MATCH(J35, 'Shipping cost'!$B$4:$E$4, 0)
  ),
  E35="Standard",
  INDEX('Shipping cost'!$H:$K,
    IFS(
      H35&gt;=400, 12,
      H35&gt;=300, 11,
      H35&gt;=250, 10,
      H35&gt;=200, 9,
      H35&gt;=150, 8,
      H35&gt;=100, 7,
      H35&gt;=50, 6,
      H35&gt;=0, 5
    ),
    MATCH(J35, 'Shipping cost'!$H$4:$K$4, 0)
  ),
  E35="Express",
  INDEX('Shipping cost'!$N:$Q,
    IFS(
      H35&gt;=400, 12,
      H35&gt;=300, 11,
      H35&gt;=250, 10,
      H35&gt;=200, 9,
      H35&gt;=150, 8,
      H35&gt;=100, 7,
      H35&gt;=50, 6,
      H35&gt;=0, 5
    ),
    MATCH(J35, 'Shipping cost'!$N$4:$Q$4, 0)
  ),
  TRUE, 0
)
</f>
        <v>2.27</v>
      </c>
      <c r="L35" s="8">
        <f t="shared" si="1"/>
        <v>1</v>
      </c>
    </row>
    <row r="36" ht="15.75" customHeight="1">
      <c r="A36" s="3">
        <v>13618.0</v>
      </c>
      <c r="B36" s="4">
        <v>44941.0</v>
      </c>
      <c r="C36" s="3" t="s">
        <v>12</v>
      </c>
      <c r="D36" s="3" t="s">
        <v>22</v>
      </c>
      <c r="E36" s="3" t="s">
        <v>14</v>
      </c>
      <c r="F36" s="3">
        <v>5425.0</v>
      </c>
      <c r="G36" s="5">
        <f>VLOOKUP(D36,'Product details'!$B$3:$E$9,4,FALSE)</f>
        <v>20</v>
      </c>
      <c r="H36" s="6">
        <f>VLOOKUP(D36,'Product details'!$B$3:$E$9,3,FALSE)</f>
        <v>250</v>
      </c>
      <c r="I36" s="5">
        <f>VLOOKUP(D36,'Product details'!$B$3:$F$9,5,FALSE)</f>
        <v>3</v>
      </c>
      <c r="J36" s="6" t="str">
        <f>IFS(
  AND(F36&gt;=0, F36&lt;=2499), Regions!C$3,
  AND(F36&gt;=2500, F36&lt;=4999), Regions!C$4,
  AND(F36&gt;=5000, F36&lt;=7499), Regions!C$5,
  AND(F36&gt;=7500, F36&lt;=9999), Regions!C$6
)
</f>
        <v>South</v>
      </c>
      <c r="K36" s="7">
        <f t="array" ref="K36">IFS(
  E36="Economy",
  INDEX('Shipping cost'!$B:$E,
    IFS(
      H36&gt;=400, 12,
      H36&gt;=300, 11,
      H36&gt;=250, 10,
      H36&gt;=200, 9,
      H36&gt;=150, 8,
      H36&gt;=100, 7,
      H36&gt;=50, 6,
      H36&gt;=0, 5
    ),
    MATCH(J36, 'Shipping cost'!$B$4:$E$4, 0)
  ),
  E36="Standard",
  INDEX('Shipping cost'!$H:$K,
    IFS(
      H36&gt;=400, 12,
      H36&gt;=300, 11,
      H36&gt;=250, 10,
      H36&gt;=200, 9,
      H36&gt;=150, 8,
      H36&gt;=100, 7,
      H36&gt;=50, 6,
      H36&gt;=0, 5
    ),
    MATCH(J36, 'Shipping cost'!$H$4:$K$4, 0)
  ),
  E36="Express",
  INDEX('Shipping cost'!$N:$Q,
    IFS(
      H36&gt;=400, 12,
      H36&gt;=300, 11,
      H36&gt;=250, 10,
      H36&gt;=200, 9,
      H36&gt;=150, 8,
      H36&gt;=100, 7,
      H36&gt;=50, 6,
      H36&gt;=0, 5
    ),
    MATCH(J36, 'Shipping cost'!$N$4:$Q$4, 0)
  ),
  TRUE, 0
)
</f>
        <v>2.51</v>
      </c>
      <c r="L36" s="8">
        <f t="shared" si="1"/>
        <v>1</v>
      </c>
    </row>
    <row r="37" ht="15.75" customHeight="1">
      <c r="A37" s="3">
        <v>15260.0</v>
      </c>
      <c r="B37" s="4">
        <v>44941.0</v>
      </c>
      <c r="C37" s="3" t="s">
        <v>12</v>
      </c>
      <c r="D37" s="3" t="s">
        <v>13</v>
      </c>
      <c r="E37" s="3" t="s">
        <v>14</v>
      </c>
      <c r="F37" s="3">
        <v>4224.0</v>
      </c>
      <c r="G37" s="5">
        <f>VLOOKUP(D37,'Product details'!$B$3:$E$9,4,FALSE)</f>
        <v>300</v>
      </c>
      <c r="H37" s="6">
        <f>VLOOKUP(D37,'Product details'!$B$3:$E$9,3,FALSE)</f>
        <v>250</v>
      </c>
      <c r="I37" s="5">
        <f>VLOOKUP(D37,'Product details'!$B$3:$F$9,5,FALSE)</f>
        <v>80</v>
      </c>
      <c r="J37" s="6" t="str">
        <f>IFS(
  AND(F37&gt;=0, F37&lt;=2499), Regions!C$3,
  AND(F37&gt;=2500, F37&lt;=4999), Regions!C$4,
  AND(F37&gt;=5000, F37&lt;=7499), Regions!C$5,
  AND(F37&gt;=7500, F37&lt;=9999), Regions!C$6
)
</f>
        <v>East</v>
      </c>
      <c r="K37" s="7">
        <f t="array" ref="K37">IFS(
  E37="Economy",
  INDEX('Shipping cost'!$B:$E,
    IFS(
      H37&gt;=400, 12,
      H37&gt;=300, 11,
      H37&gt;=250, 10,
      H37&gt;=200, 9,
      H37&gt;=150, 8,
      H37&gt;=100, 7,
      H37&gt;=50, 6,
      H37&gt;=0, 5
    ),
    MATCH(J37, 'Shipping cost'!$B$4:$E$4, 0)
  ),
  E37="Standard",
  INDEX('Shipping cost'!$H:$K,
    IFS(
      H37&gt;=400, 12,
      H37&gt;=300, 11,
      H37&gt;=250, 10,
      H37&gt;=200, 9,
      H37&gt;=150, 8,
      H37&gt;=100, 7,
      H37&gt;=50, 6,
      H37&gt;=0, 5
    ),
    MATCH(J37, 'Shipping cost'!$H$4:$K$4, 0)
  ),
  E37="Express",
  INDEX('Shipping cost'!$N:$Q,
    IFS(
      H37&gt;=400, 12,
      H37&gt;=300, 11,
      H37&gt;=250, 10,
      H37&gt;=200, 9,
      H37&gt;=150, 8,
      H37&gt;=100, 7,
      H37&gt;=50, 6,
      H37&gt;=0, 5
    ),
    MATCH(J37, 'Shipping cost'!$N$4:$Q$4, 0)
  ),
  TRUE, 0
)
</f>
        <v>2.18</v>
      </c>
      <c r="L37" s="8">
        <f t="shared" si="1"/>
        <v>1</v>
      </c>
    </row>
    <row r="38" ht="15.75" customHeight="1">
      <c r="A38" s="3">
        <v>15654.0</v>
      </c>
      <c r="B38" s="4">
        <v>44941.0</v>
      </c>
      <c r="C38" s="3" t="s">
        <v>12</v>
      </c>
      <c r="D38" s="3" t="s">
        <v>13</v>
      </c>
      <c r="E38" s="3" t="s">
        <v>19</v>
      </c>
      <c r="F38" s="3">
        <v>9304.0</v>
      </c>
      <c r="G38" s="5">
        <f>VLOOKUP(D38,'Product details'!$B$3:$E$9,4,FALSE)</f>
        <v>300</v>
      </c>
      <c r="H38" s="6">
        <f>VLOOKUP(D38,'Product details'!$B$3:$E$9,3,FALSE)</f>
        <v>250</v>
      </c>
      <c r="I38" s="5">
        <f>VLOOKUP(D38,'Product details'!$B$3:$F$9,5,FALSE)</f>
        <v>80</v>
      </c>
      <c r="J38" s="6" t="str">
        <f>IFS(
  AND(F38&gt;=0, F38&lt;=2499), Regions!C$3,
  AND(F38&gt;=2500, F38&lt;=4999), Regions!C$4,
  AND(F38&gt;=5000, F38&lt;=7499), Regions!C$5,
  AND(F38&gt;=7500, F38&lt;=9999), Regions!C$6
)
</f>
        <v>West</v>
      </c>
      <c r="K38" s="7">
        <f t="array" ref="K38">IFS(
  E38="Economy",
  INDEX('Shipping cost'!$B:$E,
    IFS(
      H38&gt;=400, 12,
      H38&gt;=300, 11,
      H38&gt;=250, 10,
      H38&gt;=200, 9,
      H38&gt;=150, 8,
      H38&gt;=100, 7,
      H38&gt;=50, 6,
      H38&gt;=0, 5
    ),
    MATCH(J38, 'Shipping cost'!$B$4:$E$4, 0)
  ),
  E38="Standard",
  INDEX('Shipping cost'!$H:$K,
    IFS(
      H38&gt;=400, 12,
      H38&gt;=300, 11,
      H38&gt;=250, 10,
      H38&gt;=200, 9,
      H38&gt;=150, 8,
      H38&gt;=100, 7,
      H38&gt;=50, 6,
      H38&gt;=0, 5
    ),
    MATCH(J38, 'Shipping cost'!$H$4:$K$4, 0)
  ),
  E38="Express",
  INDEX('Shipping cost'!$N:$Q,
    IFS(
      H38&gt;=400, 12,
      H38&gt;=300, 11,
      H38&gt;=250, 10,
      H38&gt;=200, 9,
      H38&gt;=150, 8,
      H38&gt;=100, 7,
      H38&gt;=50, 6,
      H38&gt;=0, 5
    ),
    MATCH(J38, 'Shipping cost'!$N$4:$Q$4, 0)
  ),
  TRUE, 0
)
</f>
        <v>3.47</v>
      </c>
      <c r="L38" s="8">
        <f t="shared" si="1"/>
        <v>1</v>
      </c>
    </row>
    <row r="39" ht="15.75" customHeight="1">
      <c r="A39" s="3">
        <v>15694.0</v>
      </c>
      <c r="B39" s="4">
        <v>44941.0</v>
      </c>
      <c r="C39" s="3" t="s">
        <v>12</v>
      </c>
      <c r="D39" s="3" t="s">
        <v>13</v>
      </c>
      <c r="E39" s="3" t="s">
        <v>14</v>
      </c>
      <c r="F39" s="3">
        <v>3493.0</v>
      </c>
      <c r="G39" s="5">
        <f>VLOOKUP(D39,'Product details'!$B$3:$E$9,4,FALSE)</f>
        <v>300</v>
      </c>
      <c r="H39" s="6">
        <f>VLOOKUP(D39,'Product details'!$B$3:$E$9,3,FALSE)</f>
        <v>250</v>
      </c>
      <c r="I39" s="5">
        <f>VLOOKUP(D39,'Product details'!$B$3:$F$9,5,FALSE)</f>
        <v>80</v>
      </c>
      <c r="J39" s="6" t="str">
        <f>IFS(
  AND(F39&gt;=0, F39&lt;=2499), Regions!C$3,
  AND(F39&gt;=2500, F39&lt;=4999), Regions!C$4,
  AND(F39&gt;=5000, F39&lt;=7499), Regions!C$5,
  AND(F39&gt;=7500, F39&lt;=9999), Regions!C$6
)
</f>
        <v>East</v>
      </c>
      <c r="K39" s="7">
        <f t="array" ref="K39">IFS(
  E39="Economy",
  INDEX('Shipping cost'!$B:$E,
    IFS(
      H39&gt;=400, 12,
      H39&gt;=300, 11,
      H39&gt;=250, 10,
      H39&gt;=200, 9,
      H39&gt;=150, 8,
      H39&gt;=100, 7,
      H39&gt;=50, 6,
      H39&gt;=0, 5
    ),
    MATCH(J39, 'Shipping cost'!$B$4:$E$4, 0)
  ),
  E39="Standard",
  INDEX('Shipping cost'!$H:$K,
    IFS(
      H39&gt;=400, 12,
      H39&gt;=300, 11,
      H39&gt;=250, 10,
      H39&gt;=200, 9,
      H39&gt;=150, 8,
      H39&gt;=100, 7,
      H39&gt;=50, 6,
      H39&gt;=0, 5
    ),
    MATCH(J39, 'Shipping cost'!$H$4:$K$4, 0)
  ),
  E39="Express",
  INDEX('Shipping cost'!$N:$Q,
    IFS(
      H39&gt;=400, 12,
      H39&gt;=300, 11,
      H39&gt;=250, 10,
      H39&gt;=200, 9,
      H39&gt;=150, 8,
      H39&gt;=100, 7,
      H39&gt;=50, 6,
      H39&gt;=0, 5
    ),
    MATCH(J39, 'Shipping cost'!$N$4:$Q$4, 0)
  ),
  TRUE, 0
)
</f>
        <v>2.18</v>
      </c>
      <c r="L39" s="8">
        <f t="shared" si="1"/>
        <v>1</v>
      </c>
    </row>
    <row r="40" ht="15.75" customHeight="1">
      <c r="A40" s="3">
        <v>67576.0</v>
      </c>
      <c r="B40" s="4">
        <v>44941.0</v>
      </c>
      <c r="C40" s="3" t="s">
        <v>12</v>
      </c>
      <c r="D40" s="3" t="s">
        <v>20</v>
      </c>
      <c r="E40" s="3" t="s">
        <v>14</v>
      </c>
      <c r="F40" s="3">
        <v>4455.0</v>
      </c>
      <c r="G40" s="5">
        <f>VLOOKUP(D40,'Product details'!$B$3:$E$9,4,FALSE)</f>
        <v>50</v>
      </c>
      <c r="H40" s="6">
        <f>VLOOKUP(D40,'Product details'!$B$3:$E$9,3,FALSE)</f>
        <v>150</v>
      </c>
      <c r="I40" s="5">
        <f>VLOOKUP(D40,'Product details'!$B$3:$F$9,5,FALSE)</f>
        <v>9</v>
      </c>
      <c r="J40" s="6" t="str">
        <f>IFS(
  AND(F40&gt;=0, F40&lt;=2499), Regions!C$3,
  AND(F40&gt;=2500, F40&lt;=4999), Regions!C$4,
  AND(F40&gt;=5000, F40&lt;=7499), Regions!C$5,
  AND(F40&gt;=7500, F40&lt;=9999), Regions!C$6
)
</f>
        <v>East</v>
      </c>
      <c r="K40" s="7">
        <f t="array" ref="K40">IFS(
  E40="Economy",
  INDEX('Shipping cost'!$B:$E,
    IFS(
      H40&gt;=400, 12,
      H40&gt;=300, 11,
      H40&gt;=250, 10,
      H40&gt;=200, 9,
      H40&gt;=150, 8,
      H40&gt;=100, 7,
      H40&gt;=50, 6,
      H40&gt;=0, 5
    ),
    MATCH(J40, 'Shipping cost'!$B$4:$E$4, 0)
  ),
  E40="Standard",
  INDEX('Shipping cost'!$H:$K,
    IFS(
      H40&gt;=400, 12,
      H40&gt;=300, 11,
      H40&gt;=250, 10,
      H40&gt;=200, 9,
      H40&gt;=150, 8,
      H40&gt;=100, 7,
      H40&gt;=50, 6,
      H40&gt;=0, 5
    ),
    MATCH(J40, 'Shipping cost'!$H$4:$K$4, 0)
  ),
  E40="Express",
  INDEX('Shipping cost'!$N:$Q,
    IFS(
      H40&gt;=400, 12,
      H40&gt;=300, 11,
      H40&gt;=250, 10,
      H40&gt;=200, 9,
      H40&gt;=150, 8,
      H40&gt;=100, 7,
      H40&gt;=50, 6,
      H40&gt;=0, 5
    ),
    MATCH(J40, 'Shipping cost'!$N$4:$Q$4, 0)
  ),
  TRUE, 0
)
</f>
        <v>1.28</v>
      </c>
      <c r="L40" s="8">
        <f t="shared" si="1"/>
        <v>1</v>
      </c>
    </row>
    <row r="41" ht="15.75" customHeight="1">
      <c r="A41" s="3">
        <v>22466.0</v>
      </c>
      <c r="B41" s="4">
        <v>44942.0</v>
      </c>
      <c r="C41" s="3" t="s">
        <v>12</v>
      </c>
      <c r="D41" s="3" t="s">
        <v>18</v>
      </c>
      <c r="E41" s="3" t="s">
        <v>17</v>
      </c>
      <c r="F41" s="3">
        <v>6751.0</v>
      </c>
      <c r="G41" s="5">
        <f>VLOOKUP(D41,'Product details'!$B$3:$E$9,4,FALSE)</f>
        <v>25</v>
      </c>
      <c r="H41" s="6">
        <f>VLOOKUP(D41,'Product details'!$B$3:$E$9,3,FALSE)</f>
        <v>150</v>
      </c>
      <c r="I41" s="5">
        <f>VLOOKUP(D41,'Product details'!$B$3:$F$9,5,FALSE)</f>
        <v>5</v>
      </c>
      <c r="J41" s="6" t="str">
        <f>IFS(
  AND(F41&gt;=0, F41&lt;=2499), Regions!C$3,
  AND(F41&gt;=2500, F41&lt;=4999), Regions!C$4,
  AND(F41&gt;=5000, F41&lt;=7499), Regions!C$5,
  AND(F41&gt;=7500, F41&lt;=9999), Regions!C$6
)
</f>
        <v>South</v>
      </c>
      <c r="K41" s="7">
        <f t="array" ref="K41">IFS(
  E41="Economy",
  INDEX('Shipping cost'!$B:$E,
    IFS(
      H41&gt;=400, 12,
      H41&gt;=300, 11,
      H41&gt;=250, 10,
      H41&gt;=200, 9,
      H41&gt;=150, 8,
      H41&gt;=100, 7,
      H41&gt;=50, 6,
      H41&gt;=0, 5
    ),
    MATCH(J41, 'Shipping cost'!$B$4:$E$4, 0)
  ),
  E41="Standard",
  INDEX('Shipping cost'!$H:$K,
    IFS(
      H41&gt;=400, 12,
      H41&gt;=300, 11,
      H41&gt;=250, 10,
      H41&gt;=200, 9,
      H41&gt;=150, 8,
      H41&gt;=100, 7,
      H41&gt;=50, 6,
      H41&gt;=0, 5
    ),
    MATCH(J41, 'Shipping cost'!$H$4:$K$4, 0)
  ),
  E41="Express",
  INDEX('Shipping cost'!$N:$Q,
    IFS(
      H41&gt;=400, 12,
      H41&gt;=300, 11,
      H41&gt;=250, 10,
      H41&gt;=200, 9,
      H41&gt;=150, 8,
      H41&gt;=100, 7,
      H41&gt;=50, 6,
      H41&gt;=0, 5
    ),
    MATCH(J41, 'Shipping cost'!$N$4:$Q$4, 0)
  ),
  TRUE, 0
)
</f>
        <v>2.32</v>
      </c>
      <c r="L41" s="8">
        <f t="shared" si="1"/>
        <v>1</v>
      </c>
    </row>
    <row r="42" ht="15.75" customHeight="1">
      <c r="A42" s="3">
        <v>38876.0</v>
      </c>
      <c r="B42" s="4">
        <v>44943.0</v>
      </c>
      <c r="C42" s="3" t="s">
        <v>12</v>
      </c>
      <c r="D42" s="3" t="s">
        <v>23</v>
      </c>
      <c r="E42" s="3" t="s">
        <v>14</v>
      </c>
      <c r="F42" s="3">
        <v>1187.0</v>
      </c>
      <c r="G42" s="5">
        <f>VLOOKUP(D42,'Product details'!$B$3:$E$9,4,FALSE)</f>
        <v>25</v>
      </c>
      <c r="H42" s="6">
        <f>VLOOKUP(D42,'Product details'!$B$3:$E$9,3,FALSE)</f>
        <v>50</v>
      </c>
      <c r="I42" s="5">
        <f>VLOOKUP(D42,'Product details'!$B$3:$F$9,5,FALSE)</f>
        <v>3</v>
      </c>
      <c r="J42" s="6" t="str">
        <f>IFS(
  AND(F42&gt;=0, F42&lt;=2499), Regions!C$3,
  AND(F42&gt;=2500, F42&lt;=4999), Regions!C$4,
  AND(F42&gt;=5000, F42&lt;=7499), Regions!C$5,
  AND(F42&gt;=7500, F42&lt;=9999), Regions!C$6
)
</f>
        <v>North</v>
      </c>
      <c r="K42" s="7">
        <f t="array" ref="K42">IFS(
  E42="Economy",
  INDEX('Shipping cost'!$B:$E,
    IFS(
      H42&gt;=400, 12,
      H42&gt;=300, 11,
      H42&gt;=250, 10,
      H42&gt;=200, 9,
      H42&gt;=150, 8,
      H42&gt;=100, 7,
      H42&gt;=50, 6,
      H42&gt;=0, 5
    ),
    MATCH(J42, 'Shipping cost'!$B$4:$E$4, 0)
  ),
  E42="Standard",
  INDEX('Shipping cost'!$H:$K,
    IFS(
      H42&gt;=400, 12,
      H42&gt;=300, 11,
      H42&gt;=250, 10,
      H42&gt;=200, 9,
      H42&gt;=150, 8,
      H42&gt;=100, 7,
      H42&gt;=50, 6,
      H42&gt;=0, 5
    ),
    MATCH(J42, 'Shipping cost'!$H$4:$K$4, 0)
  ),
  E42="Express",
  INDEX('Shipping cost'!$N:$Q,
    IFS(
      H42&gt;=400, 12,
      H42&gt;=300, 11,
      H42&gt;=250, 10,
      H42&gt;=200, 9,
      H42&gt;=150, 8,
      H42&gt;=100, 7,
      H42&gt;=50, 6,
      H42&gt;=0, 5
    ),
    MATCH(J42, 'Shipping cost'!$N$4:$Q$4, 0)
  ),
  TRUE, 0
)
</f>
        <v>0.65</v>
      </c>
      <c r="L42" s="8">
        <f t="shared" si="1"/>
        <v>1</v>
      </c>
    </row>
    <row r="43" ht="15.75" customHeight="1">
      <c r="A43" s="3">
        <v>71351.0</v>
      </c>
      <c r="B43" s="4">
        <v>44943.0</v>
      </c>
      <c r="C43" s="3" t="s">
        <v>12</v>
      </c>
      <c r="D43" s="3" t="s">
        <v>18</v>
      </c>
      <c r="E43" s="3" t="s">
        <v>14</v>
      </c>
      <c r="F43" s="3">
        <v>2987.0</v>
      </c>
      <c r="G43" s="5">
        <f>VLOOKUP(D43,'Product details'!$B$3:$E$9,4,FALSE)</f>
        <v>25</v>
      </c>
      <c r="H43" s="6">
        <f>VLOOKUP(D43,'Product details'!$B$3:$E$9,3,FALSE)</f>
        <v>150</v>
      </c>
      <c r="I43" s="5">
        <f>VLOOKUP(D43,'Product details'!$B$3:$F$9,5,FALSE)</f>
        <v>5</v>
      </c>
      <c r="J43" s="6" t="str">
        <f>IFS(
  AND(F43&gt;=0, F43&lt;=2499), Regions!C$3,
  AND(F43&gt;=2500, F43&lt;=4999), Regions!C$4,
  AND(F43&gt;=5000, F43&lt;=7499), Regions!C$5,
  AND(F43&gt;=7500, F43&lt;=9999), Regions!C$6
)
</f>
        <v>East</v>
      </c>
      <c r="K43" s="7">
        <f t="array" ref="K43">IFS(
  E43="Economy",
  INDEX('Shipping cost'!$B:$E,
    IFS(
      H43&gt;=400, 12,
      H43&gt;=300, 11,
      H43&gt;=250, 10,
      H43&gt;=200, 9,
      H43&gt;=150, 8,
      H43&gt;=100, 7,
      H43&gt;=50, 6,
      H43&gt;=0, 5
    ),
    MATCH(J43, 'Shipping cost'!$B$4:$E$4, 0)
  ),
  E43="Standard",
  INDEX('Shipping cost'!$H:$K,
    IFS(
      H43&gt;=400, 12,
      H43&gt;=300, 11,
      H43&gt;=250, 10,
      H43&gt;=200, 9,
      H43&gt;=150, 8,
      H43&gt;=100, 7,
      H43&gt;=50, 6,
      H43&gt;=0, 5
    ),
    MATCH(J43, 'Shipping cost'!$H$4:$K$4, 0)
  ),
  E43="Express",
  INDEX('Shipping cost'!$N:$Q,
    IFS(
      H43&gt;=400, 12,
      H43&gt;=300, 11,
      H43&gt;=250, 10,
      H43&gt;=200, 9,
      H43&gt;=150, 8,
      H43&gt;=100, 7,
      H43&gt;=50, 6,
      H43&gt;=0, 5
    ),
    MATCH(J43, 'Shipping cost'!$N$4:$Q$4, 0)
  ),
  TRUE, 0
)
</f>
        <v>1.28</v>
      </c>
      <c r="L43" s="8">
        <f t="shared" si="1"/>
        <v>1</v>
      </c>
    </row>
    <row r="44" ht="15.75" customHeight="1">
      <c r="A44" s="3">
        <v>26526.0</v>
      </c>
      <c r="B44" s="4">
        <v>44944.0</v>
      </c>
      <c r="C44" s="3" t="s">
        <v>12</v>
      </c>
      <c r="D44" s="3" t="s">
        <v>20</v>
      </c>
      <c r="E44" s="3" t="s">
        <v>17</v>
      </c>
      <c r="F44" s="3">
        <v>7385.0</v>
      </c>
      <c r="G44" s="5">
        <f>VLOOKUP(D44,'Product details'!$B$3:$E$9,4,FALSE)</f>
        <v>50</v>
      </c>
      <c r="H44" s="6">
        <f>VLOOKUP(D44,'Product details'!$B$3:$E$9,3,FALSE)</f>
        <v>150</v>
      </c>
      <c r="I44" s="5">
        <f>VLOOKUP(D44,'Product details'!$B$3:$F$9,5,FALSE)</f>
        <v>9</v>
      </c>
      <c r="J44" s="6" t="str">
        <f>IFS(
  AND(F44&gt;=0, F44&lt;=2499), Regions!C$3,
  AND(F44&gt;=2500, F44&lt;=4999), Regions!C$4,
  AND(F44&gt;=5000, F44&lt;=7499), Regions!C$5,
  AND(F44&gt;=7500, F44&lt;=9999), Regions!C$6
)
</f>
        <v>South</v>
      </c>
      <c r="K44" s="7">
        <f t="array" ref="K44">IFS(
  E44="Economy",
  INDEX('Shipping cost'!$B:$E,
    IFS(
      H44&gt;=400, 12,
      H44&gt;=300, 11,
      H44&gt;=250, 10,
      H44&gt;=200, 9,
      H44&gt;=150, 8,
      H44&gt;=100, 7,
      H44&gt;=50, 6,
      H44&gt;=0, 5
    ),
    MATCH(J44, 'Shipping cost'!$B$4:$E$4, 0)
  ),
  E44="Standard",
  INDEX('Shipping cost'!$H:$K,
    IFS(
      H44&gt;=400, 12,
      H44&gt;=300, 11,
      H44&gt;=250, 10,
      H44&gt;=200, 9,
      H44&gt;=150, 8,
      H44&gt;=100, 7,
      H44&gt;=50, 6,
      H44&gt;=0, 5
    ),
    MATCH(J44, 'Shipping cost'!$H$4:$K$4, 0)
  ),
  E44="Express",
  INDEX('Shipping cost'!$N:$Q,
    IFS(
      H44&gt;=400, 12,
      H44&gt;=300, 11,
      H44&gt;=250, 10,
      H44&gt;=200, 9,
      H44&gt;=150, 8,
      H44&gt;=100, 7,
      H44&gt;=50, 6,
      H44&gt;=0, 5
    ),
    MATCH(J44, 'Shipping cost'!$N$4:$Q$4, 0)
  ),
  TRUE, 0
)
</f>
        <v>2.32</v>
      </c>
      <c r="L44" s="8">
        <f t="shared" si="1"/>
        <v>1</v>
      </c>
    </row>
    <row r="45" ht="15.75" customHeight="1">
      <c r="A45" s="3">
        <v>61115.0</v>
      </c>
      <c r="B45" s="10">
        <v>44944.0</v>
      </c>
      <c r="C45" s="11" t="s">
        <v>12</v>
      </c>
      <c r="D45" s="3" t="s">
        <v>15</v>
      </c>
      <c r="E45" s="3" t="s">
        <v>14</v>
      </c>
      <c r="F45" s="3">
        <v>8570.0</v>
      </c>
      <c r="G45" s="5">
        <f>VLOOKUP(D45,'Product details'!$B$3:$E$9,4,FALSE)</f>
        <v>30</v>
      </c>
      <c r="H45" s="6">
        <f>VLOOKUP(D45,'Product details'!$B$3:$E$9,3,FALSE)</f>
        <v>300</v>
      </c>
      <c r="I45" s="5">
        <f>VLOOKUP(D45,'Product details'!$B$3:$F$9,5,FALSE)</f>
        <v>7</v>
      </c>
      <c r="J45" s="6" t="str">
        <f>IFS(
  AND(F45&gt;=0, F45&lt;=2499), Regions!C$3,
  AND(F45&gt;=2500, F45&lt;=4999), Regions!C$4,
  AND(F45&gt;=5000, F45&lt;=7499), Regions!C$5,
  AND(F45&gt;=7500, F45&lt;=9999), Regions!C$6
)
</f>
        <v>West</v>
      </c>
      <c r="K45" s="7">
        <f t="array" ref="K45">IFS(
  E45="Economy",
  INDEX('Shipping cost'!$B:$E,
    IFS(
      H45&gt;=400, 12,
      H45&gt;=300, 11,
      H45&gt;=250, 10,
      H45&gt;=200, 9,
      H45&gt;=150, 8,
      H45&gt;=100, 7,
      H45&gt;=50, 6,
      H45&gt;=0, 5
    ),
    MATCH(J45, 'Shipping cost'!$B$4:$E$4, 0)
  ),
  E45="Standard",
  INDEX('Shipping cost'!$H:$K,
    IFS(
      H45&gt;=400, 12,
      H45&gt;=300, 11,
      H45&gt;=250, 10,
      H45&gt;=200, 9,
      H45&gt;=150, 8,
      H45&gt;=100, 7,
      H45&gt;=50, 6,
      H45&gt;=0, 5
    ),
    MATCH(J45, 'Shipping cost'!$H$4:$K$4, 0)
  ),
  E45="Express",
  INDEX('Shipping cost'!$N:$Q,
    IFS(
      H45&gt;=400, 12,
      H45&gt;=300, 11,
      H45&gt;=250, 10,
      H45&gt;=200, 9,
      H45&gt;=150, 8,
      H45&gt;=100, 7,
      H45&gt;=50, 6,
      H45&gt;=0, 5
    ),
    MATCH(J45, 'Shipping cost'!$N$4:$Q$4, 0)
  ),
  TRUE, 0
)
</f>
        <v>3.75</v>
      </c>
      <c r="L45" s="8">
        <f t="shared" si="1"/>
        <v>1</v>
      </c>
    </row>
    <row r="46" ht="15.75" customHeight="1">
      <c r="A46" s="3">
        <v>12860.0</v>
      </c>
      <c r="B46" s="4">
        <v>44945.0</v>
      </c>
      <c r="C46" s="3" t="s">
        <v>12</v>
      </c>
      <c r="D46" s="3" t="s">
        <v>13</v>
      </c>
      <c r="E46" s="3" t="s">
        <v>14</v>
      </c>
      <c r="F46" s="3">
        <v>4210.0</v>
      </c>
      <c r="G46" s="5">
        <f>VLOOKUP(D46,'Product details'!$B$3:$E$9,4,FALSE)</f>
        <v>300</v>
      </c>
      <c r="H46" s="6">
        <f>VLOOKUP(D46,'Product details'!$B$3:$E$9,3,FALSE)</f>
        <v>250</v>
      </c>
      <c r="I46" s="5">
        <f>VLOOKUP(D46,'Product details'!$B$3:$F$9,5,FALSE)</f>
        <v>80</v>
      </c>
      <c r="J46" s="6" t="str">
        <f>IFS(
  AND(F46&gt;=0, F46&lt;=2499), Regions!C$3,
  AND(F46&gt;=2500, F46&lt;=4999), Regions!C$4,
  AND(F46&gt;=5000, F46&lt;=7499), Regions!C$5,
  AND(F46&gt;=7500, F46&lt;=9999), Regions!C$6
)
</f>
        <v>East</v>
      </c>
      <c r="K46" s="7">
        <f t="array" ref="K46">IFS(
  E46="Economy",
  INDEX('Shipping cost'!$B:$E,
    IFS(
      H46&gt;=400, 12,
      H46&gt;=300, 11,
      H46&gt;=250, 10,
      H46&gt;=200, 9,
      H46&gt;=150, 8,
      H46&gt;=100, 7,
      H46&gt;=50, 6,
      H46&gt;=0, 5
    ),
    MATCH(J46, 'Shipping cost'!$B$4:$E$4, 0)
  ),
  E46="Standard",
  INDEX('Shipping cost'!$H:$K,
    IFS(
      H46&gt;=400, 12,
      H46&gt;=300, 11,
      H46&gt;=250, 10,
      H46&gt;=200, 9,
      H46&gt;=150, 8,
      H46&gt;=100, 7,
      H46&gt;=50, 6,
      H46&gt;=0, 5
    ),
    MATCH(J46, 'Shipping cost'!$H$4:$K$4, 0)
  ),
  E46="Express",
  INDEX('Shipping cost'!$N:$Q,
    IFS(
      H46&gt;=400, 12,
      H46&gt;=300, 11,
      H46&gt;=250, 10,
      H46&gt;=200, 9,
      H46&gt;=150, 8,
      H46&gt;=100, 7,
      H46&gt;=50, 6,
      H46&gt;=0, 5
    ),
    MATCH(J46, 'Shipping cost'!$N$4:$Q$4, 0)
  ),
  TRUE, 0
)
</f>
        <v>2.18</v>
      </c>
      <c r="L46" s="8">
        <f t="shared" si="1"/>
        <v>1</v>
      </c>
    </row>
    <row r="47" ht="15.75" customHeight="1">
      <c r="A47" s="3">
        <v>18478.0</v>
      </c>
      <c r="B47" s="4">
        <v>44946.0</v>
      </c>
      <c r="C47" s="3" t="s">
        <v>12</v>
      </c>
      <c r="D47" s="3" t="s">
        <v>13</v>
      </c>
      <c r="E47" s="3" t="s">
        <v>17</v>
      </c>
      <c r="F47" s="3">
        <v>5698.0</v>
      </c>
      <c r="G47" s="5">
        <f>VLOOKUP(D47,'Product details'!$B$3:$E$9,4,FALSE)</f>
        <v>300</v>
      </c>
      <c r="H47" s="6">
        <f>VLOOKUP(D47,'Product details'!$B$3:$E$9,3,FALSE)</f>
        <v>250</v>
      </c>
      <c r="I47" s="5">
        <f>VLOOKUP(D47,'Product details'!$B$3:$F$9,5,FALSE)</f>
        <v>80</v>
      </c>
      <c r="J47" s="6" t="str">
        <f>IFS(
  AND(F47&gt;=0, F47&lt;=2499), Regions!C$3,
  AND(F47&gt;=2500, F47&lt;=4999), Regions!C$4,
  AND(F47&gt;=5000, F47&lt;=7499), Regions!C$5,
  AND(F47&gt;=7500, F47&lt;=9999), Regions!C$6
)
</f>
        <v>South</v>
      </c>
      <c r="K47" s="7">
        <f t="array" ref="K47">IFS(
  E47="Economy",
  INDEX('Shipping cost'!$B:$E,
    IFS(
      H47&gt;=400, 12,
      H47&gt;=300, 11,
      H47&gt;=250, 10,
      H47&gt;=200, 9,
      H47&gt;=150, 8,
      H47&gt;=100, 7,
      H47&gt;=50, 6,
      H47&gt;=0, 5
    ),
    MATCH(J47, 'Shipping cost'!$B$4:$E$4, 0)
  ),
  E47="Standard",
  INDEX('Shipping cost'!$H:$K,
    IFS(
      H47&gt;=400, 12,
      H47&gt;=300, 11,
      H47&gt;=250, 10,
      H47&gt;=200, 9,
      H47&gt;=150, 8,
      H47&gt;=100, 7,
      H47&gt;=50, 6,
      H47&gt;=0, 5
    ),
    MATCH(J47, 'Shipping cost'!$H$4:$K$4, 0)
  ),
  E47="Express",
  INDEX('Shipping cost'!$N:$Q,
    IFS(
      H47&gt;=400, 12,
      H47&gt;=300, 11,
      H47&gt;=250, 10,
      H47&gt;=200, 9,
      H47&gt;=150, 8,
      H47&gt;=100, 7,
      H47&gt;=50, 6,
      H47&gt;=0, 5
    ),
    MATCH(J47, 'Shipping cost'!$N$4:$Q$4, 0)
  ),
  TRUE, 0
)
</f>
        <v>3.93</v>
      </c>
      <c r="L47" s="8">
        <f t="shared" si="1"/>
        <v>1</v>
      </c>
    </row>
    <row r="48" ht="15.75" customHeight="1">
      <c r="A48" s="3">
        <v>29523.0</v>
      </c>
      <c r="B48" s="4">
        <v>44946.0</v>
      </c>
      <c r="C48" s="3" t="s">
        <v>12</v>
      </c>
      <c r="D48" s="3" t="s">
        <v>16</v>
      </c>
      <c r="E48" s="3" t="s">
        <v>17</v>
      </c>
      <c r="F48" s="3">
        <v>4736.0</v>
      </c>
      <c r="G48" s="5">
        <f>VLOOKUP(D48,'Product details'!$B$3:$E$9,4,FALSE)</f>
        <v>5</v>
      </c>
      <c r="H48" s="6">
        <f>VLOOKUP(D48,'Product details'!$B$3:$E$9,3,FALSE)</f>
        <v>20</v>
      </c>
      <c r="I48" s="5">
        <f>VLOOKUP(D48,'Product details'!$B$3:$F$9,5,FALSE)</f>
        <v>1</v>
      </c>
      <c r="J48" s="6" t="str">
        <f>IFS(
  AND(F48&gt;=0, F48&lt;=2499), Regions!C$3,
  AND(F48&gt;=2500, F48&lt;=4999), Regions!C$4,
  AND(F48&gt;=5000, F48&lt;=7499), Regions!C$5,
  AND(F48&gt;=7500, F48&lt;=9999), Regions!C$6
)
</f>
        <v>East</v>
      </c>
      <c r="K48" s="7">
        <f t="array" ref="K48">IFS(
  E48="Economy",
  INDEX('Shipping cost'!$B:$E,
    IFS(
      H48&gt;=400, 12,
      H48&gt;=300, 11,
      H48&gt;=250, 10,
      H48&gt;=200, 9,
      H48&gt;=150, 8,
      H48&gt;=100, 7,
      H48&gt;=50, 6,
      H48&gt;=0, 5
    ),
    MATCH(J48, 'Shipping cost'!$B$4:$E$4, 0)
  ),
  E48="Standard",
  INDEX('Shipping cost'!$H:$K,
    IFS(
      H48&gt;=400, 12,
      H48&gt;=300, 11,
      H48&gt;=250, 10,
      H48&gt;=200, 9,
      H48&gt;=150, 8,
      H48&gt;=100, 7,
      H48&gt;=50, 6,
      H48&gt;=0, 5
    ),
    MATCH(J48, 'Shipping cost'!$H$4:$K$4, 0)
  ),
  E48="Express",
  INDEX('Shipping cost'!$N:$Q,
    IFS(
      H48&gt;=400, 12,
      H48&gt;=300, 11,
      H48&gt;=250, 10,
      H48&gt;=200, 9,
      H48&gt;=150, 8,
      H48&gt;=100, 7,
      H48&gt;=50, 6,
      H48&gt;=0, 5
    ),
    MATCH(J48, 'Shipping cost'!$N$4:$Q$4, 0)
  ),
  TRUE, 0
)
</f>
        <v>0.91</v>
      </c>
      <c r="L48" s="8">
        <f t="shared" si="1"/>
        <v>1</v>
      </c>
    </row>
    <row r="49" ht="15.75" customHeight="1">
      <c r="A49" s="3">
        <v>64271.0</v>
      </c>
      <c r="B49" s="4">
        <v>44946.0</v>
      </c>
      <c r="C49" s="3" t="s">
        <v>12</v>
      </c>
      <c r="D49" s="3" t="s">
        <v>22</v>
      </c>
      <c r="E49" s="3" t="s">
        <v>19</v>
      </c>
      <c r="F49" s="3">
        <v>3676.0</v>
      </c>
      <c r="G49" s="5">
        <f>VLOOKUP(D49,'Product details'!$B$3:$E$9,4,FALSE)</f>
        <v>20</v>
      </c>
      <c r="H49" s="6">
        <f>VLOOKUP(D49,'Product details'!$B$3:$E$9,3,FALSE)</f>
        <v>250</v>
      </c>
      <c r="I49" s="5">
        <f>VLOOKUP(D49,'Product details'!$B$3:$F$9,5,FALSE)</f>
        <v>3</v>
      </c>
      <c r="J49" s="6" t="str">
        <f>IFS(
  AND(F49&gt;=0, F49&lt;=2499), Regions!C$3,
  AND(F49&gt;=2500, F49&lt;=4999), Regions!C$4,
  AND(F49&gt;=5000, F49&lt;=7499), Regions!C$5,
  AND(F49&gt;=7500, F49&lt;=9999), Regions!C$6
)
</f>
        <v>East</v>
      </c>
      <c r="K49" s="7">
        <f t="array" ref="K49">IFS(
  E49="Economy",
  INDEX('Shipping cost'!$B:$E,
    IFS(
      H49&gt;=400, 12,
      H49&gt;=300, 11,
      H49&gt;=250, 10,
      H49&gt;=200, 9,
      H49&gt;=150, 8,
      H49&gt;=100, 7,
      H49&gt;=50, 6,
      H49&gt;=0, 5
    ),
    MATCH(J49, 'Shipping cost'!$B$4:$E$4, 0)
  ),
  E49="Standard",
  INDEX('Shipping cost'!$H:$K,
    IFS(
      H49&gt;=400, 12,
      H49&gt;=300, 11,
      H49&gt;=250, 10,
      H49&gt;=200, 9,
      H49&gt;=150, 8,
      H49&gt;=100, 7,
      H49&gt;=50, 6,
      H49&gt;=0, 5
    ),
    MATCH(J49, 'Shipping cost'!$H$4:$K$4, 0)
  ),
  E49="Express",
  INDEX('Shipping cost'!$N:$Q,
    IFS(
      H49&gt;=400, 12,
      H49&gt;=300, 11,
      H49&gt;=250, 10,
      H49&gt;=200, 9,
      H49&gt;=150, 8,
      H49&gt;=100, 7,
      H49&gt;=50, 6,
      H49&gt;=0, 5
    ),
    MATCH(J49, 'Shipping cost'!$N$4:$Q$4, 0)
  ),
  TRUE, 0
)
</f>
        <v>2.62</v>
      </c>
      <c r="L49" s="8">
        <f t="shared" si="1"/>
        <v>1</v>
      </c>
    </row>
    <row r="50" ht="15.75" customHeight="1">
      <c r="A50" s="3">
        <v>94838.0</v>
      </c>
      <c r="B50" s="10">
        <v>44946.0</v>
      </c>
      <c r="C50" s="11" t="s">
        <v>12</v>
      </c>
      <c r="D50" s="3" t="s">
        <v>18</v>
      </c>
      <c r="E50" s="3" t="s">
        <v>17</v>
      </c>
      <c r="F50" s="3">
        <v>8048.0</v>
      </c>
      <c r="G50" s="5">
        <f>VLOOKUP(D50,'Product details'!$B$3:$E$9,4,FALSE)</f>
        <v>25</v>
      </c>
      <c r="H50" s="6">
        <f>VLOOKUP(D50,'Product details'!$B$3:$E$9,3,FALSE)</f>
        <v>150</v>
      </c>
      <c r="I50" s="5">
        <f>VLOOKUP(D50,'Product details'!$B$3:$F$9,5,FALSE)</f>
        <v>5</v>
      </c>
      <c r="J50" s="6" t="str">
        <f>IFS(
  AND(F50&gt;=0, F50&lt;=2499), Regions!C$3,
  AND(F50&gt;=2500, F50&lt;=4999), Regions!C$4,
  AND(F50&gt;=5000, F50&lt;=7499), Regions!C$5,
  AND(F50&gt;=7500, F50&lt;=9999), Regions!C$6
)
</f>
        <v>West</v>
      </c>
      <c r="K50" s="7">
        <f t="array" ref="K50">IFS(
  E50="Economy",
  INDEX('Shipping cost'!$B:$E,
    IFS(
      H50&gt;=400, 12,
      H50&gt;=300, 11,
      H50&gt;=250, 10,
      H50&gt;=200, 9,
      H50&gt;=150, 8,
      H50&gt;=100, 7,
      H50&gt;=50, 6,
      H50&gt;=0, 5
    ),
    MATCH(J50, 'Shipping cost'!$B$4:$E$4, 0)
  ),
  E50="Standard",
  INDEX('Shipping cost'!$H:$K,
    IFS(
      H50&gt;=400, 12,
      H50&gt;=300, 11,
      H50&gt;=250, 10,
      H50&gt;=200, 9,
      H50&gt;=150, 8,
      H50&gt;=100, 7,
      H50&gt;=50, 6,
      H50&gt;=0, 5
    ),
    MATCH(J50, 'Shipping cost'!$H$4:$K$4, 0)
  ),
  E50="Express",
  INDEX('Shipping cost'!$N:$Q,
    IFS(
      H50&gt;=400, 12,
      H50&gt;=300, 11,
      H50&gt;=250, 10,
      H50&gt;=200, 9,
      H50&gt;=150, 8,
      H50&gt;=100, 7,
      H50&gt;=50, 6,
      H50&gt;=0, 5
    ),
    MATCH(J50, 'Shipping cost'!$N$4:$Q$4, 0)
  ),
  TRUE, 0
)
</f>
        <v>2.68</v>
      </c>
      <c r="L50" s="8">
        <f t="shared" si="1"/>
        <v>1</v>
      </c>
    </row>
    <row r="51" ht="15.75" customHeight="1">
      <c r="A51" s="3">
        <v>16640.0</v>
      </c>
      <c r="B51" s="4">
        <v>44947.0</v>
      </c>
      <c r="C51" s="3" t="s">
        <v>12</v>
      </c>
      <c r="D51" s="3" t="s">
        <v>16</v>
      </c>
      <c r="E51" s="3" t="s">
        <v>19</v>
      </c>
      <c r="F51" s="3">
        <v>4843.0</v>
      </c>
      <c r="G51" s="5">
        <f>VLOOKUP(D51,'Product details'!$B$3:$E$9,4,FALSE)</f>
        <v>5</v>
      </c>
      <c r="H51" s="6">
        <f>VLOOKUP(D51,'Product details'!$B$3:$E$9,3,FALSE)</f>
        <v>20</v>
      </c>
      <c r="I51" s="5">
        <f>VLOOKUP(D51,'Product details'!$B$3:$F$9,5,FALSE)</f>
        <v>1</v>
      </c>
      <c r="J51" s="6" t="str">
        <f>IFS(
  AND(F51&gt;=0, F51&lt;=2499), Regions!C$3,
  AND(F51&gt;=2500, F51&lt;=4999), Regions!C$4,
  AND(F51&gt;=5000, F51&lt;=7499), Regions!C$5,
  AND(F51&gt;=7500, F51&lt;=9999), Regions!C$6
)
</f>
        <v>East</v>
      </c>
      <c r="K51" s="7">
        <f t="array" ref="K51">IFS(
  E51="Economy",
  INDEX('Shipping cost'!$B:$E,
    IFS(
      H51&gt;=400, 12,
      H51&gt;=300, 11,
      H51&gt;=250, 10,
      H51&gt;=200, 9,
      H51&gt;=150, 8,
      H51&gt;=100, 7,
      H51&gt;=50, 6,
      H51&gt;=0, 5
    ),
    MATCH(J51, 'Shipping cost'!$B$4:$E$4, 0)
  ),
  E51="Standard",
  INDEX('Shipping cost'!$H:$K,
    IFS(
      H51&gt;=400, 12,
      H51&gt;=300, 11,
      H51&gt;=250, 10,
      H51&gt;=200, 9,
      H51&gt;=150, 8,
      H51&gt;=100, 7,
      H51&gt;=50, 6,
      H51&gt;=0, 5
    ),
    MATCH(J51, 'Shipping cost'!$H$4:$K$4, 0)
  ),
  E51="Express",
  INDEX('Shipping cost'!$N:$Q,
    IFS(
      H51&gt;=400, 12,
      H51&gt;=300, 11,
      H51&gt;=250, 10,
      H51&gt;=200, 9,
      H51&gt;=150, 8,
      H51&gt;=100, 7,
      H51&gt;=50, 6,
      H51&gt;=0, 5
    ),
    MATCH(J51, 'Shipping cost'!$N$4:$Q$4, 0)
  ),
  TRUE, 0
)
</f>
        <v>0.7</v>
      </c>
      <c r="L51" s="8">
        <f t="shared" si="1"/>
        <v>1</v>
      </c>
    </row>
    <row r="52" ht="15.75" customHeight="1">
      <c r="A52" s="3">
        <v>11421.0</v>
      </c>
      <c r="B52" s="4">
        <v>44949.0</v>
      </c>
      <c r="C52" s="3" t="s">
        <v>12</v>
      </c>
      <c r="D52" s="3" t="s">
        <v>18</v>
      </c>
      <c r="E52" s="3" t="s">
        <v>17</v>
      </c>
      <c r="F52" s="3">
        <v>5531.0</v>
      </c>
      <c r="G52" s="5">
        <f>VLOOKUP(D52,'Product details'!$B$3:$E$9,4,FALSE)</f>
        <v>25</v>
      </c>
      <c r="H52" s="6">
        <f>VLOOKUP(D52,'Product details'!$B$3:$E$9,3,FALSE)</f>
        <v>150</v>
      </c>
      <c r="I52" s="5">
        <f>VLOOKUP(D52,'Product details'!$B$3:$F$9,5,FALSE)</f>
        <v>5</v>
      </c>
      <c r="J52" s="6" t="str">
        <f>IFS(
  AND(F52&gt;=0, F52&lt;=2499), Regions!C$3,
  AND(F52&gt;=2500, F52&lt;=4999), Regions!C$4,
  AND(F52&gt;=5000, F52&lt;=7499), Regions!C$5,
  AND(F52&gt;=7500, F52&lt;=9999), Regions!C$6
)
</f>
        <v>South</v>
      </c>
      <c r="K52" s="7">
        <f t="array" ref="K52">IFS(
  E52="Economy",
  INDEX('Shipping cost'!$B:$E,
    IFS(
      H52&gt;=400, 12,
      H52&gt;=300, 11,
      H52&gt;=250, 10,
      H52&gt;=200, 9,
      H52&gt;=150, 8,
      H52&gt;=100, 7,
      H52&gt;=50, 6,
      H52&gt;=0, 5
    ),
    MATCH(J52, 'Shipping cost'!$B$4:$E$4, 0)
  ),
  E52="Standard",
  INDEX('Shipping cost'!$H:$K,
    IFS(
      H52&gt;=400, 12,
      H52&gt;=300, 11,
      H52&gt;=250, 10,
      H52&gt;=200, 9,
      H52&gt;=150, 8,
      H52&gt;=100, 7,
      H52&gt;=50, 6,
      H52&gt;=0, 5
    ),
    MATCH(J52, 'Shipping cost'!$H$4:$K$4, 0)
  ),
  E52="Express",
  INDEX('Shipping cost'!$N:$Q,
    IFS(
      H52&gt;=400, 12,
      H52&gt;=300, 11,
      H52&gt;=250, 10,
      H52&gt;=200, 9,
      H52&gt;=150, 8,
      H52&gt;=100, 7,
      H52&gt;=50, 6,
      H52&gt;=0, 5
    ),
    MATCH(J52, 'Shipping cost'!$N$4:$Q$4, 0)
  ),
  TRUE, 0
)
</f>
        <v>2.32</v>
      </c>
      <c r="L52" s="8">
        <f t="shared" si="1"/>
        <v>1</v>
      </c>
    </row>
    <row r="53" ht="15.75" customHeight="1">
      <c r="A53" s="3">
        <v>42308.0</v>
      </c>
      <c r="B53" s="4">
        <v>44949.0</v>
      </c>
      <c r="C53" s="3" t="s">
        <v>12</v>
      </c>
      <c r="D53" s="3" t="s">
        <v>18</v>
      </c>
      <c r="E53" s="3" t="s">
        <v>14</v>
      </c>
      <c r="F53" s="3">
        <v>8494.0</v>
      </c>
      <c r="G53" s="5">
        <f>VLOOKUP(D53,'Product details'!$B$3:$E$9,4,FALSE)</f>
        <v>25</v>
      </c>
      <c r="H53" s="6">
        <f>VLOOKUP(D53,'Product details'!$B$3:$E$9,3,FALSE)</f>
        <v>150</v>
      </c>
      <c r="I53" s="5">
        <f>VLOOKUP(D53,'Product details'!$B$3:$F$9,5,FALSE)</f>
        <v>5</v>
      </c>
      <c r="J53" s="6" t="str">
        <f>IFS(
  AND(F53&gt;=0, F53&lt;=2499), Regions!C$3,
  AND(F53&gt;=2500, F53&lt;=4999), Regions!C$4,
  AND(F53&gt;=5000, F53&lt;=7499), Regions!C$5,
  AND(F53&gt;=7500, F53&lt;=9999), Regions!C$6
)
</f>
        <v>West</v>
      </c>
      <c r="K53" s="7">
        <f t="array" ref="K53">IFS(
  E53="Economy",
  INDEX('Shipping cost'!$B:$E,
    IFS(
      H53&gt;=400, 12,
      H53&gt;=300, 11,
      H53&gt;=250, 10,
      H53&gt;=200, 9,
      H53&gt;=150, 8,
      H53&gt;=100, 7,
      H53&gt;=50, 6,
      H53&gt;=0, 5
    ),
    MATCH(J53, 'Shipping cost'!$B$4:$E$4, 0)
  ),
  E53="Standard",
  INDEX('Shipping cost'!$H:$K,
    IFS(
      H53&gt;=400, 12,
      H53&gt;=300, 11,
      H53&gt;=250, 10,
      H53&gt;=200, 9,
      H53&gt;=150, 8,
      H53&gt;=100, 7,
      H53&gt;=50, 6,
      H53&gt;=0, 5
    ),
    MATCH(J53, 'Shipping cost'!$H$4:$K$4, 0)
  ),
  E53="Express",
  INDEX('Shipping cost'!$N:$Q,
    IFS(
      H53&gt;=400, 12,
      H53&gt;=300, 11,
      H53&gt;=250, 10,
      H53&gt;=200, 9,
      H53&gt;=150, 8,
      H53&gt;=100, 7,
      H53&gt;=50, 6,
      H53&gt;=0, 5
    ),
    MATCH(J53, 'Shipping cost'!$N$4:$Q$4, 0)
  ),
  TRUE, 0
)
</f>
        <v>1.71</v>
      </c>
      <c r="L53" s="8">
        <f t="shared" si="1"/>
        <v>1</v>
      </c>
    </row>
    <row r="54" ht="15.75" customHeight="1">
      <c r="A54" s="3">
        <v>69402.0</v>
      </c>
      <c r="B54" s="4">
        <v>44949.0</v>
      </c>
      <c r="C54" s="3" t="s">
        <v>12</v>
      </c>
      <c r="D54" s="3" t="s">
        <v>15</v>
      </c>
      <c r="E54" s="3" t="s">
        <v>14</v>
      </c>
      <c r="F54" s="3">
        <v>3447.0</v>
      </c>
      <c r="G54" s="5">
        <f>VLOOKUP(D54,'Product details'!$B$3:$E$9,4,FALSE)</f>
        <v>30</v>
      </c>
      <c r="H54" s="6">
        <f>VLOOKUP(D54,'Product details'!$B$3:$E$9,3,FALSE)</f>
        <v>300</v>
      </c>
      <c r="I54" s="5">
        <f>VLOOKUP(D54,'Product details'!$B$3:$F$9,5,FALSE)</f>
        <v>7</v>
      </c>
      <c r="J54" s="6" t="str">
        <f>IFS(
  AND(F54&gt;=0, F54&lt;=2499), Regions!C$3,
  AND(F54&gt;=2500, F54&lt;=4999), Regions!C$4,
  AND(F54&gt;=5000, F54&lt;=7499), Regions!C$5,
  AND(F54&gt;=7500, F54&lt;=9999), Regions!C$6
)
</f>
        <v>East</v>
      </c>
      <c r="K54" s="7">
        <f t="array" ref="K54">IFS(
  E54="Economy",
  INDEX('Shipping cost'!$B:$E,
    IFS(
      H54&gt;=400, 12,
      H54&gt;=300, 11,
      H54&gt;=250, 10,
      H54&gt;=200, 9,
      H54&gt;=150, 8,
      H54&gt;=100, 7,
      H54&gt;=50, 6,
      H54&gt;=0, 5
    ),
    MATCH(J54, 'Shipping cost'!$B$4:$E$4, 0)
  ),
  E54="Standard",
  INDEX('Shipping cost'!$H:$K,
    IFS(
      H54&gt;=400, 12,
      H54&gt;=300, 11,
      H54&gt;=250, 10,
      H54&gt;=200, 9,
      H54&gt;=150, 8,
      H54&gt;=100, 7,
      H54&gt;=50, 6,
      H54&gt;=0, 5
    ),
    MATCH(J54, 'Shipping cost'!$H$4:$K$4, 0)
  ),
  E54="Express",
  INDEX('Shipping cost'!$N:$Q,
    IFS(
      H54&gt;=400, 12,
      H54&gt;=300, 11,
      H54&gt;=250, 10,
      H54&gt;=200, 9,
      H54&gt;=150, 8,
      H54&gt;=100, 7,
      H54&gt;=50, 6,
      H54&gt;=0, 5
    ),
    MATCH(J54, 'Shipping cost'!$N$4:$Q$4, 0)
  ),
  TRUE, 0
)
</f>
        <v>2.83</v>
      </c>
      <c r="L54" s="8">
        <f t="shared" si="1"/>
        <v>1</v>
      </c>
    </row>
    <row r="55" ht="15.75" customHeight="1">
      <c r="A55" s="3">
        <v>31071.0</v>
      </c>
      <c r="B55" s="4">
        <v>44951.0</v>
      </c>
      <c r="C55" s="3" t="s">
        <v>12</v>
      </c>
      <c r="D55" s="3" t="s">
        <v>16</v>
      </c>
      <c r="E55" s="3" t="s">
        <v>19</v>
      </c>
      <c r="F55" s="3">
        <v>8633.0</v>
      </c>
      <c r="G55" s="5">
        <f>VLOOKUP(D55,'Product details'!$B$3:$E$9,4,FALSE)</f>
        <v>5</v>
      </c>
      <c r="H55" s="6">
        <f>VLOOKUP(D55,'Product details'!$B$3:$E$9,3,FALSE)</f>
        <v>20</v>
      </c>
      <c r="I55" s="5">
        <f>VLOOKUP(D55,'Product details'!$B$3:$F$9,5,FALSE)</f>
        <v>1</v>
      </c>
      <c r="J55" s="6" t="str">
        <f>IFS(
  AND(F55&gt;=0, F55&lt;=2499), Regions!C$3,
  AND(F55&gt;=2500, F55&lt;=4999), Regions!C$4,
  AND(F55&gt;=5000, F55&lt;=7499), Regions!C$5,
  AND(F55&gt;=7500, F55&lt;=9999), Regions!C$6
)
</f>
        <v>West</v>
      </c>
      <c r="K55" s="7">
        <f t="array" ref="K55">IFS(
  E55="Economy",
  INDEX('Shipping cost'!$B:$E,
    IFS(
      H55&gt;=400, 12,
      H55&gt;=300, 11,
      H55&gt;=250, 10,
      H55&gt;=200, 9,
      H55&gt;=150, 8,
      H55&gt;=100, 7,
      H55&gt;=50, 6,
      H55&gt;=0, 5
    ),
    MATCH(J55, 'Shipping cost'!$B$4:$E$4, 0)
  ),
  E55="Standard",
  INDEX('Shipping cost'!$H:$K,
    IFS(
      H55&gt;=400, 12,
      H55&gt;=300, 11,
      H55&gt;=250, 10,
      H55&gt;=200, 9,
      H55&gt;=150, 8,
      H55&gt;=100, 7,
      H55&gt;=50, 6,
      H55&gt;=0, 5
    ),
    MATCH(J55, 'Shipping cost'!$H$4:$K$4, 0)
  ),
  E55="Express",
  INDEX('Shipping cost'!$N:$Q,
    IFS(
      H55&gt;=400, 12,
      H55&gt;=300, 11,
      H55&gt;=250, 10,
      H55&gt;=200, 9,
      H55&gt;=150, 8,
      H55&gt;=100, 7,
      H55&gt;=50, 6,
      H55&gt;=0, 5
    ),
    MATCH(J55, 'Shipping cost'!$N$4:$Q$4, 0)
  ),
  TRUE, 0
)
</f>
        <v>0.94</v>
      </c>
      <c r="L55" s="8">
        <f t="shared" si="1"/>
        <v>1</v>
      </c>
    </row>
    <row r="56" ht="15.75" customHeight="1">
      <c r="A56" s="3">
        <v>84846.0</v>
      </c>
      <c r="B56" s="4">
        <v>44951.0</v>
      </c>
      <c r="C56" s="3" t="s">
        <v>12</v>
      </c>
      <c r="D56" s="3" t="s">
        <v>23</v>
      </c>
      <c r="E56" s="3" t="s">
        <v>14</v>
      </c>
      <c r="F56" s="3">
        <v>1057.0</v>
      </c>
      <c r="G56" s="5">
        <f>VLOOKUP(D56,'Product details'!$B$3:$E$9,4,FALSE)</f>
        <v>25</v>
      </c>
      <c r="H56" s="6">
        <f>VLOOKUP(D56,'Product details'!$B$3:$E$9,3,FALSE)</f>
        <v>50</v>
      </c>
      <c r="I56" s="5">
        <f>VLOOKUP(D56,'Product details'!$B$3:$F$9,5,FALSE)</f>
        <v>3</v>
      </c>
      <c r="J56" s="6" t="str">
        <f>IFS(
  AND(F56&gt;=0, F56&lt;=2499), Regions!C$3,
  AND(F56&gt;=2500, F56&lt;=4999), Regions!C$4,
  AND(F56&gt;=5000, F56&lt;=7499), Regions!C$5,
  AND(F56&gt;=7500, F56&lt;=9999), Regions!C$6
)
</f>
        <v>North</v>
      </c>
      <c r="K56" s="7">
        <f t="array" ref="K56">IFS(
  E56="Economy",
  INDEX('Shipping cost'!$B:$E,
    IFS(
      H56&gt;=400, 12,
      H56&gt;=300, 11,
      H56&gt;=250, 10,
      H56&gt;=200, 9,
      H56&gt;=150, 8,
      H56&gt;=100, 7,
      H56&gt;=50, 6,
      H56&gt;=0, 5
    ),
    MATCH(J56, 'Shipping cost'!$B$4:$E$4, 0)
  ),
  E56="Standard",
  INDEX('Shipping cost'!$H:$K,
    IFS(
      H56&gt;=400, 12,
      H56&gt;=300, 11,
      H56&gt;=250, 10,
      H56&gt;=200, 9,
      H56&gt;=150, 8,
      H56&gt;=100, 7,
      H56&gt;=50, 6,
      H56&gt;=0, 5
    ),
    MATCH(J56, 'Shipping cost'!$H$4:$K$4, 0)
  ),
  E56="Express",
  INDEX('Shipping cost'!$N:$Q,
    IFS(
      H56&gt;=400, 12,
      H56&gt;=300, 11,
      H56&gt;=250, 10,
      H56&gt;=200, 9,
      H56&gt;=150, 8,
      H56&gt;=100, 7,
      H56&gt;=50, 6,
      H56&gt;=0, 5
    ),
    MATCH(J56, 'Shipping cost'!$N$4:$Q$4, 0)
  ),
  TRUE, 0
)
</f>
        <v>0.65</v>
      </c>
      <c r="L56" s="8">
        <f t="shared" si="1"/>
        <v>1</v>
      </c>
    </row>
    <row r="57" ht="15.75" customHeight="1">
      <c r="A57" s="3">
        <v>85550.0</v>
      </c>
      <c r="B57" s="4">
        <v>44951.0</v>
      </c>
      <c r="C57" s="3" t="s">
        <v>12</v>
      </c>
      <c r="D57" s="3" t="s">
        <v>18</v>
      </c>
      <c r="E57" s="3" t="s">
        <v>14</v>
      </c>
      <c r="F57" s="3">
        <v>7283.0</v>
      </c>
      <c r="G57" s="5">
        <f>VLOOKUP(D57,'Product details'!$B$3:$E$9,4,FALSE)</f>
        <v>25</v>
      </c>
      <c r="H57" s="6">
        <f>VLOOKUP(D57,'Product details'!$B$3:$E$9,3,FALSE)</f>
        <v>150</v>
      </c>
      <c r="I57" s="5">
        <f>VLOOKUP(D57,'Product details'!$B$3:$F$9,5,FALSE)</f>
        <v>5</v>
      </c>
      <c r="J57" s="6" t="str">
        <f>IFS(
  AND(F57&gt;=0, F57&lt;=2499), Regions!C$3,
  AND(F57&gt;=2500, F57&lt;=4999), Regions!C$4,
  AND(F57&gt;=5000, F57&lt;=7499), Regions!C$5,
  AND(F57&gt;=7500, F57&lt;=9999), Regions!C$6
)
</f>
        <v>South</v>
      </c>
      <c r="K57" s="7">
        <f t="array" ref="K57">IFS(
  E57="Economy",
  INDEX('Shipping cost'!$B:$E,
    IFS(
      H57&gt;=400, 12,
      H57&gt;=300, 11,
      H57&gt;=250, 10,
      H57&gt;=200, 9,
      H57&gt;=150, 8,
      H57&gt;=100, 7,
      H57&gt;=50, 6,
      H57&gt;=0, 5
    ),
    MATCH(J57, 'Shipping cost'!$B$4:$E$4, 0)
  ),
  E57="Standard",
  INDEX('Shipping cost'!$H:$K,
    IFS(
      H57&gt;=400, 12,
      H57&gt;=300, 11,
      H57&gt;=250, 10,
      H57&gt;=200, 9,
      H57&gt;=150, 8,
      H57&gt;=100, 7,
      H57&gt;=50, 6,
      H57&gt;=0, 5
    ),
    MATCH(J57, 'Shipping cost'!$H$4:$K$4, 0)
  ),
  E57="Express",
  INDEX('Shipping cost'!$N:$Q,
    IFS(
      H57&gt;=400, 12,
      H57&gt;=300, 11,
      H57&gt;=250, 10,
      H57&gt;=200, 9,
      H57&gt;=150, 8,
      H57&gt;=100, 7,
      H57&gt;=50, 6,
      H57&gt;=0, 5
    ),
    MATCH(J57, 'Shipping cost'!$N$4:$Q$4, 0)
  ),
  TRUE, 0
)
</f>
        <v>1.48</v>
      </c>
      <c r="L57" s="8">
        <f t="shared" si="1"/>
        <v>1</v>
      </c>
    </row>
    <row r="58" ht="15.75" customHeight="1">
      <c r="A58" s="3">
        <v>93634.0</v>
      </c>
      <c r="B58" s="4">
        <v>44951.0</v>
      </c>
      <c r="C58" s="3" t="s">
        <v>12</v>
      </c>
      <c r="D58" s="3" t="s">
        <v>13</v>
      </c>
      <c r="E58" s="3" t="s">
        <v>19</v>
      </c>
      <c r="F58" s="3">
        <v>1500.0</v>
      </c>
      <c r="G58" s="5">
        <f>VLOOKUP(D58,'Product details'!$B$3:$E$9,4,FALSE)</f>
        <v>300</v>
      </c>
      <c r="H58" s="6">
        <f>VLOOKUP(D58,'Product details'!$B$3:$E$9,3,FALSE)</f>
        <v>250</v>
      </c>
      <c r="I58" s="5">
        <f>VLOOKUP(D58,'Product details'!$B$3:$F$9,5,FALSE)</f>
        <v>80</v>
      </c>
      <c r="J58" s="6" t="str">
        <f>IFS(
  AND(F58&gt;=0, F58&lt;=2499), Regions!C$3,
  AND(F58&gt;=2500, F58&lt;=4999), Regions!C$4,
  AND(F58&gt;=5000, F58&lt;=7499), Regions!C$5,
  AND(F58&gt;=7500, F58&lt;=9999), Regions!C$6
)
</f>
        <v>North</v>
      </c>
      <c r="K58" s="7">
        <f t="array" ref="K58">IFS(
  E58="Economy",
  INDEX('Shipping cost'!$B:$E,
    IFS(
      H58&gt;=400, 12,
      H58&gt;=300, 11,
      H58&gt;=250, 10,
      H58&gt;=200, 9,
      H58&gt;=150, 8,
      H58&gt;=100, 7,
      H58&gt;=50, 6,
      H58&gt;=0, 5
    ),
    MATCH(J58, 'Shipping cost'!$B$4:$E$4, 0)
  ),
  E58="Standard",
  INDEX('Shipping cost'!$H:$K,
    IFS(
      H58&gt;=400, 12,
      H58&gt;=300, 11,
      H58&gt;=250, 10,
      H58&gt;=200, 9,
      H58&gt;=150, 8,
      H58&gt;=100, 7,
      H58&gt;=50, 6,
      H58&gt;=0, 5
    ),
    MATCH(J58, 'Shipping cost'!$H$4:$K$4, 0)
  ),
  E58="Express",
  INDEX('Shipping cost'!$N:$Q,
    IFS(
      H58&gt;=400, 12,
      H58&gt;=300, 11,
      H58&gt;=250, 10,
      H58&gt;=200, 9,
      H58&gt;=150, 8,
      H58&gt;=100, 7,
      H58&gt;=50, 6,
      H58&gt;=0, 5
    ),
    MATCH(J58, 'Shipping cost'!$N$4:$Q$4, 0)
  ),
  TRUE, 0
)
</f>
        <v>2.27</v>
      </c>
      <c r="L58" s="8">
        <f t="shared" si="1"/>
        <v>1</v>
      </c>
    </row>
    <row r="59" ht="15.75" customHeight="1">
      <c r="A59" s="3">
        <v>26874.0</v>
      </c>
      <c r="B59" s="4">
        <v>44952.0</v>
      </c>
      <c r="C59" s="3" t="s">
        <v>12</v>
      </c>
      <c r="D59" s="3" t="s">
        <v>13</v>
      </c>
      <c r="E59" s="3" t="s">
        <v>17</v>
      </c>
      <c r="F59" s="3">
        <v>1709.0</v>
      </c>
      <c r="G59" s="5">
        <f>VLOOKUP(D59,'Product details'!$B$3:$E$9,4,FALSE)</f>
        <v>300</v>
      </c>
      <c r="H59" s="6">
        <f>VLOOKUP(D59,'Product details'!$B$3:$E$9,3,FALSE)</f>
        <v>250</v>
      </c>
      <c r="I59" s="5">
        <f>VLOOKUP(D59,'Product details'!$B$3:$F$9,5,FALSE)</f>
        <v>80</v>
      </c>
      <c r="J59" s="6" t="str">
        <f>IFS(
  AND(F59&gt;=0, F59&lt;=2499), Regions!C$3,
  AND(F59&gt;=2500, F59&lt;=4999), Regions!C$4,
  AND(F59&gt;=5000, F59&lt;=7499), Regions!C$5,
  AND(F59&gt;=7500, F59&lt;=9999), Regions!C$6
)
</f>
        <v>North</v>
      </c>
      <c r="K59" s="7">
        <f t="array" ref="K59">IFS(
  E59="Economy",
  INDEX('Shipping cost'!$B:$E,
    IFS(
      H59&gt;=400, 12,
      H59&gt;=300, 11,
      H59&gt;=250, 10,
      H59&gt;=200, 9,
      H59&gt;=150, 8,
      H59&gt;=100, 7,
      H59&gt;=50, 6,
      H59&gt;=0, 5
    ),
    MATCH(J59, 'Shipping cost'!$B$4:$E$4, 0)
  ),
  E59="Standard",
  INDEX('Shipping cost'!$H:$K,
    IFS(
      H59&gt;=400, 12,
      H59&gt;=300, 11,
      H59&gt;=250, 10,
      H59&gt;=200, 9,
      H59&gt;=150, 8,
      H59&gt;=100, 7,
      H59&gt;=50, 6,
      H59&gt;=0, 5
    ),
    MATCH(J59, 'Shipping cost'!$H$4:$K$4, 0)
  ),
  E59="Express",
  INDEX('Shipping cost'!$N:$Q,
    IFS(
      H59&gt;=400, 12,
      H59&gt;=300, 11,
      H59&gt;=250, 10,
      H59&gt;=200, 9,
      H59&gt;=150, 8,
      H59&gt;=100, 7,
      H59&gt;=50, 6,
      H59&gt;=0, 5
    ),
    MATCH(J59, 'Shipping cost'!$N$4:$Q$4, 0)
  ),
  TRUE, 0
)
</f>
        <v>2.96</v>
      </c>
      <c r="L59" s="8">
        <f t="shared" si="1"/>
        <v>1</v>
      </c>
    </row>
    <row r="60" ht="15.75" customHeight="1">
      <c r="A60" s="3">
        <v>38887.0</v>
      </c>
      <c r="B60" s="10">
        <v>44952.0</v>
      </c>
      <c r="C60" s="11" t="s">
        <v>12</v>
      </c>
      <c r="D60" s="3" t="s">
        <v>13</v>
      </c>
      <c r="E60" s="3" t="s">
        <v>14</v>
      </c>
      <c r="F60" s="3">
        <v>6264.0</v>
      </c>
      <c r="G60" s="5">
        <f>VLOOKUP(D60,'Product details'!$B$3:$E$9,4,FALSE)</f>
        <v>300</v>
      </c>
      <c r="H60" s="6">
        <f>VLOOKUP(D60,'Product details'!$B$3:$E$9,3,FALSE)</f>
        <v>250</v>
      </c>
      <c r="I60" s="5">
        <f>VLOOKUP(D60,'Product details'!$B$3:$F$9,5,FALSE)</f>
        <v>80</v>
      </c>
      <c r="J60" s="6" t="str">
        <f>IFS(
  AND(F60&gt;=0, F60&lt;=2499), Regions!C$3,
  AND(F60&gt;=2500, F60&lt;=4999), Regions!C$4,
  AND(F60&gt;=5000, F60&lt;=7499), Regions!C$5,
  AND(F60&gt;=7500, F60&lt;=9999), Regions!C$6
)
</f>
        <v>South</v>
      </c>
      <c r="K60" s="7">
        <f t="array" ref="K60">IFS(
  E60="Economy",
  INDEX('Shipping cost'!$B:$E,
    IFS(
      H60&gt;=400, 12,
      H60&gt;=300, 11,
      H60&gt;=250, 10,
      H60&gt;=200, 9,
      H60&gt;=150, 8,
      H60&gt;=100, 7,
      H60&gt;=50, 6,
      H60&gt;=0, 5
    ),
    MATCH(J60, 'Shipping cost'!$B$4:$E$4, 0)
  ),
  E60="Standard",
  INDEX('Shipping cost'!$H:$K,
    IFS(
      H60&gt;=400, 12,
      H60&gt;=300, 11,
      H60&gt;=250, 10,
      H60&gt;=200, 9,
      H60&gt;=150, 8,
      H60&gt;=100, 7,
      H60&gt;=50, 6,
      H60&gt;=0, 5
    ),
    MATCH(J60, 'Shipping cost'!$H$4:$K$4, 0)
  ),
  E60="Express",
  INDEX('Shipping cost'!$N:$Q,
    IFS(
      H60&gt;=400, 12,
      H60&gt;=300, 11,
      H60&gt;=250, 10,
      H60&gt;=200, 9,
      H60&gt;=150, 8,
      H60&gt;=100, 7,
      H60&gt;=50, 6,
      H60&gt;=0, 5
    ),
    MATCH(J60, 'Shipping cost'!$N$4:$Q$4, 0)
  ),
  TRUE, 0
)
</f>
        <v>2.51</v>
      </c>
      <c r="L60" s="8">
        <f t="shared" si="1"/>
        <v>1</v>
      </c>
    </row>
    <row r="61" ht="15.75" customHeight="1">
      <c r="A61" s="3">
        <v>55195.0</v>
      </c>
      <c r="B61" s="4">
        <v>44952.0</v>
      </c>
      <c r="C61" s="3" t="s">
        <v>12</v>
      </c>
      <c r="D61" s="3" t="s">
        <v>18</v>
      </c>
      <c r="E61" s="3" t="s">
        <v>14</v>
      </c>
      <c r="F61" s="3">
        <v>1732.0</v>
      </c>
      <c r="G61" s="5">
        <f>VLOOKUP(D61,'Product details'!$B$3:$E$9,4,FALSE)</f>
        <v>25</v>
      </c>
      <c r="H61" s="6">
        <f>VLOOKUP(D61,'Product details'!$B$3:$E$9,3,FALSE)</f>
        <v>150</v>
      </c>
      <c r="I61" s="5">
        <f>VLOOKUP(D61,'Product details'!$B$3:$F$9,5,FALSE)</f>
        <v>5</v>
      </c>
      <c r="J61" s="6" t="str">
        <f>IFS(
  AND(F61&gt;=0, F61&lt;=2499), Regions!C$3,
  AND(F61&gt;=2500, F61&lt;=4999), Regions!C$4,
  AND(F61&gt;=5000, F61&lt;=7499), Regions!C$5,
  AND(F61&gt;=7500, F61&lt;=9999), Regions!C$6
)
</f>
        <v>North</v>
      </c>
      <c r="K61" s="7">
        <f t="array" ref="K61">IFS(
  E61="Economy",
  INDEX('Shipping cost'!$B:$E,
    IFS(
      H61&gt;=400, 12,
      H61&gt;=300, 11,
      H61&gt;=250, 10,
      H61&gt;=200, 9,
      H61&gt;=150, 8,
      H61&gt;=100, 7,
      H61&gt;=50, 6,
      H61&gt;=0, 5
    ),
    MATCH(J61, 'Shipping cost'!$B$4:$E$4, 0)
  ),
  E61="Standard",
  INDEX('Shipping cost'!$H:$K,
    IFS(
      H61&gt;=400, 12,
      H61&gt;=300, 11,
      H61&gt;=250, 10,
      H61&gt;=200, 9,
      H61&gt;=150, 8,
      H61&gt;=100, 7,
      H61&gt;=50, 6,
      H61&gt;=0, 5
    ),
    MATCH(J61, 'Shipping cost'!$H$4:$K$4, 0)
  ),
  E61="Express",
  INDEX('Shipping cost'!$N:$Q,
    IFS(
      H61&gt;=400, 12,
      H61&gt;=300, 11,
      H61&gt;=250, 10,
      H61&gt;=200, 9,
      H61&gt;=150, 8,
      H61&gt;=100, 7,
      H61&gt;=50, 6,
      H61&gt;=0, 5
    ),
    MATCH(J61, 'Shipping cost'!$N$4:$Q$4, 0)
  ),
  TRUE, 0
)
</f>
        <v>1.11</v>
      </c>
      <c r="L61" s="8">
        <f t="shared" si="1"/>
        <v>1</v>
      </c>
    </row>
    <row r="62" ht="15.75" customHeight="1">
      <c r="A62" s="3">
        <v>72907.0</v>
      </c>
      <c r="B62" s="4">
        <v>44952.0</v>
      </c>
      <c r="C62" s="3" t="s">
        <v>12</v>
      </c>
      <c r="D62" s="3" t="s">
        <v>13</v>
      </c>
      <c r="E62" s="3" t="s">
        <v>19</v>
      </c>
      <c r="F62" s="3">
        <v>9957.0</v>
      </c>
      <c r="G62" s="5">
        <f>VLOOKUP(D62,'Product details'!$B$3:$E$9,4,FALSE)</f>
        <v>300</v>
      </c>
      <c r="H62" s="6">
        <f>VLOOKUP(D62,'Product details'!$B$3:$E$9,3,FALSE)</f>
        <v>250</v>
      </c>
      <c r="I62" s="5">
        <f>VLOOKUP(D62,'Product details'!$B$3:$F$9,5,FALSE)</f>
        <v>80</v>
      </c>
      <c r="J62" s="6" t="str">
        <f>IFS(
  AND(F62&gt;=0, F62&lt;=2499), Regions!C$3,
  AND(F62&gt;=2500, F62&lt;=4999), Regions!C$4,
  AND(F62&gt;=5000, F62&lt;=7499), Regions!C$5,
  AND(F62&gt;=7500, F62&lt;=9999), Regions!C$6
)
</f>
        <v>West</v>
      </c>
      <c r="K62" s="7">
        <f t="array" ref="K62">IFS(
  E62="Economy",
  INDEX('Shipping cost'!$B:$E,
    IFS(
      H62&gt;=400, 12,
      H62&gt;=300, 11,
      H62&gt;=250, 10,
      H62&gt;=200, 9,
      H62&gt;=150, 8,
      H62&gt;=100, 7,
      H62&gt;=50, 6,
      H62&gt;=0, 5
    ),
    MATCH(J62, 'Shipping cost'!$B$4:$E$4, 0)
  ),
  E62="Standard",
  INDEX('Shipping cost'!$H:$K,
    IFS(
      H62&gt;=400, 12,
      H62&gt;=300, 11,
      H62&gt;=250, 10,
      H62&gt;=200, 9,
      H62&gt;=150, 8,
      H62&gt;=100, 7,
      H62&gt;=50, 6,
      H62&gt;=0, 5
    ),
    MATCH(J62, 'Shipping cost'!$H$4:$K$4, 0)
  ),
  E62="Express",
  INDEX('Shipping cost'!$N:$Q,
    IFS(
      H62&gt;=400, 12,
      H62&gt;=300, 11,
      H62&gt;=250, 10,
      H62&gt;=200, 9,
      H62&gt;=150, 8,
      H62&gt;=100, 7,
      H62&gt;=50, 6,
      H62&gt;=0, 5
    ),
    MATCH(J62, 'Shipping cost'!$N$4:$Q$4, 0)
  ),
  TRUE, 0
)
</f>
        <v>3.47</v>
      </c>
      <c r="L62" s="8">
        <f t="shared" si="1"/>
        <v>1</v>
      </c>
    </row>
    <row r="63" ht="15.75" customHeight="1">
      <c r="A63" s="3">
        <v>72696.0</v>
      </c>
      <c r="B63" s="4">
        <v>44953.0</v>
      </c>
      <c r="C63" s="3" t="s">
        <v>12</v>
      </c>
      <c r="D63" s="3" t="s">
        <v>13</v>
      </c>
      <c r="E63" s="3" t="s">
        <v>14</v>
      </c>
      <c r="F63" s="3">
        <v>7237.0</v>
      </c>
      <c r="G63" s="5">
        <f>VLOOKUP(D63,'Product details'!$B$3:$E$9,4,FALSE)</f>
        <v>300</v>
      </c>
      <c r="H63" s="6">
        <f>VLOOKUP(D63,'Product details'!$B$3:$E$9,3,FALSE)</f>
        <v>250</v>
      </c>
      <c r="I63" s="5">
        <f>VLOOKUP(D63,'Product details'!$B$3:$F$9,5,FALSE)</f>
        <v>80</v>
      </c>
      <c r="J63" s="6" t="str">
        <f>IFS(
  AND(F63&gt;=0, F63&lt;=2499), Regions!C$3,
  AND(F63&gt;=2500, F63&lt;=4999), Regions!C$4,
  AND(F63&gt;=5000, F63&lt;=7499), Regions!C$5,
  AND(F63&gt;=7500, F63&lt;=9999), Regions!C$6
)
</f>
        <v>South</v>
      </c>
      <c r="K63" s="7">
        <f t="array" ref="K63">IFS(
  E63="Economy",
  INDEX('Shipping cost'!$B:$E,
    IFS(
      H63&gt;=400, 12,
      H63&gt;=300, 11,
      H63&gt;=250, 10,
      H63&gt;=200, 9,
      H63&gt;=150, 8,
      H63&gt;=100, 7,
      H63&gt;=50, 6,
      H63&gt;=0, 5
    ),
    MATCH(J63, 'Shipping cost'!$B$4:$E$4, 0)
  ),
  E63="Standard",
  INDEX('Shipping cost'!$H:$K,
    IFS(
      H63&gt;=400, 12,
      H63&gt;=300, 11,
      H63&gt;=250, 10,
      H63&gt;=200, 9,
      H63&gt;=150, 8,
      H63&gt;=100, 7,
      H63&gt;=50, 6,
      H63&gt;=0, 5
    ),
    MATCH(J63, 'Shipping cost'!$H$4:$K$4, 0)
  ),
  E63="Express",
  INDEX('Shipping cost'!$N:$Q,
    IFS(
      H63&gt;=400, 12,
      H63&gt;=300, 11,
      H63&gt;=250, 10,
      H63&gt;=200, 9,
      H63&gt;=150, 8,
      H63&gt;=100, 7,
      H63&gt;=50, 6,
      H63&gt;=0, 5
    ),
    MATCH(J63, 'Shipping cost'!$N$4:$Q$4, 0)
  ),
  TRUE, 0
)
</f>
        <v>2.51</v>
      </c>
      <c r="L63" s="8">
        <f t="shared" si="1"/>
        <v>1</v>
      </c>
    </row>
    <row r="64" ht="15.75" customHeight="1">
      <c r="A64" s="3">
        <v>18737.0</v>
      </c>
      <c r="B64" s="4">
        <v>44954.0</v>
      </c>
      <c r="C64" s="3" t="s">
        <v>12</v>
      </c>
      <c r="D64" s="3" t="s">
        <v>20</v>
      </c>
      <c r="E64" s="3" t="s">
        <v>19</v>
      </c>
      <c r="F64" s="3">
        <v>7942.0</v>
      </c>
      <c r="G64" s="5">
        <f>VLOOKUP(D64,'Product details'!$B$3:$E$9,4,FALSE)</f>
        <v>50</v>
      </c>
      <c r="H64" s="6">
        <f>VLOOKUP(D64,'Product details'!$B$3:$E$9,3,FALSE)</f>
        <v>150</v>
      </c>
      <c r="I64" s="5">
        <f>VLOOKUP(D64,'Product details'!$B$3:$F$9,5,FALSE)</f>
        <v>9</v>
      </c>
      <c r="J64" s="6" t="str">
        <f>IFS(
  AND(F64&gt;=0, F64&lt;=2499), Regions!C$3,
  AND(F64&gt;=2500, F64&lt;=4999), Regions!C$4,
  AND(F64&gt;=5000, F64&lt;=7499), Regions!C$5,
  AND(F64&gt;=7500, F64&lt;=9999), Regions!C$6
)
</f>
        <v>West</v>
      </c>
      <c r="K64" s="7">
        <f t="array" ref="K64">IFS(
  E64="Economy",
  INDEX('Shipping cost'!$B:$E,
    IFS(
      H64&gt;=400, 12,
      H64&gt;=300, 11,
      H64&gt;=250, 10,
      H64&gt;=200, 9,
      H64&gt;=150, 8,
      H64&gt;=100, 7,
      H64&gt;=50, 6,
      H64&gt;=0, 5
    ),
    MATCH(J64, 'Shipping cost'!$B$4:$E$4, 0)
  ),
  E64="Standard",
  INDEX('Shipping cost'!$H:$K,
    IFS(
      H64&gt;=400, 12,
      H64&gt;=300, 11,
      H64&gt;=250, 10,
      H64&gt;=200, 9,
      H64&gt;=150, 8,
      H64&gt;=100, 7,
      H64&gt;=50, 6,
      H64&gt;=0, 5
    ),
    MATCH(J64, 'Shipping cost'!$H$4:$K$4, 0)
  ),
  E64="Express",
  INDEX('Shipping cost'!$N:$Q,
    IFS(
      H64&gt;=400, 12,
      H64&gt;=300, 11,
      H64&gt;=250, 10,
      H64&gt;=200, 9,
      H64&gt;=150, 8,
      H64&gt;=100, 7,
      H64&gt;=50, 6,
      H64&gt;=0, 5
    ),
    MATCH(J64, 'Shipping cost'!$N$4:$Q$4, 0)
  ),
  TRUE, 0
)
</f>
        <v>2.06</v>
      </c>
      <c r="L64" s="8">
        <f t="shared" si="1"/>
        <v>1</v>
      </c>
    </row>
    <row r="65" ht="15.75" customHeight="1">
      <c r="A65" s="3">
        <v>74277.0</v>
      </c>
      <c r="B65" s="4">
        <v>44954.0</v>
      </c>
      <c r="C65" s="3" t="s">
        <v>12</v>
      </c>
      <c r="D65" s="3" t="s">
        <v>18</v>
      </c>
      <c r="E65" s="3" t="s">
        <v>14</v>
      </c>
      <c r="F65" s="3">
        <v>3785.0</v>
      </c>
      <c r="G65" s="5">
        <f>VLOOKUP(D65,'Product details'!$B$3:$E$9,4,FALSE)</f>
        <v>25</v>
      </c>
      <c r="H65" s="6">
        <f>VLOOKUP(D65,'Product details'!$B$3:$E$9,3,FALSE)</f>
        <v>150</v>
      </c>
      <c r="I65" s="5">
        <f>VLOOKUP(D65,'Product details'!$B$3:$F$9,5,FALSE)</f>
        <v>5</v>
      </c>
      <c r="J65" s="6" t="str">
        <f>IFS(
  AND(F65&gt;=0, F65&lt;=2499), Regions!C$3,
  AND(F65&gt;=2500, F65&lt;=4999), Regions!C$4,
  AND(F65&gt;=5000, F65&lt;=7499), Regions!C$5,
  AND(F65&gt;=7500, F65&lt;=9999), Regions!C$6
)
</f>
        <v>East</v>
      </c>
      <c r="K65" s="7">
        <f t="array" ref="K65">IFS(
  E65="Economy",
  INDEX('Shipping cost'!$B:$E,
    IFS(
      H65&gt;=400, 12,
      H65&gt;=300, 11,
      H65&gt;=250, 10,
      H65&gt;=200, 9,
      H65&gt;=150, 8,
      H65&gt;=100, 7,
      H65&gt;=50, 6,
      H65&gt;=0, 5
    ),
    MATCH(J65, 'Shipping cost'!$B$4:$E$4, 0)
  ),
  E65="Standard",
  INDEX('Shipping cost'!$H:$K,
    IFS(
      H65&gt;=400, 12,
      H65&gt;=300, 11,
      H65&gt;=250, 10,
      H65&gt;=200, 9,
      H65&gt;=150, 8,
      H65&gt;=100, 7,
      H65&gt;=50, 6,
      H65&gt;=0, 5
    ),
    MATCH(J65, 'Shipping cost'!$H$4:$K$4, 0)
  ),
  E65="Express",
  INDEX('Shipping cost'!$N:$Q,
    IFS(
      H65&gt;=400, 12,
      H65&gt;=300, 11,
      H65&gt;=250, 10,
      H65&gt;=200, 9,
      H65&gt;=150, 8,
      H65&gt;=100, 7,
      H65&gt;=50, 6,
      H65&gt;=0, 5
    ),
    MATCH(J65, 'Shipping cost'!$N$4:$Q$4, 0)
  ),
  TRUE, 0
)
</f>
        <v>1.28</v>
      </c>
      <c r="L65" s="8">
        <f t="shared" si="1"/>
        <v>1</v>
      </c>
    </row>
    <row r="66" ht="15.75" customHeight="1">
      <c r="A66" s="3">
        <v>69897.0</v>
      </c>
      <c r="B66" s="4">
        <v>44955.0</v>
      </c>
      <c r="C66" s="3" t="s">
        <v>12</v>
      </c>
      <c r="D66" s="3" t="s">
        <v>13</v>
      </c>
      <c r="E66" s="3" t="s">
        <v>14</v>
      </c>
      <c r="F66" s="3">
        <v>7408.0</v>
      </c>
      <c r="G66" s="5">
        <f>VLOOKUP(D66,'Product details'!$B$3:$E$9,4,FALSE)</f>
        <v>300</v>
      </c>
      <c r="H66" s="6">
        <f>VLOOKUP(D66,'Product details'!$B$3:$E$9,3,FALSE)</f>
        <v>250</v>
      </c>
      <c r="I66" s="5">
        <f>VLOOKUP(D66,'Product details'!$B$3:$F$9,5,FALSE)</f>
        <v>80</v>
      </c>
      <c r="J66" s="6" t="str">
        <f>IFS(
  AND(F66&gt;=0, F66&lt;=2499), Regions!C$3,
  AND(F66&gt;=2500, F66&lt;=4999), Regions!C$4,
  AND(F66&gt;=5000, F66&lt;=7499), Regions!C$5,
  AND(F66&gt;=7500, F66&lt;=9999), Regions!C$6
)
</f>
        <v>South</v>
      </c>
      <c r="K66" s="7">
        <f t="array" ref="K66">IFS(
  E66="Economy",
  INDEX('Shipping cost'!$B:$E,
    IFS(
      H66&gt;=400, 12,
      H66&gt;=300, 11,
      H66&gt;=250, 10,
      H66&gt;=200, 9,
      H66&gt;=150, 8,
      H66&gt;=100, 7,
      H66&gt;=50, 6,
      H66&gt;=0, 5
    ),
    MATCH(J66, 'Shipping cost'!$B$4:$E$4, 0)
  ),
  E66="Standard",
  INDEX('Shipping cost'!$H:$K,
    IFS(
      H66&gt;=400, 12,
      H66&gt;=300, 11,
      H66&gt;=250, 10,
      H66&gt;=200, 9,
      H66&gt;=150, 8,
      H66&gt;=100, 7,
      H66&gt;=50, 6,
      H66&gt;=0, 5
    ),
    MATCH(J66, 'Shipping cost'!$H$4:$K$4, 0)
  ),
  E66="Express",
  INDEX('Shipping cost'!$N:$Q,
    IFS(
      H66&gt;=400, 12,
      H66&gt;=300, 11,
      H66&gt;=250, 10,
      H66&gt;=200, 9,
      H66&gt;=150, 8,
      H66&gt;=100, 7,
      H66&gt;=50, 6,
      H66&gt;=0, 5
    ),
    MATCH(J66, 'Shipping cost'!$N$4:$Q$4, 0)
  ),
  TRUE, 0
)
</f>
        <v>2.51</v>
      </c>
      <c r="L66" s="8">
        <f t="shared" si="1"/>
        <v>1</v>
      </c>
    </row>
    <row r="67" ht="15.75" customHeight="1">
      <c r="A67" s="3">
        <v>91064.0</v>
      </c>
      <c r="B67" s="4">
        <v>44955.0</v>
      </c>
      <c r="C67" s="3" t="s">
        <v>12</v>
      </c>
      <c r="D67" s="3" t="s">
        <v>16</v>
      </c>
      <c r="E67" s="3" t="s">
        <v>14</v>
      </c>
      <c r="F67" s="3">
        <v>2832.0</v>
      </c>
      <c r="G67" s="5">
        <f>VLOOKUP(D67,'Product details'!$B$3:$E$9,4,FALSE)</f>
        <v>5</v>
      </c>
      <c r="H67" s="6">
        <f>VLOOKUP(D67,'Product details'!$B$3:$E$9,3,FALSE)</f>
        <v>20</v>
      </c>
      <c r="I67" s="5">
        <f>VLOOKUP(D67,'Product details'!$B$3:$F$9,5,FALSE)</f>
        <v>1</v>
      </c>
      <c r="J67" s="6" t="str">
        <f>IFS(
  AND(F67&gt;=0, F67&lt;=2499), Regions!C$3,
  AND(F67&gt;=2500, F67&lt;=4999), Regions!C$4,
  AND(F67&gt;=5000, F67&lt;=7499), Regions!C$5,
  AND(F67&gt;=7500, F67&lt;=9999), Regions!C$6
)
</f>
        <v>East</v>
      </c>
      <c r="K67" s="7">
        <f t="array" ref="K67">IFS(
  E67="Economy",
  INDEX('Shipping cost'!$B:$E,
    IFS(
      H67&gt;=400, 12,
      H67&gt;=300, 11,
      H67&gt;=250, 10,
      H67&gt;=200, 9,
      H67&gt;=150, 8,
      H67&gt;=100, 7,
      H67&gt;=50, 6,
      H67&gt;=0, 5
    ),
    MATCH(J67, 'Shipping cost'!$B$4:$E$4, 0)
  ),
  E67="Standard",
  INDEX('Shipping cost'!$H:$K,
    IFS(
      H67&gt;=400, 12,
      H67&gt;=300, 11,
      H67&gt;=250, 10,
      H67&gt;=200, 9,
      H67&gt;=150, 8,
      H67&gt;=100, 7,
      H67&gt;=50, 6,
      H67&gt;=0, 5
    ),
    MATCH(J67, 'Shipping cost'!$H$4:$K$4, 0)
  ),
  E67="Express",
  INDEX('Shipping cost'!$N:$Q,
    IFS(
      H67&gt;=400, 12,
      H67&gt;=300, 11,
      H67&gt;=250, 10,
      H67&gt;=200, 9,
      H67&gt;=150, 8,
      H67&gt;=100, 7,
      H67&gt;=50, 6,
      H67&gt;=0, 5
    ),
    MATCH(J67, 'Shipping cost'!$N$4:$Q$4, 0)
  ),
  TRUE, 0
)
</f>
        <v>0.58</v>
      </c>
      <c r="L67" s="8">
        <f t="shared" si="1"/>
        <v>1</v>
      </c>
    </row>
    <row r="68" ht="15.75" customHeight="1">
      <c r="A68" s="3">
        <v>25196.0</v>
      </c>
      <c r="B68" s="4">
        <v>44956.0</v>
      </c>
      <c r="C68" s="3" t="s">
        <v>12</v>
      </c>
      <c r="D68" s="3" t="s">
        <v>13</v>
      </c>
      <c r="E68" s="3" t="s">
        <v>19</v>
      </c>
      <c r="F68" s="3">
        <v>5479.0</v>
      </c>
      <c r="G68" s="5">
        <f>VLOOKUP(D68,'Product details'!$B$3:$E$9,4,FALSE)</f>
        <v>300</v>
      </c>
      <c r="H68" s="6">
        <f>VLOOKUP(D68,'Product details'!$B$3:$E$9,3,FALSE)</f>
        <v>250</v>
      </c>
      <c r="I68" s="5">
        <f>VLOOKUP(D68,'Product details'!$B$3:$F$9,5,FALSE)</f>
        <v>80</v>
      </c>
      <c r="J68" s="6" t="str">
        <f>IFS(
  AND(F68&gt;=0, F68&lt;=2499), Regions!C$3,
  AND(F68&gt;=2500, F68&lt;=4999), Regions!C$4,
  AND(F68&gt;=5000, F68&lt;=7499), Regions!C$5,
  AND(F68&gt;=7500, F68&lt;=9999), Regions!C$6
)
</f>
        <v>South</v>
      </c>
      <c r="K68" s="7">
        <f t="array" ref="K68">IFS(
  E68="Economy",
  INDEX('Shipping cost'!$B:$E,
    IFS(
      H68&gt;=400, 12,
      H68&gt;=300, 11,
      H68&gt;=250, 10,
      H68&gt;=200, 9,
      H68&gt;=150, 8,
      H68&gt;=100, 7,
      H68&gt;=50, 6,
      H68&gt;=0, 5
    ),
    MATCH(J68, 'Shipping cost'!$B$4:$E$4, 0)
  ),
  E68="Standard",
  INDEX('Shipping cost'!$H:$K,
    IFS(
      H68&gt;=400, 12,
      H68&gt;=300, 11,
      H68&gt;=250, 10,
      H68&gt;=200, 9,
      H68&gt;=150, 8,
      H68&gt;=100, 7,
      H68&gt;=50, 6,
      H68&gt;=0, 5
    ),
    MATCH(J68, 'Shipping cost'!$H$4:$K$4, 0)
  ),
  E68="Express",
  INDEX('Shipping cost'!$N:$Q,
    IFS(
      H68&gt;=400, 12,
      H68&gt;=300, 11,
      H68&gt;=250, 10,
      H68&gt;=200, 9,
      H68&gt;=150, 8,
      H68&gt;=100, 7,
      H68&gt;=50, 6,
      H68&gt;=0, 5
    ),
    MATCH(J68, 'Shipping cost'!$N$4:$Q$4, 0)
  ),
  TRUE, 0
)
</f>
        <v>3.02</v>
      </c>
      <c r="L68" s="8">
        <f t="shared" si="1"/>
        <v>1</v>
      </c>
    </row>
    <row r="69" ht="15.75" customHeight="1">
      <c r="A69" s="3">
        <v>45495.0</v>
      </c>
      <c r="B69" s="10">
        <v>44956.0</v>
      </c>
      <c r="C69" s="11" t="s">
        <v>12</v>
      </c>
      <c r="D69" s="3" t="s">
        <v>23</v>
      </c>
      <c r="E69" s="3" t="s">
        <v>14</v>
      </c>
      <c r="F69" s="3">
        <v>5303.0</v>
      </c>
      <c r="G69" s="5">
        <f>VLOOKUP(D69,'Product details'!$B$3:$E$9,4,FALSE)</f>
        <v>25</v>
      </c>
      <c r="H69" s="6">
        <f>VLOOKUP(D69,'Product details'!$B$3:$E$9,3,FALSE)</f>
        <v>50</v>
      </c>
      <c r="I69" s="5">
        <f>VLOOKUP(D69,'Product details'!$B$3:$F$9,5,FALSE)</f>
        <v>3</v>
      </c>
      <c r="J69" s="6" t="str">
        <f>IFS(
  AND(F69&gt;=0, F69&lt;=2499), Regions!C$3,
  AND(F69&gt;=2500, F69&lt;=4999), Regions!C$4,
  AND(F69&gt;=5000, F69&lt;=7499), Regions!C$5,
  AND(F69&gt;=7500, F69&lt;=9999), Regions!C$6
)
</f>
        <v>South</v>
      </c>
      <c r="K69" s="7">
        <f t="array" ref="K69">IFS(
  E69="Economy",
  INDEX('Shipping cost'!$B:$E,
    IFS(
      H69&gt;=400, 12,
      H69&gt;=300, 11,
      H69&gt;=250, 10,
      H69&gt;=200, 9,
      H69&gt;=150, 8,
      H69&gt;=100, 7,
      H69&gt;=50, 6,
      H69&gt;=0, 5
    ),
    MATCH(J69, 'Shipping cost'!$B$4:$E$4, 0)
  ),
  E69="Standard",
  INDEX('Shipping cost'!$H:$K,
    IFS(
      H69&gt;=400, 12,
      H69&gt;=300, 11,
      H69&gt;=250, 10,
      H69&gt;=200, 9,
      H69&gt;=150, 8,
      H69&gt;=100, 7,
      H69&gt;=50, 6,
      H69&gt;=0, 5
    ),
    MATCH(J69, 'Shipping cost'!$H$4:$K$4, 0)
  ),
  E69="Express",
  INDEX('Shipping cost'!$N:$Q,
    IFS(
      H69&gt;=400, 12,
      H69&gt;=300, 11,
      H69&gt;=250, 10,
      H69&gt;=200, 9,
      H69&gt;=150, 8,
      H69&gt;=100, 7,
      H69&gt;=50, 6,
      H69&gt;=0, 5
    ),
    MATCH(J69, 'Shipping cost'!$N$4:$Q$4, 0)
  ),
  TRUE, 0
)
</f>
        <v>0.87</v>
      </c>
      <c r="L69" s="8">
        <f t="shared" si="1"/>
        <v>1</v>
      </c>
    </row>
    <row r="70" ht="15.75" customHeight="1">
      <c r="A70" s="3">
        <v>53710.0</v>
      </c>
      <c r="B70" s="4">
        <v>44956.0</v>
      </c>
      <c r="C70" s="3" t="s">
        <v>12</v>
      </c>
      <c r="D70" s="3" t="s">
        <v>20</v>
      </c>
      <c r="E70" s="3" t="s">
        <v>17</v>
      </c>
      <c r="F70" s="3">
        <v>9578.0</v>
      </c>
      <c r="G70" s="5">
        <f>VLOOKUP(D70,'Product details'!$B$3:$E$9,4,FALSE)</f>
        <v>50</v>
      </c>
      <c r="H70" s="6">
        <f>VLOOKUP(D70,'Product details'!$B$3:$E$9,3,FALSE)</f>
        <v>150</v>
      </c>
      <c r="I70" s="5">
        <f>VLOOKUP(D70,'Product details'!$B$3:$F$9,5,FALSE)</f>
        <v>9</v>
      </c>
      <c r="J70" s="6" t="str">
        <f>IFS(
  AND(F70&gt;=0, F70&lt;=2499), Regions!C$3,
  AND(F70&gt;=2500, F70&lt;=4999), Regions!C$4,
  AND(F70&gt;=5000, F70&lt;=7499), Regions!C$5,
  AND(F70&gt;=7500, F70&lt;=9999), Regions!C$6
)
</f>
        <v>West</v>
      </c>
      <c r="K70" s="7">
        <f t="array" ref="K70">IFS(
  E70="Economy",
  INDEX('Shipping cost'!$B:$E,
    IFS(
      H70&gt;=400, 12,
      H70&gt;=300, 11,
      H70&gt;=250, 10,
      H70&gt;=200, 9,
      H70&gt;=150, 8,
      H70&gt;=100, 7,
      H70&gt;=50, 6,
      H70&gt;=0, 5
    ),
    MATCH(J70, 'Shipping cost'!$B$4:$E$4, 0)
  ),
  E70="Standard",
  INDEX('Shipping cost'!$H:$K,
    IFS(
      H70&gt;=400, 12,
      H70&gt;=300, 11,
      H70&gt;=250, 10,
      H70&gt;=200, 9,
      H70&gt;=150, 8,
      H70&gt;=100, 7,
      H70&gt;=50, 6,
      H70&gt;=0, 5
    ),
    MATCH(J70, 'Shipping cost'!$H$4:$K$4, 0)
  ),
  E70="Express",
  INDEX('Shipping cost'!$N:$Q,
    IFS(
      H70&gt;=400, 12,
      H70&gt;=300, 11,
      H70&gt;=250, 10,
      H70&gt;=200, 9,
      H70&gt;=150, 8,
      H70&gt;=100, 7,
      H70&gt;=50, 6,
      H70&gt;=0, 5
    ),
    MATCH(J70, 'Shipping cost'!$N$4:$Q$4, 0)
  ),
  TRUE, 0
)
</f>
        <v>2.68</v>
      </c>
      <c r="L70" s="8">
        <f t="shared" si="1"/>
        <v>1</v>
      </c>
    </row>
    <row r="71" ht="15.75" customHeight="1">
      <c r="A71" s="3">
        <v>73702.0</v>
      </c>
      <c r="B71" s="4">
        <v>44956.0</v>
      </c>
      <c r="C71" s="3" t="s">
        <v>12</v>
      </c>
      <c r="D71" s="3" t="s">
        <v>22</v>
      </c>
      <c r="E71" s="3" t="s">
        <v>17</v>
      </c>
      <c r="F71" s="3">
        <v>6791.0</v>
      </c>
      <c r="G71" s="5">
        <f>VLOOKUP(D71,'Product details'!$B$3:$E$9,4,FALSE)</f>
        <v>20</v>
      </c>
      <c r="H71" s="6">
        <f>VLOOKUP(D71,'Product details'!$B$3:$E$9,3,FALSE)</f>
        <v>250</v>
      </c>
      <c r="I71" s="5">
        <f>VLOOKUP(D71,'Product details'!$B$3:$F$9,5,FALSE)</f>
        <v>3</v>
      </c>
      <c r="J71" s="6" t="str">
        <f>IFS(
  AND(F71&gt;=0, F71&lt;=2499), Regions!C$3,
  AND(F71&gt;=2500, F71&lt;=4999), Regions!C$4,
  AND(F71&gt;=5000, F71&lt;=7499), Regions!C$5,
  AND(F71&gt;=7500, F71&lt;=9999), Regions!C$6
)
</f>
        <v>South</v>
      </c>
      <c r="K71" s="7">
        <f t="array" ref="K71">IFS(
  E71="Economy",
  INDEX('Shipping cost'!$B:$E,
    IFS(
      H71&gt;=400, 12,
      H71&gt;=300, 11,
      H71&gt;=250, 10,
      H71&gt;=200, 9,
      H71&gt;=150, 8,
      H71&gt;=100, 7,
      H71&gt;=50, 6,
      H71&gt;=0, 5
    ),
    MATCH(J71, 'Shipping cost'!$B$4:$E$4, 0)
  ),
  E71="Standard",
  INDEX('Shipping cost'!$H:$K,
    IFS(
      H71&gt;=400, 12,
      H71&gt;=300, 11,
      H71&gt;=250, 10,
      H71&gt;=200, 9,
      H71&gt;=150, 8,
      H71&gt;=100, 7,
      H71&gt;=50, 6,
      H71&gt;=0, 5
    ),
    MATCH(J71, 'Shipping cost'!$H$4:$K$4, 0)
  ),
  E71="Express",
  INDEX('Shipping cost'!$N:$Q,
    IFS(
      H71&gt;=400, 12,
      H71&gt;=300, 11,
      H71&gt;=250, 10,
      H71&gt;=200, 9,
      H71&gt;=150, 8,
      H71&gt;=100, 7,
      H71&gt;=50, 6,
      H71&gt;=0, 5
    ),
    MATCH(J71, 'Shipping cost'!$N$4:$Q$4, 0)
  ),
  TRUE, 0
)
</f>
        <v>3.93</v>
      </c>
      <c r="L71" s="8">
        <f t="shared" si="1"/>
        <v>1</v>
      </c>
    </row>
    <row r="72" ht="15.75" customHeight="1">
      <c r="A72" s="3">
        <v>77534.0</v>
      </c>
      <c r="B72" s="10">
        <v>44956.0</v>
      </c>
      <c r="C72" s="11" t="s">
        <v>12</v>
      </c>
      <c r="D72" s="3" t="s">
        <v>20</v>
      </c>
      <c r="E72" s="3" t="s">
        <v>14</v>
      </c>
      <c r="F72" s="3">
        <v>3793.0</v>
      </c>
      <c r="G72" s="5">
        <f>VLOOKUP(D72,'Product details'!$B$3:$E$9,4,FALSE)</f>
        <v>50</v>
      </c>
      <c r="H72" s="6">
        <f>VLOOKUP(D72,'Product details'!$B$3:$E$9,3,FALSE)</f>
        <v>150</v>
      </c>
      <c r="I72" s="5">
        <f>VLOOKUP(D72,'Product details'!$B$3:$F$9,5,FALSE)</f>
        <v>9</v>
      </c>
      <c r="J72" s="6" t="str">
        <f>IFS(
  AND(F72&gt;=0, F72&lt;=2499), Regions!C$3,
  AND(F72&gt;=2500, F72&lt;=4999), Regions!C$4,
  AND(F72&gt;=5000, F72&lt;=7499), Regions!C$5,
  AND(F72&gt;=7500, F72&lt;=9999), Regions!C$6
)
</f>
        <v>East</v>
      </c>
      <c r="K72" s="7">
        <f t="array" ref="K72">IFS(
  E72="Economy",
  INDEX('Shipping cost'!$B:$E,
    IFS(
      H72&gt;=400, 12,
      H72&gt;=300, 11,
      H72&gt;=250, 10,
      H72&gt;=200, 9,
      H72&gt;=150, 8,
      H72&gt;=100, 7,
      H72&gt;=50, 6,
      H72&gt;=0, 5
    ),
    MATCH(J72, 'Shipping cost'!$B$4:$E$4, 0)
  ),
  E72="Standard",
  INDEX('Shipping cost'!$H:$K,
    IFS(
      H72&gt;=400, 12,
      H72&gt;=300, 11,
      H72&gt;=250, 10,
      H72&gt;=200, 9,
      H72&gt;=150, 8,
      H72&gt;=100, 7,
      H72&gt;=50, 6,
      H72&gt;=0, 5
    ),
    MATCH(J72, 'Shipping cost'!$H$4:$K$4, 0)
  ),
  E72="Express",
  INDEX('Shipping cost'!$N:$Q,
    IFS(
      H72&gt;=400, 12,
      H72&gt;=300, 11,
      H72&gt;=250, 10,
      H72&gt;=200, 9,
      H72&gt;=150, 8,
      H72&gt;=100, 7,
      H72&gt;=50, 6,
      H72&gt;=0, 5
    ),
    MATCH(J72, 'Shipping cost'!$N$4:$Q$4, 0)
  ),
  TRUE, 0
)
</f>
        <v>1.28</v>
      </c>
      <c r="L72" s="8">
        <f t="shared" si="1"/>
        <v>1</v>
      </c>
    </row>
    <row r="73" ht="15.75" customHeight="1">
      <c r="A73" s="3">
        <v>89837.0</v>
      </c>
      <c r="B73" s="4">
        <v>44956.0</v>
      </c>
      <c r="C73" s="3" t="s">
        <v>12</v>
      </c>
      <c r="D73" s="3" t="s">
        <v>23</v>
      </c>
      <c r="E73" s="3" t="s">
        <v>14</v>
      </c>
      <c r="F73" s="3">
        <v>6384.0</v>
      </c>
      <c r="G73" s="5">
        <f>VLOOKUP(D73,'Product details'!$B$3:$E$9,4,FALSE)</f>
        <v>25</v>
      </c>
      <c r="H73" s="6">
        <f>VLOOKUP(D73,'Product details'!$B$3:$E$9,3,FALSE)</f>
        <v>50</v>
      </c>
      <c r="I73" s="5">
        <f>VLOOKUP(D73,'Product details'!$B$3:$F$9,5,FALSE)</f>
        <v>3</v>
      </c>
      <c r="J73" s="6" t="str">
        <f>IFS(
  AND(F73&gt;=0, F73&lt;=2499), Regions!C$3,
  AND(F73&gt;=2500, F73&lt;=4999), Regions!C$4,
  AND(F73&gt;=5000, F73&lt;=7499), Regions!C$5,
  AND(F73&gt;=7500, F73&lt;=9999), Regions!C$6
)
</f>
        <v>South</v>
      </c>
      <c r="K73" s="7">
        <f t="array" ref="K73">IFS(
  E73="Economy",
  INDEX('Shipping cost'!$B:$E,
    IFS(
      H73&gt;=400, 12,
      H73&gt;=300, 11,
      H73&gt;=250, 10,
      H73&gt;=200, 9,
      H73&gt;=150, 8,
      H73&gt;=100, 7,
      H73&gt;=50, 6,
      H73&gt;=0, 5
    ),
    MATCH(J73, 'Shipping cost'!$B$4:$E$4, 0)
  ),
  E73="Standard",
  INDEX('Shipping cost'!$H:$K,
    IFS(
      H73&gt;=400, 12,
      H73&gt;=300, 11,
      H73&gt;=250, 10,
      H73&gt;=200, 9,
      H73&gt;=150, 8,
      H73&gt;=100, 7,
      H73&gt;=50, 6,
      H73&gt;=0, 5
    ),
    MATCH(J73, 'Shipping cost'!$H$4:$K$4, 0)
  ),
  E73="Express",
  INDEX('Shipping cost'!$N:$Q,
    IFS(
      H73&gt;=400, 12,
      H73&gt;=300, 11,
      H73&gt;=250, 10,
      H73&gt;=200, 9,
      H73&gt;=150, 8,
      H73&gt;=100, 7,
      H73&gt;=50, 6,
      H73&gt;=0, 5
    ),
    MATCH(J73, 'Shipping cost'!$N$4:$Q$4, 0)
  ),
  TRUE, 0
)
</f>
        <v>0.87</v>
      </c>
      <c r="L73" s="8">
        <f t="shared" si="1"/>
        <v>1</v>
      </c>
    </row>
    <row r="74" ht="15.75" customHeight="1">
      <c r="A74" s="3">
        <v>95182.0</v>
      </c>
      <c r="B74" s="4">
        <v>44956.0</v>
      </c>
      <c r="C74" s="3" t="s">
        <v>12</v>
      </c>
      <c r="D74" s="3" t="s">
        <v>23</v>
      </c>
      <c r="E74" s="3" t="s">
        <v>19</v>
      </c>
      <c r="F74" s="3">
        <v>5232.0</v>
      </c>
      <c r="G74" s="5">
        <f>VLOOKUP(D74,'Product details'!$B$3:$E$9,4,FALSE)</f>
        <v>25</v>
      </c>
      <c r="H74" s="6">
        <f>VLOOKUP(D74,'Product details'!$B$3:$E$9,3,FALSE)</f>
        <v>50</v>
      </c>
      <c r="I74" s="5">
        <f>VLOOKUP(D74,'Product details'!$B$3:$F$9,5,FALSE)</f>
        <v>3</v>
      </c>
      <c r="J74" s="6" t="str">
        <f>IFS(
  AND(F74&gt;=0, F74&lt;=2499), Regions!C$3,
  AND(F74&gt;=2500, F74&lt;=4999), Regions!C$4,
  AND(F74&gt;=5000, F74&lt;=7499), Regions!C$5,
  AND(F74&gt;=7500, F74&lt;=9999), Regions!C$6
)
</f>
        <v>South</v>
      </c>
      <c r="K74" s="7">
        <f t="array" ref="K74">IFS(
  E74="Economy",
  INDEX('Shipping cost'!$B:$E,
    IFS(
      H74&gt;=400, 12,
      H74&gt;=300, 11,
      H74&gt;=250, 10,
      H74&gt;=200, 9,
      H74&gt;=150, 8,
      H74&gt;=100, 7,
      H74&gt;=50, 6,
      H74&gt;=0, 5
    ),
    MATCH(J74, 'Shipping cost'!$B$4:$E$4, 0)
  ),
  E74="Standard",
  INDEX('Shipping cost'!$H:$K,
    IFS(
      H74&gt;=400, 12,
      H74&gt;=300, 11,
      H74&gt;=250, 10,
      H74&gt;=200, 9,
      H74&gt;=150, 8,
      H74&gt;=100, 7,
      H74&gt;=50, 6,
      H74&gt;=0, 5
    ),
    MATCH(J74, 'Shipping cost'!$H$4:$K$4, 0)
  ),
  E74="Express",
  INDEX('Shipping cost'!$N:$Q,
    IFS(
      H74&gt;=400, 12,
      H74&gt;=300, 11,
      H74&gt;=250, 10,
      H74&gt;=200, 9,
      H74&gt;=150, 8,
      H74&gt;=100, 7,
      H74&gt;=50, 6,
      H74&gt;=0, 5
    ),
    MATCH(J74, 'Shipping cost'!$N$4:$Q$4, 0)
  ),
  TRUE, 0
)
</f>
        <v>1.05</v>
      </c>
      <c r="L74" s="8">
        <f t="shared" si="1"/>
        <v>1</v>
      </c>
    </row>
    <row r="75" ht="15.75" customHeight="1">
      <c r="A75" s="3">
        <v>12079.0</v>
      </c>
      <c r="B75" s="4">
        <v>44957.0</v>
      </c>
      <c r="C75" s="3" t="s">
        <v>12</v>
      </c>
      <c r="D75" s="3" t="s">
        <v>23</v>
      </c>
      <c r="E75" s="3" t="s">
        <v>17</v>
      </c>
      <c r="F75" s="3">
        <v>1011.0</v>
      </c>
      <c r="G75" s="5">
        <f>VLOOKUP(D75,'Product details'!$B$3:$E$9,4,FALSE)</f>
        <v>25</v>
      </c>
      <c r="H75" s="6">
        <f>VLOOKUP(D75,'Product details'!$B$3:$E$9,3,FALSE)</f>
        <v>50</v>
      </c>
      <c r="I75" s="5">
        <f>VLOOKUP(D75,'Product details'!$B$3:$F$9,5,FALSE)</f>
        <v>3</v>
      </c>
      <c r="J75" s="6" t="str">
        <f>IFS(
  AND(F75&gt;=0, F75&lt;=2499), Regions!C$3,
  AND(F75&gt;=2500, F75&lt;=4999), Regions!C$4,
  AND(F75&gt;=5000, F75&lt;=7499), Regions!C$5,
  AND(F75&gt;=7500, F75&lt;=9999), Regions!C$6
)
</f>
        <v>North</v>
      </c>
      <c r="K75" s="7">
        <f t="array" ref="K75">IFS(
  E75="Economy",
  INDEX('Shipping cost'!$B:$E,
    IFS(
      H75&gt;=400, 12,
      H75&gt;=300, 11,
      H75&gt;=250, 10,
      H75&gt;=200, 9,
      H75&gt;=150, 8,
      H75&gt;=100, 7,
      H75&gt;=50, 6,
      H75&gt;=0, 5
    ),
    MATCH(J75, 'Shipping cost'!$B$4:$E$4, 0)
  ),
  E75="Standard",
  INDEX('Shipping cost'!$H:$K,
    IFS(
      H75&gt;=400, 12,
      H75&gt;=300, 11,
      H75&gt;=250, 10,
      H75&gt;=200, 9,
      H75&gt;=150, 8,
      H75&gt;=100, 7,
      H75&gt;=50, 6,
      H75&gt;=0, 5
    ),
    MATCH(J75, 'Shipping cost'!$H$4:$K$4, 0)
  ),
  E75="Express",
  INDEX('Shipping cost'!$N:$Q,
    IFS(
      H75&gt;=400, 12,
      H75&gt;=300, 11,
      H75&gt;=250, 10,
      H75&gt;=200, 9,
      H75&gt;=150, 8,
      H75&gt;=100, 7,
      H75&gt;=50, 6,
      H75&gt;=0, 5
    ),
    MATCH(J75, 'Shipping cost'!$N$4:$Q$4, 0)
  ),
  TRUE, 0
)
</f>
        <v>1.02</v>
      </c>
      <c r="L75" s="8">
        <f t="shared" si="1"/>
        <v>1</v>
      </c>
    </row>
    <row r="76" ht="15.75" customHeight="1">
      <c r="A76" s="3">
        <v>40683.0</v>
      </c>
      <c r="B76" s="4">
        <v>44957.0</v>
      </c>
      <c r="C76" s="3" t="s">
        <v>12</v>
      </c>
      <c r="D76" s="3" t="s">
        <v>22</v>
      </c>
      <c r="E76" s="3" t="s">
        <v>14</v>
      </c>
      <c r="F76" s="3">
        <v>5539.0</v>
      </c>
      <c r="G76" s="5">
        <f>VLOOKUP(D76,'Product details'!$B$3:$E$9,4,FALSE)</f>
        <v>20</v>
      </c>
      <c r="H76" s="6">
        <f>VLOOKUP(D76,'Product details'!$B$3:$E$9,3,FALSE)</f>
        <v>250</v>
      </c>
      <c r="I76" s="5">
        <f>VLOOKUP(D76,'Product details'!$B$3:$F$9,5,FALSE)</f>
        <v>3</v>
      </c>
      <c r="J76" s="6" t="str">
        <f>IFS(
  AND(F76&gt;=0, F76&lt;=2499), Regions!C$3,
  AND(F76&gt;=2500, F76&lt;=4999), Regions!C$4,
  AND(F76&gt;=5000, F76&lt;=7499), Regions!C$5,
  AND(F76&gt;=7500, F76&lt;=9999), Regions!C$6
)
</f>
        <v>South</v>
      </c>
      <c r="K76" s="7">
        <f t="array" ref="K76">IFS(
  E76="Economy",
  INDEX('Shipping cost'!$B:$E,
    IFS(
      H76&gt;=400, 12,
      H76&gt;=300, 11,
      H76&gt;=250, 10,
      H76&gt;=200, 9,
      H76&gt;=150, 8,
      H76&gt;=100, 7,
      H76&gt;=50, 6,
      H76&gt;=0, 5
    ),
    MATCH(J76, 'Shipping cost'!$B$4:$E$4, 0)
  ),
  E76="Standard",
  INDEX('Shipping cost'!$H:$K,
    IFS(
      H76&gt;=400, 12,
      H76&gt;=300, 11,
      H76&gt;=250, 10,
      H76&gt;=200, 9,
      H76&gt;=150, 8,
      H76&gt;=100, 7,
      H76&gt;=50, 6,
      H76&gt;=0, 5
    ),
    MATCH(J76, 'Shipping cost'!$H$4:$K$4, 0)
  ),
  E76="Express",
  INDEX('Shipping cost'!$N:$Q,
    IFS(
      H76&gt;=400, 12,
      H76&gt;=300, 11,
      H76&gt;=250, 10,
      H76&gt;=200, 9,
      H76&gt;=150, 8,
      H76&gt;=100, 7,
      H76&gt;=50, 6,
      H76&gt;=0, 5
    ),
    MATCH(J76, 'Shipping cost'!$N$4:$Q$4, 0)
  ),
  TRUE, 0
)
</f>
        <v>2.51</v>
      </c>
      <c r="L76" s="8">
        <f t="shared" si="1"/>
        <v>1</v>
      </c>
    </row>
    <row r="77" ht="15.75" customHeight="1">
      <c r="A77" s="3">
        <v>57464.0</v>
      </c>
      <c r="B77" s="4">
        <v>44957.0</v>
      </c>
      <c r="C77" s="3" t="s">
        <v>21</v>
      </c>
      <c r="D77" s="3" t="s">
        <v>13</v>
      </c>
      <c r="E77" s="3" t="s">
        <v>14</v>
      </c>
      <c r="F77" s="3">
        <v>9652.0</v>
      </c>
      <c r="G77" s="5">
        <f>VLOOKUP(D77,'Product details'!$B$3:$E$9,4,FALSE)</f>
        <v>300</v>
      </c>
      <c r="H77" s="6">
        <f>VLOOKUP(D77,'Product details'!$B$3:$E$9,3,FALSE)</f>
        <v>250</v>
      </c>
      <c r="I77" s="5">
        <f>VLOOKUP(D77,'Product details'!$B$3:$F$9,5,FALSE)</f>
        <v>80</v>
      </c>
      <c r="J77" s="6" t="str">
        <f>IFS(
  AND(F77&gt;=0, F77&lt;=2499), Regions!C$3,
  AND(F77&gt;=2500, F77&lt;=4999), Regions!C$4,
  AND(F77&gt;=5000, F77&lt;=7499), Regions!C$5,
  AND(F77&gt;=7500, F77&lt;=9999), Regions!C$6
)
</f>
        <v>West</v>
      </c>
      <c r="K77" s="7">
        <f t="array" ref="K77">IFS(
  E77="Economy",
  INDEX('Shipping cost'!$B:$E,
    IFS(
      H77&gt;=400, 12,
      H77&gt;=300, 11,
      H77&gt;=250, 10,
      H77&gt;=200, 9,
      H77&gt;=150, 8,
      H77&gt;=100, 7,
      H77&gt;=50, 6,
      H77&gt;=0, 5
    ),
    MATCH(J77, 'Shipping cost'!$B$4:$E$4, 0)
  ),
  E77="Standard",
  INDEX('Shipping cost'!$H:$K,
    IFS(
      H77&gt;=400, 12,
      H77&gt;=300, 11,
      H77&gt;=250, 10,
      H77&gt;=200, 9,
      H77&gt;=150, 8,
      H77&gt;=100, 7,
      H77&gt;=50, 6,
      H77&gt;=0, 5
    ),
    MATCH(J77, 'Shipping cost'!$H$4:$K$4, 0)
  ),
  E77="Express",
  INDEX('Shipping cost'!$N:$Q,
    IFS(
      H77&gt;=400, 12,
      H77&gt;=300, 11,
      H77&gt;=250, 10,
      H77&gt;=200, 9,
      H77&gt;=150, 8,
      H77&gt;=100, 7,
      H77&gt;=50, 6,
      H77&gt;=0, 5
    ),
    MATCH(J77, 'Shipping cost'!$N$4:$Q$4, 0)
  ),
  TRUE, 0
)
</f>
        <v>2.89</v>
      </c>
      <c r="L77" s="8">
        <f t="shared" si="1"/>
        <v>1</v>
      </c>
    </row>
    <row r="78" ht="15.75" customHeight="1">
      <c r="A78" s="3">
        <v>59361.0</v>
      </c>
      <c r="B78" s="4">
        <v>44957.0</v>
      </c>
      <c r="C78" s="3" t="s">
        <v>12</v>
      </c>
      <c r="D78" s="3" t="s">
        <v>16</v>
      </c>
      <c r="E78" s="3" t="s">
        <v>19</v>
      </c>
      <c r="F78" s="3">
        <v>7329.0</v>
      </c>
      <c r="G78" s="5">
        <f>VLOOKUP(D78,'Product details'!$B$3:$E$9,4,FALSE)</f>
        <v>5</v>
      </c>
      <c r="H78" s="6">
        <f>VLOOKUP(D78,'Product details'!$B$3:$E$9,3,FALSE)</f>
        <v>20</v>
      </c>
      <c r="I78" s="5">
        <f>VLOOKUP(D78,'Product details'!$B$3:$F$9,5,FALSE)</f>
        <v>1</v>
      </c>
      <c r="J78" s="6" t="str">
        <f>IFS(
  AND(F78&gt;=0, F78&lt;=2499), Regions!C$3,
  AND(F78&gt;=2500, F78&lt;=4999), Regions!C$4,
  AND(F78&gt;=5000, F78&lt;=7499), Regions!C$5,
  AND(F78&gt;=7500, F78&lt;=9999), Regions!C$6
)
</f>
        <v>South</v>
      </c>
      <c r="K78" s="7">
        <f t="array" ref="K78">IFS(
  E78="Economy",
  INDEX('Shipping cost'!$B:$E,
    IFS(
      H78&gt;=400, 12,
      H78&gt;=300, 11,
      H78&gt;=250, 10,
      H78&gt;=200, 9,
      H78&gt;=150, 8,
      H78&gt;=100, 7,
      H78&gt;=50, 6,
      H78&gt;=0, 5
    ),
    MATCH(J78, 'Shipping cost'!$B$4:$E$4, 0)
  ),
  E78="Standard",
  INDEX('Shipping cost'!$H:$K,
    IFS(
      H78&gt;=400, 12,
      H78&gt;=300, 11,
      H78&gt;=250, 10,
      H78&gt;=200, 9,
      H78&gt;=150, 8,
      H78&gt;=100, 7,
      H78&gt;=50, 6,
      H78&gt;=0, 5
    ),
    MATCH(J78, 'Shipping cost'!$H$4:$K$4, 0)
  ),
  E78="Express",
  INDEX('Shipping cost'!$N:$Q,
    IFS(
      H78&gt;=400, 12,
      H78&gt;=300, 11,
      H78&gt;=250, 10,
      H78&gt;=200, 9,
      H78&gt;=150, 8,
      H78&gt;=100, 7,
      H78&gt;=50, 6,
      H78&gt;=0, 5
    ),
    MATCH(J78, 'Shipping cost'!$N$4:$Q$4, 0)
  ),
  TRUE, 0
)
</f>
        <v>0.81</v>
      </c>
      <c r="L78" s="8">
        <f t="shared" si="1"/>
        <v>1</v>
      </c>
    </row>
    <row r="79" ht="15.75" customHeight="1">
      <c r="A79" s="3">
        <v>74962.0</v>
      </c>
      <c r="B79" s="4">
        <v>44957.0</v>
      </c>
      <c r="C79" s="3" t="s">
        <v>12</v>
      </c>
      <c r="D79" s="3" t="s">
        <v>13</v>
      </c>
      <c r="E79" s="3" t="s">
        <v>19</v>
      </c>
      <c r="F79" s="3">
        <v>3765.0</v>
      </c>
      <c r="G79" s="5">
        <f>VLOOKUP(D79,'Product details'!$B$3:$E$9,4,FALSE)</f>
        <v>300</v>
      </c>
      <c r="H79" s="6">
        <f>VLOOKUP(D79,'Product details'!$B$3:$E$9,3,FALSE)</f>
        <v>250</v>
      </c>
      <c r="I79" s="5">
        <f>VLOOKUP(D79,'Product details'!$B$3:$F$9,5,FALSE)</f>
        <v>80</v>
      </c>
      <c r="J79" s="6" t="str">
        <f>IFS(
  AND(F79&gt;=0, F79&lt;=2499), Regions!C$3,
  AND(F79&gt;=2500, F79&lt;=4999), Regions!C$4,
  AND(F79&gt;=5000, F79&lt;=7499), Regions!C$5,
  AND(F79&gt;=7500, F79&lt;=9999), Regions!C$6
)
</f>
        <v>East</v>
      </c>
      <c r="K79" s="7">
        <f t="array" ref="K79">IFS(
  E79="Economy",
  INDEX('Shipping cost'!$B:$E,
    IFS(
      H79&gt;=400, 12,
      H79&gt;=300, 11,
      H79&gt;=250, 10,
      H79&gt;=200, 9,
      H79&gt;=150, 8,
      H79&gt;=100, 7,
      H79&gt;=50, 6,
      H79&gt;=0, 5
    ),
    MATCH(J79, 'Shipping cost'!$B$4:$E$4, 0)
  ),
  E79="Standard",
  INDEX('Shipping cost'!$H:$K,
    IFS(
      H79&gt;=400, 12,
      H79&gt;=300, 11,
      H79&gt;=250, 10,
      H79&gt;=200, 9,
      H79&gt;=150, 8,
      H79&gt;=100, 7,
      H79&gt;=50, 6,
      H79&gt;=0, 5
    ),
    MATCH(J79, 'Shipping cost'!$H$4:$K$4, 0)
  ),
  E79="Express",
  INDEX('Shipping cost'!$N:$Q,
    IFS(
      H79&gt;=400, 12,
      H79&gt;=300, 11,
      H79&gt;=250, 10,
      H79&gt;=200, 9,
      H79&gt;=150, 8,
      H79&gt;=100, 7,
      H79&gt;=50, 6,
      H79&gt;=0, 5
    ),
    MATCH(J79, 'Shipping cost'!$N$4:$Q$4, 0)
  ),
  TRUE, 0
)
</f>
        <v>2.62</v>
      </c>
      <c r="L79" s="8">
        <f t="shared" si="1"/>
        <v>1</v>
      </c>
    </row>
    <row r="80" ht="15.75" customHeight="1">
      <c r="A80" s="3">
        <v>87826.0</v>
      </c>
      <c r="B80" s="10">
        <v>44957.0</v>
      </c>
      <c r="C80" s="11" t="s">
        <v>12</v>
      </c>
      <c r="D80" s="3" t="s">
        <v>22</v>
      </c>
      <c r="E80" s="3" t="s">
        <v>19</v>
      </c>
      <c r="F80" s="3">
        <v>6225.0</v>
      </c>
      <c r="G80" s="5">
        <f>VLOOKUP(D80,'Product details'!$B$3:$E$9,4,FALSE)</f>
        <v>20</v>
      </c>
      <c r="H80" s="6">
        <f>VLOOKUP(D80,'Product details'!$B$3:$E$9,3,FALSE)</f>
        <v>250</v>
      </c>
      <c r="I80" s="5">
        <f>VLOOKUP(D80,'Product details'!$B$3:$F$9,5,FALSE)</f>
        <v>3</v>
      </c>
      <c r="J80" s="6" t="str">
        <f>IFS(
  AND(F80&gt;=0, F80&lt;=2499), Regions!C$3,
  AND(F80&gt;=2500, F80&lt;=4999), Regions!C$4,
  AND(F80&gt;=5000, F80&lt;=7499), Regions!C$5,
  AND(F80&gt;=7500, F80&lt;=9999), Regions!C$6
)
</f>
        <v>South</v>
      </c>
      <c r="K80" s="7">
        <f t="array" ref="K80">IFS(
  E80="Economy",
  INDEX('Shipping cost'!$B:$E,
    IFS(
      H80&gt;=400, 12,
      H80&gt;=300, 11,
      H80&gt;=250, 10,
      H80&gt;=200, 9,
      H80&gt;=150, 8,
      H80&gt;=100, 7,
      H80&gt;=50, 6,
      H80&gt;=0, 5
    ),
    MATCH(J80, 'Shipping cost'!$B$4:$E$4, 0)
  ),
  E80="Standard",
  INDEX('Shipping cost'!$H:$K,
    IFS(
      H80&gt;=400, 12,
      H80&gt;=300, 11,
      H80&gt;=250, 10,
      H80&gt;=200, 9,
      H80&gt;=150, 8,
      H80&gt;=100, 7,
      H80&gt;=50, 6,
      H80&gt;=0, 5
    ),
    MATCH(J80, 'Shipping cost'!$H$4:$K$4, 0)
  ),
  E80="Express",
  INDEX('Shipping cost'!$N:$Q,
    IFS(
      H80&gt;=400, 12,
      H80&gt;=300, 11,
      H80&gt;=250, 10,
      H80&gt;=200, 9,
      H80&gt;=150, 8,
      H80&gt;=100, 7,
      H80&gt;=50, 6,
      H80&gt;=0, 5
    ),
    MATCH(J80, 'Shipping cost'!$N$4:$Q$4, 0)
  ),
  TRUE, 0
)
</f>
        <v>3.02</v>
      </c>
      <c r="L80" s="8">
        <f t="shared" si="1"/>
        <v>1</v>
      </c>
    </row>
    <row r="81" ht="15.75" customHeight="1">
      <c r="A81" s="3">
        <v>13220.0</v>
      </c>
      <c r="B81" s="4">
        <v>44958.0</v>
      </c>
      <c r="C81" s="3" t="s">
        <v>12</v>
      </c>
      <c r="D81" s="3" t="s">
        <v>15</v>
      </c>
      <c r="E81" s="3" t="s">
        <v>17</v>
      </c>
      <c r="F81" s="3">
        <v>8213.0</v>
      </c>
      <c r="G81" s="5">
        <f>VLOOKUP(D81,'Product details'!$B$3:$E$9,4,FALSE)</f>
        <v>30</v>
      </c>
      <c r="H81" s="6">
        <f>VLOOKUP(D81,'Product details'!$B$3:$E$9,3,FALSE)</f>
        <v>300</v>
      </c>
      <c r="I81" s="5">
        <f>VLOOKUP(D81,'Product details'!$B$3:$F$9,5,FALSE)</f>
        <v>7</v>
      </c>
      <c r="J81" s="6" t="str">
        <f>IFS(
  AND(F81&gt;=0, F81&lt;=2499), Regions!C$3,
  AND(F81&gt;=2500, F81&lt;=4999), Regions!C$4,
  AND(F81&gt;=5000, F81&lt;=7499), Regions!C$5,
  AND(F81&gt;=7500, F81&lt;=9999), Regions!C$6
)
</f>
        <v>West</v>
      </c>
      <c r="K81" s="7">
        <f t="array" ref="K81">IFS(
  E81="Economy",
  INDEX('Shipping cost'!$B:$E,
    IFS(
      H81&gt;=400, 12,
      H81&gt;=300, 11,
      H81&gt;=250, 10,
      H81&gt;=200, 9,
      H81&gt;=150, 8,
      H81&gt;=100, 7,
      H81&gt;=50, 6,
      H81&gt;=0, 5
    ),
    MATCH(J81, 'Shipping cost'!$B$4:$E$4, 0)
  ),
  E81="Standard",
  INDEX('Shipping cost'!$H:$K,
    IFS(
      H81&gt;=400, 12,
      H81&gt;=300, 11,
      H81&gt;=250, 10,
      H81&gt;=200, 9,
      H81&gt;=150, 8,
      H81&gt;=100, 7,
      H81&gt;=50, 6,
      H81&gt;=0, 5
    ),
    MATCH(J81, 'Shipping cost'!$H$4:$K$4, 0)
  ),
  E81="Express",
  INDEX('Shipping cost'!$N:$Q,
    IFS(
      H81&gt;=400, 12,
      H81&gt;=300, 11,
      H81&gt;=250, 10,
      H81&gt;=200, 9,
      H81&gt;=150, 8,
      H81&gt;=100, 7,
      H81&gt;=50, 6,
      H81&gt;=0, 5
    ),
    MATCH(J81, 'Shipping cost'!$N$4:$Q$4, 0)
  ),
  TRUE, 0
)
</f>
        <v>5.85</v>
      </c>
      <c r="L81" s="8">
        <f t="shared" si="1"/>
        <v>2</v>
      </c>
    </row>
    <row r="82" ht="15.75" customHeight="1">
      <c r="A82" s="3">
        <v>78659.0</v>
      </c>
      <c r="B82" s="4">
        <v>44958.0</v>
      </c>
      <c r="C82" s="3" t="s">
        <v>12</v>
      </c>
      <c r="D82" s="3" t="s">
        <v>18</v>
      </c>
      <c r="E82" s="3" t="s">
        <v>17</v>
      </c>
      <c r="F82" s="3">
        <v>1352.0</v>
      </c>
      <c r="G82" s="5">
        <f>VLOOKUP(D82,'Product details'!$B$3:$E$9,4,FALSE)</f>
        <v>25</v>
      </c>
      <c r="H82" s="6">
        <f>VLOOKUP(D82,'Product details'!$B$3:$E$9,3,FALSE)</f>
        <v>150</v>
      </c>
      <c r="I82" s="5">
        <f>VLOOKUP(D82,'Product details'!$B$3:$F$9,5,FALSE)</f>
        <v>5</v>
      </c>
      <c r="J82" s="6" t="str">
        <f>IFS(
  AND(F82&gt;=0, F82&lt;=2499), Regions!C$3,
  AND(F82&gt;=2500, F82&lt;=4999), Regions!C$4,
  AND(F82&gt;=5000, F82&lt;=7499), Regions!C$5,
  AND(F82&gt;=7500, F82&lt;=9999), Regions!C$6
)
</f>
        <v>North</v>
      </c>
      <c r="K82" s="7">
        <f t="array" ref="K82">IFS(
  E82="Economy",
  INDEX('Shipping cost'!$B:$E,
    IFS(
      H82&gt;=400, 12,
      H82&gt;=300, 11,
      H82&gt;=250, 10,
      H82&gt;=200, 9,
      H82&gt;=150, 8,
      H82&gt;=100, 7,
      H82&gt;=50, 6,
      H82&gt;=0, 5
    ),
    MATCH(J82, 'Shipping cost'!$B$4:$E$4, 0)
  ),
  E82="Standard",
  INDEX('Shipping cost'!$H:$K,
    IFS(
      H82&gt;=400, 12,
      H82&gt;=300, 11,
      H82&gt;=250, 10,
      H82&gt;=200, 9,
      H82&gt;=150, 8,
      H82&gt;=100, 7,
      H82&gt;=50, 6,
      H82&gt;=0, 5
    ),
    MATCH(J82, 'Shipping cost'!$H$4:$K$4, 0)
  ),
  E82="Express",
  INDEX('Shipping cost'!$N:$Q,
    IFS(
      H82&gt;=400, 12,
      H82&gt;=300, 11,
      H82&gt;=250, 10,
      H82&gt;=200, 9,
      H82&gt;=150, 8,
      H82&gt;=100, 7,
      H82&gt;=50, 6,
      H82&gt;=0, 5
    ),
    MATCH(J82, 'Shipping cost'!$N$4:$Q$4, 0)
  ),
  TRUE, 0
)
</f>
        <v>1.75</v>
      </c>
      <c r="L82" s="8">
        <f t="shared" si="1"/>
        <v>2</v>
      </c>
    </row>
    <row r="83" ht="15.75" customHeight="1">
      <c r="A83" s="3">
        <v>47239.0</v>
      </c>
      <c r="B83" s="4">
        <v>44959.0</v>
      </c>
      <c r="C83" s="3" t="s">
        <v>12</v>
      </c>
      <c r="D83" s="3" t="s">
        <v>16</v>
      </c>
      <c r="E83" s="3" t="s">
        <v>19</v>
      </c>
      <c r="F83" s="3">
        <v>8771.0</v>
      </c>
      <c r="G83" s="5">
        <f>VLOOKUP(D83,'Product details'!$B$3:$E$9,4,FALSE)</f>
        <v>5</v>
      </c>
      <c r="H83" s="6">
        <f>VLOOKUP(D83,'Product details'!$B$3:$E$9,3,FALSE)</f>
        <v>20</v>
      </c>
      <c r="I83" s="5">
        <f>VLOOKUP(D83,'Product details'!$B$3:$F$9,5,FALSE)</f>
        <v>1</v>
      </c>
      <c r="J83" s="6" t="str">
        <f>IFS(
  AND(F83&gt;=0, F83&lt;=2499), Regions!C$3,
  AND(F83&gt;=2500, F83&lt;=4999), Regions!C$4,
  AND(F83&gt;=5000, F83&lt;=7499), Regions!C$5,
  AND(F83&gt;=7500, F83&lt;=9999), Regions!C$6
)
</f>
        <v>West</v>
      </c>
      <c r="K83" s="7">
        <f t="array" ref="K83">IFS(
  E83="Economy",
  INDEX('Shipping cost'!$B:$E,
    IFS(
      H83&gt;=400, 12,
      H83&gt;=300, 11,
      H83&gt;=250, 10,
      H83&gt;=200, 9,
      H83&gt;=150, 8,
      H83&gt;=100, 7,
      H83&gt;=50, 6,
      H83&gt;=0, 5
    ),
    MATCH(J83, 'Shipping cost'!$B$4:$E$4, 0)
  ),
  E83="Standard",
  INDEX('Shipping cost'!$H:$K,
    IFS(
      H83&gt;=400, 12,
      H83&gt;=300, 11,
      H83&gt;=250, 10,
      H83&gt;=200, 9,
      H83&gt;=150, 8,
      H83&gt;=100, 7,
      H83&gt;=50, 6,
      H83&gt;=0, 5
    ),
    MATCH(J83, 'Shipping cost'!$H$4:$K$4, 0)
  ),
  E83="Express",
  INDEX('Shipping cost'!$N:$Q,
    IFS(
      H83&gt;=400, 12,
      H83&gt;=300, 11,
      H83&gt;=250, 10,
      H83&gt;=200, 9,
      H83&gt;=150, 8,
      H83&gt;=100, 7,
      H83&gt;=50, 6,
      H83&gt;=0, 5
    ),
    MATCH(J83, 'Shipping cost'!$N$4:$Q$4, 0)
  ),
  TRUE, 0
)
</f>
        <v>0.94</v>
      </c>
      <c r="L83" s="8">
        <f t="shared" si="1"/>
        <v>2</v>
      </c>
    </row>
    <row r="84" ht="15.75" customHeight="1">
      <c r="A84" s="3">
        <v>62076.0</v>
      </c>
      <c r="B84" s="10">
        <v>44959.0</v>
      </c>
      <c r="C84" s="3" t="s">
        <v>21</v>
      </c>
      <c r="D84" s="3" t="s">
        <v>20</v>
      </c>
      <c r="E84" s="3" t="s">
        <v>19</v>
      </c>
      <c r="F84" s="3">
        <v>1954.0</v>
      </c>
      <c r="G84" s="5">
        <f>VLOOKUP(D84,'Product details'!$B$3:$E$9,4,FALSE)</f>
        <v>50</v>
      </c>
      <c r="H84" s="6">
        <f>VLOOKUP(D84,'Product details'!$B$3:$E$9,3,FALSE)</f>
        <v>150</v>
      </c>
      <c r="I84" s="5">
        <f>VLOOKUP(D84,'Product details'!$B$3:$F$9,5,FALSE)</f>
        <v>9</v>
      </c>
      <c r="J84" s="6" t="str">
        <f>IFS(
  AND(F84&gt;=0, F84&lt;=2499), Regions!C$3,
  AND(F84&gt;=2500, F84&lt;=4999), Regions!C$4,
  AND(F84&gt;=5000, F84&lt;=7499), Regions!C$5,
  AND(F84&gt;=7500, F84&lt;=9999), Regions!C$6
)
</f>
        <v>North</v>
      </c>
      <c r="K84" s="7">
        <f t="array" ref="K84">IFS(
  E84="Economy",
  INDEX('Shipping cost'!$B:$E,
    IFS(
      H84&gt;=400, 12,
      H84&gt;=300, 11,
      H84&gt;=250, 10,
      H84&gt;=200, 9,
      H84&gt;=150, 8,
      H84&gt;=100, 7,
      H84&gt;=50, 6,
      H84&gt;=0, 5
    ),
    MATCH(J84, 'Shipping cost'!$B$4:$E$4, 0)
  ),
  E84="Standard",
  INDEX('Shipping cost'!$H:$K,
    IFS(
      H84&gt;=400, 12,
      H84&gt;=300, 11,
      H84&gt;=250, 10,
      H84&gt;=200, 9,
      H84&gt;=150, 8,
      H84&gt;=100, 7,
      H84&gt;=50, 6,
      H84&gt;=0, 5
    ),
    MATCH(J84, 'Shipping cost'!$H$4:$K$4, 0)
  ),
  E84="Express",
  INDEX('Shipping cost'!$N:$Q,
    IFS(
      H84&gt;=400, 12,
      H84&gt;=300, 11,
      H84&gt;=250, 10,
      H84&gt;=200, 9,
      H84&gt;=150, 8,
      H84&gt;=100, 7,
      H84&gt;=50, 6,
      H84&gt;=0, 5
    ),
    MATCH(J84, 'Shipping cost'!$N$4:$Q$4, 0)
  ),
  TRUE, 0
)
</f>
        <v>1.34</v>
      </c>
      <c r="L84" s="8">
        <f t="shared" si="1"/>
        <v>2</v>
      </c>
    </row>
    <row r="85" ht="15.75" customHeight="1">
      <c r="A85" s="3">
        <v>48075.0</v>
      </c>
      <c r="B85" s="10">
        <v>44960.0</v>
      </c>
      <c r="C85" s="11" t="s">
        <v>12</v>
      </c>
      <c r="D85" s="3" t="s">
        <v>13</v>
      </c>
      <c r="E85" s="3" t="s">
        <v>14</v>
      </c>
      <c r="F85" s="3">
        <v>8409.0</v>
      </c>
      <c r="G85" s="5">
        <f>VLOOKUP(D85,'Product details'!$B$3:$E$9,4,FALSE)</f>
        <v>300</v>
      </c>
      <c r="H85" s="6">
        <f>VLOOKUP(D85,'Product details'!$B$3:$E$9,3,FALSE)</f>
        <v>250</v>
      </c>
      <c r="I85" s="5">
        <f>VLOOKUP(D85,'Product details'!$B$3:$F$9,5,FALSE)</f>
        <v>80</v>
      </c>
      <c r="J85" s="6" t="str">
        <f>IFS(
  AND(F85&gt;=0, F85&lt;=2499), Regions!C$3,
  AND(F85&gt;=2500, F85&lt;=4999), Regions!C$4,
  AND(F85&gt;=5000, F85&lt;=7499), Regions!C$5,
  AND(F85&gt;=7500, F85&lt;=9999), Regions!C$6
)
</f>
        <v>West</v>
      </c>
      <c r="K85" s="7">
        <f t="array" ref="K85">IFS(
  E85="Economy",
  INDEX('Shipping cost'!$B:$E,
    IFS(
      H85&gt;=400, 12,
      H85&gt;=300, 11,
      H85&gt;=250, 10,
      H85&gt;=200, 9,
      H85&gt;=150, 8,
      H85&gt;=100, 7,
      H85&gt;=50, 6,
      H85&gt;=0, 5
    ),
    MATCH(J85, 'Shipping cost'!$B$4:$E$4, 0)
  ),
  E85="Standard",
  INDEX('Shipping cost'!$H:$K,
    IFS(
      H85&gt;=400, 12,
      H85&gt;=300, 11,
      H85&gt;=250, 10,
      H85&gt;=200, 9,
      H85&gt;=150, 8,
      H85&gt;=100, 7,
      H85&gt;=50, 6,
      H85&gt;=0, 5
    ),
    MATCH(J85, 'Shipping cost'!$H$4:$K$4, 0)
  ),
  E85="Express",
  INDEX('Shipping cost'!$N:$Q,
    IFS(
      H85&gt;=400, 12,
      H85&gt;=300, 11,
      H85&gt;=250, 10,
      H85&gt;=200, 9,
      H85&gt;=150, 8,
      H85&gt;=100, 7,
      H85&gt;=50, 6,
      H85&gt;=0, 5
    ),
    MATCH(J85, 'Shipping cost'!$N$4:$Q$4, 0)
  ),
  TRUE, 0
)
</f>
        <v>2.89</v>
      </c>
      <c r="L85" s="8">
        <f t="shared" si="1"/>
        <v>2</v>
      </c>
    </row>
    <row r="86" ht="15.75" customHeight="1">
      <c r="A86" s="3">
        <v>16469.0</v>
      </c>
      <c r="B86" s="4">
        <v>44962.0</v>
      </c>
      <c r="C86" s="3" t="s">
        <v>12</v>
      </c>
      <c r="D86" s="3" t="s">
        <v>18</v>
      </c>
      <c r="E86" s="3" t="s">
        <v>14</v>
      </c>
      <c r="F86" s="3">
        <v>1008.0</v>
      </c>
      <c r="G86" s="5">
        <f>VLOOKUP(D86,'Product details'!$B$3:$E$9,4,FALSE)</f>
        <v>25</v>
      </c>
      <c r="H86" s="6">
        <f>VLOOKUP(D86,'Product details'!$B$3:$E$9,3,FALSE)</f>
        <v>150</v>
      </c>
      <c r="I86" s="5">
        <f>VLOOKUP(D86,'Product details'!$B$3:$F$9,5,FALSE)</f>
        <v>5</v>
      </c>
      <c r="J86" s="6" t="str">
        <f>IFS(
  AND(F86&gt;=0, F86&lt;=2499), Regions!C$3,
  AND(F86&gt;=2500, F86&lt;=4999), Regions!C$4,
  AND(F86&gt;=5000, F86&lt;=7499), Regions!C$5,
  AND(F86&gt;=7500, F86&lt;=9999), Regions!C$6
)
</f>
        <v>North</v>
      </c>
      <c r="K86" s="7">
        <f t="array" ref="K86">IFS(
  E86="Economy",
  INDEX('Shipping cost'!$B:$E,
    IFS(
      H86&gt;=400, 12,
      H86&gt;=300, 11,
      H86&gt;=250, 10,
      H86&gt;=200, 9,
      H86&gt;=150, 8,
      H86&gt;=100, 7,
      H86&gt;=50, 6,
      H86&gt;=0, 5
    ),
    MATCH(J86, 'Shipping cost'!$B$4:$E$4, 0)
  ),
  E86="Standard",
  INDEX('Shipping cost'!$H:$K,
    IFS(
      H86&gt;=400, 12,
      H86&gt;=300, 11,
      H86&gt;=250, 10,
      H86&gt;=200, 9,
      H86&gt;=150, 8,
      H86&gt;=100, 7,
      H86&gt;=50, 6,
      H86&gt;=0, 5
    ),
    MATCH(J86, 'Shipping cost'!$H$4:$K$4, 0)
  ),
  E86="Express",
  INDEX('Shipping cost'!$N:$Q,
    IFS(
      H86&gt;=400, 12,
      H86&gt;=300, 11,
      H86&gt;=250, 10,
      H86&gt;=200, 9,
      H86&gt;=150, 8,
      H86&gt;=100, 7,
      H86&gt;=50, 6,
      H86&gt;=0, 5
    ),
    MATCH(J86, 'Shipping cost'!$N$4:$Q$4, 0)
  ),
  TRUE, 0
)
</f>
        <v>1.11</v>
      </c>
      <c r="L86" s="8">
        <f t="shared" si="1"/>
        <v>2</v>
      </c>
    </row>
    <row r="87" ht="15.75" customHeight="1">
      <c r="A87" s="3">
        <v>25603.0</v>
      </c>
      <c r="B87" s="4">
        <v>44962.0</v>
      </c>
      <c r="C87" s="3" t="s">
        <v>12</v>
      </c>
      <c r="D87" s="3" t="s">
        <v>18</v>
      </c>
      <c r="E87" s="3" t="s">
        <v>19</v>
      </c>
      <c r="F87" s="3">
        <v>8100.0</v>
      </c>
      <c r="G87" s="5">
        <f>VLOOKUP(D87,'Product details'!$B$3:$E$9,4,FALSE)</f>
        <v>25</v>
      </c>
      <c r="H87" s="6">
        <f>VLOOKUP(D87,'Product details'!$B$3:$E$9,3,FALSE)</f>
        <v>150</v>
      </c>
      <c r="I87" s="5">
        <f>VLOOKUP(D87,'Product details'!$B$3:$F$9,5,FALSE)</f>
        <v>5</v>
      </c>
      <c r="J87" s="6" t="str">
        <f>IFS(
  AND(F87&gt;=0, F87&lt;=2499), Regions!C$3,
  AND(F87&gt;=2500, F87&lt;=4999), Regions!C$4,
  AND(F87&gt;=5000, F87&lt;=7499), Regions!C$5,
  AND(F87&gt;=7500, F87&lt;=9999), Regions!C$6
)
</f>
        <v>West</v>
      </c>
      <c r="K87" s="7">
        <f t="array" ref="K87">IFS(
  E87="Economy",
  INDEX('Shipping cost'!$B:$E,
    IFS(
      H87&gt;=400, 12,
      H87&gt;=300, 11,
      H87&gt;=250, 10,
      H87&gt;=200, 9,
      H87&gt;=150, 8,
      H87&gt;=100, 7,
      H87&gt;=50, 6,
      H87&gt;=0, 5
    ),
    MATCH(J87, 'Shipping cost'!$B$4:$E$4, 0)
  ),
  E87="Standard",
  INDEX('Shipping cost'!$H:$K,
    IFS(
      H87&gt;=400, 12,
      H87&gt;=300, 11,
      H87&gt;=250, 10,
      H87&gt;=200, 9,
      H87&gt;=150, 8,
      H87&gt;=100, 7,
      H87&gt;=50, 6,
      H87&gt;=0, 5
    ),
    MATCH(J87, 'Shipping cost'!$H$4:$K$4, 0)
  ),
  E87="Express",
  INDEX('Shipping cost'!$N:$Q,
    IFS(
      H87&gt;=400, 12,
      H87&gt;=300, 11,
      H87&gt;=250, 10,
      H87&gt;=200, 9,
      H87&gt;=150, 8,
      H87&gt;=100, 7,
      H87&gt;=50, 6,
      H87&gt;=0, 5
    ),
    MATCH(J87, 'Shipping cost'!$N$4:$Q$4, 0)
  ),
  TRUE, 0
)
</f>
        <v>2.06</v>
      </c>
      <c r="L87" s="8">
        <f t="shared" si="1"/>
        <v>2</v>
      </c>
    </row>
    <row r="88" ht="15.75" customHeight="1">
      <c r="A88" s="3">
        <v>40314.0</v>
      </c>
      <c r="B88" s="4">
        <v>44962.0</v>
      </c>
      <c r="C88" s="3" t="s">
        <v>12</v>
      </c>
      <c r="D88" s="3" t="s">
        <v>16</v>
      </c>
      <c r="E88" s="3" t="s">
        <v>14</v>
      </c>
      <c r="F88" s="3">
        <v>8045.0</v>
      </c>
      <c r="G88" s="5">
        <f>VLOOKUP(D88,'Product details'!$B$3:$E$9,4,FALSE)</f>
        <v>5</v>
      </c>
      <c r="H88" s="6">
        <f>VLOOKUP(D88,'Product details'!$B$3:$E$9,3,FALSE)</f>
        <v>20</v>
      </c>
      <c r="I88" s="5">
        <f>VLOOKUP(D88,'Product details'!$B$3:$F$9,5,FALSE)</f>
        <v>1</v>
      </c>
      <c r="J88" s="6" t="str">
        <f>IFS(
  AND(F88&gt;=0, F88&lt;=2499), Regions!C$3,
  AND(F88&gt;=2500, F88&lt;=4999), Regions!C$4,
  AND(F88&gt;=5000, F88&lt;=7499), Regions!C$5,
  AND(F88&gt;=7500, F88&lt;=9999), Regions!C$6
)
</f>
        <v>West</v>
      </c>
      <c r="K88" s="7">
        <f t="array" ref="K88">IFS(
  E88="Economy",
  INDEX('Shipping cost'!$B:$E,
    IFS(
      H88&gt;=400, 12,
      H88&gt;=300, 11,
      H88&gt;=250, 10,
      H88&gt;=200, 9,
      H88&gt;=150, 8,
      H88&gt;=100, 7,
      H88&gt;=50, 6,
      H88&gt;=0, 5
    ),
    MATCH(J88, 'Shipping cost'!$B$4:$E$4, 0)
  ),
  E88="Standard",
  INDEX('Shipping cost'!$H:$K,
    IFS(
      H88&gt;=400, 12,
      H88&gt;=300, 11,
      H88&gt;=250, 10,
      H88&gt;=200, 9,
      H88&gt;=150, 8,
      H88&gt;=100, 7,
      H88&gt;=50, 6,
      H88&gt;=0, 5
    ),
    MATCH(J88, 'Shipping cost'!$H$4:$K$4, 0)
  ),
  E88="Express",
  INDEX('Shipping cost'!$N:$Q,
    IFS(
      H88&gt;=400, 12,
      H88&gt;=300, 11,
      H88&gt;=250, 10,
      H88&gt;=200, 9,
      H88&gt;=150, 8,
      H88&gt;=100, 7,
      H88&gt;=50, 6,
      H88&gt;=0, 5
    ),
    MATCH(J88, 'Shipping cost'!$N$4:$Q$4, 0)
  ),
  TRUE, 0
)
</f>
        <v>0.78</v>
      </c>
      <c r="L88" s="8">
        <f t="shared" si="1"/>
        <v>2</v>
      </c>
    </row>
    <row r="89" ht="15.75" customHeight="1">
      <c r="A89" s="3">
        <v>40195.0</v>
      </c>
      <c r="B89" s="4">
        <v>44963.0</v>
      </c>
      <c r="C89" s="3" t="s">
        <v>12</v>
      </c>
      <c r="D89" s="3" t="s">
        <v>13</v>
      </c>
      <c r="E89" s="3" t="s">
        <v>19</v>
      </c>
      <c r="F89" s="3">
        <v>1457.0</v>
      </c>
      <c r="G89" s="5">
        <f>VLOOKUP(D89,'Product details'!$B$3:$E$9,4,FALSE)</f>
        <v>300</v>
      </c>
      <c r="H89" s="6">
        <f>VLOOKUP(D89,'Product details'!$B$3:$E$9,3,FALSE)</f>
        <v>250</v>
      </c>
      <c r="I89" s="5">
        <f>VLOOKUP(D89,'Product details'!$B$3:$F$9,5,FALSE)</f>
        <v>80</v>
      </c>
      <c r="J89" s="6" t="str">
        <f>IFS(
  AND(F89&gt;=0, F89&lt;=2499), Regions!C$3,
  AND(F89&gt;=2500, F89&lt;=4999), Regions!C$4,
  AND(F89&gt;=5000, F89&lt;=7499), Regions!C$5,
  AND(F89&gt;=7500, F89&lt;=9999), Regions!C$6
)
</f>
        <v>North</v>
      </c>
      <c r="K89" s="7">
        <f t="array" ref="K89">IFS(
  E89="Economy",
  INDEX('Shipping cost'!$B:$E,
    IFS(
      H89&gt;=400, 12,
      H89&gt;=300, 11,
      H89&gt;=250, 10,
      H89&gt;=200, 9,
      H89&gt;=150, 8,
      H89&gt;=100, 7,
      H89&gt;=50, 6,
      H89&gt;=0, 5
    ),
    MATCH(J89, 'Shipping cost'!$B$4:$E$4, 0)
  ),
  E89="Standard",
  INDEX('Shipping cost'!$H:$K,
    IFS(
      H89&gt;=400, 12,
      H89&gt;=300, 11,
      H89&gt;=250, 10,
      H89&gt;=200, 9,
      H89&gt;=150, 8,
      H89&gt;=100, 7,
      H89&gt;=50, 6,
      H89&gt;=0, 5
    ),
    MATCH(J89, 'Shipping cost'!$H$4:$K$4, 0)
  ),
  E89="Express",
  INDEX('Shipping cost'!$N:$Q,
    IFS(
      H89&gt;=400, 12,
      H89&gt;=300, 11,
      H89&gt;=250, 10,
      H89&gt;=200, 9,
      H89&gt;=150, 8,
      H89&gt;=100, 7,
      H89&gt;=50, 6,
      H89&gt;=0, 5
    ),
    MATCH(J89, 'Shipping cost'!$N$4:$Q$4, 0)
  ),
  TRUE, 0
)
</f>
        <v>2.27</v>
      </c>
      <c r="L89" s="8">
        <f t="shared" si="1"/>
        <v>2</v>
      </c>
    </row>
    <row r="90" ht="15.75" customHeight="1">
      <c r="A90" s="3">
        <v>71821.0</v>
      </c>
      <c r="B90" s="10">
        <v>44963.0</v>
      </c>
      <c r="C90" s="11" t="s">
        <v>12</v>
      </c>
      <c r="D90" s="3" t="s">
        <v>22</v>
      </c>
      <c r="E90" s="3" t="s">
        <v>14</v>
      </c>
      <c r="F90" s="3">
        <v>4460.0</v>
      </c>
      <c r="G90" s="5">
        <f>VLOOKUP(D90,'Product details'!$B$3:$E$9,4,FALSE)</f>
        <v>20</v>
      </c>
      <c r="H90" s="6">
        <f>VLOOKUP(D90,'Product details'!$B$3:$E$9,3,FALSE)</f>
        <v>250</v>
      </c>
      <c r="I90" s="5">
        <f>VLOOKUP(D90,'Product details'!$B$3:$F$9,5,FALSE)</f>
        <v>3</v>
      </c>
      <c r="J90" s="6" t="str">
        <f>IFS(
  AND(F90&gt;=0, F90&lt;=2499), Regions!C$3,
  AND(F90&gt;=2500, F90&lt;=4999), Regions!C$4,
  AND(F90&gt;=5000, F90&lt;=7499), Regions!C$5,
  AND(F90&gt;=7500, F90&lt;=9999), Regions!C$6
)
</f>
        <v>East</v>
      </c>
      <c r="K90" s="7">
        <f t="array" ref="K90">IFS(
  E90="Economy",
  INDEX('Shipping cost'!$B:$E,
    IFS(
      H90&gt;=400, 12,
      H90&gt;=300, 11,
      H90&gt;=250, 10,
      H90&gt;=200, 9,
      H90&gt;=150, 8,
      H90&gt;=100, 7,
      H90&gt;=50, 6,
      H90&gt;=0, 5
    ),
    MATCH(J90, 'Shipping cost'!$B$4:$E$4, 0)
  ),
  E90="Standard",
  INDEX('Shipping cost'!$H:$K,
    IFS(
      H90&gt;=400, 12,
      H90&gt;=300, 11,
      H90&gt;=250, 10,
      H90&gt;=200, 9,
      H90&gt;=150, 8,
      H90&gt;=100, 7,
      H90&gt;=50, 6,
      H90&gt;=0, 5
    ),
    MATCH(J90, 'Shipping cost'!$H$4:$K$4, 0)
  ),
  E90="Express",
  INDEX('Shipping cost'!$N:$Q,
    IFS(
      H90&gt;=400, 12,
      H90&gt;=300, 11,
      H90&gt;=250, 10,
      H90&gt;=200, 9,
      H90&gt;=150, 8,
      H90&gt;=100, 7,
      H90&gt;=50, 6,
      H90&gt;=0, 5
    ),
    MATCH(J90, 'Shipping cost'!$N$4:$Q$4, 0)
  ),
  TRUE, 0
)
</f>
        <v>2.18</v>
      </c>
      <c r="L90" s="8">
        <f t="shared" si="1"/>
        <v>2</v>
      </c>
    </row>
    <row r="91" ht="15.75" customHeight="1">
      <c r="A91" s="3">
        <v>40805.0</v>
      </c>
      <c r="B91" s="4">
        <v>44964.0</v>
      </c>
      <c r="C91" s="3" t="s">
        <v>12</v>
      </c>
      <c r="D91" s="3" t="s">
        <v>13</v>
      </c>
      <c r="E91" s="3" t="s">
        <v>19</v>
      </c>
      <c r="F91" s="3">
        <v>1223.0</v>
      </c>
      <c r="G91" s="5">
        <f>VLOOKUP(D91,'Product details'!$B$3:$E$9,4,FALSE)</f>
        <v>300</v>
      </c>
      <c r="H91" s="6">
        <f>VLOOKUP(D91,'Product details'!$B$3:$E$9,3,FALSE)</f>
        <v>250</v>
      </c>
      <c r="I91" s="5">
        <f>VLOOKUP(D91,'Product details'!$B$3:$F$9,5,FALSE)</f>
        <v>80</v>
      </c>
      <c r="J91" s="6" t="str">
        <f>IFS(
  AND(F91&gt;=0, F91&lt;=2499), Regions!C$3,
  AND(F91&gt;=2500, F91&lt;=4999), Regions!C$4,
  AND(F91&gt;=5000, F91&lt;=7499), Regions!C$5,
  AND(F91&gt;=7500, F91&lt;=9999), Regions!C$6
)
</f>
        <v>North</v>
      </c>
      <c r="K91" s="7">
        <f t="array" ref="K91">IFS(
  E91="Economy",
  INDEX('Shipping cost'!$B:$E,
    IFS(
      H91&gt;=400, 12,
      H91&gt;=300, 11,
      H91&gt;=250, 10,
      H91&gt;=200, 9,
      H91&gt;=150, 8,
      H91&gt;=100, 7,
      H91&gt;=50, 6,
      H91&gt;=0, 5
    ),
    MATCH(J91, 'Shipping cost'!$B$4:$E$4, 0)
  ),
  E91="Standard",
  INDEX('Shipping cost'!$H:$K,
    IFS(
      H91&gt;=400, 12,
      H91&gt;=300, 11,
      H91&gt;=250, 10,
      H91&gt;=200, 9,
      H91&gt;=150, 8,
      H91&gt;=100, 7,
      H91&gt;=50, 6,
      H91&gt;=0, 5
    ),
    MATCH(J91, 'Shipping cost'!$H$4:$K$4, 0)
  ),
  E91="Express",
  INDEX('Shipping cost'!$N:$Q,
    IFS(
      H91&gt;=400, 12,
      H91&gt;=300, 11,
      H91&gt;=250, 10,
      H91&gt;=200, 9,
      H91&gt;=150, 8,
      H91&gt;=100, 7,
      H91&gt;=50, 6,
      H91&gt;=0, 5
    ),
    MATCH(J91, 'Shipping cost'!$N$4:$Q$4, 0)
  ),
  TRUE, 0
)
</f>
        <v>2.27</v>
      </c>
      <c r="L91" s="8">
        <f t="shared" si="1"/>
        <v>2</v>
      </c>
    </row>
    <row r="92" ht="15.75" customHeight="1">
      <c r="A92" s="3">
        <v>44278.0</v>
      </c>
      <c r="B92" s="4">
        <v>44964.0</v>
      </c>
      <c r="C92" s="3" t="s">
        <v>12</v>
      </c>
      <c r="D92" s="3" t="s">
        <v>13</v>
      </c>
      <c r="E92" s="3" t="s">
        <v>19</v>
      </c>
      <c r="F92" s="3">
        <v>7218.0</v>
      </c>
      <c r="G92" s="5">
        <f>VLOOKUP(D92,'Product details'!$B$3:$E$9,4,FALSE)</f>
        <v>300</v>
      </c>
      <c r="H92" s="6">
        <f>VLOOKUP(D92,'Product details'!$B$3:$E$9,3,FALSE)</f>
        <v>250</v>
      </c>
      <c r="I92" s="5">
        <f>VLOOKUP(D92,'Product details'!$B$3:$F$9,5,FALSE)</f>
        <v>80</v>
      </c>
      <c r="J92" s="6" t="str">
        <f>IFS(
  AND(F92&gt;=0, F92&lt;=2499), Regions!C$3,
  AND(F92&gt;=2500, F92&lt;=4999), Regions!C$4,
  AND(F92&gt;=5000, F92&lt;=7499), Regions!C$5,
  AND(F92&gt;=7500, F92&lt;=9999), Regions!C$6
)
</f>
        <v>South</v>
      </c>
      <c r="K92" s="7">
        <f t="array" ref="K92">IFS(
  E92="Economy",
  INDEX('Shipping cost'!$B:$E,
    IFS(
      H92&gt;=400, 12,
      H92&gt;=300, 11,
      H92&gt;=250, 10,
      H92&gt;=200, 9,
      H92&gt;=150, 8,
      H92&gt;=100, 7,
      H92&gt;=50, 6,
      H92&gt;=0, 5
    ),
    MATCH(J92, 'Shipping cost'!$B$4:$E$4, 0)
  ),
  E92="Standard",
  INDEX('Shipping cost'!$H:$K,
    IFS(
      H92&gt;=400, 12,
      H92&gt;=300, 11,
      H92&gt;=250, 10,
      H92&gt;=200, 9,
      H92&gt;=150, 8,
      H92&gt;=100, 7,
      H92&gt;=50, 6,
      H92&gt;=0, 5
    ),
    MATCH(J92, 'Shipping cost'!$H$4:$K$4, 0)
  ),
  E92="Express",
  INDEX('Shipping cost'!$N:$Q,
    IFS(
      H92&gt;=400, 12,
      H92&gt;=300, 11,
      H92&gt;=250, 10,
      H92&gt;=200, 9,
      H92&gt;=150, 8,
      H92&gt;=100, 7,
      H92&gt;=50, 6,
      H92&gt;=0, 5
    ),
    MATCH(J92, 'Shipping cost'!$N$4:$Q$4, 0)
  ),
  TRUE, 0
)
</f>
        <v>3.02</v>
      </c>
      <c r="L92" s="8">
        <f t="shared" si="1"/>
        <v>2</v>
      </c>
    </row>
    <row r="93" ht="15.75" customHeight="1">
      <c r="A93" s="3">
        <v>52196.0</v>
      </c>
      <c r="B93" s="10">
        <v>44964.0</v>
      </c>
      <c r="C93" s="3" t="s">
        <v>21</v>
      </c>
      <c r="D93" s="3" t="s">
        <v>18</v>
      </c>
      <c r="E93" s="3" t="s">
        <v>19</v>
      </c>
      <c r="F93" s="3">
        <v>6321.0</v>
      </c>
      <c r="G93" s="5">
        <f>VLOOKUP(D93,'Product details'!$B$3:$E$9,4,FALSE)</f>
        <v>25</v>
      </c>
      <c r="H93" s="6">
        <f>VLOOKUP(D93,'Product details'!$B$3:$E$9,3,FALSE)</f>
        <v>150</v>
      </c>
      <c r="I93" s="5">
        <f>VLOOKUP(D93,'Product details'!$B$3:$F$9,5,FALSE)</f>
        <v>5</v>
      </c>
      <c r="J93" s="6" t="str">
        <f>IFS(
  AND(F93&gt;=0, F93&lt;=2499), Regions!C$3,
  AND(F93&gt;=2500, F93&lt;=4999), Regions!C$4,
  AND(F93&gt;=5000, F93&lt;=7499), Regions!C$5,
  AND(F93&gt;=7500, F93&lt;=9999), Regions!C$6
)
</f>
        <v>South</v>
      </c>
      <c r="K93" s="7">
        <f t="array" ref="K93">IFS(
  E93="Economy",
  INDEX('Shipping cost'!$B:$E,
    IFS(
      H93&gt;=400, 12,
      H93&gt;=300, 11,
      H93&gt;=250, 10,
      H93&gt;=200, 9,
      H93&gt;=150, 8,
      H93&gt;=100, 7,
      H93&gt;=50, 6,
      H93&gt;=0, 5
    ),
    MATCH(J93, 'Shipping cost'!$B$4:$E$4, 0)
  ),
  E93="Standard",
  INDEX('Shipping cost'!$H:$K,
    IFS(
      H93&gt;=400, 12,
      H93&gt;=300, 11,
      H93&gt;=250, 10,
      H93&gt;=200, 9,
      H93&gt;=150, 8,
      H93&gt;=100, 7,
      H93&gt;=50, 6,
      H93&gt;=0, 5
    ),
    MATCH(J93, 'Shipping cost'!$H$4:$K$4, 0)
  ),
  E93="Express",
  INDEX('Shipping cost'!$N:$Q,
    IFS(
      H93&gt;=400, 12,
      H93&gt;=300, 11,
      H93&gt;=250, 10,
      H93&gt;=200, 9,
      H93&gt;=150, 8,
      H93&gt;=100, 7,
      H93&gt;=50, 6,
      H93&gt;=0, 5
    ),
    MATCH(J93, 'Shipping cost'!$N$4:$Q$4, 0)
  ),
  TRUE, 0
)
</f>
        <v>1.78</v>
      </c>
      <c r="L93" s="8">
        <f t="shared" si="1"/>
        <v>2</v>
      </c>
    </row>
    <row r="94" ht="15.75" customHeight="1">
      <c r="A94" s="3">
        <v>70544.0</v>
      </c>
      <c r="B94" s="4">
        <v>44965.0</v>
      </c>
      <c r="C94" s="3" t="s">
        <v>12</v>
      </c>
      <c r="D94" s="3" t="s">
        <v>15</v>
      </c>
      <c r="E94" s="3" t="s">
        <v>17</v>
      </c>
      <c r="F94" s="3">
        <v>1572.0</v>
      </c>
      <c r="G94" s="5">
        <f>VLOOKUP(D94,'Product details'!$B$3:$E$9,4,FALSE)</f>
        <v>30</v>
      </c>
      <c r="H94" s="6">
        <f>VLOOKUP(D94,'Product details'!$B$3:$E$9,3,FALSE)</f>
        <v>300</v>
      </c>
      <c r="I94" s="5">
        <f>VLOOKUP(D94,'Product details'!$B$3:$F$9,5,FALSE)</f>
        <v>7</v>
      </c>
      <c r="J94" s="6" t="str">
        <f>IFS(
  AND(F94&gt;=0, F94&lt;=2499), Regions!C$3,
  AND(F94&gt;=2500, F94&lt;=4999), Regions!C$4,
  AND(F94&gt;=5000, F94&lt;=7499), Regions!C$5,
  AND(F94&gt;=7500, F94&lt;=9999), Regions!C$6
)
</f>
        <v>North</v>
      </c>
      <c r="K94" s="7">
        <f t="array" ref="K94">IFS(
  E94="Economy",
  INDEX('Shipping cost'!$B:$E,
    IFS(
      H94&gt;=400, 12,
      H94&gt;=300, 11,
      H94&gt;=250, 10,
      H94&gt;=200, 9,
      H94&gt;=150, 8,
      H94&gt;=100, 7,
      H94&gt;=50, 6,
      H94&gt;=0, 5
    ),
    MATCH(J94, 'Shipping cost'!$B$4:$E$4, 0)
  ),
  E94="Standard",
  INDEX('Shipping cost'!$H:$K,
    IFS(
      H94&gt;=400, 12,
      H94&gt;=300, 11,
      H94&gt;=250, 10,
      H94&gt;=200, 9,
      H94&gt;=150, 8,
      H94&gt;=100, 7,
      H94&gt;=50, 6,
      H94&gt;=0, 5
    ),
    MATCH(J94, 'Shipping cost'!$H$4:$K$4, 0)
  ),
  E94="Express",
  INDEX('Shipping cost'!$N:$Q,
    IFS(
      H94&gt;=400, 12,
      H94&gt;=300, 11,
      H94&gt;=250, 10,
      H94&gt;=200, 9,
      H94&gt;=150, 8,
      H94&gt;=100, 7,
      H94&gt;=50, 6,
      H94&gt;=0, 5
    ),
    MATCH(J94, 'Shipping cost'!$N$4:$Q$4, 0)
  ),
  TRUE, 0
)
</f>
        <v>3.85</v>
      </c>
      <c r="L94" s="8">
        <f t="shared" si="1"/>
        <v>2</v>
      </c>
    </row>
    <row r="95" ht="15.75" customHeight="1">
      <c r="A95" s="3">
        <v>12424.0</v>
      </c>
      <c r="B95" s="10">
        <v>44966.0</v>
      </c>
      <c r="C95" s="11" t="s">
        <v>12</v>
      </c>
      <c r="D95" s="3" t="s">
        <v>22</v>
      </c>
      <c r="E95" s="3" t="s">
        <v>17</v>
      </c>
      <c r="F95" s="3">
        <v>4837.0</v>
      </c>
      <c r="G95" s="5">
        <f>VLOOKUP(D95,'Product details'!$B$3:$E$9,4,FALSE)</f>
        <v>20</v>
      </c>
      <c r="H95" s="6">
        <f>VLOOKUP(D95,'Product details'!$B$3:$E$9,3,FALSE)</f>
        <v>250</v>
      </c>
      <c r="I95" s="5">
        <f>VLOOKUP(D95,'Product details'!$B$3:$F$9,5,FALSE)</f>
        <v>3</v>
      </c>
      <c r="J95" s="6" t="str">
        <f>IFS(
  AND(F95&gt;=0, F95&lt;=2499), Regions!C$3,
  AND(F95&gt;=2500, F95&lt;=4999), Regions!C$4,
  AND(F95&gt;=5000, F95&lt;=7499), Regions!C$5,
  AND(F95&gt;=7500, F95&lt;=9999), Regions!C$6
)
</f>
        <v>East</v>
      </c>
      <c r="K95" s="7">
        <f t="array" ref="K95">IFS(
  E95="Economy",
  INDEX('Shipping cost'!$B:$E,
    IFS(
      H95&gt;=400, 12,
      H95&gt;=300, 11,
      H95&gt;=250, 10,
      H95&gt;=200, 9,
      H95&gt;=150, 8,
      H95&gt;=100, 7,
      H95&gt;=50, 6,
      H95&gt;=0, 5
    ),
    MATCH(J95, 'Shipping cost'!$B$4:$E$4, 0)
  ),
  E95="Standard",
  INDEX('Shipping cost'!$H:$K,
    IFS(
      H95&gt;=400, 12,
      H95&gt;=300, 11,
      H95&gt;=250, 10,
      H95&gt;=200, 9,
      H95&gt;=150, 8,
      H95&gt;=100, 7,
      H95&gt;=50, 6,
      H95&gt;=0, 5
    ),
    MATCH(J95, 'Shipping cost'!$H$4:$K$4, 0)
  ),
  E95="Express",
  INDEX('Shipping cost'!$N:$Q,
    IFS(
      H95&gt;=400, 12,
      H95&gt;=300, 11,
      H95&gt;=250, 10,
      H95&gt;=200, 9,
      H95&gt;=150, 8,
      H95&gt;=100, 7,
      H95&gt;=50, 6,
      H95&gt;=0, 5
    ),
    MATCH(J95, 'Shipping cost'!$N$4:$Q$4, 0)
  ),
  TRUE, 0
)
</f>
        <v>3.41</v>
      </c>
      <c r="L95" s="8">
        <f t="shared" si="1"/>
        <v>2</v>
      </c>
    </row>
    <row r="96" ht="15.75" customHeight="1">
      <c r="A96" s="3">
        <v>21746.0</v>
      </c>
      <c r="B96" s="4">
        <v>44966.0</v>
      </c>
      <c r="C96" s="3" t="s">
        <v>12</v>
      </c>
      <c r="D96" s="3" t="s">
        <v>18</v>
      </c>
      <c r="E96" s="3" t="s">
        <v>14</v>
      </c>
      <c r="F96" s="3">
        <v>3479.0</v>
      </c>
      <c r="G96" s="5">
        <f>VLOOKUP(D96,'Product details'!$B$3:$E$9,4,FALSE)</f>
        <v>25</v>
      </c>
      <c r="H96" s="6">
        <f>VLOOKUP(D96,'Product details'!$B$3:$E$9,3,FALSE)</f>
        <v>150</v>
      </c>
      <c r="I96" s="5">
        <f>VLOOKUP(D96,'Product details'!$B$3:$F$9,5,FALSE)</f>
        <v>5</v>
      </c>
      <c r="J96" s="6" t="str">
        <f>IFS(
  AND(F96&gt;=0, F96&lt;=2499), Regions!C$3,
  AND(F96&gt;=2500, F96&lt;=4999), Regions!C$4,
  AND(F96&gt;=5000, F96&lt;=7499), Regions!C$5,
  AND(F96&gt;=7500, F96&lt;=9999), Regions!C$6
)
</f>
        <v>East</v>
      </c>
      <c r="K96" s="7">
        <f t="array" ref="K96">IFS(
  E96="Economy",
  INDEX('Shipping cost'!$B:$E,
    IFS(
      H96&gt;=400, 12,
      H96&gt;=300, 11,
      H96&gt;=250, 10,
      H96&gt;=200, 9,
      H96&gt;=150, 8,
      H96&gt;=100, 7,
      H96&gt;=50, 6,
      H96&gt;=0, 5
    ),
    MATCH(J96, 'Shipping cost'!$B$4:$E$4, 0)
  ),
  E96="Standard",
  INDEX('Shipping cost'!$H:$K,
    IFS(
      H96&gt;=400, 12,
      H96&gt;=300, 11,
      H96&gt;=250, 10,
      H96&gt;=200, 9,
      H96&gt;=150, 8,
      H96&gt;=100, 7,
      H96&gt;=50, 6,
      H96&gt;=0, 5
    ),
    MATCH(J96, 'Shipping cost'!$H$4:$K$4, 0)
  ),
  E96="Express",
  INDEX('Shipping cost'!$N:$Q,
    IFS(
      H96&gt;=400, 12,
      H96&gt;=300, 11,
      H96&gt;=250, 10,
      H96&gt;=200, 9,
      H96&gt;=150, 8,
      H96&gt;=100, 7,
      H96&gt;=50, 6,
      H96&gt;=0, 5
    ),
    MATCH(J96, 'Shipping cost'!$N$4:$Q$4, 0)
  ),
  TRUE, 0
)
</f>
        <v>1.28</v>
      </c>
      <c r="L96" s="8">
        <f t="shared" si="1"/>
        <v>2</v>
      </c>
    </row>
    <row r="97" ht="15.75" customHeight="1">
      <c r="A97" s="3">
        <v>23318.0</v>
      </c>
      <c r="B97" s="4">
        <v>44966.0</v>
      </c>
      <c r="C97" s="3" t="s">
        <v>12</v>
      </c>
      <c r="D97" s="3" t="s">
        <v>16</v>
      </c>
      <c r="E97" s="3" t="s">
        <v>14</v>
      </c>
      <c r="F97" s="3">
        <v>1374.0</v>
      </c>
      <c r="G97" s="5">
        <f>VLOOKUP(D97,'Product details'!$B$3:$E$9,4,FALSE)</f>
        <v>5</v>
      </c>
      <c r="H97" s="6">
        <f>VLOOKUP(D97,'Product details'!$B$3:$E$9,3,FALSE)</f>
        <v>20</v>
      </c>
      <c r="I97" s="5">
        <f>VLOOKUP(D97,'Product details'!$B$3:$F$9,5,FALSE)</f>
        <v>1</v>
      </c>
      <c r="J97" s="6" t="str">
        <f>IFS(
  AND(F97&gt;=0, F97&lt;=2499), Regions!C$3,
  AND(F97&gt;=2500, F97&lt;=4999), Regions!C$4,
  AND(F97&gt;=5000, F97&lt;=7499), Regions!C$5,
  AND(F97&gt;=7500, F97&lt;=9999), Regions!C$6
)
</f>
        <v>North</v>
      </c>
      <c r="K97" s="7">
        <f t="array" ref="K97">IFS(
  E97="Economy",
  INDEX('Shipping cost'!$B:$E,
    IFS(
      H97&gt;=400, 12,
      H97&gt;=300, 11,
      H97&gt;=250, 10,
      H97&gt;=200, 9,
      H97&gt;=150, 8,
      H97&gt;=100, 7,
      H97&gt;=50, 6,
      H97&gt;=0, 5
    ),
    MATCH(J97, 'Shipping cost'!$B$4:$E$4, 0)
  ),
  E97="Standard",
  INDEX('Shipping cost'!$H:$K,
    IFS(
      H97&gt;=400, 12,
      H97&gt;=300, 11,
      H97&gt;=250, 10,
      H97&gt;=200, 9,
      H97&gt;=150, 8,
      H97&gt;=100, 7,
      H97&gt;=50, 6,
      H97&gt;=0, 5
    ),
    MATCH(J97, 'Shipping cost'!$H$4:$K$4, 0)
  ),
  E97="Express",
  INDEX('Shipping cost'!$N:$Q,
    IFS(
      H97&gt;=400, 12,
      H97&gt;=300, 11,
      H97&gt;=250, 10,
      H97&gt;=200, 9,
      H97&gt;=150, 8,
      H97&gt;=100, 7,
      H97&gt;=50, 6,
      H97&gt;=0, 5
    ),
    MATCH(J97, 'Shipping cost'!$N$4:$Q$4, 0)
  ),
  TRUE, 0
)
</f>
        <v>0.5</v>
      </c>
      <c r="L97" s="8">
        <f t="shared" si="1"/>
        <v>2</v>
      </c>
    </row>
    <row r="98" ht="15.75" customHeight="1">
      <c r="A98" s="3">
        <v>40127.0</v>
      </c>
      <c r="B98" s="4">
        <v>44966.0</v>
      </c>
      <c r="C98" s="3" t="s">
        <v>12</v>
      </c>
      <c r="D98" s="3" t="s">
        <v>16</v>
      </c>
      <c r="E98" s="3" t="s">
        <v>17</v>
      </c>
      <c r="F98" s="3">
        <v>7127.0</v>
      </c>
      <c r="G98" s="5">
        <f>VLOOKUP(D98,'Product details'!$B$3:$E$9,4,FALSE)</f>
        <v>5</v>
      </c>
      <c r="H98" s="6">
        <f>VLOOKUP(D98,'Product details'!$B$3:$E$9,3,FALSE)</f>
        <v>20</v>
      </c>
      <c r="I98" s="5">
        <f>VLOOKUP(D98,'Product details'!$B$3:$F$9,5,FALSE)</f>
        <v>1</v>
      </c>
      <c r="J98" s="6" t="str">
        <f>IFS(
  AND(F98&gt;=0, F98&lt;=2499), Regions!C$3,
  AND(F98&gt;=2500, F98&lt;=4999), Regions!C$4,
  AND(F98&gt;=5000, F98&lt;=7499), Regions!C$5,
  AND(F98&gt;=7500, F98&lt;=9999), Regions!C$6
)
</f>
        <v>South</v>
      </c>
      <c r="K98" s="7">
        <f t="array" ref="K98">IFS(
  E98="Economy",
  INDEX('Shipping cost'!$B:$E,
    IFS(
      H98&gt;=400, 12,
      H98&gt;=300, 11,
      H98&gt;=250, 10,
      H98&gt;=200, 9,
      H98&gt;=150, 8,
      H98&gt;=100, 7,
      H98&gt;=50, 6,
      H98&gt;=0, 5
    ),
    MATCH(J98, 'Shipping cost'!$B$4:$E$4, 0)
  ),
  E98="Standard",
  INDEX('Shipping cost'!$H:$K,
    IFS(
      H98&gt;=400, 12,
      H98&gt;=300, 11,
      H98&gt;=250, 10,
      H98&gt;=200, 9,
      H98&gt;=150, 8,
      H98&gt;=100, 7,
      H98&gt;=50, 6,
      H98&gt;=0, 5
    ),
    MATCH(J98, 'Shipping cost'!$H$4:$K$4, 0)
  ),
  E98="Express",
  INDEX('Shipping cost'!$N:$Q,
    IFS(
      H98&gt;=400, 12,
      H98&gt;=300, 11,
      H98&gt;=250, 10,
      H98&gt;=200, 9,
      H98&gt;=150, 8,
      H98&gt;=100, 7,
      H98&gt;=50, 6,
      H98&gt;=0, 5
    ),
    MATCH(J98, 'Shipping cost'!$N$4:$Q$4, 0)
  ),
  TRUE, 0
)
</f>
        <v>1.06</v>
      </c>
      <c r="L98" s="8">
        <f t="shared" si="1"/>
        <v>2</v>
      </c>
    </row>
    <row r="99" ht="15.75" customHeight="1">
      <c r="A99" s="3">
        <v>47127.0</v>
      </c>
      <c r="B99" s="10">
        <v>44966.0</v>
      </c>
      <c r="C99" s="11" t="s">
        <v>12</v>
      </c>
      <c r="D99" s="3" t="s">
        <v>22</v>
      </c>
      <c r="E99" s="3" t="s">
        <v>19</v>
      </c>
      <c r="F99" s="3">
        <v>1330.0</v>
      </c>
      <c r="G99" s="5">
        <f>VLOOKUP(D99,'Product details'!$B$3:$E$9,4,FALSE)</f>
        <v>20</v>
      </c>
      <c r="H99" s="6">
        <f>VLOOKUP(D99,'Product details'!$B$3:$E$9,3,FALSE)</f>
        <v>250</v>
      </c>
      <c r="I99" s="5">
        <f>VLOOKUP(D99,'Product details'!$B$3:$F$9,5,FALSE)</f>
        <v>3</v>
      </c>
      <c r="J99" s="6" t="str">
        <f>IFS(
  AND(F99&gt;=0, F99&lt;=2499), Regions!C$3,
  AND(F99&gt;=2500, F99&lt;=4999), Regions!C$4,
  AND(F99&gt;=5000, F99&lt;=7499), Regions!C$5,
  AND(F99&gt;=7500, F99&lt;=9999), Regions!C$6
)
</f>
        <v>North</v>
      </c>
      <c r="K99" s="7">
        <f t="array" ref="K99">IFS(
  E99="Economy",
  INDEX('Shipping cost'!$B:$E,
    IFS(
      H99&gt;=400, 12,
      H99&gt;=300, 11,
      H99&gt;=250, 10,
      H99&gt;=200, 9,
      H99&gt;=150, 8,
      H99&gt;=100, 7,
      H99&gt;=50, 6,
      H99&gt;=0, 5
    ),
    MATCH(J99, 'Shipping cost'!$B$4:$E$4, 0)
  ),
  E99="Standard",
  INDEX('Shipping cost'!$H:$K,
    IFS(
      H99&gt;=400, 12,
      H99&gt;=300, 11,
      H99&gt;=250, 10,
      H99&gt;=200, 9,
      H99&gt;=150, 8,
      H99&gt;=100, 7,
      H99&gt;=50, 6,
      H99&gt;=0, 5
    ),
    MATCH(J99, 'Shipping cost'!$H$4:$K$4, 0)
  ),
  E99="Express",
  INDEX('Shipping cost'!$N:$Q,
    IFS(
      H99&gt;=400, 12,
      H99&gt;=300, 11,
      H99&gt;=250, 10,
      H99&gt;=200, 9,
      H99&gt;=150, 8,
      H99&gt;=100, 7,
      H99&gt;=50, 6,
      H99&gt;=0, 5
    ),
    MATCH(J99, 'Shipping cost'!$N$4:$Q$4, 0)
  ),
  TRUE, 0
)
</f>
        <v>2.27</v>
      </c>
      <c r="L99" s="8">
        <f t="shared" si="1"/>
        <v>2</v>
      </c>
    </row>
    <row r="100" ht="15.75" customHeight="1">
      <c r="A100" s="3">
        <v>55172.0</v>
      </c>
      <c r="B100" s="4">
        <v>44966.0</v>
      </c>
      <c r="C100" s="3" t="s">
        <v>12</v>
      </c>
      <c r="D100" s="3" t="s">
        <v>15</v>
      </c>
      <c r="E100" s="3" t="s">
        <v>19</v>
      </c>
      <c r="F100" s="3">
        <v>4375.0</v>
      </c>
      <c r="G100" s="5">
        <f>VLOOKUP(D100,'Product details'!$B$3:$E$9,4,FALSE)</f>
        <v>30</v>
      </c>
      <c r="H100" s="6">
        <f>VLOOKUP(D100,'Product details'!$B$3:$E$9,3,FALSE)</f>
        <v>300</v>
      </c>
      <c r="I100" s="5">
        <f>VLOOKUP(D100,'Product details'!$B$3:$F$9,5,FALSE)</f>
        <v>7</v>
      </c>
      <c r="J100" s="6" t="str">
        <f>IFS(
  AND(F100&gt;=0, F100&lt;=2499), Regions!C$3,
  AND(F100&gt;=2500, F100&lt;=4999), Regions!C$4,
  AND(F100&gt;=5000, F100&lt;=7499), Regions!C$5,
  AND(F100&gt;=7500, F100&lt;=9999), Regions!C$6
)
</f>
        <v>East</v>
      </c>
      <c r="K100" s="7">
        <f t="array" ref="K100">IFS(
  E100="Economy",
  INDEX('Shipping cost'!$B:$E,
    IFS(
      H100&gt;=400, 12,
      H100&gt;=300, 11,
      H100&gt;=250, 10,
      H100&gt;=200, 9,
      H100&gt;=150, 8,
      H100&gt;=100, 7,
      H100&gt;=50, 6,
      H100&gt;=0, 5
    ),
    MATCH(J100, 'Shipping cost'!$B$4:$E$4, 0)
  ),
  E100="Standard",
  INDEX('Shipping cost'!$H:$K,
    IFS(
      H100&gt;=400, 12,
      H100&gt;=300, 11,
      H100&gt;=250, 10,
      H100&gt;=200, 9,
      H100&gt;=150, 8,
      H100&gt;=100, 7,
      H100&gt;=50, 6,
      H100&gt;=0, 5
    ),
    MATCH(J100, 'Shipping cost'!$H$4:$K$4, 0)
  ),
  E100="Express",
  INDEX('Shipping cost'!$N:$Q,
    IFS(
      H100&gt;=400, 12,
      H100&gt;=300, 11,
      H100&gt;=250, 10,
      H100&gt;=200, 9,
      H100&gt;=150, 8,
      H100&gt;=100, 7,
      H100&gt;=50, 6,
      H100&gt;=0, 5
    ),
    MATCH(J100, 'Shipping cost'!$N$4:$Q$4, 0)
  ),
  TRUE, 0
)
</f>
        <v>3.4</v>
      </c>
      <c r="L100" s="8">
        <f t="shared" si="1"/>
        <v>2</v>
      </c>
    </row>
    <row r="101" ht="15.75" customHeight="1">
      <c r="A101" s="3">
        <v>10927.0</v>
      </c>
      <c r="B101" s="10">
        <v>44967.0</v>
      </c>
      <c r="C101" s="11" t="s">
        <v>12</v>
      </c>
      <c r="D101" s="3" t="s">
        <v>13</v>
      </c>
      <c r="E101" s="3" t="s">
        <v>14</v>
      </c>
      <c r="F101" s="3">
        <v>2459.0</v>
      </c>
      <c r="G101" s="5">
        <f>VLOOKUP(D101,'Product details'!$B$3:$E$9,4,FALSE)</f>
        <v>300</v>
      </c>
      <c r="H101" s="6">
        <f>VLOOKUP(D101,'Product details'!$B$3:$E$9,3,FALSE)</f>
        <v>250</v>
      </c>
      <c r="I101" s="5">
        <f>VLOOKUP(D101,'Product details'!$B$3:$F$9,5,FALSE)</f>
        <v>80</v>
      </c>
      <c r="J101" s="6" t="str">
        <f>IFS(
  AND(F101&gt;=0, F101&lt;=2499), Regions!C$3,
  AND(F101&gt;=2500, F101&lt;=4999), Regions!C$4,
  AND(F101&gt;=5000, F101&lt;=7499), Regions!C$5,
  AND(F101&gt;=7500, F101&lt;=9999), Regions!C$6
)
</f>
        <v>North</v>
      </c>
      <c r="K101" s="7">
        <f t="array" ref="K101">IFS(
  E101="Economy",
  INDEX('Shipping cost'!$B:$E,
    IFS(
      H101&gt;=400, 12,
      H101&gt;=300, 11,
      H101&gt;=250, 10,
      H101&gt;=200, 9,
      H101&gt;=150, 8,
      H101&gt;=100, 7,
      H101&gt;=50, 6,
      H101&gt;=0, 5
    ),
    MATCH(J101, 'Shipping cost'!$B$4:$E$4, 0)
  ),
  E101="Standard",
  INDEX('Shipping cost'!$H:$K,
    IFS(
      H101&gt;=400, 12,
      H101&gt;=300, 11,
      H101&gt;=250, 10,
      H101&gt;=200, 9,
      H101&gt;=150, 8,
      H101&gt;=100, 7,
      H101&gt;=50, 6,
      H101&gt;=0, 5
    ),
    MATCH(J101, 'Shipping cost'!$H$4:$K$4, 0)
  ),
  E101="Express",
  INDEX('Shipping cost'!$N:$Q,
    IFS(
      H101&gt;=400, 12,
      H101&gt;=300, 11,
      H101&gt;=250, 10,
      H101&gt;=200, 9,
      H101&gt;=150, 8,
      H101&gt;=100, 7,
      H101&gt;=50, 6,
      H101&gt;=0, 5
    ),
    MATCH(J101, 'Shipping cost'!$N$4:$Q$4, 0)
  ),
  TRUE, 0
)
</f>
        <v>1.89</v>
      </c>
      <c r="L101" s="8">
        <f t="shared" si="1"/>
        <v>2</v>
      </c>
    </row>
    <row r="102" ht="15.75" customHeight="1">
      <c r="A102" s="3">
        <v>13337.0</v>
      </c>
      <c r="B102" s="10">
        <v>44967.0</v>
      </c>
      <c r="C102" s="11" t="s">
        <v>12</v>
      </c>
      <c r="D102" s="3" t="s">
        <v>22</v>
      </c>
      <c r="E102" s="3" t="s">
        <v>19</v>
      </c>
      <c r="F102" s="3">
        <v>1510.0</v>
      </c>
      <c r="G102" s="5">
        <f>VLOOKUP(D102,'Product details'!$B$3:$E$9,4,FALSE)</f>
        <v>20</v>
      </c>
      <c r="H102" s="6">
        <f>VLOOKUP(D102,'Product details'!$B$3:$E$9,3,FALSE)</f>
        <v>250</v>
      </c>
      <c r="I102" s="5">
        <f>VLOOKUP(D102,'Product details'!$B$3:$F$9,5,FALSE)</f>
        <v>3</v>
      </c>
      <c r="J102" s="6" t="str">
        <f>IFS(
  AND(F102&gt;=0, F102&lt;=2499), Regions!C$3,
  AND(F102&gt;=2500, F102&lt;=4999), Regions!C$4,
  AND(F102&gt;=5000, F102&lt;=7499), Regions!C$5,
  AND(F102&gt;=7500, F102&lt;=9999), Regions!C$6
)
</f>
        <v>North</v>
      </c>
      <c r="K102" s="7">
        <f t="array" ref="K102">IFS(
  E102="Economy",
  INDEX('Shipping cost'!$B:$E,
    IFS(
      H102&gt;=400, 12,
      H102&gt;=300, 11,
      H102&gt;=250, 10,
      H102&gt;=200, 9,
      H102&gt;=150, 8,
      H102&gt;=100, 7,
      H102&gt;=50, 6,
      H102&gt;=0, 5
    ),
    MATCH(J102, 'Shipping cost'!$B$4:$E$4, 0)
  ),
  E102="Standard",
  INDEX('Shipping cost'!$H:$K,
    IFS(
      H102&gt;=400, 12,
      H102&gt;=300, 11,
      H102&gt;=250, 10,
      H102&gt;=200, 9,
      H102&gt;=150, 8,
      H102&gt;=100, 7,
      H102&gt;=50, 6,
      H102&gt;=0, 5
    ),
    MATCH(J102, 'Shipping cost'!$H$4:$K$4, 0)
  ),
  E102="Express",
  INDEX('Shipping cost'!$N:$Q,
    IFS(
      H102&gt;=400, 12,
      H102&gt;=300, 11,
      H102&gt;=250, 10,
      H102&gt;=200, 9,
      H102&gt;=150, 8,
      H102&gt;=100, 7,
      H102&gt;=50, 6,
      H102&gt;=0, 5
    ),
    MATCH(J102, 'Shipping cost'!$N$4:$Q$4, 0)
  ),
  TRUE, 0
)
</f>
        <v>2.27</v>
      </c>
      <c r="L102" s="8">
        <f t="shared" si="1"/>
        <v>2</v>
      </c>
    </row>
    <row r="103" ht="15.75" customHeight="1">
      <c r="A103" s="3">
        <v>16099.0</v>
      </c>
      <c r="B103" s="4">
        <v>44967.0</v>
      </c>
      <c r="C103" s="3" t="s">
        <v>12</v>
      </c>
      <c r="D103" s="3" t="s">
        <v>15</v>
      </c>
      <c r="E103" s="3" t="s">
        <v>19</v>
      </c>
      <c r="F103" s="3">
        <v>3154.0</v>
      </c>
      <c r="G103" s="5">
        <f>VLOOKUP(D103,'Product details'!$B$3:$E$9,4,FALSE)</f>
        <v>30</v>
      </c>
      <c r="H103" s="6">
        <f>VLOOKUP(D103,'Product details'!$B$3:$E$9,3,FALSE)</f>
        <v>300</v>
      </c>
      <c r="I103" s="5">
        <f>VLOOKUP(D103,'Product details'!$B$3:$F$9,5,FALSE)</f>
        <v>7</v>
      </c>
      <c r="J103" s="6" t="str">
        <f>IFS(
  AND(F103&gt;=0, F103&lt;=2499), Regions!C$3,
  AND(F103&gt;=2500, F103&lt;=4999), Regions!C$4,
  AND(F103&gt;=5000, F103&lt;=7499), Regions!C$5,
  AND(F103&gt;=7500, F103&lt;=9999), Regions!C$6
)
</f>
        <v>East</v>
      </c>
      <c r="K103" s="7">
        <f t="array" ref="K103">IFS(
  E103="Economy",
  INDEX('Shipping cost'!$B:$E,
    IFS(
      H103&gt;=400, 12,
      H103&gt;=300, 11,
      H103&gt;=250, 10,
      H103&gt;=200, 9,
      H103&gt;=150, 8,
      H103&gt;=100, 7,
      H103&gt;=50, 6,
      H103&gt;=0, 5
    ),
    MATCH(J103, 'Shipping cost'!$B$4:$E$4, 0)
  ),
  E103="Standard",
  INDEX('Shipping cost'!$H:$K,
    IFS(
      H103&gt;=400, 12,
      H103&gt;=300, 11,
      H103&gt;=250, 10,
      H103&gt;=200, 9,
      H103&gt;=150, 8,
      H103&gt;=100, 7,
      H103&gt;=50, 6,
      H103&gt;=0, 5
    ),
    MATCH(J103, 'Shipping cost'!$H$4:$K$4, 0)
  ),
  E103="Express",
  INDEX('Shipping cost'!$N:$Q,
    IFS(
      H103&gt;=400, 12,
      H103&gt;=300, 11,
      H103&gt;=250, 10,
      H103&gt;=200, 9,
      H103&gt;=150, 8,
      H103&gt;=100, 7,
      H103&gt;=50, 6,
      H103&gt;=0, 5
    ),
    MATCH(J103, 'Shipping cost'!$N$4:$Q$4, 0)
  ),
  TRUE, 0
)
</f>
        <v>3.4</v>
      </c>
      <c r="L103" s="8">
        <f t="shared" si="1"/>
        <v>2</v>
      </c>
    </row>
    <row r="104" ht="15.75" customHeight="1">
      <c r="A104" s="3">
        <v>57748.0</v>
      </c>
      <c r="B104" s="4">
        <v>44967.0</v>
      </c>
      <c r="C104" s="3" t="s">
        <v>12</v>
      </c>
      <c r="D104" s="3" t="s">
        <v>20</v>
      </c>
      <c r="E104" s="3" t="s">
        <v>19</v>
      </c>
      <c r="F104" s="3">
        <v>5996.0</v>
      </c>
      <c r="G104" s="5">
        <f>VLOOKUP(D104,'Product details'!$B$3:$E$9,4,FALSE)</f>
        <v>50</v>
      </c>
      <c r="H104" s="6">
        <f>VLOOKUP(D104,'Product details'!$B$3:$E$9,3,FALSE)</f>
        <v>150</v>
      </c>
      <c r="I104" s="5">
        <f>VLOOKUP(D104,'Product details'!$B$3:$F$9,5,FALSE)</f>
        <v>9</v>
      </c>
      <c r="J104" s="6" t="str">
        <f>IFS(
  AND(F104&gt;=0, F104&lt;=2499), Regions!C$3,
  AND(F104&gt;=2500, F104&lt;=4999), Regions!C$4,
  AND(F104&gt;=5000, F104&lt;=7499), Regions!C$5,
  AND(F104&gt;=7500, F104&lt;=9999), Regions!C$6
)
</f>
        <v>South</v>
      </c>
      <c r="K104" s="7">
        <f t="array" ref="K104">IFS(
  E104="Economy",
  INDEX('Shipping cost'!$B:$E,
    IFS(
      H104&gt;=400, 12,
      H104&gt;=300, 11,
      H104&gt;=250, 10,
      H104&gt;=200, 9,
      H104&gt;=150, 8,
      H104&gt;=100, 7,
      H104&gt;=50, 6,
      H104&gt;=0, 5
    ),
    MATCH(J104, 'Shipping cost'!$B$4:$E$4, 0)
  ),
  E104="Standard",
  INDEX('Shipping cost'!$H:$K,
    IFS(
      H104&gt;=400, 12,
      H104&gt;=300, 11,
      H104&gt;=250, 10,
      H104&gt;=200, 9,
      H104&gt;=150, 8,
      H104&gt;=100, 7,
      H104&gt;=50, 6,
      H104&gt;=0, 5
    ),
    MATCH(J104, 'Shipping cost'!$H$4:$K$4, 0)
  ),
  E104="Express",
  INDEX('Shipping cost'!$N:$Q,
    IFS(
      H104&gt;=400, 12,
      H104&gt;=300, 11,
      H104&gt;=250, 10,
      H104&gt;=200, 9,
      H104&gt;=150, 8,
      H104&gt;=100, 7,
      H104&gt;=50, 6,
      H104&gt;=0, 5
    ),
    MATCH(J104, 'Shipping cost'!$N$4:$Q$4, 0)
  ),
  TRUE, 0
)
</f>
        <v>1.78</v>
      </c>
      <c r="L104" s="8">
        <f t="shared" si="1"/>
        <v>2</v>
      </c>
    </row>
    <row r="105" ht="15.75" customHeight="1">
      <c r="A105" s="3">
        <v>74051.0</v>
      </c>
      <c r="B105" s="10">
        <v>44968.0</v>
      </c>
      <c r="C105" s="3" t="s">
        <v>21</v>
      </c>
      <c r="D105" s="3" t="s">
        <v>13</v>
      </c>
      <c r="E105" s="3" t="s">
        <v>14</v>
      </c>
      <c r="F105" s="3">
        <v>6021.0</v>
      </c>
      <c r="G105" s="5">
        <f>VLOOKUP(D105,'Product details'!$B$3:$E$9,4,FALSE)</f>
        <v>300</v>
      </c>
      <c r="H105" s="6">
        <f>VLOOKUP(D105,'Product details'!$B$3:$E$9,3,FALSE)</f>
        <v>250</v>
      </c>
      <c r="I105" s="5">
        <f>VLOOKUP(D105,'Product details'!$B$3:$F$9,5,FALSE)</f>
        <v>80</v>
      </c>
      <c r="J105" s="6" t="str">
        <f>IFS(
  AND(F105&gt;=0, F105&lt;=2499), Regions!C$3,
  AND(F105&gt;=2500, F105&lt;=4999), Regions!C$4,
  AND(F105&gt;=5000, F105&lt;=7499), Regions!C$5,
  AND(F105&gt;=7500, F105&lt;=9999), Regions!C$6
)
</f>
        <v>South</v>
      </c>
      <c r="K105" s="7">
        <f t="array" ref="K105">IFS(
  E105="Economy",
  INDEX('Shipping cost'!$B:$E,
    IFS(
      H105&gt;=400, 12,
      H105&gt;=300, 11,
      H105&gt;=250, 10,
      H105&gt;=200, 9,
      H105&gt;=150, 8,
      H105&gt;=100, 7,
      H105&gt;=50, 6,
      H105&gt;=0, 5
    ),
    MATCH(J105, 'Shipping cost'!$B$4:$E$4, 0)
  ),
  E105="Standard",
  INDEX('Shipping cost'!$H:$K,
    IFS(
      H105&gt;=400, 12,
      H105&gt;=300, 11,
      H105&gt;=250, 10,
      H105&gt;=200, 9,
      H105&gt;=150, 8,
      H105&gt;=100, 7,
      H105&gt;=50, 6,
      H105&gt;=0, 5
    ),
    MATCH(J105, 'Shipping cost'!$H$4:$K$4, 0)
  ),
  E105="Express",
  INDEX('Shipping cost'!$N:$Q,
    IFS(
      H105&gt;=400, 12,
      H105&gt;=300, 11,
      H105&gt;=250, 10,
      H105&gt;=200, 9,
      H105&gt;=150, 8,
      H105&gt;=100, 7,
      H105&gt;=50, 6,
      H105&gt;=0, 5
    ),
    MATCH(J105, 'Shipping cost'!$N$4:$Q$4, 0)
  ),
  TRUE, 0
)
</f>
        <v>2.51</v>
      </c>
      <c r="L105" s="8">
        <f t="shared" si="1"/>
        <v>2</v>
      </c>
    </row>
    <row r="106" ht="15.75" customHeight="1">
      <c r="A106" s="3">
        <v>98434.0</v>
      </c>
      <c r="B106" s="4">
        <v>44968.0</v>
      </c>
      <c r="C106" s="3" t="s">
        <v>12</v>
      </c>
      <c r="D106" s="3" t="s">
        <v>15</v>
      </c>
      <c r="E106" s="3" t="s">
        <v>19</v>
      </c>
      <c r="F106" s="3">
        <v>4612.0</v>
      </c>
      <c r="G106" s="5">
        <f>VLOOKUP(D106,'Product details'!$B$3:$E$9,4,FALSE)</f>
        <v>30</v>
      </c>
      <c r="H106" s="6">
        <f>VLOOKUP(D106,'Product details'!$B$3:$E$9,3,FALSE)</f>
        <v>300</v>
      </c>
      <c r="I106" s="5">
        <f>VLOOKUP(D106,'Product details'!$B$3:$F$9,5,FALSE)</f>
        <v>7</v>
      </c>
      <c r="J106" s="6" t="str">
        <f>IFS(
  AND(F106&gt;=0, F106&lt;=2499), Regions!C$3,
  AND(F106&gt;=2500, F106&lt;=4999), Regions!C$4,
  AND(F106&gt;=5000, F106&lt;=7499), Regions!C$5,
  AND(F106&gt;=7500, F106&lt;=9999), Regions!C$6
)
</f>
        <v>East</v>
      </c>
      <c r="K106" s="7">
        <f t="array" ref="K106">IFS(
  E106="Economy",
  INDEX('Shipping cost'!$B:$E,
    IFS(
      H106&gt;=400, 12,
      H106&gt;=300, 11,
      H106&gt;=250, 10,
      H106&gt;=200, 9,
      H106&gt;=150, 8,
      H106&gt;=100, 7,
      H106&gt;=50, 6,
      H106&gt;=0, 5
    ),
    MATCH(J106, 'Shipping cost'!$B$4:$E$4, 0)
  ),
  E106="Standard",
  INDEX('Shipping cost'!$H:$K,
    IFS(
      H106&gt;=400, 12,
      H106&gt;=300, 11,
      H106&gt;=250, 10,
      H106&gt;=200, 9,
      H106&gt;=150, 8,
      H106&gt;=100, 7,
      H106&gt;=50, 6,
      H106&gt;=0, 5
    ),
    MATCH(J106, 'Shipping cost'!$H$4:$K$4, 0)
  ),
  E106="Express",
  INDEX('Shipping cost'!$N:$Q,
    IFS(
      H106&gt;=400, 12,
      H106&gt;=300, 11,
      H106&gt;=250, 10,
      H106&gt;=200, 9,
      H106&gt;=150, 8,
      H106&gt;=100, 7,
      H106&gt;=50, 6,
      H106&gt;=0, 5
    ),
    MATCH(J106, 'Shipping cost'!$N$4:$Q$4, 0)
  ),
  TRUE, 0
)
</f>
        <v>3.4</v>
      </c>
      <c r="L106" s="8">
        <f t="shared" si="1"/>
        <v>2</v>
      </c>
    </row>
    <row r="107" ht="15.75" customHeight="1">
      <c r="A107" s="3">
        <v>24858.0</v>
      </c>
      <c r="B107" s="4">
        <v>44969.0</v>
      </c>
      <c r="C107" s="3" t="s">
        <v>12</v>
      </c>
      <c r="D107" s="3" t="s">
        <v>13</v>
      </c>
      <c r="E107" s="3" t="s">
        <v>14</v>
      </c>
      <c r="F107" s="3">
        <v>3719.0</v>
      </c>
      <c r="G107" s="5">
        <f>VLOOKUP(D107,'Product details'!$B$3:$E$9,4,FALSE)</f>
        <v>300</v>
      </c>
      <c r="H107" s="6">
        <f>VLOOKUP(D107,'Product details'!$B$3:$E$9,3,FALSE)</f>
        <v>250</v>
      </c>
      <c r="I107" s="5">
        <f>VLOOKUP(D107,'Product details'!$B$3:$F$9,5,FALSE)</f>
        <v>80</v>
      </c>
      <c r="J107" s="6" t="str">
        <f>IFS(
  AND(F107&gt;=0, F107&lt;=2499), Regions!C$3,
  AND(F107&gt;=2500, F107&lt;=4999), Regions!C$4,
  AND(F107&gt;=5000, F107&lt;=7499), Regions!C$5,
  AND(F107&gt;=7500, F107&lt;=9999), Regions!C$6
)
</f>
        <v>East</v>
      </c>
      <c r="K107" s="7">
        <f t="array" ref="K107">IFS(
  E107="Economy",
  INDEX('Shipping cost'!$B:$E,
    IFS(
      H107&gt;=400, 12,
      H107&gt;=300, 11,
      H107&gt;=250, 10,
      H107&gt;=200, 9,
      H107&gt;=150, 8,
      H107&gt;=100, 7,
      H107&gt;=50, 6,
      H107&gt;=0, 5
    ),
    MATCH(J107, 'Shipping cost'!$B$4:$E$4, 0)
  ),
  E107="Standard",
  INDEX('Shipping cost'!$H:$K,
    IFS(
      H107&gt;=400, 12,
      H107&gt;=300, 11,
      H107&gt;=250, 10,
      H107&gt;=200, 9,
      H107&gt;=150, 8,
      H107&gt;=100, 7,
      H107&gt;=50, 6,
      H107&gt;=0, 5
    ),
    MATCH(J107, 'Shipping cost'!$H$4:$K$4, 0)
  ),
  E107="Express",
  INDEX('Shipping cost'!$N:$Q,
    IFS(
      H107&gt;=400, 12,
      H107&gt;=300, 11,
      H107&gt;=250, 10,
      H107&gt;=200, 9,
      H107&gt;=150, 8,
      H107&gt;=100, 7,
      H107&gt;=50, 6,
      H107&gt;=0, 5
    ),
    MATCH(J107, 'Shipping cost'!$N$4:$Q$4, 0)
  ),
  TRUE, 0
)
</f>
        <v>2.18</v>
      </c>
      <c r="L107" s="8">
        <f t="shared" si="1"/>
        <v>2</v>
      </c>
    </row>
    <row r="108" ht="15.75" customHeight="1">
      <c r="A108" s="3">
        <v>43383.0</v>
      </c>
      <c r="B108" s="4">
        <v>44969.0</v>
      </c>
      <c r="C108" s="3" t="s">
        <v>12</v>
      </c>
      <c r="D108" s="3" t="s">
        <v>13</v>
      </c>
      <c r="E108" s="3" t="s">
        <v>17</v>
      </c>
      <c r="F108" s="3">
        <v>4470.0</v>
      </c>
      <c r="G108" s="5">
        <f>VLOOKUP(D108,'Product details'!$B$3:$E$9,4,FALSE)</f>
        <v>300</v>
      </c>
      <c r="H108" s="6">
        <f>VLOOKUP(D108,'Product details'!$B$3:$E$9,3,FALSE)</f>
        <v>250</v>
      </c>
      <c r="I108" s="5">
        <f>VLOOKUP(D108,'Product details'!$B$3:$F$9,5,FALSE)</f>
        <v>80</v>
      </c>
      <c r="J108" s="6" t="str">
        <f>IFS(
  AND(F108&gt;=0, F108&lt;=2499), Regions!C$3,
  AND(F108&gt;=2500, F108&lt;=4999), Regions!C$4,
  AND(F108&gt;=5000, F108&lt;=7499), Regions!C$5,
  AND(F108&gt;=7500, F108&lt;=9999), Regions!C$6
)
</f>
        <v>East</v>
      </c>
      <c r="K108" s="7">
        <f t="array" ref="K108">IFS(
  E108="Economy",
  INDEX('Shipping cost'!$B:$E,
    IFS(
      H108&gt;=400, 12,
      H108&gt;=300, 11,
      H108&gt;=250, 10,
      H108&gt;=200, 9,
      H108&gt;=150, 8,
      H108&gt;=100, 7,
      H108&gt;=50, 6,
      H108&gt;=0, 5
    ),
    MATCH(J108, 'Shipping cost'!$B$4:$E$4, 0)
  ),
  E108="Standard",
  INDEX('Shipping cost'!$H:$K,
    IFS(
      H108&gt;=400, 12,
      H108&gt;=300, 11,
      H108&gt;=250, 10,
      H108&gt;=200, 9,
      H108&gt;=150, 8,
      H108&gt;=100, 7,
      H108&gt;=50, 6,
      H108&gt;=0, 5
    ),
    MATCH(J108, 'Shipping cost'!$H$4:$K$4, 0)
  ),
  E108="Express",
  INDEX('Shipping cost'!$N:$Q,
    IFS(
      H108&gt;=400, 12,
      H108&gt;=300, 11,
      H108&gt;=250, 10,
      H108&gt;=200, 9,
      H108&gt;=150, 8,
      H108&gt;=100, 7,
      H108&gt;=50, 6,
      H108&gt;=0, 5
    ),
    MATCH(J108, 'Shipping cost'!$N$4:$Q$4, 0)
  ),
  TRUE, 0
)
</f>
        <v>3.41</v>
      </c>
      <c r="L108" s="8">
        <f t="shared" si="1"/>
        <v>2</v>
      </c>
    </row>
    <row r="109" ht="15.75" customHeight="1">
      <c r="A109" s="3">
        <v>11769.0</v>
      </c>
      <c r="B109" s="4">
        <v>44970.0</v>
      </c>
      <c r="C109" s="3" t="s">
        <v>12</v>
      </c>
      <c r="D109" s="3" t="s">
        <v>13</v>
      </c>
      <c r="E109" s="3" t="s">
        <v>14</v>
      </c>
      <c r="F109" s="3">
        <v>2731.0</v>
      </c>
      <c r="G109" s="5">
        <f>VLOOKUP(D109,'Product details'!$B$3:$E$9,4,FALSE)</f>
        <v>300</v>
      </c>
      <c r="H109" s="6">
        <f>VLOOKUP(D109,'Product details'!$B$3:$E$9,3,FALSE)</f>
        <v>250</v>
      </c>
      <c r="I109" s="5">
        <f>VLOOKUP(D109,'Product details'!$B$3:$F$9,5,FALSE)</f>
        <v>80</v>
      </c>
      <c r="J109" s="6" t="str">
        <f>IFS(
  AND(F109&gt;=0, F109&lt;=2499), Regions!C$3,
  AND(F109&gt;=2500, F109&lt;=4999), Regions!C$4,
  AND(F109&gt;=5000, F109&lt;=7499), Regions!C$5,
  AND(F109&gt;=7500, F109&lt;=9999), Regions!C$6
)
</f>
        <v>East</v>
      </c>
      <c r="K109" s="7">
        <f t="array" ref="K109">IFS(
  E109="Economy",
  INDEX('Shipping cost'!$B:$E,
    IFS(
      H109&gt;=400, 12,
      H109&gt;=300, 11,
      H109&gt;=250, 10,
      H109&gt;=200, 9,
      H109&gt;=150, 8,
      H109&gt;=100, 7,
      H109&gt;=50, 6,
      H109&gt;=0, 5
    ),
    MATCH(J109, 'Shipping cost'!$B$4:$E$4, 0)
  ),
  E109="Standard",
  INDEX('Shipping cost'!$H:$K,
    IFS(
      H109&gt;=400, 12,
      H109&gt;=300, 11,
      H109&gt;=250, 10,
      H109&gt;=200, 9,
      H109&gt;=150, 8,
      H109&gt;=100, 7,
      H109&gt;=50, 6,
      H109&gt;=0, 5
    ),
    MATCH(J109, 'Shipping cost'!$H$4:$K$4, 0)
  ),
  E109="Express",
  INDEX('Shipping cost'!$N:$Q,
    IFS(
      H109&gt;=400, 12,
      H109&gt;=300, 11,
      H109&gt;=250, 10,
      H109&gt;=200, 9,
      H109&gt;=150, 8,
      H109&gt;=100, 7,
      H109&gt;=50, 6,
      H109&gt;=0, 5
    ),
    MATCH(J109, 'Shipping cost'!$N$4:$Q$4, 0)
  ),
  TRUE, 0
)
</f>
        <v>2.18</v>
      </c>
      <c r="L109" s="8">
        <f t="shared" si="1"/>
        <v>2</v>
      </c>
    </row>
    <row r="110" ht="15.75" customHeight="1">
      <c r="A110" s="3">
        <v>17108.0</v>
      </c>
      <c r="B110" s="4">
        <v>44970.0</v>
      </c>
      <c r="C110" s="3" t="s">
        <v>12</v>
      </c>
      <c r="D110" s="3" t="s">
        <v>20</v>
      </c>
      <c r="E110" s="3" t="s">
        <v>14</v>
      </c>
      <c r="F110" s="3">
        <v>9592.0</v>
      </c>
      <c r="G110" s="5">
        <f>VLOOKUP(D110,'Product details'!$B$3:$E$9,4,FALSE)</f>
        <v>50</v>
      </c>
      <c r="H110" s="6">
        <f>VLOOKUP(D110,'Product details'!$B$3:$E$9,3,FALSE)</f>
        <v>150</v>
      </c>
      <c r="I110" s="5">
        <f>VLOOKUP(D110,'Product details'!$B$3:$F$9,5,FALSE)</f>
        <v>9</v>
      </c>
      <c r="J110" s="6" t="str">
        <f>IFS(
  AND(F110&gt;=0, F110&lt;=2499), Regions!C$3,
  AND(F110&gt;=2500, F110&lt;=4999), Regions!C$4,
  AND(F110&gt;=5000, F110&lt;=7499), Regions!C$5,
  AND(F110&gt;=7500, F110&lt;=9999), Regions!C$6
)
</f>
        <v>West</v>
      </c>
      <c r="K110" s="7">
        <f t="array" ref="K110">IFS(
  E110="Economy",
  INDEX('Shipping cost'!$B:$E,
    IFS(
      H110&gt;=400, 12,
      H110&gt;=300, 11,
      H110&gt;=250, 10,
      H110&gt;=200, 9,
      H110&gt;=150, 8,
      H110&gt;=100, 7,
      H110&gt;=50, 6,
      H110&gt;=0, 5
    ),
    MATCH(J110, 'Shipping cost'!$B$4:$E$4, 0)
  ),
  E110="Standard",
  INDEX('Shipping cost'!$H:$K,
    IFS(
      H110&gt;=400, 12,
      H110&gt;=300, 11,
      H110&gt;=250, 10,
      H110&gt;=200, 9,
      H110&gt;=150, 8,
      H110&gt;=100, 7,
      H110&gt;=50, 6,
      H110&gt;=0, 5
    ),
    MATCH(J110, 'Shipping cost'!$H$4:$K$4, 0)
  ),
  E110="Express",
  INDEX('Shipping cost'!$N:$Q,
    IFS(
      H110&gt;=400, 12,
      H110&gt;=300, 11,
      H110&gt;=250, 10,
      H110&gt;=200, 9,
      H110&gt;=150, 8,
      H110&gt;=100, 7,
      H110&gt;=50, 6,
      H110&gt;=0, 5
    ),
    MATCH(J110, 'Shipping cost'!$N$4:$Q$4, 0)
  ),
  TRUE, 0
)
</f>
        <v>1.71</v>
      </c>
      <c r="L110" s="8">
        <f t="shared" si="1"/>
        <v>2</v>
      </c>
    </row>
    <row r="111" ht="15.75" customHeight="1">
      <c r="A111" s="3">
        <v>47986.0</v>
      </c>
      <c r="B111" s="4">
        <v>44970.0</v>
      </c>
      <c r="C111" s="3" t="s">
        <v>21</v>
      </c>
      <c r="D111" s="3" t="s">
        <v>20</v>
      </c>
      <c r="E111" s="3" t="s">
        <v>17</v>
      </c>
      <c r="F111" s="3">
        <v>2537.0</v>
      </c>
      <c r="G111" s="5">
        <f>VLOOKUP(D111,'Product details'!$B$3:$E$9,4,FALSE)</f>
        <v>50</v>
      </c>
      <c r="H111" s="6">
        <f>VLOOKUP(D111,'Product details'!$B$3:$E$9,3,FALSE)</f>
        <v>150</v>
      </c>
      <c r="I111" s="5">
        <f>VLOOKUP(D111,'Product details'!$B$3:$F$9,5,FALSE)</f>
        <v>9</v>
      </c>
      <c r="J111" s="6" t="str">
        <f>IFS(
  AND(F111&gt;=0, F111&lt;=2499), Regions!C$3,
  AND(F111&gt;=2500, F111&lt;=4999), Regions!C$4,
  AND(F111&gt;=5000, F111&lt;=7499), Regions!C$5,
  AND(F111&gt;=7500, F111&lt;=9999), Regions!C$6
)
</f>
        <v>East</v>
      </c>
      <c r="K111" s="7">
        <f t="array" ref="K111">IFS(
  E111="Economy",
  INDEX('Shipping cost'!$B:$E,
    IFS(
      H111&gt;=400, 12,
      H111&gt;=300, 11,
      H111&gt;=250, 10,
      H111&gt;=200, 9,
      H111&gt;=150, 8,
      H111&gt;=100, 7,
      H111&gt;=50, 6,
      H111&gt;=0, 5
    ),
    MATCH(J111, 'Shipping cost'!$B$4:$E$4, 0)
  ),
  E111="Standard",
  INDEX('Shipping cost'!$H:$K,
    IFS(
      H111&gt;=400, 12,
      H111&gt;=300, 11,
      H111&gt;=250, 10,
      H111&gt;=200, 9,
      H111&gt;=150, 8,
      H111&gt;=100, 7,
      H111&gt;=50, 6,
      H111&gt;=0, 5
    ),
    MATCH(J111, 'Shipping cost'!$H$4:$K$4, 0)
  ),
  E111="Express",
  INDEX('Shipping cost'!$N:$Q,
    IFS(
      H111&gt;=400, 12,
      H111&gt;=300, 11,
      H111&gt;=250, 10,
      H111&gt;=200, 9,
      H111&gt;=150, 8,
      H111&gt;=100, 7,
      H111&gt;=50, 6,
      H111&gt;=0, 5
    ),
    MATCH(J111, 'Shipping cost'!$N$4:$Q$4, 0)
  ),
  TRUE, 0
)
</f>
        <v>2.01</v>
      </c>
      <c r="L111" s="8">
        <f t="shared" si="1"/>
        <v>2</v>
      </c>
    </row>
    <row r="112" ht="15.75" customHeight="1">
      <c r="A112" s="3">
        <v>29321.0</v>
      </c>
      <c r="B112" s="4">
        <v>44972.0</v>
      </c>
      <c r="C112" s="3" t="s">
        <v>12</v>
      </c>
      <c r="D112" s="3" t="s">
        <v>13</v>
      </c>
      <c r="E112" s="3" t="s">
        <v>14</v>
      </c>
      <c r="F112" s="3">
        <v>8632.0</v>
      </c>
      <c r="G112" s="5">
        <f>VLOOKUP(D112,'Product details'!$B$3:$E$9,4,FALSE)</f>
        <v>300</v>
      </c>
      <c r="H112" s="6">
        <f>VLOOKUP(D112,'Product details'!$B$3:$E$9,3,FALSE)</f>
        <v>250</v>
      </c>
      <c r="I112" s="5">
        <f>VLOOKUP(D112,'Product details'!$B$3:$F$9,5,FALSE)</f>
        <v>80</v>
      </c>
      <c r="J112" s="6" t="str">
        <f>IFS(
  AND(F112&gt;=0, F112&lt;=2499), Regions!C$3,
  AND(F112&gt;=2500, F112&lt;=4999), Regions!C$4,
  AND(F112&gt;=5000, F112&lt;=7499), Regions!C$5,
  AND(F112&gt;=7500, F112&lt;=9999), Regions!C$6
)
</f>
        <v>West</v>
      </c>
      <c r="K112" s="7">
        <f t="array" ref="K112">IFS(
  E112="Economy",
  INDEX('Shipping cost'!$B:$E,
    IFS(
      H112&gt;=400, 12,
      H112&gt;=300, 11,
      H112&gt;=250, 10,
      H112&gt;=200, 9,
      H112&gt;=150, 8,
      H112&gt;=100, 7,
      H112&gt;=50, 6,
      H112&gt;=0, 5
    ),
    MATCH(J112, 'Shipping cost'!$B$4:$E$4, 0)
  ),
  E112="Standard",
  INDEX('Shipping cost'!$H:$K,
    IFS(
      H112&gt;=400, 12,
      H112&gt;=300, 11,
      H112&gt;=250, 10,
      H112&gt;=200, 9,
      H112&gt;=150, 8,
      H112&gt;=100, 7,
      H112&gt;=50, 6,
      H112&gt;=0, 5
    ),
    MATCH(J112, 'Shipping cost'!$H$4:$K$4, 0)
  ),
  E112="Express",
  INDEX('Shipping cost'!$N:$Q,
    IFS(
      H112&gt;=400, 12,
      H112&gt;=300, 11,
      H112&gt;=250, 10,
      H112&gt;=200, 9,
      H112&gt;=150, 8,
      H112&gt;=100, 7,
      H112&gt;=50, 6,
      H112&gt;=0, 5
    ),
    MATCH(J112, 'Shipping cost'!$N$4:$Q$4, 0)
  ),
  TRUE, 0
)
</f>
        <v>2.89</v>
      </c>
      <c r="L112" s="8">
        <f t="shared" si="1"/>
        <v>2</v>
      </c>
    </row>
    <row r="113" ht="15.75" customHeight="1">
      <c r="A113" s="3">
        <v>98411.0</v>
      </c>
      <c r="B113" s="10">
        <v>44972.0</v>
      </c>
      <c r="C113" s="3" t="s">
        <v>21</v>
      </c>
      <c r="D113" s="3" t="s">
        <v>13</v>
      </c>
      <c r="E113" s="3" t="s">
        <v>17</v>
      </c>
      <c r="F113" s="3">
        <v>9949.0</v>
      </c>
      <c r="G113" s="5">
        <f>VLOOKUP(D113,'Product details'!$B$3:$E$9,4,FALSE)</f>
        <v>300</v>
      </c>
      <c r="H113" s="6">
        <f>VLOOKUP(D113,'Product details'!$B$3:$E$9,3,FALSE)</f>
        <v>250</v>
      </c>
      <c r="I113" s="5">
        <f>VLOOKUP(D113,'Product details'!$B$3:$F$9,5,FALSE)</f>
        <v>80</v>
      </c>
      <c r="J113" s="6" t="str">
        <f>IFS(
  AND(F113&gt;=0, F113&lt;=2499), Regions!C$3,
  AND(F113&gt;=2500, F113&lt;=4999), Regions!C$4,
  AND(F113&gt;=5000, F113&lt;=7499), Regions!C$5,
  AND(F113&gt;=7500, F113&lt;=9999), Regions!C$6
)
</f>
        <v>West</v>
      </c>
      <c r="K113" s="7">
        <f t="array" ref="K113">IFS(
  E113="Economy",
  INDEX('Shipping cost'!$B:$E,
    IFS(
      H113&gt;=400, 12,
      H113&gt;=300, 11,
      H113&gt;=250, 10,
      H113&gt;=200, 9,
      H113&gt;=150, 8,
      H113&gt;=100, 7,
      H113&gt;=50, 6,
      H113&gt;=0, 5
    ),
    MATCH(J113, 'Shipping cost'!$B$4:$E$4, 0)
  ),
  E113="Standard",
  INDEX('Shipping cost'!$H:$K,
    IFS(
      H113&gt;=400, 12,
      H113&gt;=300, 11,
      H113&gt;=250, 10,
      H113&gt;=200, 9,
      H113&gt;=150, 8,
      H113&gt;=100, 7,
      H113&gt;=50, 6,
      H113&gt;=0, 5
    ),
    MATCH(J113, 'Shipping cost'!$H$4:$K$4, 0)
  ),
  E113="Express",
  INDEX('Shipping cost'!$N:$Q,
    IFS(
      H113&gt;=400, 12,
      H113&gt;=300, 11,
      H113&gt;=250, 10,
      H113&gt;=200, 9,
      H113&gt;=150, 8,
      H113&gt;=100, 7,
      H113&gt;=50, 6,
      H113&gt;=0, 5
    ),
    MATCH(J113, 'Shipping cost'!$N$4:$Q$4, 0)
  ),
  TRUE, 0
)
</f>
        <v>4.52</v>
      </c>
      <c r="L113" s="8">
        <f t="shared" si="1"/>
        <v>2</v>
      </c>
    </row>
    <row r="114" ht="15.75" customHeight="1">
      <c r="A114" s="3">
        <v>16956.0</v>
      </c>
      <c r="B114" s="4">
        <v>44973.0</v>
      </c>
      <c r="C114" s="3" t="s">
        <v>12</v>
      </c>
      <c r="D114" s="3" t="s">
        <v>13</v>
      </c>
      <c r="E114" s="3" t="s">
        <v>19</v>
      </c>
      <c r="F114" s="3">
        <v>2248.0</v>
      </c>
      <c r="G114" s="5">
        <f>VLOOKUP(D114,'Product details'!$B$3:$E$9,4,FALSE)</f>
        <v>300</v>
      </c>
      <c r="H114" s="6">
        <f>VLOOKUP(D114,'Product details'!$B$3:$E$9,3,FALSE)</f>
        <v>250</v>
      </c>
      <c r="I114" s="5">
        <f>VLOOKUP(D114,'Product details'!$B$3:$F$9,5,FALSE)</f>
        <v>80</v>
      </c>
      <c r="J114" s="6" t="str">
        <f>IFS(
  AND(F114&gt;=0, F114&lt;=2499), Regions!C$3,
  AND(F114&gt;=2500, F114&lt;=4999), Regions!C$4,
  AND(F114&gt;=5000, F114&lt;=7499), Regions!C$5,
  AND(F114&gt;=7500, F114&lt;=9999), Regions!C$6
)
</f>
        <v>North</v>
      </c>
      <c r="K114" s="7">
        <f t="array" ref="K114">IFS(
  E114="Economy",
  INDEX('Shipping cost'!$B:$E,
    IFS(
      H114&gt;=400, 12,
      H114&gt;=300, 11,
      H114&gt;=250, 10,
      H114&gt;=200, 9,
      H114&gt;=150, 8,
      H114&gt;=100, 7,
      H114&gt;=50, 6,
      H114&gt;=0, 5
    ),
    MATCH(J114, 'Shipping cost'!$B$4:$E$4, 0)
  ),
  E114="Standard",
  INDEX('Shipping cost'!$H:$K,
    IFS(
      H114&gt;=400, 12,
      H114&gt;=300, 11,
      H114&gt;=250, 10,
      H114&gt;=200, 9,
      H114&gt;=150, 8,
      H114&gt;=100, 7,
      H114&gt;=50, 6,
      H114&gt;=0, 5
    ),
    MATCH(J114, 'Shipping cost'!$H$4:$K$4, 0)
  ),
  E114="Express",
  INDEX('Shipping cost'!$N:$Q,
    IFS(
      H114&gt;=400, 12,
      H114&gt;=300, 11,
      H114&gt;=250, 10,
      H114&gt;=200, 9,
      H114&gt;=150, 8,
      H114&gt;=100, 7,
      H114&gt;=50, 6,
      H114&gt;=0, 5
    ),
    MATCH(J114, 'Shipping cost'!$N$4:$Q$4, 0)
  ),
  TRUE, 0
)
</f>
        <v>2.27</v>
      </c>
      <c r="L114" s="8">
        <f t="shared" si="1"/>
        <v>2</v>
      </c>
    </row>
    <row r="115" ht="15.75" customHeight="1">
      <c r="A115" s="3">
        <v>18111.0</v>
      </c>
      <c r="B115" s="10">
        <v>44973.0</v>
      </c>
      <c r="C115" s="11" t="s">
        <v>12</v>
      </c>
      <c r="D115" s="3" t="s">
        <v>13</v>
      </c>
      <c r="E115" s="3" t="s">
        <v>17</v>
      </c>
      <c r="F115" s="3">
        <v>3566.0</v>
      </c>
      <c r="G115" s="5">
        <f>VLOOKUP(D115,'Product details'!$B$3:$E$9,4,FALSE)</f>
        <v>300</v>
      </c>
      <c r="H115" s="6">
        <f>VLOOKUP(D115,'Product details'!$B$3:$E$9,3,FALSE)</f>
        <v>250</v>
      </c>
      <c r="I115" s="5">
        <f>VLOOKUP(D115,'Product details'!$B$3:$F$9,5,FALSE)</f>
        <v>80</v>
      </c>
      <c r="J115" s="6" t="str">
        <f>IFS(
  AND(F115&gt;=0, F115&lt;=2499), Regions!C$3,
  AND(F115&gt;=2500, F115&lt;=4999), Regions!C$4,
  AND(F115&gt;=5000, F115&lt;=7499), Regions!C$5,
  AND(F115&gt;=7500, F115&lt;=9999), Regions!C$6
)
</f>
        <v>East</v>
      </c>
      <c r="K115" s="7">
        <f t="array" ref="K115">IFS(
  E115="Economy",
  INDEX('Shipping cost'!$B:$E,
    IFS(
      H115&gt;=400, 12,
      H115&gt;=300, 11,
      H115&gt;=250, 10,
      H115&gt;=200, 9,
      H115&gt;=150, 8,
      H115&gt;=100, 7,
      H115&gt;=50, 6,
      H115&gt;=0, 5
    ),
    MATCH(J115, 'Shipping cost'!$B$4:$E$4, 0)
  ),
  E115="Standard",
  INDEX('Shipping cost'!$H:$K,
    IFS(
      H115&gt;=400, 12,
      H115&gt;=300, 11,
      H115&gt;=250, 10,
      H115&gt;=200, 9,
      H115&gt;=150, 8,
      H115&gt;=100, 7,
      H115&gt;=50, 6,
      H115&gt;=0, 5
    ),
    MATCH(J115, 'Shipping cost'!$H$4:$K$4, 0)
  ),
  E115="Express",
  INDEX('Shipping cost'!$N:$Q,
    IFS(
      H115&gt;=400, 12,
      H115&gt;=300, 11,
      H115&gt;=250, 10,
      H115&gt;=200, 9,
      H115&gt;=150, 8,
      H115&gt;=100, 7,
      H115&gt;=50, 6,
      H115&gt;=0, 5
    ),
    MATCH(J115, 'Shipping cost'!$N$4:$Q$4, 0)
  ),
  TRUE, 0
)
</f>
        <v>3.41</v>
      </c>
      <c r="L115" s="8">
        <f t="shared" si="1"/>
        <v>2</v>
      </c>
    </row>
    <row r="116" ht="15.75" customHeight="1">
      <c r="A116" s="3">
        <v>39348.0</v>
      </c>
      <c r="B116" s="4">
        <v>44973.0</v>
      </c>
      <c r="C116" s="3" t="s">
        <v>12</v>
      </c>
      <c r="D116" s="3" t="s">
        <v>16</v>
      </c>
      <c r="E116" s="3" t="s">
        <v>14</v>
      </c>
      <c r="F116" s="3">
        <v>4475.0</v>
      </c>
      <c r="G116" s="5">
        <f>VLOOKUP(D116,'Product details'!$B$3:$E$9,4,FALSE)</f>
        <v>5</v>
      </c>
      <c r="H116" s="6">
        <f>VLOOKUP(D116,'Product details'!$B$3:$E$9,3,FALSE)</f>
        <v>20</v>
      </c>
      <c r="I116" s="5">
        <f>VLOOKUP(D116,'Product details'!$B$3:$F$9,5,FALSE)</f>
        <v>1</v>
      </c>
      <c r="J116" s="6" t="str">
        <f>IFS(
  AND(F116&gt;=0, F116&lt;=2499), Regions!C$3,
  AND(F116&gt;=2500, F116&lt;=4999), Regions!C$4,
  AND(F116&gt;=5000, F116&lt;=7499), Regions!C$5,
  AND(F116&gt;=7500, F116&lt;=9999), Regions!C$6
)
</f>
        <v>East</v>
      </c>
      <c r="K116" s="7">
        <f t="array" ref="K116">IFS(
  E116="Economy",
  INDEX('Shipping cost'!$B:$E,
    IFS(
      H116&gt;=400, 12,
      H116&gt;=300, 11,
      H116&gt;=250, 10,
      H116&gt;=200, 9,
      H116&gt;=150, 8,
      H116&gt;=100, 7,
      H116&gt;=50, 6,
      H116&gt;=0, 5
    ),
    MATCH(J116, 'Shipping cost'!$B$4:$E$4, 0)
  ),
  E116="Standard",
  INDEX('Shipping cost'!$H:$K,
    IFS(
      H116&gt;=400, 12,
      H116&gt;=300, 11,
      H116&gt;=250, 10,
      H116&gt;=200, 9,
      H116&gt;=150, 8,
      H116&gt;=100, 7,
      H116&gt;=50, 6,
      H116&gt;=0, 5
    ),
    MATCH(J116, 'Shipping cost'!$H$4:$K$4, 0)
  ),
  E116="Express",
  INDEX('Shipping cost'!$N:$Q,
    IFS(
      H116&gt;=400, 12,
      H116&gt;=300, 11,
      H116&gt;=250, 10,
      H116&gt;=200, 9,
      H116&gt;=150, 8,
      H116&gt;=100, 7,
      H116&gt;=50, 6,
      H116&gt;=0, 5
    ),
    MATCH(J116, 'Shipping cost'!$N$4:$Q$4, 0)
  ),
  TRUE, 0
)
</f>
        <v>0.58</v>
      </c>
      <c r="L116" s="8">
        <f t="shared" si="1"/>
        <v>2</v>
      </c>
    </row>
    <row r="117" ht="15.75" customHeight="1">
      <c r="A117" s="3">
        <v>45069.0</v>
      </c>
      <c r="B117" s="4">
        <v>44973.0</v>
      </c>
      <c r="C117" s="3" t="s">
        <v>12</v>
      </c>
      <c r="D117" s="3" t="s">
        <v>13</v>
      </c>
      <c r="E117" s="3" t="s">
        <v>14</v>
      </c>
      <c r="F117" s="3">
        <v>9854.0</v>
      </c>
      <c r="G117" s="5">
        <f>VLOOKUP(D117,'Product details'!$B$3:$E$9,4,FALSE)</f>
        <v>300</v>
      </c>
      <c r="H117" s="6">
        <f>VLOOKUP(D117,'Product details'!$B$3:$E$9,3,FALSE)</f>
        <v>250</v>
      </c>
      <c r="I117" s="5">
        <f>VLOOKUP(D117,'Product details'!$B$3:$F$9,5,FALSE)</f>
        <v>80</v>
      </c>
      <c r="J117" s="6" t="str">
        <f>IFS(
  AND(F117&gt;=0, F117&lt;=2499), Regions!C$3,
  AND(F117&gt;=2500, F117&lt;=4999), Regions!C$4,
  AND(F117&gt;=5000, F117&lt;=7499), Regions!C$5,
  AND(F117&gt;=7500, F117&lt;=9999), Regions!C$6
)
</f>
        <v>West</v>
      </c>
      <c r="K117" s="7">
        <f t="array" ref="K117">IFS(
  E117="Economy",
  INDEX('Shipping cost'!$B:$E,
    IFS(
      H117&gt;=400, 12,
      H117&gt;=300, 11,
      H117&gt;=250, 10,
      H117&gt;=200, 9,
      H117&gt;=150, 8,
      H117&gt;=100, 7,
      H117&gt;=50, 6,
      H117&gt;=0, 5
    ),
    MATCH(J117, 'Shipping cost'!$B$4:$E$4, 0)
  ),
  E117="Standard",
  INDEX('Shipping cost'!$H:$K,
    IFS(
      H117&gt;=400, 12,
      H117&gt;=300, 11,
      H117&gt;=250, 10,
      H117&gt;=200, 9,
      H117&gt;=150, 8,
      H117&gt;=100, 7,
      H117&gt;=50, 6,
      H117&gt;=0, 5
    ),
    MATCH(J117, 'Shipping cost'!$H$4:$K$4, 0)
  ),
  E117="Express",
  INDEX('Shipping cost'!$N:$Q,
    IFS(
      H117&gt;=400, 12,
      H117&gt;=300, 11,
      H117&gt;=250, 10,
      H117&gt;=200, 9,
      H117&gt;=150, 8,
      H117&gt;=100, 7,
      H117&gt;=50, 6,
      H117&gt;=0, 5
    ),
    MATCH(J117, 'Shipping cost'!$N$4:$Q$4, 0)
  ),
  TRUE, 0
)
</f>
        <v>2.89</v>
      </c>
      <c r="L117" s="8">
        <f t="shared" si="1"/>
        <v>2</v>
      </c>
    </row>
    <row r="118" ht="15.75" customHeight="1">
      <c r="A118" s="3">
        <v>19724.0</v>
      </c>
      <c r="B118" s="10">
        <v>44974.0</v>
      </c>
      <c r="C118" s="11" t="s">
        <v>12</v>
      </c>
      <c r="D118" s="3" t="s">
        <v>16</v>
      </c>
      <c r="E118" s="3" t="s">
        <v>19</v>
      </c>
      <c r="F118" s="3">
        <v>2754.0</v>
      </c>
      <c r="G118" s="5">
        <f>VLOOKUP(D118,'Product details'!$B$3:$E$9,4,FALSE)</f>
        <v>5</v>
      </c>
      <c r="H118" s="6">
        <f>VLOOKUP(D118,'Product details'!$B$3:$E$9,3,FALSE)</f>
        <v>20</v>
      </c>
      <c r="I118" s="5">
        <f>VLOOKUP(D118,'Product details'!$B$3:$F$9,5,FALSE)</f>
        <v>1</v>
      </c>
      <c r="J118" s="6" t="str">
        <f>IFS(
  AND(F118&gt;=0, F118&lt;=2499), Regions!C$3,
  AND(F118&gt;=2500, F118&lt;=4999), Regions!C$4,
  AND(F118&gt;=5000, F118&lt;=7499), Regions!C$5,
  AND(F118&gt;=7500, F118&lt;=9999), Regions!C$6
)
</f>
        <v>East</v>
      </c>
      <c r="K118" s="7">
        <f t="array" ref="K118">IFS(
  E118="Economy",
  INDEX('Shipping cost'!$B:$E,
    IFS(
      H118&gt;=400, 12,
      H118&gt;=300, 11,
      H118&gt;=250, 10,
      H118&gt;=200, 9,
      H118&gt;=150, 8,
      H118&gt;=100, 7,
      H118&gt;=50, 6,
      H118&gt;=0, 5
    ),
    MATCH(J118, 'Shipping cost'!$B$4:$E$4, 0)
  ),
  E118="Standard",
  INDEX('Shipping cost'!$H:$K,
    IFS(
      H118&gt;=400, 12,
      H118&gt;=300, 11,
      H118&gt;=250, 10,
      H118&gt;=200, 9,
      H118&gt;=150, 8,
      H118&gt;=100, 7,
      H118&gt;=50, 6,
      H118&gt;=0, 5
    ),
    MATCH(J118, 'Shipping cost'!$H$4:$K$4, 0)
  ),
  E118="Express",
  INDEX('Shipping cost'!$N:$Q,
    IFS(
      H118&gt;=400, 12,
      H118&gt;=300, 11,
      H118&gt;=250, 10,
      H118&gt;=200, 9,
      H118&gt;=150, 8,
      H118&gt;=100, 7,
      H118&gt;=50, 6,
      H118&gt;=0, 5
    ),
    MATCH(J118, 'Shipping cost'!$N$4:$Q$4, 0)
  ),
  TRUE, 0
)
</f>
        <v>0.7</v>
      </c>
      <c r="L118" s="8">
        <f t="shared" si="1"/>
        <v>2</v>
      </c>
    </row>
    <row r="119" ht="15.75" customHeight="1">
      <c r="A119" s="3">
        <v>17722.0</v>
      </c>
      <c r="B119" s="10">
        <v>44976.0</v>
      </c>
      <c r="C119" s="11" t="s">
        <v>12</v>
      </c>
      <c r="D119" s="3" t="s">
        <v>13</v>
      </c>
      <c r="E119" s="3" t="s">
        <v>17</v>
      </c>
      <c r="F119" s="3">
        <v>2075.0</v>
      </c>
      <c r="G119" s="5">
        <f>VLOOKUP(D119,'Product details'!$B$3:$E$9,4,FALSE)</f>
        <v>300</v>
      </c>
      <c r="H119" s="6">
        <f>VLOOKUP(D119,'Product details'!$B$3:$E$9,3,FALSE)</f>
        <v>250</v>
      </c>
      <c r="I119" s="5">
        <f>VLOOKUP(D119,'Product details'!$B$3:$F$9,5,FALSE)</f>
        <v>80</v>
      </c>
      <c r="J119" s="6" t="str">
        <f>IFS(
  AND(F119&gt;=0, F119&lt;=2499), Regions!C$3,
  AND(F119&gt;=2500, F119&lt;=4999), Regions!C$4,
  AND(F119&gt;=5000, F119&lt;=7499), Regions!C$5,
  AND(F119&gt;=7500, F119&lt;=9999), Regions!C$6
)
</f>
        <v>North</v>
      </c>
      <c r="K119" s="7">
        <f t="array" ref="K119">IFS(
  E119="Economy",
  INDEX('Shipping cost'!$B:$E,
    IFS(
      H119&gt;=400, 12,
      H119&gt;=300, 11,
      H119&gt;=250, 10,
      H119&gt;=200, 9,
      H119&gt;=150, 8,
      H119&gt;=100, 7,
      H119&gt;=50, 6,
      H119&gt;=0, 5
    ),
    MATCH(J119, 'Shipping cost'!$B$4:$E$4, 0)
  ),
  E119="Standard",
  INDEX('Shipping cost'!$H:$K,
    IFS(
      H119&gt;=400, 12,
      H119&gt;=300, 11,
      H119&gt;=250, 10,
      H119&gt;=200, 9,
      H119&gt;=150, 8,
      H119&gt;=100, 7,
      H119&gt;=50, 6,
      H119&gt;=0, 5
    ),
    MATCH(J119, 'Shipping cost'!$H$4:$K$4, 0)
  ),
  E119="Express",
  INDEX('Shipping cost'!$N:$Q,
    IFS(
      H119&gt;=400, 12,
      H119&gt;=300, 11,
      H119&gt;=250, 10,
      H119&gt;=200, 9,
      H119&gt;=150, 8,
      H119&gt;=100, 7,
      H119&gt;=50, 6,
      H119&gt;=0, 5
    ),
    MATCH(J119, 'Shipping cost'!$N$4:$Q$4, 0)
  ),
  TRUE, 0
)
</f>
        <v>2.96</v>
      </c>
      <c r="L119" s="8">
        <f t="shared" si="1"/>
        <v>2</v>
      </c>
    </row>
    <row r="120" ht="15.75" customHeight="1">
      <c r="A120" s="3">
        <v>20613.0</v>
      </c>
      <c r="B120" s="10">
        <v>44976.0</v>
      </c>
      <c r="C120" s="11" t="s">
        <v>12</v>
      </c>
      <c r="D120" s="3" t="s">
        <v>15</v>
      </c>
      <c r="E120" s="3" t="s">
        <v>19</v>
      </c>
      <c r="F120" s="3">
        <v>1301.0</v>
      </c>
      <c r="G120" s="5">
        <f>VLOOKUP(D120,'Product details'!$B$3:$E$9,4,FALSE)</f>
        <v>30</v>
      </c>
      <c r="H120" s="6">
        <f>VLOOKUP(D120,'Product details'!$B$3:$E$9,3,FALSE)</f>
        <v>300</v>
      </c>
      <c r="I120" s="5">
        <f>VLOOKUP(D120,'Product details'!$B$3:$F$9,5,FALSE)</f>
        <v>7</v>
      </c>
      <c r="J120" s="6" t="str">
        <f>IFS(
  AND(F120&gt;=0, F120&lt;=2499), Regions!C$3,
  AND(F120&gt;=2500, F120&lt;=4999), Regions!C$4,
  AND(F120&gt;=5000, F120&lt;=7499), Regions!C$5,
  AND(F120&gt;=7500, F120&lt;=9999), Regions!C$6
)
</f>
        <v>North</v>
      </c>
      <c r="K120" s="7">
        <f t="array" ref="K120">IFS(
  E120="Economy",
  INDEX('Shipping cost'!$B:$E,
    IFS(
      H120&gt;=400, 12,
      H120&gt;=300, 11,
      H120&gt;=250, 10,
      H120&gt;=200, 9,
      H120&gt;=150, 8,
      H120&gt;=100, 7,
      H120&gt;=50, 6,
      H120&gt;=0, 5
    ),
    MATCH(J120, 'Shipping cost'!$B$4:$E$4, 0)
  ),
  E120="Standard",
  INDEX('Shipping cost'!$H:$K,
    IFS(
      H120&gt;=400, 12,
      H120&gt;=300, 11,
      H120&gt;=250, 10,
      H120&gt;=200, 9,
      H120&gt;=150, 8,
      H120&gt;=100, 7,
      H120&gt;=50, 6,
      H120&gt;=0, 5
    ),
    MATCH(J120, 'Shipping cost'!$H$4:$K$4, 0)
  ),
  E120="Express",
  INDEX('Shipping cost'!$N:$Q,
    IFS(
      H120&gt;=400, 12,
      H120&gt;=300, 11,
      H120&gt;=250, 10,
      H120&gt;=200, 9,
      H120&gt;=150, 8,
      H120&gt;=100, 7,
      H120&gt;=50, 6,
      H120&gt;=0, 5
    ),
    MATCH(J120, 'Shipping cost'!$N$4:$Q$4, 0)
  ),
  TRUE, 0
)
</f>
        <v>2.96</v>
      </c>
      <c r="L120" s="8">
        <f t="shared" si="1"/>
        <v>2</v>
      </c>
    </row>
    <row r="121" ht="15.75" customHeight="1">
      <c r="A121" s="3">
        <v>47390.0</v>
      </c>
      <c r="B121" s="4">
        <v>44976.0</v>
      </c>
      <c r="C121" s="3" t="s">
        <v>12</v>
      </c>
      <c r="D121" s="3" t="s">
        <v>13</v>
      </c>
      <c r="E121" s="3" t="s">
        <v>14</v>
      </c>
      <c r="F121" s="3">
        <v>5912.0</v>
      </c>
      <c r="G121" s="5">
        <f>VLOOKUP(D121,'Product details'!$B$3:$E$9,4,FALSE)</f>
        <v>300</v>
      </c>
      <c r="H121" s="6">
        <f>VLOOKUP(D121,'Product details'!$B$3:$E$9,3,FALSE)</f>
        <v>250</v>
      </c>
      <c r="I121" s="5">
        <f>VLOOKUP(D121,'Product details'!$B$3:$F$9,5,FALSE)</f>
        <v>80</v>
      </c>
      <c r="J121" s="6" t="str">
        <f>IFS(
  AND(F121&gt;=0, F121&lt;=2499), Regions!C$3,
  AND(F121&gt;=2500, F121&lt;=4999), Regions!C$4,
  AND(F121&gt;=5000, F121&lt;=7499), Regions!C$5,
  AND(F121&gt;=7500, F121&lt;=9999), Regions!C$6
)
</f>
        <v>South</v>
      </c>
      <c r="K121" s="7">
        <f t="array" ref="K121">IFS(
  E121="Economy",
  INDEX('Shipping cost'!$B:$E,
    IFS(
      H121&gt;=400, 12,
      H121&gt;=300, 11,
      H121&gt;=250, 10,
      H121&gt;=200, 9,
      H121&gt;=150, 8,
      H121&gt;=100, 7,
      H121&gt;=50, 6,
      H121&gt;=0, 5
    ),
    MATCH(J121, 'Shipping cost'!$B$4:$E$4, 0)
  ),
  E121="Standard",
  INDEX('Shipping cost'!$H:$K,
    IFS(
      H121&gt;=400, 12,
      H121&gt;=300, 11,
      H121&gt;=250, 10,
      H121&gt;=200, 9,
      H121&gt;=150, 8,
      H121&gt;=100, 7,
      H121&gt;=50, 6,
      H121&gt;=0, 5
    ),
    MATCH(J121, 'Shipping cost'!$H$4:$K$4, 0)
  ),
  E121="Express",
  INDEX('Shipping cost'!$N:$Q,
    IFS(
      H121&gt;=400, 12,
      H121&gt;=300, 11,
      H121&gt;=250, 10,
      H121&gt;=200, 9,
      H121&gt;=150, 8,
      H121&gt;=100, 7,
      H121&gt;=50, 6,
      H121&gt;=0, 5
    ),
    MATCH(J121, 'Shipping cost'!$N$4:$Q$4, 0)
  ),
  TRUE, 0
)
</f>
        <v>2.51</v>
      </c>
      <c r="L121" s="8">
        <f t="shared" si="1"/>
        <v>2</v>
      </c>
    </row>
    <row r="122" ht="15.75" customHeight="1">
      <c r="A122" s="3">
        <v>93061.0</v>
      </c>
      <c r="B122" s="4">
        <v>44976.0</v>
      </c>
      <c r="C122" s="3" t="s">
        <v>12</v>
      </c>
      <c r="D122" s="3" t="s">
        <v>18</v>
      </c>
      <c r="E122" s="3" t="s">
        <v>19</v>
      </c>
      <c r="F122" s="3">
        <v>1364.0</v>
      </c>
      <c r="G122" s="5">
        <f>VLOOKUP(D122,'Product details'!$B$3:$E$9,4,FALSE)</f>
        <v>25</v>
      </c>
      <c r="H122" s="6">
        <f>VLOOKUP(D122,'Product details'!$B$3:$E$9,3,FALSE)</f>
        <v>150</v>
      </c>
      <c r="I122" s="5">
        <f>VLOOKUP(D122,'Product details'!$B$3:$F$9,5,FALSE)</f>
        <v>5</v>
      </c>
      <c r="J122" s="6" t="str">
        <f>IFS(
  AND(F122&gt;=0, F122&lt;=2499), Regions!C$3,
  AND(F122&gt;=2500, F122&lt;=4999), Regions!C$4,
  AND(F122&gt;=5000, F122&lt;=7499), Regions!C$5,
  AND(F122&gt;=7500, F122&lt;=9999), Regions!C$6
)
</f>
        <v>North</v>
      </c>
      <c r="K122" s="7">
        <f t="array" ref="K122">IFS(
  E122="Economy",
  INDEX('Shipping cost'!$B:$E,
    IFS(
      H122&gt;=400, 12,
      H122&gt;=300, 11,
      H122&gt;=250, 10,
      H122&gt;=200, 9,
      H122&gt;=150, 8,
      H122&gt;=100, 7,
      H122&gt;=50, 6,
      H122&gt;=0, 5
    ),
    MATCH(J122, 'Shipping cost'!$B$4:$E$4, 0)
  ),
  E122="Standard",
  INDEX('Shipping cost'!$H:$K,
    IFS(
      H122&gt;=400, 12,
      H122&gt;=300, 11,
      H122&gt;=250, 10,
      H122&gt;=200, 9,
      H122&gt;=150, 8,
      H122&gt;=100, 7,
      H122&gt;=50, 6,
      H122&gt;=0, 5
    ),
    MATCH(J122, 'Shipping cost'!$H$4:$K$4, 0)
  ),
  E122="Express",
  INDEX('Shipping cost'!$N:$Q,
    IFS(
      H122&gt;=400, 12,
      H122&gt;=300, 11,
      H122&gt;=250, 10,
      H122&gt;=200, 9,
      H122&gt;=150, 8,
      H122&gt;=100, 7,
      H122&gt;=50, 6,
      H122&gt;=0, 5
    ),
    MATCH(J122, 'Shipping cost'!$N$4:$Q$4, 0)
  ),
  TRUE, 0
)
</f>
        <v>1.34</v>
      </c>
      <c r="L122" s="8">
        <f t="shared" si="1"/>
        <v>2</v>
      </c>
    </row>
    <row r="123" ht="15.75" customHeight="1">
      <c r="A123" s="3">
        <v>98530.0</v>
      </c>
      <c r="B123" s="4">
        <v>44976.0</v>
      </c>
      <c r="C123" s="3" t="s">
        <v>12</v>
      </c>
      <c r="D123" s="3" t="s">
        <v>16</v>
      </c>
      <c r="E123" s="3" t="s">
        <v>19</v>
      </c>
      <c r="F123" s="3">
        <v>5162.0</v>
      </c>
      <c r="G123" s="5">
        <f>VLOOKUP(D123,'Product details'!$B$3:$E$9,4,FALSE)</f>
        <v>5</v>
      </c>
      <c r="H123" s="6">
        <f>VLOOKUP(D123,'Product details'!$B$3:$E$9,3,FALSE)</f>
        <v>20</v>
      </c>
      <c r="I123" s="5">
        <f>VLOOKUP(D123,'Product details'!$B$3:$F$9,5,FALSE)</f>
        <v>1</v>
      </c>
      <c r="J123" s="6" t="str">
        <f>IFS(
  AND(F123&gt;=0, F123&lt;=2499), Regions!C$3,
  AND(F123&gt;=2500, F123&lt;=4999), Regions!C$4,
  AND(F123&gt;=5000, F123&lt;=7499), Regions!C$5,
  AND(F123&gt;=7500, F123&lt;=9999), Regions!C$6
)
</f>
        <v>South</v>
      </c>
      <c r="K123" s="7">
        <f t="array" ref="K123">IFS(
  E123="Economy",
  INDEX('Shipping cost'!$B:$E,
    IFS(
      H123&gt;=400, 12,
      H123&gt;=300, 11,
      H123&gt;=250, 10,
      H123&gt;=200, 9,
      H123&gt;=150, 8,
      H123&gt;=100, 7,
      H123&gt;=50, 6,
      H123&gt;=0, 5
    ),
    MATCH(J123, 'Shipping cost'!$B$4:$E$4, 0)
  ),
  E123="Standard",
  INDEX('Shipping cost'!$H:$K,
    IFS(
      H123&gt;=400, 12,
      H123&gt;=300, 11,
      H123&gt;=250, 10,
      H123&gt;=200, 9,
      H123&gt;=150, 8,
      H123&gt;=100, 7,
      H123&gt;=50, 6,
      H123&gt;=0, 5
    ),
    MATCH(J123, 'Shipping cost'!$H$4:$K$4, 0)
  ),
  E123="Express",
  INDEX('Shipping cost'!$N:$Q,
    IFS(
      H123&gt;=400, 12,
      H123&gt;=300, 11,
      H123&gt;=250, 10,
      H123&gt;=200, 9,
      H123&gt;=150, 8,
      H123&gt;=100, 7,
      H123&gt;=50, 6,
      H123&gt;=0, 5
    ),
    MATCH(J123, 'Shipping cost'!$N$4:$Q$4, 0)
  ),
  TRUE, 0
)
</f>
        <v>0.81</v>
      </c>
      <c r="L123" s="8">
        <f t="shared" si="1"/>
        <v>2</v>
      </c>
    </row>
    <row r="124" ht="15.75" customHeight="1">
      <c r="A124" s="3">
        <v>18433.0</v>
      </c>
      <c r="B124" s="4">
        <v>44977.0</v>
      </c>
      <c r="C124" s="3" t="s">
        <v>12</v>
      </c>
      <c r="D124" s="3" t="s">
        <v>13</v>
      </c>
      <c r="E124" s="3" t="s">
        <v>19</v>
      </c>
      <c r="F124" s="3">
        <v>9890.0</v>
      </c>
      <c r="G124" s="5">
        <f>VLOOKUP(D124,'Product details'!$B$3:$E$9,4,FALSE)</f>
        <v>300</v>
      </c>
      <c r="H124" s="6">
        <f>VLOOKUP(D124,'Product details'!$B$3:$E$9,3,FALSE)</f>
        <v>250</v>
      </c>
      <c r="I124" s="5">
        <f>VLOOKUP(D124,'Product details'!$B$3:$F$9,5,FALSE)</f>
        <v>80</v>
      </c>
      <c r="J124" s="6" t="str">
        <f>IFS(
  AND(F124&gt;=0, F124&lt;=2499), Regions!C$3,
  AND(F124&gt;=2500, F124&lt;=4999), Regions!C$4,
  AND(F124&gt;=5000, F124&lt;=7499), Regions!C$5,
  AND(F124&gt;=7500, F124&lt;=9999), Regions!C$6
)
</f>
        <v>West</v>
      </c>
      <c r="K124" s="7">
        <f t="array" ref="K124">IFS(
  E124="Economy",
  INDEX('Shipping cost'!$B:$E,
    IFS(
      H124&gt;=400, 12,
      H124&gt;=300, 11,
      H124&gt;=250, 10,
      H124&gt;=200, 9,
      H124&gt;=150, 8,
      H124&gt;=100, 7,
      H124&gt;=50, 6,
      H124&gt;=0, 5
    ),
    MATCH(J124, 'Shipping cost'!$B$4:$E$4, 0)
  ),
  E124="Standard",
  INDEX('Shipping cost'!$H:$K,
    IFS(
      H124&gt;=400, 12,
      H124&gt;=300, 11,
      H124&gt;=250, 10,
      H124&gt;=200, 9,
      H124&gt;=150, 8,
      H124&gt;=100, 7,
      H124&gt;=50, 6,
      H124&gt;=0, 5
    ),
    MATCH(J124, 'Shipping cost'!$H$4:$K$4, 0)
  ),
  E124="Express",
  INDEX('Shipping cost'!$N:$Q,
    IFS(
      H124&gt;=400, 12,
      H124&gt;=300, 11,
      H124&gt;=250, 10,
      H124&gt;=200, 9,
      H124&gt;=150, 8,
      H124&gt;=100, 7,
      H124&gt;=50, 6,
      H124&gt;=0, 5
    ),
    MATCH(J124, 'Shipping cost'!$N$4:$Q$4, 0)
  ),
  TRUE, 0
)
</f>
        <v>3.47</v>
      </c>
      <c r="L124" s="8">
        <f t="shared" si="1"/>
        <v>2</v>
      </c>
    </row>
    <row r="125" ht="15.75" customHeight="1">
      <c r="A125" s="3">
        <v>25589.0</v>
      </c>
      <c r="B125" s="4">
        <v>44977.0</v>
      </c>
      <c r="C125" s="3" t="s">
        <v>12</v>
      </c>
      <c r="D125" s="3" t="s">
        <v>16</v>
      </c>
      <c r="E125" s="3" t="s">
        <v>19</v>
      </c>
      <c r="F125" s="3">
        <v>1466.0</v>
      </c>
      <c r="G125" s="5">
        <f>VLOOKUP(D125,'Product details'!$B$3:$E$9,4,FALSE)</f>
        <v>5</v>
      </c>
      <c r="H125" s="6">
        <f>VLOOKUP(D125,'Product details'!$B$3:$E$9,3,FALSE)</f>
        <v>20</v>
      </c>
      <c r="I125" s="5">
        <f>VLOOKUP(D125,'Product details'!$B$3:$F$9,5,FALSE)</f>
        <v>1</v>
      </c>
      <c r="J125" s="6" t="str">
        <f>IFS(
  AND(F125&gt;=0, F125&lt;=2499), Regions!C$3,
  AND(F125&gt;=2500, F125&lt;=4999), Regions!C$4,
  AND(F125&gt;=5000, F125&lt;=7499), Regions!C$5,
  AND(F125&gt;=7500, F125&lt;=9999), Regions!C$6
)
</f>
        <v>North</v>
      </c>
      <c r="K125" s="7">
        <f t="array" ref="K125">IFS(
  E125="Economy",
  INDEX('Shipping cost'!$B:$E,
    IFS(
      H125&gt;=400, 12,
      H125&gt;=300, 11,
      H125&gt;=250, 10,
      H125&gt;=200, 9,
      H125&gt;=150, 8,
      H125&gt;=100, 7,
      H125&gt;=50, 6,
      H125&gt;=0, 5
    ),
    MATCH(J125, 'Shipping cost'!$B$4:$E$4, 0)
  ),
  E125="Standard",
  INDEX('Shipping cost'!$H:$K,
    IFS(
      H125&gt;=400, 12,
      H125&gt;=300, 11,
      H125&gt;=250, 10,
      H125&gt;=200, 9,
      H125&gt;=150, 8,
      H125&gt;=100, 7,
      H125&gt;=50, 6,
      H125&gt;=0, 5
    ),
    MATCH(J125, 'Shipping cost'!$H$4:$K$4, 0)
  ),
  E125="Express",
  INDEX('Shipping cost'!$N:$Q,
    IFS(
      H125&gt;=400, 12,
      H125&gt;=300, 11,
      H125&gt;=250, 10,
      H125&gt;=200, 9,
      H125&gt;=150, 8,
      H125&gt;=100, 7,
      H125&gt;=50, 6,
      H125&gt;=0, 5
    ),
    MATCH(J125, 'Shipping cost'!$N$4:$Q$4, 0)
  ),
  TRUE, 0
)
</f>
        <v>0.6</v>
      </c>
      <c r="L125" s="8">
        <f t="shared" si="1"/>
        <v>2</v>
      </c>
    </row>
    <row r="126" ht="15.75" customHeight="1">
      <c r="A126" s="3">
        <v>67358.0</v>
      </c>
      <c r="B126" s="4">
        <v>44977.0</v>
      </c>
      <c r="C126" s="3" t="s">
        <v>21</v>
      </c>
      <c r="D126" s="3" t="s">
        <v>13</v>
      </c>
      <c r="E126" s="3" t="s">
        <v>14</v>
      </c>
      <c r="F126" s="3">
        <v>7099.0</v>
      </c>
      <c r="G126" s="5">
        <f>VLOOKUP(D126,'Product details'!$B$3:$E$9,4,FALSE)</f>
        <v>300</v>
      </c>
      <c r="H126" s="6">
        <f>VLOOKUP(D126,'Product details'!$B$3:$E$9,3,FALSE)</f>
        <v>250</v>
      </c>
      <c r="I126" s="5">
        <f>VLOOKUP(D126,'Product details'!$B$3:$F$9,5,FALSE)</f>
        <v>80</v>
      </c>
      <c r="J126" s="6" t="str">
        <f>IFS(
  AND(F126&gt;=0, F126&lt;=2499), Regions!C$3,
  AND(F126&gt;=2500, F126&lt;=4999), Regions!C$4,
  AND(F126&gt;=5000, F126&lt;=7499), Regions!C$5,
  AND(F126&gt;=7500, F126&lt;=9999), Regions!C$6
)
</f>
        <v>South</v>
      </c>
      <c r="K126" s="7">
        <f t="array" ref="K126">IFS(
  E126="Economy",
  INDEX('Shipping cost'!$B:$E,
    IFS(
      H126&gt;=400, 12,
      H126&gt;=300, 11,
      H126&gt;=250, 10,
      H126&gt;=200, 9,
      H126&gt;=150, 8,
      H126&gt;=100, 7,
      H126&gt;=50, 6,
      H126&gt;=0, 5
    ),
    MATCH(J126, 'Shipping cost'!$B$4:$E$4, 0)
  ),
  E126="Standard",
  INDEX('Shipping cost'!$H:$K,
    IFS(
      H126&gt;=400, 12,
      H126&gt;=300, 11,
      H126&gt;=250, 10,
      H126&gt;=200, 9,
      H126&gt;=150, 8,
      H126&gt;=100, 7,
      H126&gt;=50, 6,
      H126&gt;=0, 5
    ),
    MATCH(J126, 'Shipping cost'!$H$4:$K$4, 0)
  ),
  E126="Express",
  INDEX('Shipping cost'!$N:$Q,
    IFS(
      H126&gt;=400, 12,
      H126&gt;=300, 11,
      H126&gt;=250, 10,
      H126&gt;=200, 9,
      H126&gt;=150, 8,
      H126&gt;=100, 7,
      H126&gt;=50, 6,
      H126&gt;=0, 5
    ),
    MATCH(J126, 'Shipping cost'!$N$4:$Q$4, 0)
  ),
  TRUE, 0
)
</f>
        <v>2.51</v>
      </c>
      <c r="L126" s="8">
        <f t="shared" si="1"/>
        <v>2</v>
      </c>
    </row>
    <row r="127" ht="15.75" customHeight="1">
      <c r="A127" s="3">
        <v>75021.0</v>
      </c>
      <c r="B127" s="4">
        <v>44977.0</v>
      </c>
      <c r="C127" s="3" t="s">
        <v>21</v>
      </c>
      <c r="D127" s="3" t="s">
        <v>23</v>
      </c>
      <c r="E127" s="3" t="s">
        <v>14</v>
      </c>
      <c r="F127" s="3">
        <v>4494.0</v>
      </c>
      <c r="G127" s="5">
        <f>VLOOKUP(D127,'Product details'!$B$3:$E$9,4,FALSE)</f>
        <v>25</v>
      </c>
      <c r="H127" s="6">
        <f>VLOOKUP(D127,'Product details'!$B$3:$E$9,3,FALSE)</f>
        <v>50</v>
      </c>
      <c r="I127" s="5">
        <f>VLOOKUP(D127,'Product details'!$B$3:$F$9,5,FALSE)</f>
        <v>3</v>
      </c>
      <c r="J127" s="6" t="str">
        <f>IFS(
  AND(F127&gt;=0, F127&lt;=2499), Regions!C$3,
  AND(F127&gt;=2500, F127&lt;=4999), Regions!C$4,
  AND(F127&gt;=5000, F127&lt;=7499), Regions!C$5,
  AND(F127&gt;=7500, F127&lt;=9999), Regions!C$6
)
</f>
        <v>East</v>
      </c>
      <c r="K127" s="7">
        <f t="array" ref="K127">IFS(
  E127="Economy",
  INDEX('Shipping cost'!$B:$E,
    IFS(
      H127&gt;=400, 12,
      H127&gt;=300, 11,
      H127&gt;=250, 10,
      H127&gt;=200, 9,
      H127&gt;=150, 8,
      H127&gt;=100, 7,
      H127&gt;=50, 6,
      H127&gt;=0, 5
    ),
    MATCH(J127, 'Shipping cost'!$B$4:$E$4, 0)
  ),
  E127="Standard",
  INDEX('Shipping cost'!$H:$K,
    IFS(
      H127&gt;=400, 12,
      H127&gt;=300, 11,
      H127&gt;=250, 10,
      H127&gt;=200, 9,
      H127&gt;=150, 8,
      H127&gt;=100, 7,
      H127&gt;=50, 6,
      H127&gt;=0, 5
    ),
    MATCH(J127, 'Shipping cost'!$H$4:$K$4, 0)
  ),
  E127="Express",
  INDEX('Shipping cost'!$N:$Q,
    IFS(
      H127&gt;=400, 12,
      H127&gt;=300, 11,
      H127&gt;=250, 10,
      H127&gt;=200, 9,
      H127&gt;=150, 8,
      H127&gt;=100, 7,
      H127&gt;=50, 6,
      H127&gt;=0, 5
    ),
    MATCH(J127, 'Shipping cost'!$N$4:$Q$4, 0)
  ),
  TRUE, 0
)
</f>
        <v>0.75</v>
      </c>
      <c r="L127" s="8">
        <f t="shared" si="1"/>
        <v>2</v>
      </c>
    </row>
    <row r="128" ht="15.75" customHeight="1">
      <c r="A128" s="3">
        <v>81272.0</v>
      </c>
      <c r="B128" s="4">
        <v>44977.0</v>
      </c>
      <c r="C128" s="3" t="s">
        <v>12</v>
      </c>
      <c r="D128" s="3" t="s">
        <v>13</v>
      </c>
      <c r="E128" s="3" t="s">
        <v>17</v>
      </c>
      <c r="F128" s="3">
        <v>6203.0</v>
      </c>
      <c r="G128" s="5">
        <f>VLOOKUP(D128,'Product details'!$B$3:$E$9,4,FALSE)</f>
        <v>300</v>
      </c>
      <c r="H128" s="6">
        <f>VLOOKUP(D128,'Product details'!$B$3:$E$9,3,FALSE)</f>
        <v>250</v>
      </c>
      <c r="I128" s="5">
        <f>VLOOKUP(D128,'Product details'!$B$3:$F$9,5,FALSE)</f>
        <v>80</v>
      </c>
      <c r="J128" s="6" t="str">
        <f>IFS(
  AND(F128&gt;=0, F128&lt;=2499), Regions!C$3,
  AND(F128&gt;=2500, F128&lt;=4999), Regions!C$4,
  AND(F128&gt;=5000, F128&lt;=7499), Regions!C$5,
  AND(F128&gt;=7500, F128&lt;=9999), Regions!C$6
)
</f>
        <v>South</v>
      </c>
      <c r="K128" s="7">
        <f t="array" ref="K128">IFS(
  E128="Economy",
  INDEX('Shipping cost'!$B:$E,
    IFS(
      H128&gt;=400, 12,
      H128&gt;=300, 11,
      H128&gt;=250, 10,
      H128&gt;=200, 9,
      H128&gt;=150, 8,
      H128&gt;=100, 7,
      H128&gt;=50, 6,
      H128&gt;=0, 5
    ),
    MATCH(J128, 'Shipping cost'!$B$4:$E$4, 0)
  ),
  E128="Standard",
  INDEX('Shipping cost'!$H:$K,
    IFS(
      H128&gt;=400, 12,
      H128&gt;=300, 11,
      H128&gt;=250, 10,
      H128&gt;=200, 9,
      H128&gt;=150, 8,
      H128&gt;=100, 7,
      H128&gt;=50, 6,
      H128&gt;=0, 5
    ),
    MATCH(J128, 'Shipping cost'!$H$4:$K$4, 0)
  ),
  E128="Express",
  INDEX('Shipping cost'!$N:$Q,
    IFS(
      H128&gt;=400, 12,
      H128&gt;=300, 11,
      H128&gt;=250, 10,
      H128&gt;=200, 9,
      H128&gt;=150, 8,
      H128&gt;=100, 7,
      H128&gt;=50, 6,
      H128&gt;=0, 5
    ),
    MATCH(J128, 'Shipping cost'!$N$4:$Q$4, 0)
  ),
  TRUE, 0
)
</f>
        <v>3.93</v>
      </c>
      <c r="L128" s="8">
        <f t="shared" si="1"/>
        <v>2</v>
      </c>
    </row>
    <row r="129" ht="15.75" customHeight="1">
      <c r="A129" s="3">
        <v>66199.0</v>
      </c>
      <c r="B129" s="4">
        <v>44978.0</v>
      </c>
      <c r="C129" s="3" t="s">
        <v>12</v>
      </c>
      <c r="D129" s="3" t="s">
        <v>13</v>
      </c>
      <c r="E129" s="3" t="s">
        <v>17</v>
      </c>
      <c r="F129" s="3">
        <v>7640.0</v>
      </c>
      <c r="G129" s="5">
        <f>VLOOKUP(D129,'Product details'!$B$3:$E$9,4,FALSE)</f>
        <v>300</v>
      </c>
      <c r="H129" s="6">
        <f>VLOOKUP(D129,'Product details'!$B$3:$E$9,3,FALSE)</f>
        <v>250</v>
      </c>
      <c r="I129" s="5">
        <f>VLOOKUP(D129,'Product details'!$B$3:$F$9,5,FALSE)</f>
        <v>80</v>
      </c>
      <c r="J129" s="6" t="str">
        <f>IFS(
  AND(F129&gt;=0, F129&lt;=2499), Regions!C$3,
  AND(F129&gt;=2500, F129&lt;=4999), Regions!C$4,
  AND(F129&gt;=5000, F129&lt;=7499), Regions!C$5,
  AND(F129&gt;=7500, F129&lt;=9999), Regions!C$6
)
</f>
        <v>West</v>
      </c>
      <c r="K129" s="7">
        <f t="array" ref="K129">IFS(
  E129="Economy",
  INDEX('Shipping cost'!$B:$E,
    IFS(
      H129&gt;=400, 12,
      H129&gt;=300, 11,
      H129&gt;=250, 10,
      H129&gt;=200, 9,
      H129&gt;=150, 8,
      H129&gt;=100, 7,
      H129&gt;=50, 6,
      H129&gt;=0, 5
    ),
    MATCH(J129, 'Shipping cost'!$B$4:$E$4, 0)
  ),
  E129="Standard",
  INDEX('Shipping cost'!$H:$K,
    IFS(
      H129&gt;=400, 12,
      H129&gt;=300, 11,
      H129&gt;=250, 10,
      H129&gt;=200, 9,
      H129&gt;=150, 8,
      H129&gt;=100, 7,
      H129&gt;=50, 6,
      H129&gt;=0, 5
    ),
    MATCH(J129, 'Shipping cost'!$H$4:$K$4, 0)
  ),
  E129="Express",
  INDEX('Shipping cost'!$N:$Q,
    IFS(
      H129&gt;=400, 12,
      H129&gt;=300, 11,
      H129&gt;=250, 10,
      H129&gt;=200, 9,
      H129&gt;=150, 8,
      H129&gt;=100, 7,
      H129&gt;=50, 6,
      H129&gt;=0, 5
    ),
    MATCH(J129, 'Shipping cost'!$N$4:$Q$4, 0)
  ),
  TRUE, 0
)
</f>
        <v>4.52</v>
      </c>
      <c r="L129" s="8">
        <f t="shared" si="1"/>
        <v>2</v>
      </c>
    </row>
    <row r="130" ht="15.75" customHeight="1">
      <c r="A130" s="3">
        <v>88274.0</v>
      </c>
      <c r="B130" s="4">
        <v>44978.0</v>
      </c>
      <c r="C130" s="3" t="s">
        <v>12</v>
      </c>
      <c r="D130" s="3" t="s">
        <v>16</v>
      </c>
      <c r="E130" s="3" t="s">
        <v>14</v>
      </c>
      <c r="F130" s="3">
        <v>3836.0</v>
      </c>
      <c r="G130" s="5">
        <f>VLOOKUP(D130,'Product details'!$B$3:$E$9,4,FALSE)</f>
        <v>5</v>
      </c>
      <c r="H130" s="6">
        <f>VLOOKUP(D130,'Product details'!$B$3:$E$9,3,FALSE)</f>
        <v>20</v>
      </c>
      <c r="I130" s="5">
        <f>VLOOKUP(D130,'Product details'!$B$3:$F$9,5,FALSE)</f>
        <v>1</v>
      </c>
      <c r="J130" s="6" t="str">
        <f>IFS(
  AND(F130&gt;=0, F130&lt;=2499), Regions!C$3,
  AND(F130&gt;=2500, F130&lt;=4999), Regions!C$4,
  AND(F130&gt;=5000, F130&lt;=7499), Regions!C$5,
  AND(F130&gt;=7500, F130&lt;=9999), Regions!C$6
)
</f>
        <v>East</v>
      </c>
      <c r="K130" s="7">
        <f t="array" ref="K130">IFS(
  E130="Economy",
  INDEX('Shipping cost'!$B:$E,
    IFS(
      H130&gt;=400, 12,
      H130&gt;=300, 11,
      H130&gt;=250, 10,
      H130&gt;=200, 9,
      H130&gt;=150, 8,
      H130&gt;=100, 7,
      H130&gt;=50, 6,
      H130&gt;=0, 5
    ),
    MATCH(J130, 'Shipping cost'!$B$4:$E$4, 0)
  ),
  E130="Standard",
  INDEX('Shipping cost'!$H:$K,
    IFS(
      H130&gt;=400, 12,
      H130&gt;=300, 11,
      H130&gt;=250, 10,
      H130&gt;=200, 9,
      H130&gt;=150, 8,
      H130&gt;=100, 7,
      H130&gt;=50, 6,
      H130&gt;=0, 5
    ),
    MATCH(J130, 'Shipping cost'!$H$4:$K$4, 0)
  ),
  E130="Express",
  INDEX('Shipping cost'!$N:$Q,
    IFS(
      H130&gt;=400, 12,
      H130&gt;=300, 11,
      H130&gt;=250, 10,
      H130&gt;=200, 9,
      H130&gt;=150, 8,
      H130&gt;=100, 7,
      H130&gt;=50, 6,
      H130&gt;=0, 5
    ),
    MATCH(J130, 'Shipping cost'!$N$4:$Q$4, 0)
  ),
  TRUE, 0
)
</f>
        <v>0.58</v>
      </c>
      <c r="L130" s="8">
        <f t="shared" si="1"/>
        <v>2</v>
      </c>
    </row>
    <row r="131" ht="15.75" customHeight="1">
      <c r="A131" s="3">
        <v>30172.0</v>
      </c>
      <c r="B131" s="4">
        <v>44979.0</v>
      </c>
      <c r="C131" s="3" t="s">
        <v>12</v>
      </c>
      <c r="D131" s="3" t="s">
        <v>22</v>
      </c>
      <c r="E131" s="3" t="s">
        <v>19</v>
      </c>
      <c r="F131" s="3">
        <v>4732.0</v>
      </c>
      <c r="G131" s="5">
        <f>VLOOKUP(D131,'Product details'!$B$3:$E$9,4,FALSE)</f>
        <v>20</v>
      </c>
      <c r="H131" s="6">
        <f>VLOOKUP(D131,'Product details'!$B$3:$E$9,3,FALSE)</f>
        <v>250</v>
      </c>
      <c r="I131" s="5">
        <f>VLOOKUP(D131,'Product details'!$B$3:$F$9,5,FALSE)</f>
        <v>3</v>
      </c>
      <c r="J131" s="6" t="str">
        <f>IFS(
  AND(F131&gt;=0, F131&lt;=2499), Regions!C$3,
  AND(F131&gt;=2500, F131&lt;=4999), Regions!C$4,
  AND(F131&gt;=5000, F131&lt;=7499), Regions!C$5,
  AND(F131&gt;=7500, F131&lt;=9999), Regions!C$6
)
</f>
        <v>East</v>
      </c>
      <c r="K131" s="7">
        <f t="array" ref="K131">IFS(
  E131="Economy",
  INDEX('Shipping cost'!$B:$E,
    IFS(
      H131&gt;=400, 12,
      H131&gt;=300, 11,
      H131&gt;=250, 10,
      H131&gt;=200, 9,
      H131&gt;=150, 8,
      H131&gt;=100, 7,
      H131&gt;=50, 6,
      H131&gt;=0, 5
    ),
    MATCH(J131, 'Shipping cost'!$B$4:$E$4, 0)
  ),
  E131="Standard",
  INDEX('Shipping cost'!$H:$K,
    IFS(
      H131&gt;=400, 12,
      H131&gt;=300, 11,
      H131&gt;=250, 10,
      H131&gt;=200, 9,
      H131&gt;=150, 8,
      H131&gt;=100, 7,
      H131&gt;=50, 6,
      H131&gt;=0, 5
    ),
    MATCH(J131, 'Shipping cost'!$H$4:$K$4, 0)
  ),
  E131="Express",
  INDEX('Shipping cost'!$N:$Q,
    IFS(
      H131&gt;=400, 12,
      H131&gt;=300, 11,
      H131&gt;=250, 10,
      H131&gt;=200, 9,
      H131&gt;=150, 8,
      H131&gt;=100, 7,
      H131&gt;=50, 6,
      H131&gt;=0, 5
    ),
    MATCH(J131, 'Shipping cost'!$N$4:$Q$4, 0)
  ),
  TRUE, 0
)
</f>
        <v>2.62</v>
      </c>
      <c r="L131" s="8">
        <f t="shared" si="1"/>
        <v>2</v>
      </c>
    </row>
    <row r="132" ht="15.75" customHeight="1">
      <c r="A132" s="3">
        <v>48345.0</v>
      </c>
      <c r="B132" s="4">
        <v>44979.0</v>
      </c>
      <c r="C132" s="3" t="s">
        <v>12</v>
      </c>
      <c r="D132" s="3" t="s">
        <v>20</v>
      </c>
      <c r="E132" s="3" t="s">
        <v>19</v>
      </c>
      <c r="F132" s="3">
        <v>4960.0</v>
      </c>
      <c r="G132" s="5">
        <f>VLOOKUP(D132,'Product details'!$B$3:$E$9,4,FALSE)</f>
        <v>50</v>
      </c>
      <c r="H132" s="6">
        <f>VLOOKUP(D132,'Product details'!$B$3:$E$9,3,FALSE)</f>
        <v>150</v>
      </c>
      <c r="I132" s="5">
        <f>VLOOKUP(D132,'Product details'!$B$3:$F$9,5,FALSE)</f>
        <v>9</v>
      </c>
      <c r="J132" s="6" t="str">
        <f>IFS(
  AND(F132&gt;=0, F132&lt;=2499), Regions!C$3,
  AND(F132&gt;=2500, F132&lt;=4999), Regions!C$4,
  AND(F132&gt;=5000, F132&lt;=7499), Regions!C$5,
  AND(F132&gt;=7500, F132&lt;=9999), Regions!C$6
)
</f>
        <v>East</v>
      </c>
      <c r="K132" s="7">
        <f t="array" ref="K132">IFS(
  E132="Economy",
  INDEX('Shipping cost'!$B:$E,
    IFS(
      H132&gt;=400, 12,
      H132&gt;=300, 11,
      H132&gt;=250, 10,
      H132&gt;=200, 9,
      H132&gt;=150, 8,
      H132&gt;=100, 7,
      H132&gt;=50, 6,
      H132&gt;=0, 5
    ),
    MATCH(J132, 'Shipping cost'!$B$4:$E$4, 0)
  ),
  E132="Standard",
  INDEX('Shipping cost'!$H:$K,
    IFS(
      H132&gt;=400, 12,
      H132&gt;=300, 11,
      H132&gt;=250, 10,
      H132&gt;=200, 9,
      H132&gt;=150, 8,
      H132&gt;=100, 7,
      H132&gt;=50, 6,
      H132&gt;=0, 5
    ),
    MATCH(J132, 'Shipping cost'!$H$4:$K$4, 0)
  ),
  E132="Express",
  INDEX('Shipping cost'!$N:$Q,
    IFS(
      H132&gt;=400, 12,
      H132&gt;=300, 11,
      H132&gt;=250, 10,
      H132&gt;=200, 9,
      H132&gt;=150, 8,
      H132&gt;=100, 7,
      H132&gt;=50, 6,
      H132&gt;=0, 5
    ),
    MATCH(J132, 'Shipping cost'!$N$4:$Q$4, 0)
  ),
  TRUE, 0
)
</f>
        <v>1.54</v>
      </c>
      <c r="L132" s="8">
        <f t="shared" si="1"/>
        <v>2</v>
      </c>
    </row>
    <row r="133" ht="15.75" customHeight="1">
      <c r="A133" s="3">
        <v>71645.0</v>
      </c>
      <c r="B133" s="4">
        <v>44979.0</v>
      </c>
      <c r="C133" s="3" t="s">
        <v>12</v>
      </c>
      <c r="D133" s="3" t="s">
        <v>13</v>
      </c>
      <c r="E133" s="3" t="s">
        <v>19</v>
      </c>
      <c r="F133" s="3">
        <v>5361.0</v>
      </c>
      <c r="G133" s="5">
        <f>VLOOKUP(D133,'Product details'!$B$3:$E$9,4,FALSE)</f>
        <v>300</v>
      </c>
      <c r="H133" s="6">
        <f>VLOOKUP(D133,'Product details'!$B$3:$E$9,3,FALSE)</f>
        <v>250</v>
      </c>
      <c r="I133" s="5">
        <f>VLOOKUP(D133,'Product details'!$B$3:$F$9,5,FALSE)</f>
        <v>80</v>
      </c>
      <c r="J133" s="6" t="str">
        <f>IFS(
  AND(F133&gt;=0, F133&lt;=2499), Regions!C$3,
  AND(F133&gt;=2500, F133&lt;=4999), Regions!C$4,
  AND(F133&gt;=5000, F133&lt;=7499), Regions!C$5,
  AND(F133&gt;=7500, F133&lt;=9999), Regions!C$6
)
</f>
        <v>South</v>
      </c>
      <c r="K133" s="7">
        <f t="array" ref="K133">IFS(
  E133="Economy",
  INDEX('Shipping cost'!$B:$E,
    IFS(
      H133&gt;=400, 12,
      H133&gt;=300, 11,
      H133&gt;=250, 10,
      H133&gt;=200, 9,
      H133&gt;=150, 8,
      H133&gt;=100, 7,
      H133&gt;=50, 6,
      H133&gt;=0, 5
    ),
    MATCH(J133, 'Shipping cost'!$B$4:$E$4, 0)
  ),
  E133="Standard",
  INDEX('Shipping cost'!$H:$K,
    IFS(
      H133&gt;=400, 12,
      H133&gt;=300, 11,
      H133&gt;=250, 10,
      H133&gt;=200, 9,
      H133&gt;=150, 8,
      H133&gt;=100, 7,
      H133&gt;=50, 6,
      H133&gt;=0, 5
    ),
    MATCH(J133, 'Shipping cost'!$H$4:$K$4, 0)
  ),
  E133="Express",
  INDEX('Shipping cost'!$N:$Q,
    IFS(
      H133&gt;=400, 12,
      H133&gt;=300, 11,
      H133&gt;=250, 10,
      H133&gt;=200, 9,
      H133&gt;=150, 8,
      H133&gt;=100, 7,
      H133&gt;=50, 6,
      H133&gt;=0, 5
    ),
    MATCH(J133, 'Shipping cost'!$N$4:$Q$4, 0)
  ),
  TRUE, 0
)
</f>
        <v>3.02</v>
      </c>
      <c r="L133" s="8">
        <f t="shared" si="1"/>
        <v>2</v>
      </c>
    </row>
    <row r="134" ht="15.75" customHeight="1">
      <c r="A134" s="3">
        <v>95886.0</v>
      </c>
      <c r="B134" s="4">
        <v>44979.0</v>
      </c>
      <c r="C134" s="3" t="s">
        <v>12</v>
      </c>
      <c r="D134" s="3" t="s">
        <v>20</v>
      </c>
      <c r="E134" s="3" t="s">
        <v>14</v>
      </c>
      <c r="F134" s="3">
        <v>3414.0</v>
      </c>
      <c r="G134" s="5">
        <f>VLOOKUP(D134,'Product details'!$B$3:$E$9,4,FALSE)</f>
        <v>50</v>
      </c>
      <c r="H134" s="6">
        <f>VLOOKUP(D134,'Product details'!$B$3:$E$9,3,FALSE)</f>
        <v>150</v>
      </c>
      <c r="I134" s="5">
        <f>VLOOKUP(D134,'Product details'!$B$3:$F$9,5,FALSE)</f>
        <v>9</v>
      </c>
      <c r="J134" s="6" t="str">
        <f>IFS(
  AND(F134&gt;=0, F134&lt;=2499), Regions!C$3,
  AND(F134&gt;=2500, F134&lt;=4999), Regions!C$4,
  AND(F134&gt;=5000, F134&lt;=7499), Regions!C$5,
  AND(F134&gt;=7500, F134&lt;=9999), Regions!C$6
)
</f>
        <v>East</v>
      </c>
      <c r="K134" s="7">
        <f t="array" ref="K134">IFS(
  E134="Economy",
  INDEX('Shipping cost'!$B:$E,
    IFS(
      H134&gt;=400, 12,
      H134&gt;=300, 11,
      H134&gt;=250, 10,
      H134&gt;=200, 9,
      H134&gt;=150, 8,
      H134&gt;=100, 7,
      H134&gt;=50, 6,
      H134&gt;=0, 5
    ),
    MATCH(J134, 'Shipping cost'!$B$4:$E$4, 0)
  ),
  E134="Standard",
  INDEX('Shipping cost'!$H:$K,
    IFS(
      H134&gt;=400, 12,
      H134&gt;=300, 11,
      H134&gt;=250, 10,
      H134&gt;=200, 9,
      H134&gt;=150, 8,
      H134&gt;=100, 7,
      H134&gt;=50, 6,
      H134&gt;=0, 5
    ),
    MATCH(J134, 'Shipping cost'!$H$4:$K$4, 0)
  ),
  E134="Express",
  INDEX('Shipping cost'!$N:$Q,
    IFS(
      H134&gt;=400, 12,
      H134&gt;=300, 11,
      H134&gt;=250, 10,
      H134&gt;=200, 9,
      H134&gt;=150, 8,
      H134&gt;=100, 7,
      H134&gt;=50, 6,
      H134&gt;=0, 5
    ),
    MATCH(J134, 'Shipping cost'!$N$4:$Q$4, 0)
  ),
  TRUE, 0
)
</f>
        <v>1.28</v>
      </c>
      <c r="L134" s="8">
        <f t="shared" si="1"/>
        <v>2</v>
      </c>
    </row>
    <row r="135" ht="15.75" customHeight="1">
      <c r="A135" s="3">
        <v>10053.0</v>
      </c>
      <c r="B135" s="4">
        <v>44980.0</v>
      </c>
      <c r="C135" s="3" t="s">
        <v>12</v>
      </c>
      <c r="D135" s="3" t="s">
        <v>23</v>
      </c>
      <c r="E135" s="3" t="s">
        <v>17</v>
      </c>
      <c r="F135" s="3">
        <v>7230.0</v>
      </c>
      <c r="G135" s="5">
        <f>VLOOKUP(D135,'Product details'!$B$3:$E$9,4,FALSE)</f>
        <v>25</v>
      </c>
      <c r="H135" s="6">
        <f>VLOOKUP(D135,'Product details'!$B$3:$E$9,3,FALSE)</f>
        <v>50</v>
      </c>
      <c r="I135" s="5">
        <f>VLOOKUP(D135,'Product details'!$B$3:$F$9,5,FALSE)</f>
        <v>3</v>
      </c>
      <c r="J135" s="6" t="str">
        <f>IFS(
  AND(F135&gt;=0, F135&lt;=2499), Regions!C$3,
  AND(F135&gt;=2500, F135&lt;=4999), Regions!C$4,
  AND(F135&gt;=5000, F135&lt;=7499), Regions!C$5,
  AND(F135&gt;=7500, F135&lt;=9999), Regions!C$6
)
</f>
        <v>South</v>
      </c>
      <c r="K135" s="7">
        <f t="array" ref="K135">IFS(
  E135="Economy",
  INDEX('Shipping cost'!$B:$E,
    IFS(
      H135&gt;=400, 12,
      H135&gt;=300, 11,
      H135&gt;=250, 10,
      H135&gt;=200, 9,
      H135&gt;=150, 8,
      H135&gt;=100, 7,
      H135&gt;=50, 6,
      H135&gt;=0, 5
    ),
    MATCH(J135, 'Shipping cost'!$B$4:$E$4, 0)
  ),
  E135="Standard",
  INDEX('Shipping cost'!$H:$K,
    IFS(
      H135&gt;=400, 12,
      H135&gt;=300, 11,
      H135&gt;=250, 10,
      H135&gt;=200, 9,
      H135&gt;=150, 8,
      H135&gt;=100, 7,
      H135&gt;=50, 6,
      H135&gt;=0, 5
    ),
    MATCH(J135, 'Shipping cost'!$H$4:$K$4, 0)
  ),
  E135="Express",
  INDEX('Shipping cost'!$N:$Q,
    IFS(
      H135&gt;=400, 12,
      H135&gt;=300, 11,
      H135&gt;=250, 10,
      H135&gt;=200, 9,
      H135&gt;=150, 8,
      H135&gt;=100, 7,
      H135&gt;=50, 6,
      H135&gt;=0, 5
    ),
    MATCH(J135, 'Shipping cost'!$N$4:$Q$4, 0)
  ),
  TRUE, 0
)
</f>
        <v>1.37</v>
      </c>
      <c r="L135" s="8">
        <f t="shared" si="1"/>
        <v>2</v>
      </c>
    </row>
    <row r="136" ht="15.75" customHeight="1">
      <c r="A136" s="3">
        <v>10908.0</v>
      </c>
      <c r="B136" s="4">
        <v>44981.0</v>
      </c>
      <c r="C136" s="3" t="s">
        <v>12</v>
      </c>
      <c r="D136" s="3" t="s">
        <v>13</v>
      </c>
      <c r="E136" s="3" t="s">
        <v>19</v>
      </c>
      <c r="F136" s="3">
        <v>1209.0</v>
      </c>
      <c r="G136" s="5">
        <f>VLOOKUP(D136,'Product details'!$B$3:$E$9,4,FALSE)</f>
        <v>300</v>
      </c>
      <c r="H136" s="6">
        <f>VLOOKUP(D136,'Product details'!$B$3:$E$9,3,FALSE)</f>
        <v>250</v>
      </c>
      <c r="I136" s="5">
        <f>VLOOKUP(D136,'Product details'!$B$3:$F$9,5,FALSE)</f>
        <v>80</v>
      </c>
      <c r="J136" s="6" t="str">
        <f>IFS(
  AND(F136&gt;=0, F136&lt;=2499), Regions!C$3,
  AND(F136&gt;=2500, F136&lt;=4999), Regions!C$4,
  AND(F136&gt;=5000, F136&lt;=7499), Regions!C$5,
  AND(F136&gt;=7500, F136&lt;=9999), Regions!C$6
)
</f>
        <v>North</v>
      </c>
      <c r="K136" s="7">
        <f t="array" ref="K136">IFS(
  E136="Economy",
  INDEX('Shipping cost'!$B:$E,
    IFS(
      H136&gt;=400, 12,
      H136&gt;=300, 11,
      H136&gt;=250, 10,
      H136&gt;=200, 9,
      H136&gt;=150, 8,
      H136&gt;=100, 7,
      H136&gt;=50, 6,
      H136&gt;=0, 5
    ),
    MATCH(J136, 'Shipping cost'!$B$4:$E$4, 0)
  ),
  E136="Standard",
  INDEX('Shipping cost'!$H:$K,
    IFS(
      H136&gt;=400, 12,
      H136&gt;=300, 11,
      H136&gt;=250, 10,
      H136&gt;=200, 9,
      H136&gt;=150, 8,
      H136&gt;=100, 7,
      H136&gt;=50, 6,
      H136&gt;=0, 5
    ),
    MATCH(J136, 'Shipping cost'!$H$4:$K$4, 0)
  ),
  E136="Express",
  INDEX('Shipping cost'!$N:$Q,
    IFS(
      H136&gt;=400, 12,
      H136&gt;=300, 11,
      H136&gt;=250, 10,
      H136&gt;=200, 9,
      H136&gt;=150, 8,
      H136&gt;=100, 7,
      H136&gt;=50, 6,
      H136&gt;=0, 5
    ),
    MATCH(J136, 'Shipping cost'!$N$4:$Q$4, 0)
  ),
  TRUE, 0
)
</f>
        <v>2.27</v>
      </c>
      <c r="L136" s="8">
        <f t="shared" si="1"/>
        <v>2</v>
      </c>
    </row>
    <row r="137" ht="15.75" customHeight="1">
      <c r="A137" s="3">
        <v>34533.0</v>
      </c>
      <c r="B137" s="4">
        <v>44981.0</v>
      </c>
      <c r="C137" s="11" t="s">
        <v>12</v>
      </c>
      <c r="D137" s="3" t="s">
        <v>20</v>
      </c>
      <c r="E137" s="3" t="s">
        <v>14</v>
      </c>
      <c r="F137" s="3">
        <v>1780.0</v>
      </c>
      <c r="G137" s="5">
        <f>VLOOKUP(D137,'Product details'!$B$3:$E$9,4,FALSE)</f>
        <v>50</v>
      </c>
      <c r="H137" s="6">
        <f>VLOOKUP(D137,'Product details'!$B$3:$E$9,3,FALSE)</f>
        <v>150</v>
      </c>
      <c r="I137" s="5">
        <f>VLOOKUP(D137,'Product details'!$B$3:$F$9,5,FALSE)</f>
        <v>9</v>
      </c>
      <c r="J137" s="6" t="str">
        <f>IFS(
  AND(F137&gt;=0, F137&lt;=2499), Regions!C$3,
  AND(F137&gt;=2500, F137&lt;=4999), Regions!C$4,
  AND(F137&gt;=5000, F137&lt;=7499), Regions!C$5,
  AND(F137&gt;=7500, F137&lt;=9999), Regions!C$6
)
</f>
        <v>North</v>
      </c>
      <c r="K137" s="7">
        <f t="array" ref="K137">IFS(
  E137="Economy",
  INDEX('Shipping cost'!$B:$E,
    IFS(
      H137&gt;=400, 12,
      H137&gt;=300, 11,
      H137&gt;=250, 10,
      H137&gt;=200, 9,
      H137&gt;=150, 8,
      H137&gt;=100, 7,
      H137&gt;=50, 6,
      H137&gt;=0, 5
    ),
    MATCH(J137, 'Shipping cost'!$B$4:$E$4, 0)
  ),
  E137="Standard",
  INDEX('Shipping cost'!$H:$K,
    IFS(
      H137&gt;=400, 12,
      H137&gt;=300, 11,
      H137&gt;=250, 10,
      H137&gt;=200, 9,
      H137&gt;=150, 8,
      H137&gt;=100, 7,
      H137&gt;=50, 6,
      H137&gt;=0, 5
    ),
    MATCH(J137, 'Shipping cost'!$H$4:$K$4, 0)
  ),
  E137="Express",
  INDEX('Shipping cost'!$N:$Q,
    IFS(
      H137&gt;=400, 12,
      H137&gt;=300, 11,
      H137&gt;=250, 10,
      H137&gt;=200, 9,
      H137&gt;=150, 8,
      H137&gt;=100, 7,
      H137&gt;=50, 6,
      H137&gt;=0, 5
    ),
    MATCH(J137, 'Shipping cost'!$N$4:$Q$4, 0)
  ),
  TRUE, 0
)
</f>
        <v>1.11</v>
      </c>
      <c r="L137" s="8">
        <f t="shared" si="1"/>
        <v>2</v>
      </c>
    </row>
    <row r="138" ht="15.75" customHeight="1">
      <c r="A138" s="3">
        <v>35737.0</v>
      </c>
      <c r="B138" s="4">
        <v>44981.0</v>
      </c>
      <c r="C138" s="3" t="s">
        <v>12</v>
      </c>
      <c r="D138" s="3" t="s">
        <v>13</v>
      </c>
      <c r="E138" s="3" t="s">
        <v>17</v>
      </c>
      <c r="F138" s="3">
        <v>7291.0</v>
      </c>
      <c r="G138" s="5">
        <f>VLOOKUP(D138,'Product details'!$B$3:$E$9,4,FALSE)</f>
        <v>300</v>
      </c>
      <c r="H138" s="6">
        <f>VLOOKUP(D138,'Product details'!$B$3:$E$9,3,FALSE)</f>
        <v>250</v>
      </c>
      <c r="I138" s="5">
        <f>VLOOKUP(D138,'Product details'!$B$3:$F$9,5,FALSE)</f>
        <v>80</v>
      </c>
      <c r="J138" s="6" t="str">
        <f>IFS(
  AND(F138&gt;=0, F138&lt;=2499), Regions!C$3,
  AND(F138&gt;=2500, F138&lt;=4999), Regions!C$4,
  AND(F138&gt;=5000, F138&lt;=7499), Regions!C$5,
  AND(F138&gt;=7500, F138&lt;=9999), Regions!C$6
)
</f>
        <v>South</v>
      </c>
      <c r="K138" s="7">
        <f t="array" ref="K138">IFS(
  E138="Economy",
  INDEX('Shipping cost'!$B:$E,
    IFS(
      H138&gt;=400, 12,
      H138&gt;=300, 11,
      H138&gt;=250, 10,
      H138&gt;=200, 9,
      H138&gt;=150, 8,
      H138&gt;=100, 7,
      H138&gt;=50, 6,
      H138&gt;=0, 5
    ),
    MATCH(J138, 'Shipping cost'!$B$4:$E$4, 0)
  ),
  E138="Standard",
  INDEX('Shipping cost'!$H:$K,
    IFS(
      H138&gt;=400, 12,
      H138&gt;=300, 11,
      H138&gt;=250, 10,
      H138&gt;=200, 9,
      H138&gt;=150, 8,
      H138&gt;=100, 7,
      H138&gt;=50, 6,
      H138&gt;=0, 5
    ),
    MATCH(J138, 'Shipping cost'!$H$4:$K$4, 0)
  ),
  E138="Express",
  INDEX('Shipping cost'!$N:$Q,
    IFS(
      H138&gt;=400, 12,
      H138&gt;=300, 11,
      H138&gt;=250, 10,
      H138&gt;=200, 9,
      H138&gt;=150, 8,
      H138&gt;=100, 7,
      H138&gt;=50, 6,
      H138&gt;=0, 5
    ),
    MATCH(J138, 'Shipping cost'!$N$4:$Q$4, 0)
  ),
  TRUE, 0
)
</f>
        <v>3.93</v>
      </c>
      <c r="L138" s="8">
        <f t="shared" si="1"/>
        <v>2</v>
      </c>
    </row>
    <row r="139" ht="15.75" customHeight="1">
      <c r="A139" s="3">
        <v>42904.0</v>
      </c>
      <c r="B139" s="4">
        <v>44981.0</v>
      </c>
      <c r="C139" s="3" t="s">
        <v>12</v>
      </c>
      <c r="D139" s="3" t="s">
        <v>15</v>
      </c>
      <c r="E139" s="3" t="s">
        <v>14</v>
      </c>
      <c r="F139" s="3">
        <v>6944.0</v>
      </c>
      <c r="G139" s="5">
        <f>VLOOKUP(D139,'Product details'!$B$3:$E$9,4,FALSE)</f>
        <v>30</v>
      </c>
      <c r="H139" s="6">
        <f>VLOOKUP(D139,'Product details'!$B$3:$E$9,3,FALSE)</f>
        <v>300</v>
      </c>
      <c r="I139" s="5">
        <f>VLOOKUP(D139,'Product details'!$B$3:$F$9,5,FALSE)</f>
        <v>7</v>
      </c>
      <c r="J139" s="6" t="str">
        <f>IFS(
  AND(F139&gt;=0, F139&lt;=2499), Regions!C$3,
  AND(F139&gt;=2500, F139&lt;=4999), Regions!C$4,
  AND(F139&gt;=5000, F139&lt;=7499), Regions!C$5,
  AND(F139&gt;=7500, F139&lt;=9999), Regions!C$6
)
</f>
        <v>South</v>
      </c>
      <c r="K139" s="7">
        <f t="array" ref="K139">IFS(
  E139="Economy",
  INDEX('Shipping cost'!$B:$E,
    IFS(
      H139&gt;=400, 12,
      H139&gt;=300, 11,
      H139&gt;=250, 10,
      H139&gt;=200, 9,
      H139&gt;=150, 8,
      H139&gt;=100, 7,
      H139&gt;=50, 6,
      H139&gt;=0, 5
    ),
    MATCH(J139, 'Shipping cost'!$B$4:$E$4, 0)
  ),
  E139="Standard",
  INDEX('Shipping cost'!$H:$K,
    IFS(
      H139&gt;=400, 12,
      H139&gt;=300, 11,
      H139&gt;=250, 10,
      H139&gt;=200, 9,
      H139&gt;=150, 8,
      H139&gt;=100, 7,
      H139&gt;=50, 6,
      H139&gt;=0, 5
    ),
    MATCH(J139, 'Shipping cost'!$H$4:$K$4, 0)
  ),
  E139="Express",
  INDEX('Shipping cost'!$N:$Q,
    IFS(
      H139&gt;=400, 12,
      H139&gt;=300, 11,
      H139&gt;=250, 10,
      H139&gt;=200, 9,
      H139&gt;=150, 8,
      H139&gt;=100, 7,
      H139&gt;=50, 6,
      H139&gt;=0, 5
    ),
    MATCH(J139, 'Shipping cost'!$N$4:$Q$4, 0)
  ),
  TRUE, 0
)
</f>
        <v>3.26</v>
      </c>
      <c r="L139" s="8">
        <f t="shared" si="1"/>
        <v>2</v>
      </c>
    </row>
    <row r="140" ht="15.75" customHeight="1">
      <c r="A140" s="3">
        <v>35822.0</v>
      </c>
      <c r="B140" s="4">
        <v>44982.0</v>
      </c>
      <c r="C140" s="3" t="s">
        <v>12</v>
      </c>
      <c r="D140" s="3" t="s">
        <v>20</v>
      </c>
      <c r="E140" s="3" t="s">
        <v>14</v>
      </c>
      <c r="F140" s="3">
        <v>5073.0</v>
      </c>
      <c r="G140" s="5">
        <f>VLOOKUP(D140,'Product details'!$B$3:$E$9,4,FALSE)</f>
        <v>50</v>
      </c>
      <c r="H140" s="6">
        <f>VLOOKUP(D140,'Product details'!$B$3:$E$9,3,FALSE)</f>
        <v>150</v>
      </c>
      <c r="I140" s="5">
        <f>VLOOKUP(D140,'Product details'!$B$3:$F$9,5,FALSE)</f>
        <v>9</v>
      </c>
      <c r="J140" s="6" t="str">
        <f>IFS(
  AND(F140&gt;=0, F140&lt;=2499), Regions!C$3,
  AND(F140&gt;=2500, F140&lt;=4999), Regions!C$4,
  AND(F140&gt;=5000, F140&lt;=7499), Regions!C$5,
  AND(F140&gt;=7500, F140&lt;=9999), Regions!C$6
)
</f>
        <v>South</v>
      </c>
      <c r="K140" s="7">
        <f t="array" ref="K140">IFS(
  E140="Economy",
  INDEX('Shipping cost'!$B:$E,
    IFS(
      H140&gt;=400, 12,
      H140&gt;=300, 11,
      H140&gt;=250, 10,
      H140&gt;=200, 9,
      H140&gt;=150, 8,
      H140&gt;=100, 7,
      H140&gt;=50, 6,
      H140&gt;=0, 5
    ),
    MATCH(J140, 'Shipping cost'!$B$4:$E$4, 0)
  ),
  E140="Standard",
  INDEX('Shipping cost'!$H:$K,
    IFS(
      H140&gt;=400, 12,
      H140&gt;=300, 11,
      H140&gt;=250, 10,
      H140&gt;=200, 9,
      H140&gt;=150, 8,
      H140&gt;=100, 7,
      H140&gt;=50, 6,
      H140&gt;=0, 5
    ),
    MATCH(J140, 'Shipping cost'!$H$4:$K$4, 0)
  ),
  E140="Express",
  INDEX('Shipping cost'!$N:$Q,
    IFS(
      H140&gt;=400, 12,
      H140&gt;=300, 11,
      H140&gt;=250, 10,
      H140&gt;=200, 9,
      H140&gt;=150, 8,
      H140&gt;=100, 7,
      H140&gt;=50, 6,
      H140&gt;=0, 5
    ),
    MATCH(J140, 'Shipping cost'!$N$4:$Q$4, 0)
  ),
  TRUE, 0
)
</f>
        <v>1.48</v>
      </c>
      <c r="L140" s="8">
        <f t="shared" si="1"/>
        <v>2</v>
      </c>
    </row>
    <row r="141" ht="15.75" customHeight="1">
      <c r="A141" s="3">
        <v>83313.0</v>
      </c>
      <c r="B141" s="10">
        <v>44982.0</v>
      </c>
      <c r="C141" s="11" t="s">
        <v>12</v>
      </c>
      <c r="D141" s="3" t="s">
        <v>23</v>
      </c>
      <c r="E141" s="3" t="s">
        <v>17</v>
      </c>
      <c r="F141" s="3">
        <v>1616.0</v>
      </c>
      <c r="G141" s="5">
        <f>VLOOKUP(D141,'Product details'!$B$3:$E$9,4,FALSE)</f>
        <v>25</v>
      </c>
      <c r="H141" s="6">
        <f>VLOOKUP(D141,'Product details'!$B$3:$E$9,3,FALSE)</f>
        <v>50</v>
      </c>
      <c r="I141" s="5">
        <f>VLOOKUP(D141,'Product details'!$B$3:$F$9,5,FALSE)</f>
        <v>3</v>
      </c>
      <c r="J141" s="6" t="str">
        <f>IFS(
  AND(F141&gt;=0, F141&lt;=2499), Regions!C$3,
  AND(F141&gt;=2500, F141&lt;=4999), Regions!C$4,
  AND(F141&gt;=5000, F141&lt;=7499), Regions!C$5,
  AND(F141&gt;=7500, F141&lt;=9999), Regions!C$6
)
</f>
        <v>North</v>
      </c>
      <c r="K141" s="7">
        <f t="array" ref="K141">IFS(
  E141="Economy",
  INDEX('Shipping cost'!$B:$E,
    IFS(
      H141&gt;=400, 12,
      H141&gt;=300, 11,
      H141&gt;=250, 10,
      H141&gt;=200, 9,
      H141&gt;=150, 8,
      H141&gt;=100, 7,
      H141&gt;=50, 6,
      H141&gt;=0, 5
    ),
    MATCH(J141, 'Shipping cost'!$B$4:$E$4, 0)
  ),
  E141="Standard",
  INDEX('Shipping cost'!$H:$K,
    IFS(
      H141&gt;=400, 12,
      H141&gt;=300, 11,
      H141&gt;=250, 10,
      H141&gt;=200, 9,
      H141&gt;=150, 8,
      H141&gt;=100, 7,
      H141&gt;=50, 6,
      H141&gt;=0, 5
    ),
    MATCH(J141, 'Shipping cost'!$H$4:$K$4, 0)
  ),
  E141="Express",
  INDEX('Shipping cost'!$N:$Q,
    IFS(
      H141&gt;=400, 12,
      H141&gt;=300, 11,
      H141&gt;=250, 10,
      H141&gt;=200, 9,
      H141&gt;=150, 8,
      H141&gt;=100, 7,
      H141&gt;=50, 6,
      H141&gt;=0, 5
    ),
    MATCH(J141, 'Shipping cost'!$N$4:$Q$4, 0)
  ),
  TRUE, 0
)
</f>
        <v>1.02</v>
      </c>
      <c r="L141" s="8">
        <f t="shared" si="1"/>
        <v>2</v>
      </c>
    </row>
    <row r="142" ht="15.75" customHeight="1">
      <c r="A142" s="3">
        <v>94160.0</v>
      </c>
      <c r="B142" s="4">
        <v>44982.0</v>
      </c>
      <c r="C142" s="3" t="s">
        <v>12</v>
      </c>
      <c r="D142" s="3" t="s">
        <v>13</v>
      </c>
      <c r="E142" s="3" t="s">
        <v>17</v>
      </c>
      <c r="F142" s="3">
        <v>3933.0</v>
      </c>
      <c r="G142" s="5">
        <f>VLOOKUP(D142,'Product details'!$B$3:$E$9,4,FALSE)</f>
        <v>300</v>
      </c>
      <c r="H142" s="6">
        <f>VLOOKUP(D142,'Product details'!$B$3:$E$9,3,FALSE)</f>
        <v>250</v>
      </c>
      <c r="I142" s="5">
        <f>VLOOKUP(D142,'Product details'!$B$3:$F$9,5,FALSE)</f>
        <v>80</v>
      </c>
      <c r="J142" s="6" t="str">
        <f>IFS(
  AND(F142&gt;=0, F142&lt;=2499), Regions!C$3,
  AND(F142&gt;=2500, F142&lt;=4999), Regions!C$4,
  AND(F142&gt;=5000, F142&lt;=7499), Regions!C$5,
  AND(F142&gt;=7500, F142&lt;=9999), Regions!C$6
)
</f>
        <v>East</v>
      </c>
      <c r="K142" s="7">
        <f t="array" ref="K142">IFS(
  E142="Economy",
  INDEX('Shipping cost'!$B:$E,
    IFS(
      H142&gt;=400, 12,
      H142&gt;=300, 11,
      H142&gt;=250, 10,
      H142&gt;=200, 9,
      H142&gt;=150, 8,
      H142&gt;=100, 7,
      H142&gt;=50, 6,
      H142&gt;=0, 5
    ),
    MATCH(J142, 'Shipping cost'!$B$4:$E$4, 0)
  ),
  E142="Standard",
  INDEX('Shipping cost'!$H:$K,
    IFS(
      H142&gt;=400, 12,
      H142&gt;=300, 11,
      H142&gt;=250, 10,
      H142&gt;=200, 9,
      H142&gt;=150, 8,
      H142&gt;=100, 7,
      H142&gt;=50, 6,
      H142&gt;=0, 5
    ),
    MATCH(J142, 'Shipping cost'!$H$4:$K$4, 0)
  ),
  E142="Express",
  INDEX('Shipping cost'!$N:$Q,
    IFS(
      H142&gt;=400, 12,
      H142&gt;=300, 11,
      H142&gt;=250, 10,
      H142&gt;=200, 9,
      H142&gt;=150, 8,
      H142&gt;=100, 7,
      H142&gt;=50, 6,
      H142&gt;=0, 5
    ),
    MATCH(J142, 'Shipping cost'!$N$4:$Q$4, 0)
  ),
  TRUE, 0
)
</f>
        <v>3.41</v>
      </c>
      <c r="L142" s="8">
        <f t="shared" si="1"/>
        <v>2</v>
      </c>
    </row>
    <row r="143" ht="15.75" customHeight="1">
      <c r="A143" s="3">
        <v>16030.0</v>
      </c>
      <c r="B143" s="4">
        <v>44983.0</v>
      </c>
      <c r="C143" s="3" t="s">
        <v>12</v>
      </c>
      <c r="D143" s="3" t="s">
        <v>13</v>
      </c>
      <c r="E143" s="3" t="s">
        <v>14</v>
      </c>
      <c r="F143" s="3">
        <v>9760.0</v>
      </c>
      <c r="G143" s="5">
        <f>VLOOKUP(D143,'Product details'!$B$3:$E$9,4,FALSE)</f>
        <v>300</v>
      </c>
      <c r="H143" s="6">
        <f>VLOOKUP(D143,'Product details'!$B$3:$E$9,3,FALSE)</f>
        <v>250</v>
      </c>
      <c r="I143" s="5">
        <f>VLOOKUP(D143,'Product details'!$B$3:$F$9,5,FALSE)</f>
        <v>80</v>
      </c>
      <c r="J143" s="6" t="str">
        <f>IFS(
  AND(F143&gt;=0, F143&lt;=2499), Regions!C$3,
  AND(F143&gt;=2500, F143&lt;=4999), Regions!C$4,
  AND(F143&gt;=5000, F143&lt;=7499), Regions!C$5,
  AND(F143&gt;=7500, F143&lt;=9999), Regions!C$6
)
</f>
        <v>West</v>
      </c>
      <c r="K143" s="7">
        <f t="array" ref="K143">IFS(
  E143="Economy",
  INDEX('Shipping cost'!$B:$E,
    IFS(
      H143&gt;=400, 12,
      H143&gt;=300, 11,
      H143&gt;=250, 10,
      H143&gt;=200, 9,
      H143&gt;=150, 8,
      H143&gt;=100, 7,
      H143&gt;=50, 6,
      H143&gt;=0, 5
    ),
    MATCH(J143, 'Shipping cost'!$B$4:$E$4, 0)
  ),
  E143="Standard",
  INDEX('Shipping cost'!$H:$K,
    IFS(
      H143&gt;=400, 12,
      H143&gt;=300, 11,
      H143&gt;=250, 10,
      H143&gt;=200, 9,
      H143&gt;=150, 8,
      H143&gt;=100, 7,
      H143&gt;=50, 6,
      H143&gt;=0, 5
    ),
    MATCH(J143, 'Shipping cost'!$H$4:$K$4, 0)
  ),
  E143="Express",
  INDEX('Shipping cost'!$N:$Q,
    IFS(
      H143&gt;=400, 12,
      H143&gt;=300, 11,
      H143&gt;=250, 10,
      H143&gt;=200, 9,
      H143&gt;=150, 8,
      H143&gt;=100, 7,
      H143&gt;=50, 6,
      H143&gt;=0, 5
    ),
    MATCH(J143, 'Shipping cost'!$N$4:$Q$4, 0)
  ),
  TRUE, 0
)
</f>
        <v>2.89</v>
      </c>
      <c r="L143" s="8">
        <f t="shared" si="1"/>
        <v>2</v>
      </c>
    </row>
    <row r="144" ht="15.75" customHeight="1">
      <c r="A144" s="3">
        <v>66004.0</v>
      </c>
      <c r="B144" s="4">
        <v>44983.0</v>
      </c>
      <c r="C144" s="3" t="s">
        <v>12</v>
      </c>
      <c r="D144" s="3" t="s">
        <v>13</v>
      </c>
      <c r="E144" s="3" t="s">
        <v>14</v>
      </c>
      <c r="F144" s="3">
        <v>3586.0</v>
      </c>
      <c r="G144" s="5">
        <f>VLOOKUP(D144,'Product details'!$B$3:$E$9,4,FALSE)</f>
        <v>300</v>
      </c>
      <c r="H144" s="6">
        <f>VLOOKUP(D144,'Product details'!$B$3:$E$9,3,FALSE)</f>
        <v>250</v>
      </c>
      <c r="I144" s="5">
        <f>VLOOKUP(D144,'Product details'!$B$3:$F$9,5,FALSE)</f>
        <v>80</v>
      </c>
      <c r="J144" s="6" t="str">
        <f>IFS(
  AND(F144&gt;=0, F144&lt;=2499), Regions!C$3,
  AND(F144&gt;=2500, F144&lt;=4999), Regions!C$4,
  AND(F144&gt;=5000, F144&lt;=7499), Regions!C$5,
  AND(F144&gt;=7500, F144&lt;=9999), Regions!C$6
)
</f>
        <v>East</v>
      </c>
      <c r="K144" s="7">
        <f t="array" ref="K144">IFS(
  E144="Economy",
  INDEX('Shipping cost'!$B:$E,
    IFS(
      H144&gt;=400, 12,
      H144&gt;=300, 11,
      H144&gt;=250, 10,
      H144&gt;=200, 9,
      H144&gt;=150, 8,
      H144&gt;=100, 7,
      H144&gt;=50, 6,
      H144&gt;=0, 5
    ),
    MATCH(J144, 'Shipping cost'!$B$4:$E$4, 0)
  ),
  E144="Standard",
  INDEX('Shipping cost'!$H:$K,
    IFS(
      H144&gt;=400, 12,
      H144&gt;=300, 11,
      H144&gt;=250, 10,
      H144&gt;=200, 9,
      H144&gt;=150, 8,
      H144&gt;=100, 7,
      H144&gt;=50, 6,
      H144&gt;=0, 5
    ),
    MATCH(J144, 'Shipping cost'!$H$4:$K$4, 0)
  ),
  E144="Express",
  INDEX('Shipping cost'!$N:$Q,
    IFS(
      H144&gt;=400, 12,
      H144&gt;=300, 11,
      H144&gt;=250, 10,
      H144&gt;=200, 9,
      H144&gt;=150, 8,
      H144&gt;=100, 7,
      H144&gt;=50, 6,
      H144&gt;=0, 5
    ),
    MATCH(J144, 'Shipping cost'!$N$4:$Q$4, 0)
  ),
  TRUE, 0
)
</f>
        <v>2.18</v>
      </c>
      <c r="L144" s="8">
        <f t="shared" si="1"/>
        <v>2</v>
      </c>
    </row>
    <row r="145" ht="15.75" customHeight="1">
      <c r="A145" s="3">
        <v>28695.0</v>
      </c>
      <c r="B145" s="4">
        <v>44984.0</v>
      </c>
      <c r="C145" s="3" t="s">
        <v>12</v>
      </c>
      <c r="D145" s="3" t="s">
        <v>22</v>
      </c>
      <c r="E145" s="3" t="s">
        <v>17</v>
      </c>
      <c r="F145" s="3">
        <v>1629.0</v>
      </c>
      <c r="G145" s="5">
        <f>VLOOKUP(D145,'Product details'!$B$3:$E$9,4,FALSE)</f>
        <v>20</v>
      </c>
      <c r="H145" s="6">
        <f>VLOOKUP(D145,'Product details'!$B$3:$E$9,3,FALSE)</f>
        <v>250</v>
      </c>
      <c r="I145" s="5">
        <f>VLOOKUP(D145,'Product details'!$B$3:$F$9,5,FALSE)</f>
        <v>3</v>
      </c>
      <c r="J145" s="6" t="str">
        <f>IFS(
  AND(F145&gt;=0, F145&lt;=2499), Regions!C$3,
  AND(F145&gt;=2500, F145&lt;=4999), Regions!C$4,
  AND(F145&gt;=5000, F145&lt;=7499), Regions!C$5,
  AND(F145&gt;=7500, F145&lt;=9999), Regions!C$6
)
</f>
        <v>North</v>
      </c>
      <c r="K145" s="7">
        <f t="array" ref="K145">IFS(
  E145="Economy",
  INDEX('Shipping cost'!$B:$E,
    IFS(
      H145&gt;=400, 12,
      H145&gt;=300, 11,
      H145&gt;=250, 10,
      H145&gt;=200, 9,
      H145&gt;=150, 8,
      H145&gt;=100, 7,
      H145&gt;=50, 6,
      H145&gt;=0, 5
    ),
    MATCH(J145, 'Shipping cost'!$B$4:$E$4, 0)
  ),
  E145="Standard",
  INDEX('Shipping cost'!$H:$K,
    IFS(
      H145&gt;=400, 12,
      H145&gt;=300, 11,
      H145&gt;=250, 10,
      H145&gt;=200, 9,
      H145&gt;=150, 8,
      H145&gt;=100, 7,
      H145&gt;=50, 6,
      H145&gt;=0, 5
    ),
    MATCH(J145, 'Shipping cost'!$H$4:$K$4, 0)
  ),
  E145="Express",
  INDEX('Shipping cost'!$N:$Q,
    IFS(
      H145&gt;=400, 12,
      H145&gt;=300, 11,
      H145&gt;=250, 10,
      H145&gt;=200, 9,
      H145&gt;=150, 8,
      H145&gt;=100, 7,
      H145&gt;=50, 6,
      H145&gt;=0, 5
    ),
    MATCH(J145, 'Shipping cost'!$N$4:$Q$4, 0)
  ),
  TRUE, 0
)
</f>
        <v>2.96</v>
      </c>
      <c r="L145" s="8">
        <f t="shared" si="1"/>
        <v>2</v>
      </c>
    </row>
    <row r="146" ht="15.75" customHeight="1">
      <c r="A146" s="3">
        <v>65985.0</v>
      </c>
      <c r="B146" s="4">
        <v>44984.0</v>
      </c>
      <c r="C146" s="3" t="s">
        <v>12</v>
      </c>
      <c r="D146" s="3" t="s">
        <v>16</v>
      </c>
      <c r="E146" s="3" t="s">
        <v>19</v>
      </c>
      <c r="F146" s="3">
        <v>6776.0</v>
      </c>
      <c r="G146" s="5">
        <f>VLOOKUP(D146,'Product details'!$B$3:$E$9,4,FALSE)</f>
        <v>5</v>
      </c>
      <c r="H146" s="6">
        <f>VLOOKUP(D146,'Product details'!$B$3:$E$9,3,FALSE)</f>
        <v>20</v>
      </c>
      <c r="I146" s="5">
        <f>VLOOKUP(D146,'Product details'!$B$3:$F$9,5,FALSE)</f>
        <v>1</v>
      </c>
      <c r="J146" s="6" t="str">
        <f>IFS(
  AND(F146&gt;=0, F146&lt;=2499), Regions!C$3,
  AND(F146&gt;=2500, F146&lt;=4999), Regions!C$4,
  AND(F146&gt;=5000, F146&lt;=7499), Regions!C$5,
  AND(F146&gt;=7500, F146&lt;=9999), Regions!C$6
)
</f>
        <v>South</v>
      </c>
      <c r="K146" s="7">
        <f t="array" ref="K146">IFS(
  E146="Economy",
  INDEX('Shipping cost'!$B:$E,
    IFS(
      H146&gt;=400, 12,
      H146&gt;=300, 11,
      H146&gt;=250, 10,
      H146&gt;=200, 9,
      H146&gt;=150, 8,
      H146&gt;=100, 7,
      H146&gt;=50, 6,
      H146&gt;=0, 5
    ),
    MATCH(J146, 'Shipping cost'!$B$4:$E$4, 0)
  ),
  E146="Standard",
  INDEX('Shipping cost'!$H:$K,
    IFS(
      H146&gt;=400, 12,
      H146&gt;=300, 11,
      H146&gt;=250, 10,
      H146&gt;=200, 9,
      H146&gt;=150, 8,
      H146&gt;=100, 7,
      H146&gt;=50, 6,
      H146&gt;=0, 5
    ),
    MATCH(J146, 'Shipping cost'!$H$4:$K$4, 0)
  ),
  E146="Express",
  INDEX('Shipping cost'!$N:$Q,
    IFS(
      H146&gt;=400, 12,
      H146&gt;=300, 11,
      H146&gt;=250, 10,
      H146&gt;=200, 9,
      H146&gt;=150, 8,
      H146&gt;=100, 7,
      H146&gt;=50, 6,
      H146&gt;=0, 5
    ),
    MATCH(J146, 'Shipping cost'!$N$4:$Q$4, 0)
  ),
  TRUE, 0
)
</f>
        <v>0.81</v>
      </c>
      <c r="L146" s="8">
        <f t="shared" si="1"/>
        <v>2</v>
      </c>
    </row>
    <row r="147" ht="15.75" customHeight="1">
      <c r="A147" s="3">
        <v>17114.0</v>
      </c>
      <c r="B147" s="10">
        <v>44985.0</v>
      </c>
      <c r="C147" s="3" t="s">
        <v>21</v>
      </c>
      <c r="D147" s="3" t="s">
        <v>22</v>
      </c>
      <c r="E147" s="3" t="s">
        <v>14</v>
      </c>
      <c r="F147" s="3">
        <v>8701.0</v>
      </c>
      <c r="G147" s="5">
        <f>VLOOKUP(D147,'Product details'!$B$3:$E$9,4,FALSE)</f>
        <v>20</v>
      </c>
      <c r="H147" s="6">
        <f>VLOOKUP(D147,'Product details'!$B$3:$E$9,3,FALSE)</f>
        <v>250</v>
      </c>
      <c r="I147" s="5">
        <f>VLOOKUP(D147,'Product details'!$B$3:$F$9,5,FALSE)</f>
        <v>3</v>
      </c>
      <c r="J147" s="6" t="str">
        <f>IFS(
  AND(F147&gt;=0, F147&lt;=2499), Regions!C$3,
  AND(F147&gt;=2500, F147&lt;=4999), Regions!C$4,
  AND(F147&gt;=5000, F147&lt;=7499), Regions!C$5,
  AND(F147&gt;=7500, F147&lt;=9999), Regions!C$6
)
</f>
        <v>West</v>
      </c>
      <c r="K147" s="7">
        <f t="array" ref="K147">IFS(
  E147="Economy",
  INDEX('Shipping cost'!$B:$E,
    IFS(
      H147&gt;=400, 12,
      H147&gt;=300, 11,
      H147&gt;=250, 10,
      H147&gt;=200, 9,
      H147&gt;=150, 8,
      H147&gt;=100, 7,
      H147&gt;=50, 6,
      H147&gt;=0, 5
    ),
    MATCH(J147, 'Shipping cost'!$B$4:$E$4, 0)
  ),
  E147="Standard",
  INDEX('Shipping cost'!$H:$K,
    IFS(
      H147&gt;=400, 12,
      H147&gt;=300, 11,
      H147&gt;=250, 10,
      H147&gt;=200, 9,
      H147&gt;=150, 8,
      H147&gt;=100, 7,
      H147&gt;=50, 6,
      H147&gt;=0, 5
    ),
    MATCH(J147, 'Shipping cost'!$H$4:$K$4, 0)
  ),
  E147="Express",
  INDEX('Shipping cost'!$N:$Q,
    IFS(
      H147&gt;=400, 12,
      H147&gt;=300, 11,
      H147&gt;=250, 10,
      H147&gt;=200, 9,
      H147&gt;=150, 8,
      H147&gt;=100, 7,
      H147&gt;=50, 6,
      H147&gt;=0, 5
    ),
    MATCH(J147, 'Shipping cost'!$N$4:$Q$4, 0)
  ),
  TRUE, 0
)
</f>
        <v>2.89</v>
      </c>
      <c r="L147" s="8">
        <f t="shared" si="1"/>
        <v>2</v>
      </c>
    </row>
    <row r="148" ht="15.75" customHeight="1">
      <c r="A148" s="3">
        <v>26586.0</v>
      </c>
      <c r="B148" s="10">
        <v>44985.0</v>
      </c>
      <c r="C148" s="11" t="s">
        <v>12</v>
      </c>
      <c r="D148" s="3" t="s">
        <v>13</v>
      </c>
      <c r="E148" s="3" t="s">
        <v>14</v>
      </c>
      <c r="F148" s="3">
        <v>8181.0</v>
      </c>
      <c r="G148" s="5">
        <f>VLOOKUP(D148,'Product details'!$B$3:$E$9,4,FALSE)</f>
        <v>300</v>
      </c>
      <c r="H148" s="6">
        <f>VLOOKUP(D148,'Product details'!$B$3:$E$9,3,FALSE)</f>
        <v>250</v>
      </c>
      <c r="I148" s="5">
        <f>VLOOKUP(D148,'Product details'!$B$3:$F$9,5,FALSE)</f>
        <v>80</v>
      </c>
      <c r="J148" s="6" t="str">
        <f>IFS(
  AND(F148&gt;=0, F148&lt;=2499), Regions!C$3,
  AND(F148&gt;=2500, F148&lt;=4999), Regions!C$4,
  AND(F148&gt;=5000, F148&lt;=7499), Regions!C$5,
  AND(F148&gt;=7500, F148&lt;=9999), Regions!C$6
)
</f>
        <v>West</v>
      </c>
      <c r="K148" s="7">
        <f t="array" ref="K148">IFS(
  E148="Economy",
  INDEX('Shipping cost'!$B:$E,
    IFS(
      H148&gt;=400, 12,
      H148&gt;=300, 11,
      H148&gt;=250, 10,
      H148&gt;=200, 9,
      H148&gt;=150, 8,
      H148&gt;=100, 7,
      H148&gt;=50, 6,
      H148&gt;=0, 5
    ),
    MATCH(J148, 'Shipping cost'!$B$4:$E$4, 0)
  ),
  E148="Standard",
  INDEX('Shipping cost'!$H:$K,
    IFS(
      H148&gt;=400, 12,
      H148&gt;=300, 11,
      H148&gt;=250, 10,
      H148&gt;=200, 9,
      H148&gt;=150, 8,
      H148&gt;=100, 7,
      H148&gt;=50, 6,
      H148&gt;=0, 5
    ),
    MATCH(J148, 'Shipping cost'!$H$4:$K$4, 0)
  ),
  E148="Express",
  INDEX('Shipping cost'!$N:$Q,
    IFS(
      H148&gt;=400, 12,
      H148&gt;=300, 11,
      H148&gt;=250, 10,
      H148&gt;=200, 9,
      H148&gt;=150, 8,
      H148&gt;=100, 7,
      H148&gt;=50, 6,
      H148&gt;=0, 5
    ),
    MATCH(J148, 'Shipping cost'!$N$4:$Q$4, 0)
  ),
  TRUE, 0
)
</f>
        <v>2.89</v>
      </c>
      <c r="L148" s="8">
        <f t="shared" si="1"/>
        <v>2</v>
      </c>
    </row>
    <row r="149" ht="15.75" customHeight="1">
      <c r="A149" s="3">
        <v>31227.0</v>
      </c>
      <c r="B149" s="4">
        <v>44985.0</v>
      </c>
      <c r="C149" s="3" t="s">
        <v>12</v>
      </c>
      <c r="D149" s="3" t="s">
        <v>13</v>
      </c>
      <c r="E149" s="3" t="s">
        <v>14</v>
      </c>
      <c r="F149" s="3">
        <v>1822.0</v>
      </c>
      <c r="G149" s="5">
        <f>VLOOKUP(D149,'Product details'!$B$3:$E$9,4,FALSE)</f>
        <v>300</v>
      </c>
      <c r="H149" s="6">
        <f>VLOOKUP(D149,'Product details'!$B$3:$E$9,3,FALSE)</f>
        <v>250</v>
      </c>
      <c r="I149" s="5">
        <f>VLOOKUP(D149,'Product details'!$B$3:$F$9,5,FALSE)</f>
        <v>80</v>
      </c>
      <c r="J149" s="6" t="str">
        <f>IFS(
  AND(F149&gt;=0, F149&lt;=2499), Regions!C$3,
  AND(F149&gt;=2500, F149&lt;=4999), Regions!C$4,
  AND(F149&gt;=5000, F149&lt;=7499), Regions!C$5,
  AND(F149&gt;=7500, F149&lt;=9999), Regions!C$6
)
</f>
        <v>North</v>
      </c>
      <c r="K149" s="7">
        <f t="array" ref="K149">IFS(
  E149="Economy",
  INDEX('Shipping cost'!$B:$E,
    IFS(
      H149&gt;=400, 12,
      H149&gt;=300, 11,
      H149&gt;=250, 10,
      H149&gt;=200, 9,
      H149&gt;=150, 8,
      H149&gt;=100, 7,
      H149&gt;=50, 6,
      H149&gt;=0, 5
    ),
    MATCH(J149, 'Shipping cost'!$B$4:$E$4, 0)
  ),
  E149="Standard",
  INDEX('Shipping cost'!$H:$K,
    IFS(
      H149&gt;=400, 12,
      H149&gt;=300, 11,
      H149&gt;=250, 10,
      H149&gt;=200, 9,
      H149&gt;=150, 8,
      H149&gt;=100, 7,
      H149&gt;=50, 6,
      H149&gt;=0, 5
    ),
    MATCH(J149, 'Shipping cost'!$H$4:$K$4, 0)
  ),
  E149="Express",
  INDEX('Shipping cost'!$N:$Q,
    IFS(
      H149&gt;=400, 12,
      H149&gt;=300, 11,
      H149&gt;=250, 10,
      H149&gt;=200, 9,
      H149&gt;=150, 8,
      H149&gt;=100, 7,
      H149&gt;=50, 6,
      H149&gt;=0, 5
    ),
    MATCH(J149, 'Shipping cost'!$N$4:$Q$4, 0)
  ),
  TRUE, 0
)
</f>
        <v>1.89</v>
      </c>
      <c r="L149" s="8">
        <f t="shared" si="1"/>
        <v>2</v>
      </c>
    </row>
    <row r="150" ht="15.75" customHeight="1">
      <c r="A150" s="3">
        <v>36696.0</v>
      </c>
      <c r="B150" s="10">
        <v>44985.0</v>
      </c>
      <c r="C150" s="11" t="s">
        <v>12</v>
      </c>
      <c r="D150" s="3" t="s">
        <v>22</v>
      </c>
      <c r="E150" s="3" t="s">
        <v>19</v>
      </c>
      <c r="F150" s="3">
        <v>8731.0</v>
      </c>
      <c r="G150" s="5">
        <f>VLOOKUP(D150,'Product details'!$B$3:$E$9,4,FALSE)</f>
        <v>20</v>
      </c>
      <c r="H150" s="6">
        <f>VLOOKUP(D150,'Product details'!$B$3:$E$9,3,FALSE)</f>
        <v>250</v>
      </c>
      <c r="I150" s="5">
        <f>VLOOKUP(D150,'Product details'!$B$3:$F$9,5,FALSE)</f>
        <v>3</v>
      </c>
      <c r="J150" s="6" t="str">
        <f>IFS(
  AND(F150&gt;=0, F150&lt;=2499), Regions!C$3,
  AND(F150&gt;=2500, F150&lt;=4999), Regions!C$4,
  AND(F150&gt;=5000, F150&lt;=7499), Regions!C$5,
  AND(F150&gt;=7500, F150&lt;=9999), Regions!C$6
)
</f>
        <v>West</v>
      </c>
      <c r="K150" s="7">
        <f t="array" ref="K150">IFS(
  E150="Economy",
  INDEX('Shipping cost'!$B:$E,
    IFS(
      H150&gt;=400, 12,
      H150&gt;=300, 11,
      H150&gt;=250, 10,
      H150&gt;=200, 9,
      H150&gt;=150, 8,
      H150&gt;=100, 7,
      H150&gt;=50, 6,
      H150&gt;=0, 5
    ),
    MATCH(J150, 'Shipping cost'!$B$4:$E$4, 0)
  ),
  E150="Standard",
  INDEX('Shipping cost'!$H:$K,
    IFS(
      H150&gt;=400, 12,
      H150&gt;=300, 11,
      H150&gt;=250, 10,
      H150&gt;=200, 9,
      H150&gt;=150, 8,
      H150&gt;=100, 7,
      H150&gt;=50, 6,
      H150&gt;=0, 5
    ),
    MATCH(J150, 'Shipping cost'!$H$4:$K$4, 0)
  ),
  E150="Express",
  INDEX('Shipping cost'!$N:$Q,
    IFS(
      H150&gt;=400, 12,
      H150&gt;=300, 11,
      H150&gt;=250, 10,
      H150&gt;=200, 9,
      H150&gt;=150, 8,
      H150&gt;=100, 7,
      H150&gt;=50, 6,
      H150&gt;=0, 5
    ),
    MATCH(J150, 'Shipping cost'!$N$4:$Q$4, 0)
  ),
  TRUE, 0
)
</f>
        <v>3.47</v>
      </c>
      <c r="L150" s="8">
        <f t="shared" si="1"/>
        <v>2</v>
      </c>
    </row>
    <row r="151" ht="15.75" customHeight="1">
      <c r="A151" s="3">
        <v>58120.0</v>
      </c>
      <c r="B151" s="4">
        <v>44985.0</v>
      </c>
      <c r="C151" s="3" t="s">
        <v>12</v>
      </c>
      <c r="D151" s="3" t="s">
        <v>13</v>
      </c>
      <c r="E151" s="3" t="s">
        <v>19</v>
      </c>
      <c r="F151" s="3">
        <v>7990.0</v>
      </c>
      <c r="G151" s="5">
        <f>VLOOKUP(D151,'Product details'!$B$3:$E$9,4,FALSE)</f>
        <v>300</v>
      </c>
      <c r="H151" s="6">
        <f>VLOOKUP(D151,'Product details'!$B$3:$E$9,3,FALSE)</f>
        <v>250</v>
      </c>
      <c r="I151" s="5">
        <f>VLOOKUP(D151,'Product details'!$B$3:$F$9,5,FALSE)</f>
        <v>80</v>
      </c>
      <c r="J151" s="6" t="str">
        <f>IFS(
  AND(F151&gt;=0, F151&lt;=2499), Regions!C$3,
  AND(F151&gt;=2500, F151&lt;=4999), Regions!C$4,
  AND(F151&gt;=5000, F151&lt;=7499), Regions!C$5,
  AND(F151&gt;=7500, F151&lt;=9999), Regions!C$6
)
</f>
        <v>West</v>
      </c>
      <c r="K151" s="7">
        <f t="array" ref="K151">IFS(
  E151="Economy",
  INDEX('Shipping cost'!$B:$E,
    IFS(
      H151&gt;=400, 12,
      H151&gt;=300, 11,
      H151&gt;=250, 10,
      H151&gt;=200, 9,
      H151&gt;=150, 8,
      H151&gt;=100, 7,
      H151&gt;=50, 6,
      H151&gt;=0, 5
    ),
    MATCH(J151, 'Shipping cost'!$B$4:$E$4, 0)
  ),
  E151="Standard",
  INDEX('Shipping cost'!$H:$K,
    IFS(
      H151&gt;=400, 12,
      H151&gt;=300, 11,
      H151&gt;=250, 10,
      H151&gt;=200, 9,
      H151&gt;=150, 8,
      H151&gt;=100, 7,
      H151&gt;=50, 6,
      H151&gt;=0, 5
    ),
    MATCH(J151, 'Shipping cost'!$H$4:$K$4, 0)
  ),
  E151="Express",
  INDEX('Shipping cost'!$N:$Q,
    IFS(
      H151&gt;=400, 12,
      H151&gt;=300, 11,
      H151&gt;=250, 10,
      H151&gt;=200, 9,
      H151&gt;=150, 8,
      H151&gt;=100, 7,
      H151&gt;=50, 6,
      H151&gt;=0, 5
    ),
    MATCH(J151, 'Shipping cost'!$N$4:$Q$4, 0)
  ),
  TRUE, 0
)
</f>
        <v>3.47</v>
      </c>
      <c r="L151" s="8">
        <f t="shared" si="1"/>
        <v>2</v>
      </c>
    </row>
    <row r="152" ht="15.75" customHeight="1">
      <c r="A152" s="3">
        <v>68729.0</v>
      </c>
      <c r="B152" s="10">
        <v>44985.0</v>
      </c>
      <c r="C152" s="11" t="s">
        <v>12</v>
      </c>
      <c r="D152" s="3" t="s">
        <v>16</v>
      </c>
      <c r="E152" s="3" t="s">
        <v>19</v>
      </c>
      <c r="F152" s="3">
        <v>1002.0</v>
      </c>
      <c r="G152" s="5">
        <f>VLOOKUP(D152,'Product details'!$B$3:$E$9,4,FALSE)</f>
        <v>5</v>
      </c>
      <c r="H152" s="6">
        <f>VLOOKUP(D152,'Product details'!$B$3:$E$9,3,FALSE)</f>
        <v>20</v>
      </c>
      <c r="I152" s="5">
        <f>VLOOKUP(D152,'Product details'!$B$3:$F$9,5,FALSE)</f>
        <v>1</v>
      </c>
      <c r="J152" s="6" t="str">
        <f>IFS(
  AND(F152&gt;=0, F152&lt;=2499), Regions!C$3,
  AND(F152&gt;=2500, F152&lt;=4999), Regions!C$4,
  AND(F152&gt;=5000, F152&lt;=7499), Regions!C$5,
  AND(F152&gt;=7500, F152&lt;=9999), Regions!C$6
)
</f>
        <v>North</v>
      </c>
      <c r="K152" s="7">
        <f t="array" ref="K152">IFS(
  E152="Economy",
  INDEX('Shipping cost'!$B:$E,
    IFS(
      H152&gt;=400, 12,
      H152&gt;=300, 11,
      H152&gt;=250, 10,
      H152&gt;=200, 9,
      H152&gt;=150, 8,
      H152&gt;=100, 7,
      H152&gt;=50, 6,
      H152&gt;=0, 5
    ),
    MATCH(J152, 'Shipping cost'!$B$4:$E$4, 0)
  ),
  E152="Standard",
  INDEX('Shipping cost'!$H:$K,
    IFS(
      H152&gt;=400, 12,
      H152&gt;=300, 11,
      H152&gt;=250, 10,
      H152&gt;=200, 9,
      H152&gt;=150, 8,
      H152&gt;=100, 7,
      H152&gt;=50, 6,
      H152&gt;=0, 5
    ),
    MATCH(J152, 'Shipping cost'!$H$4:$K$4, 0)
  ),
  E152="Express",
  INDEX('Shipping cost'!$N:$Q,
    IFS(
      H152&gt;=400, 12,
      H152&gt;=300, 11,
      H152&gt;=250, 10,
      H152&gt;=200, 9,
      H152&gt;=150, 8,
      H152&gt;=100, 7,
      H152&gt;=50, 6,
      H152&gt;=0, 5
    ),
    MATCH(J152, 'Shipping cost'!$N$4:$Q$4, 0)
  ),
  TRUE, 0
)
</f>
        <v>0.6</v>
      </c>
      <c r="L152" s="8">
        <f t="shared" si="1"/>
        <v>2</v>
      </c>
    </row>
    <row r="153" ht="15.75" customHeight="1">
      <c r="A153" s="3">
        <v>85161.0</v>
      </c>
      <c r="B153" s="4">
        <v>44985.0</v>
      </c>
      <c r="C153" s="3" t="s">
        <v>12</v>
      </c>
      <c r="D153" s="3" t="s">
        <v>13</v>
      </c>
      <c r="E153" s="3" t="s">
        <v>19</v>
      </c>
      <c r="F153" s="3">
        <v>9686.0</v>
      </c>
      <c r="G153" s="5">
        <f>VLOOKUP(D153,'Product details'!$B$3:$E$9,4,FALSE)</f>
        <v>300</v>
      </c>
      <c r="H153" s="6">
        <f>VLOOKUP(D153,'Product details'!$B$3:$E$9,3,FALSE)</f>
        <v>250</v>
      </c>
      <c r="I153" s="5">
        <f>VLOOKUP(D153,'Product details'!$B$3:$F$9,5,FALSE)</f>
        <v>80</v>
      </c>
      <c r="J153" s="6" t="str">
        <f>IFS(
  AND(F153&gt;=0, F153&lt;=2499), Regions!C$3,
  AND(F153&gt;=2500, F153&lt;=4999), Regions!C$4,
  AND(F153&gt;=5000, F153&lt;=7499), Regions!C$5,
  AND(F153&gt;=7500, F153&lt;=9999), Regions!C$6
)
</f>
        <v>West</v>
      </c>
      <c r="K153" s="7">
        <f t="array" ref="K153">IFS(
  E153="Economy",
  INDEX('Shipping cost'!$B:$E,
    IFS(
      H153&gt;=400, 12,
      H153&gt;=300, 11,
      H153&gt;=250, 10,
      H153&gt;=200, 9,
      H153&gt;=150, 8,
      H153&gt;=100, 7,
      H153&gt;=50, 6,
      H153&gt;=0, 5
    ),
    MATCH(J153, 'Shipping cost'!$B$4:$E$4, 0)
  ),
  E153="Standard",
  INDEX('Shipping cost'!$H:$K,
    IFS(
      H153&gt;=400, 12,
      H153&gt;=300, 11,
      H153&gt;=250, 10,
      H153&gt;=200, 9,
      H153&gt;=150, 8,
      H153&gt;=100, 7,
      H153&gt;=50, 6,
      H153&gt;=0, 5
    ),
    MATCH(J153, 'Shipping cost'!$H$4:$K$4, 0)
  ),
  E153="Express",
  INDEX('Shipping cost'!$N:$Q,
    IFS(
      H153&gt;=400, 12,
      H153&gt;=300, 11,
      H153&gt;=250, 10,
      H153&gt;=200, 9,
      H153&gt;=150, 8,
      H153&gt;=100, 7,
      H153&gt;=50, 6,
      H153&gt;=0, 5
    ),
    MATCH(J153, 'Shipping cost'!$N$4:$Q$4, 0)
  ),
  TRUE, 0
)
</f>
        <v>3.47</v>
      </c>
      <c r="L153" s="8">
        <f t="shared" si="1"/>
        <v>2</v>
      </c>
    </row>
    <row r="154" ht="15.75" customHeight="1">
      <c r="A154" s="3">
        <v>17907.0</v>
      </c>
      <c r="B154" s="4">
        <v>44986.0</v>
      </c>
      <c r="C154" s="3" t="s">
        <v>12</v>
      </c>
      <c r="D154" s="3" t="s">
        <v>13</v>
      </c>
      <c r="E154" s="3" t="s">
        <v>14</v>
      </c>
      <c r="F154" s="3">
        <v>3598.0</v>
      </c>
      <c r="G154" s="5">
        <f>VLOOKUP(D154,'Product details'!$B$3:$E$9,4,FALSE)</f>
        <v>300</v>
      </c>
      <c r="H154" s="6">
        <f>VLOOKUP(D154,'Product details'!$B$3:$E$9,3,FALSE)</f>
        <v>250</v>
      </c>
      <c r="I154" s="5">
        <f>VLOOKUP(D154,'Product details'!$B$3:$F$9,5,FALSE)</f>
        <v>80</v>
      </c>
      <c r="J154" s="6" t="str">
        <f>IFS(
  AND(F154&gt;=0, F154&lt;=2499), Regions!C$3,
  AND(F154&gt;=2500, F154&lt;=4999), Regions!C$4,
  AND(F154&gt;=5000, F154&lt;=7499), Regions!C$5,
  AND(F154&gt;=7500, F154&lt;=9999), Regions!C$6
)
</f>
        <v>East</v>
      </c>
      <c r="K154" s="7">
        <f t="array" ref="K154">IFS(
  E154="Economy",
  INDEX('Shipping cost'!$B:$E,
    IFS(
      H154&gt;=400, 12,
      H154&gt;=300, 11,
      H154&gt;=250, 10,
      H154&gt;=200, 9,
      H154&gt;=150, 8,
      H154&gt;=100, 7,
      H154&gt;=50, 6,
      H154&gt;=0, 5
    ),
    MATCH(J154, 'Shipping cost'!$B$4:$E$4, 0)
  ),
  E154="Standard",
  INDEX('Shipping cost'!$H:$K,
    IFS(
      H154&gt;=400, 12,
      H154&gt;=300, 11,
      H154&gt;=250, 10,
      H154&gt;=200, 9,
      H154&gt;=150, 8,
      H154&gt;=100, 7,
      H154&gt;=50, 6,
      H154&gt;=0, 5
    ),
    MATCH(J154, 'Shipping cost'!$H$4:$K$4, 0)
  ),
  E154="Express",
  INDEX('Shipping cost'!$N:$Q,
    IFS(
      H154&gt;=400, 12,
      H154&gt;=300, 11,
      H154&gt;=250, 10,
      H154&gt;=200, 9,
      H154&gt;=150, 8,
      H154&gt;=100, 7,
      H154&gt;=50, 6,
      H154&gt;=0, 5
    ),
    MATCH(J154, 'Shipping cost'!$N$4:$Q$4, 0)
  ),
  TRUE, 0
)
</f>
        <v>2.18</v>
      </c>
      <c r="L154" s="8">
        <f t="shared" si="1"/>
        <v>3</v>
      </c>
    </row>
    <row r="155" ht="15.75" customHeight="1">
      <c r="A155" s="3">
        <v>23674.0</v>
      </c>
      <c r="B155" s="4">
        <v>44987.0</v>
      </c>
      <c r="C155" s="3" t="s">
        <v>21</v>
      </c>
      <c r="D155" s="3" t="s">
        <v>18</v>
      </c>
      <c r="E155" s="3" t="s">
        <v>17</v>
      </c>
      <c r="F155" s="3">
        <v>6731.0</v>
      </c>
      <c r="G155" s="5">
        <f>VLOOKUP(D155,'Product details'!$B$3:$E$9,4,FALSE)</f>
        <v>25</v>
      </c>
      <c r="H155" s="6">
        <f>VLOOKUP(D155,'Product details'!$B$3:$E$9,3,FALSE)</f>
        <v>150</v>
      </c>
      <c r="I155" s="5">
        <f>VLOOKUP(D155,'Product details'!$B$3:$F$9,5,FALSE)</f>
        <v>5</v>
      </c>
      <c r="J155" s="6" t="str">
        <f>IFS(
  AND(F155&gt;=0, F155&lt;=2499), Regions!C$3,
  AND(F155&gt;=2500, F155&lt;=4999), Regions!C$4,
  AND(F155&gt;=5000, F155&lt;=7499), Regions!C$5,
  AND(F155&gt;=7500, F155&lt;=9999), Regions!C$6
)
</f>
        <v>South</v>
      </c>
      <c r="K155" s="7">
        <f t="array" ref="K155">IFS(
  E155="Economy",
  INDEX('Shipping cost'!$B:$E,
    IFS(
      H155&gt;=400, 12,
      H155&gt;=300, 11,
      H155&gt;=250, 10,
      H155&gt;=200, 9,
      H155&gt;=150, 8,
      H155&gt;=100, 7,
      H155&gt;=50, 6,
      H155&gt;=0, 5
    ),
    MATCH(J155, 'Shipping cost'!$B$4:$E$4, 0)
  ),
  E155="Standard",
  INDEX('Shipping cost'!$H:$K,
    IFS(
      H155&gt;=400, 12,
      H155&gt;=300, 11,
      H155&gt;=250, 10,
      H155&gt;=200, 9,
      H155&gt;=150, 8,
      H155&gt;=100, 7,
      H155&gt;=50, 6,
      H155&gt;=0, 5
    ),
    MATCH(J155, 'Shipping cost'!$H$4:$K$4, 0)
  ),
  E155="Express",
  INDEX('Shipping cost'!$N:$Q,
    IFS(
      H155&gt;=400, 12,
      H155&gt;=300, 11,
      H155&gt;=250, 10,
      H155&gt;=200, 9,
      H155&gt;=150, 8,
      H155&gt;=100, 7,
      H155&gt;=50, 6,
      H155&gt;=0, 5
    ),
    MATCH(J155, 'Shipping cost'!$N$4:$Q$4, 0)
  ),
  TRUE, 0
)
</f>
        <v>2.32</v>
      </c>
      <c r="L155" s="8">
        <f t="shared" si="1"/>
        <v>3</v>
      </c>
    </row>
    <row r="156" ht="15.75" customHeight="1">
      <c r="A156" s="3">
        <v>34749.0</v>
      </c>
      <c r="B156" s="4">
        <v>44987.0</v>
      </c>
      <c r="C156" s="3" t="s">
        <v>21</v>
      </c>
      <c r="D156" s="3" t="s">
        <v>18</v>
      </c>
      <c r="E156" s="3" t="s">
        <v>14</v>
      </c>
      <c r="F156" s="3">
        <v>2691.0</v>
      </c>
      <c r="G156" s="5">
        <f>VLOOKUP(D156,'Product details'!$B$3:$E$9,4,FALSE)</f>
        <v>25</v>
      </c>
      <c r="H156" s="6">
        <f>VLOOKUP(D156,'Product details'!$B$3:$E$9,3,FALSE)</f>
        <v>150</v>
      </c>
      <c r="I156" s="5">
        <f>VLOOKUP(D156,'Product details'!$B$3:$F$9,5,FALSE)</f>
        <v>5</v>
      </c>
      <c r="J156" s="6" t="str">
        <f>IFS(
  AND(F156&gt;=0, F156&lt;=2499), Regions!C$3,
  AND(F156&gt;=2500, F156&lt;=4999), Regions!C$4,
  AND(F156&gt;=5000, F156&lt;=7499), Regions!C$5,
  AND(F156&gt;=7500, F156&lt;=9999), Regions!C$6
)
</f>
        <v>East</v>
      </c>
      <c r="K156" s="7">
        <f t="array" ref="K156">IFS(
  E156="Economy",
  INDEX('Shipping cost'!$B:$E,
    IFS(
      H156&gt;=400, 12,
      H156&gt;=300, 11,
      H156&gt;=250, 10,
      H156&gt;=200, 9,
      H156&gt;=150, 8,
      H156&gt;=100, 7,
      H156&gt;=50, 6,
      H156&gt;=0, 5
    ),
    MATCH(J156, 'Shipping cost'!$B$4:$E$4, 0)
  ),
  E156="Standard",
  INDEX('Shipping cost'!$H:$K,
    IFS(
      H156&gt;=400, 12,
      H156&gt;=300, 11,
      H156&gt;=250, 10,
      H156&gt;=200, 9,
      H156&gt;=150, 8,
      H156&gt;=100, 7,
      H156&gt;=50, 6,
      H156&gt;=0, 5
    ),
    MATCH(J156, 'Shipping cost'!$H$4:$K$4, 0)
  ),
  E156="Express",
  INDEX('Shipping cost'!$N:$Q,
    IFS(
      H156&gt;=400, 12,
      H156&gt;=300, 11,
      H156&gt;=250, 10,
      H156&gt;=200, 9,
      H156&gt;=150, 8,
      H156&gt;=100, 7,
      H156&gt;=50, 6,
      H156&gt;=0, 5
    ),
    MATCH(J156, 'Shipping cost'!$N$4:$Q$4, 0)
  ),
  TRUE, 0
)
</f>
        <v>1.28</v>
      </c>
      <c r="L156" s="8">
        <f t="shared" si="1"/>
        <v>3</v>
      </c>
    </row>
    <row r="157" ht="15.75" customHeight="1">
      <c r="A157" s="3">
        <v>44748.0</v>
      </c>
      <c r="B157" s="4">
        <v>44987.0</v>
      </c>
      <c r="C157" s="3" t="s">
        <v>12</v>
      </c>
      <c r="D157" s="3" t="s">
        <v>20</v>
      </c>
      <c r="E157" s="3" t="s">
        <v>14</v>
      </c>
      <c r="F157" s="3">
        <v>8798.0</v>
      </c>
      <c r="G157" s="5">
        <f>VLOOKUP(D157,'Product details'!$B$3:$E$9,4,FALSE)</f>
        <v>50</v>
      </c>
      <c r="H157" s="6">
        <f>VLOOKUP(D157,'Product details'!$B$3:$E$9,3,FALSE)</f>
        <v>150</v>
      </c>
      <c r="I157" s="5">
        <f>VLOOKUP(D157,'Product details'!$B$3:$F$9,5,FALSE)</f>
        <v>9</v>
      </c>
      <c r="J157" s="6" t="str">
        <f>IFS(
  AND(F157&gt;=0, F157&lt;=2499), Regions!C$3,
  AND(F157&gt;=2500, F157&lt;=4999), Regions!C$4,
  AND(F157&gt;=5000, F157&lt;=7499), Regions!C$5,
  AND(F157&gt;=7500, F157&lt;=9999), Regions!C$6
)
</f>
        <v>West</v>
      </c>
      <c r="K157" s="7">
        <f t="array" ref="K157">IFS(
  E157="Economy",
  INDEX('Shipping cost'!$B:$E,
    IFS(
      H157&gt;=400, 12,
      H157&gt;=300, 11,
      H157&gt;=250, 10,
      H157&gt;=200, 9,
      H157&gt;=150, 8,
      H157&gt;=100, 7,
      H157&gt;=50, 6,
      H157&gt;=0, 5
    ),
    MATCH(J157, 'Shipping cost'!$B$4:$E$4, 0)
  ),
  E157="Standard",
  INDEX('Shipping cost'!$H:$K,
    IFS(
      H157&gt;=400, 12,
      H157&gt;=300, 11,
      H157&gt;=250, 10,
      H157&gt;=200, 9,
      H157&gt;=150, 8,
      H157&gt;=100, 7,
      H157&gt;=50, 6,
      H157&gt;=0, 5
    ),
    MATCH(J157, 'Shipping cost'!$H$4:$K$4, 0)
  ),
  E157="Express",
  INDEX('Shipping cost'!$N:$Q,
    IFS(
      H157&gt;=400, 12,
      H157&gt;=300, 11,
      H157&gt;=250, 10,
      H157&gt;=200, 9,
      H157&gt;=150, 8,
      H157&gt;=100, 7,
      H157&gt;=50, 6,
      H157&gt;=0, 5
    ),
    MATCH(J157, 'Shipping cost'!$N$4:$Q$4, 0)
  ),
  TRUE, 0
)
</f>
        <v>1.71</v>
      </c>
      <c r="L157" s="8">
        <f t="shared" si="1"/>
        <v>3</v>
      </c>
    </row>
    <row r="158" ht="15.75" customHeight="1">
      <c r="A158" s="3">
        <v>19685.0</v>
      </c>
      <c r="B158" s="4">
        <v>44988.0</v>
      </c>
      <c r="C158" s="3" t="s">
        <v>21</v>
      </c>
      <c r="D158" s="3" t="s">
        <v>23</v>
      </c>
      <c r="E158" s="3" t="s">
        <v>17</v>
      </c>
      <c r="F158" s="3">
        <v>1935.0</v>
      </c>
      <c r="G158" s="5">
        <f>VLOOKUP(D158,'Product details'!$B$3:$E$9,4,FALSE)</f>
        <v>25</v>
      </c>
      <c r="H158" s="6">
        <f>VLOOKUP(D158,'Product details'!$B$3:$E$9,3,FALSE)</f>
        <v>50</v>
      </c>
      <c r="I158" s="5">
        <f>VLOOKUP(D158,'Product details'!$B$3:$F$9,5,FALSE)</f>
        <v>3</v>
      </c>
      <c r="J158" s="6" t="str">
        <f>IFS(
  AND(F158&gt;=0, F158&lt;=2499), Regions!C$3,
  AND(F158&gt;=2500, F158&lt;=4999), Regions!C$4,
  AND(F158&gt;=5000, F158&lt;=7499), Regions!C$5,
  AND(F158&gt;=7500, F158&lt;=9999), Regions!C$6
)
</f>
        <v>North</v>
      </c>
      <c r="K158" s="7">
        <f t="array" ref="K158">IFS(
  E158="Economy",
  INDEX('Shipping cost'!$B:$E,
    IFS(
      H158&gt;=400, 12,
      H158&gt;=300, 11,
      H158&gt;=250, 10,
      H158&gt;=200, 9,
      H158&gt;=150, 8,
      H158&gt;=100, 7,
      H158&gt;=50, 6,
      H158&gt;=0, 5
    ),
    MATCH(J158, 'Shipping cost'!$B$4:$E$4, 0)
  ),
  E158="Standard",
  INDEX('Shipping cost'!$H:$K,
    IFS(
      H158&gt;=400, 12,
      H158&gt;=300, 11,
      H158&gt;=250, 10,
      H158&gt;=200, 9,
      H158&gt;=150, 8,
      H158&gt;=100, 7,
      H158&gt;=50, 6,
      H158&gt;=0, 5
    ),
    MATCH(J158, 'Shipping cost'!$H$4:$K$4, 0)
  ),
  E158="Express",
  INDEX('Shipping cost'!$N:$Q,
    IFS(
      H158&gt;=400, 12,
      H158&gt;=300, 11,
      H158&gt;=250, 10,
      H158&gt;=200, 9,
      H158&gt;=150, 8,
      H158&gt;=100, 7,
      H158&gt;=50, 6,
      H158&gt;=0, 5
    ),
    MATCH(J158, 'Shipping cost'!$N$4:$Q$4, 0)
  ),
  TRUE, 0
)
</f>
        <v>1.02</v>
      </c>
      <c r="L158" s="8">
        <f t="shared" si="1"/>
        <v>3</v>
      </c>
    </row>
    <row r="159" ht="15.75" customHeight="1">
      <c r="A159" s="3">
        <v>29483.0</v>
      </c>
      <c r="B159" s="4">
        <v>44988.0</v>
      </c>
      <c r="C159" s="3" t="s">
        <v>12</v>
      </c>
      <c r="D159" s="3" t="s">
        <v>15</v>
      </c>
      <c r="E159" s="3" t="s">
        <v>19</v>
      </c>
      <c r="F159" s="3">
        <v>6683.0</v>
      </c>
      <c r="G159" s="5">
        <f>VLOOKUP(D159,'Product details'!$B$3:$E$9,4,FALSE)</f>
        <v>30</v>
      </c>
      <c r="H159" s="6">
        <f>VLOOKUP(D159,'Product details'!$B$3:$E$9,3,FALSE)</f>
        <v>300</v>
      </c>
      <c r="I159" s="5">
        <f>VLOOKUP(D159,'Product details'!$B$3:$F$9,5,FALSE)</f>
        <v>7</v>
      </c>
      <c r="J159" s="6" t="str">
        <f>IFS(
  AND(F159&gt;=0, F159&lt;=2499), Regions!C$3,
  AND(F159&gt;=2500, F159&lt;=4999), Regions!C$4,
  AND(F159&gt;=5000, F159&lt;=7499), Regions!C$5,
  AND(F159&gt;=7500, F159&lt;=9999), Regions!C$6
)
</f>
        <v>South</v>
      </c>
      <c r="K159" s="7">
        <f t="array" ref="K159">IFS(
  E159="Economy",
  INDEX('Shipping cost'!$B:$E,
    IFS(
      H159&gt;=400, 12,
      H159&gt;=300, 11,
      H159&gt;=250, 10,
      H159&gt;=200, 9,
      H159&gt;=150, 8,
      H159&gt;=100, 7,
      H159&gt;=50, 6,
      H159&gt;=0, 5
    ),
    MATCH(J159, 'Shipping cost'!$B$4:$E$4, 0)
  ),
  E159="Standard",
  INDEX('Shipping cost'!$H:$K,
    IFS(
      H159&gt;=400, 12,
      H159&gt;=300, 11,
      H159&gt;=250, 10,
      H159&gt;=200, 9,
      H159&gt;=150, 8,
      H159&gt;=100, 7,
      H159&gt;=50, 6,
      H159&gt;=0, 5
    ),
    MATCH(J159, 'Shipping cost'!$H$4:$K$4, 0)
  ),
  E159="Express",
  INDEX('Shipping cost'!$N:$Q,
    IFS(
      H159&gt;=400, 12,
      H159&gt;=300, 11,
      H159&gt;=250, 10,
      H159&gt;=200, 9,
      H159&gt;=150, 8,
      H159&gt;=100, 7,
      H159&gt;=50, 6,
      H159&gt;=0, 5
    ),
    MATCH(J159, 'Shipping cost'!$N$4:$Q$4, 0)
  ),
  TRUE, 0
)
</f>
        <v>3.92</v>
      </c>
      <c r="L159" s="8">
        <f t="shared" si="1"/>
        <v>3</v>
      </c>
    </row>
    <row r="160" ht="15.75" customHeight="1">
      <c r="A160" s="3">
        <v>46779.0</v>
      </c>
      <c r="B160" s="4">
        <v>44989.0</v>
      </c>
      <c r="C160" s="3" t="s">
        <v>12</v>
      </c>
      <c r="D160" s="3" t="s">
        <v>13</v>
      </c>
      <c r="E160" s="3" t="s">
        <v>14</v>
      </c>
      <c r="F160" s="3">
        <v>5346.0</v>
      </c>
      <c r="G160" s="5">
        <f>VLOOKUP(D160,'Product details'!$B$3:$E$9,4,FALSE)</f>
        <v>300</v>
      </c>
      <c r="H160" s="6">
        <f>VLOOKUP(D160,'Product details'!$B$3:$E$9,3,FALSE)</f>
        <v>250</v>
      </c>
      <c r="I160" s="5">
        <f>VLOOKUP(D160,'Product details'!$B$3:$F$9,5,FALSE)</f>
        <v>80</v>
      </c>
      <c r="J160" s="6" t="str">
        <f>IFS(
  AND(F160&gt;=0, F160&lt;=2499), Regions!C$3,
  AND(F160&gt;=2500, F160&lt;=4999), Regions!C$4,
  AND(F160&gt;=5000, F160&lt;=7499), Regions!C$5,
  AND(F160&gt;=7500, F160&lt;=9999), Regions!C$6
)
</f>
        <v>South</v>
      </c>
      <c r="K160" s="7">
        <f t="array" ref="K160">IFS(
  E160="Economy",
  INDEX('Shipping cost'!$B:$E,
    IFS(
      H160&gt;=400, 12,
      H160&gt;=300, 11,
      H160&gt;=250, 10,
      H160&gt;=200, 9,
      H160&gt;=150, 8,
      H160&gt;=100, 7,
      H160&gt;=50, 6,
      H160&gt;=0, 5
    ),
    MATCH(J160, 'Shipping cost'!$B$4:$E$4, 0)
  ),
  E160="Standard",
  INDEX('Shipping cost'!$H:$K,
    IFS(
      H160&gt;=400, 12,
      H160&gt;=300, 11,
      H160&gt;=250, 10,
      H160&gt;=200, 9,
      H160&gt;=150, 8,
      H160&gt;=100, 7,
      H160&gt;=50, 6,
      H160&gt;=0, 5
    ),
    MATCH(J160, 'Shipping cost'!$H$4:$K$4, 0)
  ),
  E160="Express",
  INDEX('Shipping cost'!$N:$Q,
    IFS(
      H160&gt;=400, 12,
      H160&gt;=300, 11,
      H160&gt;=250, 10,
      H160&gt;=200, 9,
      H160&gt;=150, 8,
      H160&gt;=100, 7,
      H160&gt;=50, 6,
      H160&gt;=0, 5
    ),
    MATCH(J160, 'Shipping cost'!$N$4:$Q$4, 0)
  ),
  TRUE, 0
)
</f>
        <v>2.51</v>
      </c>
      <c r="L160" s="8">
        <f t="shared" si="1"/>
        <v>3</v>
      </c>
    </row>
    <row r="161" ht="15.75" customHeight="1">
      <c r="A161" s="3">
        <v>40776.0</v>
      </c>
      <c r="B161" s="4">
        <v>44990.0</v>
      </c>
      <c r="C161" s="3" t="s">
        <v>21</v>
      </c>
      <c r="D161" s="3" t="s">
        <v>13</v>
      </c>
      <c r="E161" s="3" t="s">
        <v>19</v>
      </c>
      <c r="F161" s="3">
        <v>2853.0</v>
      </c>
      <c r="G161" s="5">
        <f>VLOOKUP(D161,'Product details'!$B$3:$E$9,4,FALSE)</f>
        <v>300</v>
      </c>
      <c r="H161" s="6">
        <f>VLOOKUP(D161,'Product details'!$B$3:$E$9,3,FALSE)</f>
        <v>250</v>
      </c>
      <c r="I161" s="5">
        <f>VLOOKUP(D161,'Product details'!$B$3:$F$9,5,FALSE)</f>
        <v>80</v>
      </c>
      <c r="J161" s="6" t="str">
        <f>IFS(
  AND(F161&gt;=0, F161&lt;=2499), Regions!C$3,
  AND(F161&gt;=2500, F161&lt;=4999), Regions!C$4,
  AND(F161&gt;=5000, F161&lt;=7499), Regions!C$5,
  AND(F161&gt;=7500, F161&lt;=9999), Regions!C$6
)
</f>
        <v>East</v>
      </c>
      <c r="K161" s="7">
        <f t="array" ref="K161">IFS(
  E161="Economy",
  INDEX('Shipping cost'!$B:$E,
    IFS(
      H161&gt;=400, 12,
      H161&gt;=300, 11,
      H161&gt;=250, 10,
      H161&gt;=200, 9,
      H161&gt;=150, 8,
      H161&gt;=100, 7,
      H161&gt;=50, 6,
      H161&gt;=0, 5
    ),
    MATCH(J161, 'Shipping cost'!$B$4:$E$4, 0)
  ),
  E161="Standard",
  INDEX('Shipping cost'!$H:$K,
    IFS(
      H161&gt;=400, 12,
      H161&gt;=300, 11,
      H161&gt;=250, 10,
      H161&gt;=200, 9,
      H161&gt;=150, 8,
      H161&gt;=100, 7,
      H161&gt;=50, 6,
      H161&gt;=0, 5
    ),
    MATCH(J161, 'Shipping cost'!$H$4:$K$4, 0)
  ),
  E161="Express",
  INDEX('Shipping cost'!$N:$Q,
    IFS(
      H161&gt;=400, 12,
      H161&gt;=300, 11,
      H161&gt;=250, 10,
      H161&gt;=200, 9,
      H161&gt;=150, 8,
      H161&gt;=100, 7,
      H161&gt;=50, 6,
      H161&gt;=0, 5
    ),
    MATCH(J161, 'Shipping cost'!$N$4:$Q$4, 0)
  ),
  TRUE, 0
)
</f>
        <v>2.62</v>
      </c>
      <c r="L161" s="8">
        <f t="shared" si="1"/>
        <v>3</v>
      </c>
    </row>
    <row r="162" ht="15.75" customHeight="1">
      <c r="A162" s="3">
        <v>49393.0</v>
      </c>
      <c r="B162" s="10">
        <v>44990.0</v>
      </c>
      <c r="C162" s="11" t="s">
        <v>12</v>
      </c>
      <c r="D162" s="3" t="s">
        <v>22</v>
      </c>
      <c r="E162" s="3" t="s">
        <v>14</v>
      </c>
      <c r="F162" s="3">
        <v>1547.0</v>
      </c>
      <c r="G162" s="5">
        <f>VLOOKUP(D162,'Product details'!$B$3:$E$9,4,FALSE)</f>
        <v>20</v>
      </c>
      <c r="H162" s="6">
        <f>VLOOKUP(D162,'Product details'!$B$3:$E$9,3,FALSE)</f>
        <v>250</v>
      </c>
      <c r="I162" s="5">
        <f>VLOOKUP(D162,'Product details'!$B$3:$F$9,5,FALSE)</f>
        <v>3</v>
      </c>
      <c r="J162" s="6" t="str">
        <f>IFS(
  AND(F162&gt;=0, F162&lt;=2499), Regions!C$3,
  AND(F162&gt;=2500, F162&lt;=4999), Regions!C$4,
  AND(F162&gt;=5000, F162&lt;=7499), Regions!C$5,
  AND(F162&gt;=7500, F162&lt;=9999), Regions!C$6
)
</f>
        <v>North</v>
      </c>
      <c r="K162" s="7">
        <f t="array" ref="K162">IFS(
  E162="Economy",
  INDEX('Shipping cost'!$B:$E,
    IFS(
      H162&gt;=400, 12,
      H162&gt;=300, 11,
      H162&gt;=250, 10,
      H162&gt;=200, 9,
      H162&gt;=150, 8,
      H162&gt;=100, 7,
      H162&gt;=50, 6,
      H162&gt;=0, 5
    ),
    MATCH(J162, 'Shipping cost'!$B$4:$E$4, 0)
  ),
  E162="Standard",
  INDEX('Shipping cost'!$H:$K,
    IFS(
      H162&gt;=400, 12,
      H162&gt;=300, 11,
      H162&gt;=250, 10,
      H162&gt;=200, 9,
      H162&gt;=150, 8,
      H162&gt;=100, 7,
      H162&gt;=50, 6,
      H162&gt;=0, 5
    ),
    MATCH(J162, 'Shipping cost'!$H$4:$K$4, 0)
  ),
  E162="Express",
  INDEX('Shipping cost'!$N:$Q,
    IFS(
      H162&gt;=400, 12,
      H162&gt;=300, 11,
      H162&gt;=250, 10,
      H162&gt;=200, 9,
      H162&gt;=150, 8,
      H162&gt;=100, 7,
      H162&gt;=50, 6,
      H162&gt;=0, 5
    ),
    MATCH(J162, 'Shipping cost'!$N$4:$Q$4, 0)
  ),
  TRUE, 0
)
</f>
        <v>1.89</v>
      </c>
      <c r="L162" s="8">
        <f t="shared" si="1"/>
        <v>3</v>
      </c>
    </row>
    <row r="163" ht="15.75" customHeight="1">
      <c r="A163" s="3">
        <v>52297.0</v>
      </c>
      <c r="B163" s="4">
        <v>44990.0</v>
      </c>
      <c r="C163" s="3" t="s">
        <v>12</v>
      </c>
      <c r="D163" s="3" t="s">
        <v>13</v>
      </c>
      <c r="E163" s="3" t="s">
        <v>19</v>
      </c>
      <c r="F163" s="3">
        <v>5093.0</v>
      </c>
      <c r="G163" s="5">
        <f>VLOOKUP(D163,'Product details'!$B$3:$E$9,4,FALSE)</f>
        <v>300</v>
      </c>
      <c r="H163" s="6">
        <f>VLOOKUP(D163,'Product details'!$B$3:$E$9,3,FALSE)</f>
        <v>250</v>
      </c>
      <c r="I163" s="5">
        <f>VLOOKUP(D163,'Product details'!$B$3:$F$9,5,FALSE)</f>
        <v>80</v>
      </c>
      <c r="J163" s="6" t="str">
        <f>IFS(
  AND(F163&gt;=0, F163&lt;=2499), Regions!C$3,
  AND(F163&gt;=2500, F163&lt;=4999), Regions!C$4,
  AND(F163&gt;=5000, F163&lt;=7499), Regions!C$5,
  AND(F163&gt;=7500, F163&lt;=9999), Regions!C$6
)
</f>
        <v>South</v>
      </c>
      <c r="K163" s="7">
        <f t="array" ref="K163">IFS(
  E163="Economy",
  INDEX('Shipping cost'!$B:$E,
    IFS(
      H163&gt;=400, 12,
      H163&gt;=300, 11,
      H163&gt;=250, 10,
      H163&gt;=200, 9,
      H163&gt;=150, 8,
      H163&gt;=100, 7,
      H163&gt;=50, 6,
      H163&gt;=0, 5
    ),
    MATCH(J163, 'Shipping cost'!$B$4:$E$4, 0)
  ),
  E163="Standard",
  INDEX('Shipping cost'!$H:$K,
    IFS(
      H163&gt;=400, 12,
      H163&gt;=300, 11,
      H163&gt;=250, 10,
      H163&gt;=200, 9,
      H163&gt;=150, 8,
      H163&gt;=100, 7,
      H163&gt;=50, 6,
      H163&gt;=0, 5
    ),
    MATCH(J163, 'Shipping cost'!$H$4:$K$4, 0)
  ),
  E163="Express",
  INDEX('Shipping cost'!$N:$Q,
    IFS(
      H163&gt;=400, 12,
      H163&gt;=300, 11,
      H163&gt;=250, 10,
      H163&gt;=200, 9,
      H163&gt;=150, 8,
      H163&gt;=100, 7,
      H163&gt;=50, 6,
      H163&gt;=0, 5
    ),
    MATCH(J163, 'Shipping cost'!$N$4:$Q$4, 0)
  ),
  TRUE, 0
)
</f>
        <v>3.02</v>
      </c>
      <c r="L163" s="8">
        <f t="shared" si="1"/>
        <v>3</v>
      </c>
    </row>
    <row r="164" ht="15.75" customHeight="1">
      <c r="A164" s="3">
        <v>54143.0</v>
      </c>
      <c r="B164" s="4">
        <v>44990.0</v>
      </c>
      <c r="C164" s="3" t="s">
        <v>12</v>
      </c>
      <c r="D164" s="3" t="s">
        <v>22</v>
      </c>
      <c r="E164" s="3" t="s">
        <v>17</v>
      </c>
      <c r="F164" s="3">
        <v>3226.0</v>
      </c>
      <c r="G164" s="5">
        <f>VLOOKUP(D164,'Product details'!$B$3:$E$9,4,FALSE)</f>
        <v>20</v>
      </c>
      <c r="H164" s="6">
        <f>VLOOKUP(D164,'Product details'!$B$3:$E$9,3,FALSE)</f>
        <v>250</v>
      </c>
      <c r="I164" s="5">
        <f>VLOOKUP(D164,'Product details'!$B$3:$F$9,5,FALSE)</f>
        <v>3</v>
      </c>
      <c r="J164" s="6" t="str">
        <f>IFS(
  AND(F164&gt;=0, F164&lt;=2499), Regions!C$3,
  AND(F164&gt;=2500, F164&lt;=4999), Regions!C$4,
  AND(F164&gt;=5000, F164&lt;=7499), Regions!C$5,
  AND(F164&gt;=7500, F164&lt;=9999), Regions!C$6
)
</f>
        <v>East</v>
      </c>
      <c r="K164" s="7">
        <f t="array" ref="K164">IFS(
  E164="Economy",
  INDEX('Shipping cost'!$B:$E,
    IFS(
      H164&gt;=400, 12,
      H164&gt;=300, 11,
      H164&gt;=250, 10,
      H164&gt;=200, 9,
      H164&gt;=150, 8,
      H164&gt;=100, 7,
      H164&gt;=50, 6,
      H164&gt;=0, 5
    ),
    MATCH(J164, 'Shipping cost'!$B$4:$E$4, 0)
  ),
  E164="Standard",
  INDEX('Shipping cost'!$H:$K,
    IFS(
      H164&gt;=400, 12,
      H164&gt;=300, 11,
      H164&gt;=250, 10,
      H164&gt;=200, 9,
      H164&gt;=150, 8,
      H164&gt;=100, 7,
      H164&gt;=50, 6,
      H164&gt;=0, 5
    ),
    MATCH(J164, 'Shipping cost'!$H$4:$K$4, 0)
  ),
  E164="Express",
  INDEX('Shipping cost'!$N:$Q,
    IFS(
      H164&gt;=400, 12,
      H164&gt;=300, 11,
      H164&gt;=250, 10,
      H164&gt;=200, 9,
      H164&gt;=150, 8,
      H164&gt;=100, 7,
      H164&gt;=50, 6,
      H164&gt;=0, 5
    ),
    MATCH(J164, 'Shipping cost'!$N$4:$Q$4, 0)
  ),
  TRUE, 0
)
</f>
        <v>3.41</v>
      </c>
      <c r="L164" s="8">
        <f t="shared" si="1"/>
        <v>3</v>
      </c>
    </row>
    <row r="165" ht="15.75" customHeight="1">
      <c r="A165" s="3">
        <v>97590.0</v>
      </c>
      <c r="B165" s="4">
        <v>44990.0</v>
      </c>
      <c r="C165" s="3" t="s">
        <v>12</v>
      </c>
      <c r="D165" s="3" t="s">
        <v>23</v>
      </c>
      <c r="E165" s="3" t="s">
        <v>19</v>
      </c>
      <c r="F165" s="3">
        <v>5948.0</v>
      </c>
      <c r="G165" s="5">
        <f>VLOOKUP(D165,'Product details'!$B$3:$E$9,4,FALSE)</f>
        <v>25</v>
      </c>
      <c r="H165" s="6">
        <f>VLOOKUP(D165,'Product details'!$B$3:$E$9,3,FALSE)</f>
        <v>50</v>
      </c>
      <c r="I165" s="5">
        <f>VLOOKUP(D165,'Product details'!$B$3:$F$9,5,FALSE)</f>
        <v>3</v>
      </c>
      <c r="J165" s="6" t="str">
        <f>IFS(
  AND(F165&gt;=0, F165&lt;=2499), Regions!C$3,
  AND(F165&gt;=2500, F165&lt;=4999), Regions!C$4,
  AND(F165&gt;=5000, F165&lt;=7499), Regions!C$5,
  AND(F165&gt;=7500, F165&lt;=9999), Regions!C$6
)
</f>
        <v>South</v>
      </c>
      <c r="K165" s="7">
        <f t="array" ref="K165">IFS(
  E165="Economy",
  INDEX('Shipping cost'!$B:$E,
    IFS(
      H165&gt;=400, 12,
      H165&gt;=300, 11,
      H165&gt;=250, 10,
      H165&gt;=200, 9,
      H165&gt;=150, 8,
      H165&gt;=100, 7,
      H165&gt;=50, 6,
      H165&gt;=0, 5
    ),
    MATCH(J165, 'Shipping cost'!$B$4:$E$4, 0)
  ),
  E165="Standard",
  INDEX('Shipping cost'!$H:$K,
    IFS(
      H165&gt;=400, 12,
      H165&gt;=300, 11,
      H165&gt;=250, 10,
      H165&gt;=200, 9,
      H165&gt;=150, 8,
      H165&gt;=100, 7,
      H165&gt;=50, 6,
      H165&gt;=0, 5
    ),
    MATCH(J165, 'Shipping cost'!$H$4:$K$4, 0)
  ),
  E165="Express",
  INDEX('Shipping cost'!$N:$Q,
    IFS(
      H165&gt;=400, 12,
      H165&gt;=300, 11,
      H165&gt;=250, 10,
      H165&gt;=200, 9,
      H165&gt;=150, 8,
      H165&gt;=100, 7,
      H165&gt;=50, 6,
      H165&gt;=0, 5
    ),
    MATCH(J165, 'Shipping cost'!$N$4:$Q$4, 0)
  ),
  TRUE, 0
)
</f>
        <v>1.05</v>
      </c>
      <c r="L165" s="8">
        <f t="shared" si="1"/>
        <v>3</v>
      </c>
    </row>
    <row r="166" ht="15.75" customHeight="1">
      <c r="A166" s="3">
        <v>14759.0</v>
      </c>
      <c r="B166" s="4">
        <v>44991.0</v>
      </c>
      <c r="C166" s="3" t="s">
        <v>12</v>
      </c>
      <c r="D166" s="3" t="s">
        <v>13</v>
      </c>
      <c r="E166" s="3" t="s">
        <v>14</v>
      </c>
      <c r="F166" s="3">
        <v>5105.0</v>
      </c>
      <c r="G166" s="5">
        <f>VLOOKUP(D166,'Product details'!$B$3:$E$9,4,FALSE)</f>
        <v>300</v>
      </c>
      <c r="H166" s="6">
        <f>VLOOKUP(D166,'Product details'!$B$3:$E$9,3,FALSE)</f>
        <v>250</v>
      </c>
      <c r="I166" s="5">
        <f>VLOOKUP(D166,'Product details'!$B$3:$F$9,5,FALSE)</f>
        <v>80</v>
      </c>
      <c r="J166" s="6" t="str">
        <f>IFS(
  AND(F166&gt;=0, F166&lt;=2499), Regions!C$3,
  AND(F166&gt;=2500, F166&lt;=4999), Regions!C$4,
  AND(F166&gt;=5000, F166&lt;=7499), Regions!C$5,
  AND(F166&gt;=7500, F166&lt;=9999), Regions!C$6
)
</f>
        <v>South</v>
      </c>
      <c r="K166" s="7">
        <f t="array" ref="K166">IFS(
  E166="Economy",
  INDEX('Shipping cost'!$B:$E,
    IFS(
      H166&gt;=400, 12,
      H166&gt;=300, 11,
      H166&gt;=250, 10,
      H166&gt;=200, 9,
      H166&gt;=150, 8,
      H166&gt;=100, 7,
      H166&gt;=50, 6,
      H166&gt;=0, 5
    ),
    MATCH(J166, 'Shipping cost'!$B$4:$E$4, 0)
  ),
  E166="Standard",
  INDEX('Shipping cost'!$H:$K,
    IFS(
      H166&gt;=400, 12,
      H166&gt;=300, 11,
      H166&gt;=250, 10,
      H166&gt;=200, 9,
      H166&gt;=150, 8,
      H166&gt;=100, 7,
      H166&gt;=50, 6,
      H166&gt;=0, 5
    ),
    MATCH(J166, 'Shipping cost'!$H$4:$K$4, 0)
  ),
  E166="Express",
  INDEX('Shipping cost'!$N:$Q,
    IFS(
      H166&gt;=400, 12,
      H166&gt;=300, 11,
      H166&gt;=250, 10,
      H166&gt;=200, 9,
      H166&gt;=150, 8,
      H166&gt;=100, 7,
      H166&gt;=50, 6,
      H166&gt;=0, 5
    ),
    MATCH(J166, 'Shipping cost'!$N$4:$Q$4, 0)
  ),
  TRUE, 0
)
</f>
        <v>2.51</v>
      </c>
      <c r="L166" s="8">
        <f t="shared" si="1"/>
        <v>3</v>
      </c>
    </row>
    <row r="167" ht="15.75" customHeight="1">
      <c r="A167" s="3">
        <v>45378.0</v>
      </c>
      <c r="B167" s="4">
        <v>44991.0</v>
      </c>
      <c r="C167" s="3" t="s">
        <v>12</v>
      </c>
      <c r="D167" s="3" t="s">
        <v>22</v>
      </c>
      <c r="E167" s="3" t="s">
        <v>14</v>
      </c>
      <c r="F167" s="3">
        <v>1928.0</v>
      </c>
      <c r="G167" s="5">
        <f>VLOOKUP(D167,'Product details'!$B$3:$E$9,4,FALSE)</f>
        <v>20</v>
      </c>
      <c r="H167" s="6">
        <f>VLOOKUP(D167,'Product details'!$B$3:$E$9,3,FALSE)</f>
        <v>250</v>
      </c>
      <c r="I167" s="5">
        <f>VLOOKUP(D167,'Product details'!$B$3:$F$9,5,FALSE)</f>
        <v>3</v>
      </c>
      <c r="J167" s="6" t="str">
        <f>IFS(
  AND(F167&gt;=0, F167&lt;=2499), Regions!C$3,
  AND(F167&gt;=2500, F167&lt;=4999), Regions!C$4,
  AND(F167&gt;=5000, F167&lt;=7499), Regions!C$5,
  AND(F167&gt;=7500, F167&lt;=9999), Regions!C$6
)
</f>
        <v>North</v>
      </c>
      <c r="K167" s="7">
        <f t="array" ref="K167">IFS(
  E167="Economy",
  INDEX('Shipping cost'!$B:$E,
    IFS(
      H167&gt;=400, 12,
      H167&gt;=300, 11,
      H167&gt;=250, 10,
      H167&gt;=200, 9,
      H167&gt;=150, 8,
      H167&gt;=100, 7,
      H167&gt;=50, 6,
      H167&gt;=0, 5
    ),
    MATCH(J167, 'Shipping cost'!$B$4:$E$4, 0)
  ),
  E167="Standard",
  INDEX('Shipping cost'!$H:$K,
    IFS(
      H167&gt;=400, 12,
      H167&gt;=300, 11,
      H167&gt;=250, 10,
      H167&gt;=200, 9,
      H167&gt;=150, 8,
      H167&gt;=100, 7,
      H167&gt;=50, 6,
      H167&gt;=0, 5
    ),
    MATCH(J167, 'Shipping cost'!$H$4:$K$4, 0)
  ),
  E167="Express",
  INDEX('Shipping cost'!$N:$Q,
    IFS(
      H167&gt;=400, 12,
      H167&gt;=300, 11,
      H167&gt;=250, 10,
      H167&gt;=200, 9,
      H167&gt;=150, 8,
      H167&gt;=100, 7,
      H167&gt;=50, 6,
      H167&gt;=0, 5
    ),
    MATCH(J167, 'Shipping cost'!$N$4:$Q$4, 0)
  ),
  TRUE, 0
)
</f>
        <v>1.89</v>
      </c>
      <c r="L167" s="8">
        <f t="shared" si="1"/>
        <v>3</v>
      </c>
    </row>
    <row r="168" ht="15.75" customHeight="1">
      <c r="A168" s="3">
        <v>81764.0</v>
      </c>
      <c r="B168" s="4">
        <v>44991.0</v>
      </c>
      <c r="C168" s="3" t="s">
        <v>12</v>
      </c>
      <c r="D168" s="3" t="s">
        <v>22</v>
      </c>
      <c r="E168" s="3" t="s">
        <v>14</v>
      </c>
      <c r="F168" s="3">
        <v>8922.0</v>
      </c>
      <c r="G168" s="5">
        <f>VLOOKUP(D168,'Product details'!$B$3:$E$9,4,FALSE)</f>
        <v>20</v>
      </c>
      <c r="H168" s="6">
        <f>VLOOKUP(D168,'Product details'!$B$3:$E$9,3,FALSE)</f>
        <v>250</v>
      </c>
      <c r="I168" s="5">
        <f>VLOOKUP(D168,'Product details'!$B$3:$F$9,5,FALSE)</f>
        <v>3</v>
      </c>
      <c r="J168" s="6" t="str">
        <f>IFS(
  AND(F168&gt;=0, F168&lt;=2499), Regions!C$3,
  AND(F168&gt;=2500, F168&lt;=4999), Regions!C$4,
  AND(F168&gt;=5000, F168&lt;=7499), Regions!C$5,
  AND(F168&gt;=7500, F168&lt;=9999), Regions!C$6
)
</f>
        <v>West</v>
      </c>
      <c r="K168" s="7">
        <f t="array" ref="K168">IFS(
  E168="Economy",
  INDEX('Shipping cost'!$B:$E,
    IFS(
      H168&gt;=400, 12,
      H168&gt;=300, 11,
      H168&gt;=250, 10,
      H168&gt;=200, 9,
      H168&gt;=150, 8,
      H168&gt;=100, 7,
      H168&gt;=50, 6,
      H168&gt;=0, 5
    ),
    MATCH(J168, 'Shipping cost'!$B$4:$E$4, 0)
  ),
  E168="Standard",
  INDEX('Shipping cost'!$H:$K,
    IFS(
      H168&gt;=400, 12,
      H168&gt;=300, 11,
      H168&gt;=250, 10,
      H168&gt;=200, 9,
      H168&gt;=150, 8,
      H168&gt;=100, 7,
      H168&gt;=50, 6,
      H168&gt;=0, 5
    ),
    MATCH(J168, 'Shipping cost'!$H$4:$K$4, 0)
  ),
  E168="Express",
  INDEX('Shipping cost'!$N:$Q,
    IFS(
      H168&gt;=400, 12,
      H168&gt;=300, 11,
      H168&gt;=250, 10,
      H168&gt;=200, 9,
      H168&gt;=150, 8,
      H168&gt;=100, 7,
      H168&gt;=50, 6,
      H168&gt;=0, 5
    ),
    MATCH(J168, 'Shipping cost'!$N$4:$Q$4, 0)
  ),
  TRUE, 0
)
</f>
        <v>2.89</v>
      </c>
      <c r="L168" s="8">
        <f t="shared" si="1"/>
        <v>3</v>
      </c>
    </row>
    <row r="169" ht="15.75" customHeight="1">
      <c r="A169" s="3">
        <v>42083.0</v>
      </c>
      <c r="B169" s="4">
        <v>44992.0</v>
      </c>
      <c r="C169" s="3" t="s">
        <v>12</v>
      </c>
      <c r="D169" s="3" t="s">
        <v>22</v>
      </c>
      <c r="E169" s="3" t="s">
        <v>17</v>
      </c>
      <c r="F169" s="3">
        <v>6277.0</v>
      </c>
      <c r="G169" s="5">
        <f>VLOOKUP(D169,'Product details'!$B$3:$E$9,4,FALSE)</f>
        <v>20</v>
      </c>
      <c r="H169" s="6">
        <f>VLOOKUP(D169,'Product details'!$B$3:$E$9,3,FALSE)</f>
        <v>250</v>
      </c>
      <c r="I169" s="5">
        <f>VLOOKUP(D169,'Product details'!$B$3:$F$9,5,FALSE)</f>
        <v>3</v>
      </c>
      <c r="J169" s="6" t="str">
        <f>IFS(
  AND(F169&gt;=0, F169&lt;=2499), Regions!C$3,
  AND(F169&gt;=2500, F169&lt;=4999), Regions!C$4,
  AND(F169&gt;=5000, F169&lt;=7499), Regions!C$5,
  AND(F169&gt;=7500, F169&lt;=9999), Regions!C$6
)
</f>
        <v>South</v>
      </c>
      <c r="K169" s="7">
        <f t="array" ref="K169">IFS(
  E169="Economy",
  INDEX('Shipping cost'!$B:$E,
    IFS(
      H169&gt;=400, 12,
      H169&gt;=300, 11,
      H169&gt;=250, 10,
      H169&gt;=200, 9,
      H169&gt;=150, 8,
      H169&gt;=100, 7,
      H169&gt;=50, 6,
      H169&gt;=0, 5
    ),
    MATCH(J169, 'Shipping cost'!$B$4:$E$4, 0)
  ),
  E169="Standard",
  INDEX('Shipping cost'!$H:$K,
    IFS(
      H169&gt;=400, 12,
      H169&gt;=300, 11,
      H169&gt;=250, 10,
      H169&gt;=200, 9,
      H169&gt;=150, 8,
      H169&gt;=100, 7,
      H169&gt;=50, 6,
      H169&gt;=0, 5
    ),
    MATCH(J169, 'Shipping cost'!$H$4:$K$4, 0)
  ),
  E169="Express",
  INDEX('Shipping cost'!$N:$Q,
    IFS(
      H169&gt;=400, 12,
      H169&gt;=300, 11,
      H169&gt;=250, 10,
      H169&gt;=200, 9,
      H169&gt;=150, 8,
      H169&gt;=100, 7,
      H169&gt;=50, 6,
      H169&gt;=0, 5
    ),
    MATCH(J169, 'Shipping cost'!$N$4:$Q$4, 0)
  ),
  TRUE, 0
)
</f>
        <v>3.93</v>
      </c>
      <c r="L169" s="8">
        <f t="shared" si="1"/>
        <v>3</v>
      </c>
    </row>
    <row r="170" ht="15.75" customHeight="1">
      <c r="A170" s="3">
        <v>51960.0</v>
      </c>
      <c r="B170" s="4">
        <v>44992.0</v>
      </c>
      <c r="C170" s="3" t="s">
        <v>12</v>
      </c>
      <c r="D170" s="3" t="s">
        <v>16</v>
      </c>
      <c r="E170" s="3" t="s">
        <v>19</v>
      </c>
      <c r="F170" s="3">
        <v>6306.0</v>
      </c>
      <c r="G170" s="5">
        <f>VLOOKUP(D170,'Product details'!$B$3:$E$9,4,FALSE)</f>
        <v>5</v>
      </c>
      <c r="H170" s="6">
        <f>VLOOKUP(D170,'Product details'!$B$3:$E$9,3,FALSE)</f>
        <v>20</v>
      </c>
      <c r="I170" s="5">
        <f>VLOOKUP(D170,'Product details'!$B$3:$F$9,5,FALSE)</f>
        <v>1</v>
      </c>
      <c r="J170" s="6" t="str">
        <f>IFS(
  AND(F170&gt;=0, F170&lt;=2499), Regions!C$3,
  AND(F170&gt;=2500, F170&lt;=4999), Regions!C$4,
  AND(F170&gt;=5000, F170&lt;=7499), Regions!C$5,
  AND(F170&gt;=7500, F170&lt;=9999), Regions!C$6
)
</f>
        <v>South</v>
      </c>
      <c r="K170" s="7">
        <f t="array" ref="K170">IFS(
  E170="Economy",
  INDEX('Shipping cost'!$B:$E,
    IFS(
      H170&gt;=400, 12,
      H170&gt;=300, 11,
      H170&gt;=250, 10,
      H170&gt;=200, 9,
      H170&gt;=150, 8,
      H170&gt;=100, 7,
      H170&gt;=50, 6,
      H170&gt;=0, 5
    ),
    MATCH(J170, 'Shipping cost'!$B$4:$E$4, 0)
  ),
  E170="Standard",
  INDEX('Shipping cost'!$H:$K,
    IFS(
      H170&gt;=400, 12,
      H170&gt;=300, 11,
      H170&gt;=250, 10,
      H170&gt;=200, 9,
      H170&gt;=150, 8,
      H170&gt;=100, 7,
      H170&gt;=50, 6,
      H170&gt;=0, 5
    ),
    MATCH(J170, 'Shipping cost'!$H$4:$K$4, 0)
  ),
  E170="Express",
  INDEX('Shipping cost'!$N:$Q,
    IFS(
      H170&gt;=400, 12,
      H170&gt;=300, 11,
      H170&gt;=250, 10,
      H170&gt;=200, 9,
      H170&gt;=150, 8,
      H170&gt;=100, 7,
      H170&gt;=50, 6,
      H170&gt;=0, 5
    ),
    MATCH(J170, 'Shipping cost'!$N$4:$Q$4, 0)
  ),
  TRUE, 0
)
</f>
        <v>0.81</v>
      </c>
      <c r="L170" s="8">
        <f t="shared" si="1"/>
        <v>3</v>
      </c>
    </row>
    <row r="171" ht="15.75" customHeight="1">
      <c r="A171" s="3">
        <v>15824.0</v>
      </c>
      <c r="B171" s="4">
        <v>44994.0</v>
      </c>
      <c r="C171" s="3" t="s">
        <v>12</v>
      </c>
      <c r="D171" s="3" t="s">
        <v>15</v>
      </c>
      <c r="E171" s="3" t="s">
        <v>17</v>
      </c>
      <c r="F171" s="3">
        <v>9191.0</v>
      </c>
      <c r="G171" s="5">
        <f>VLOOKUP(D171,'Product details'!$B$3:$E$9,4,FALSE)</f>
        <v>30</v>
      </c>
      <c r="H171" s="6">
        <f>VLOOKUP(D171,'Product details'!$B$3:$E$9,3,FALSE)</f>
        <v>300</v>
      </c>
      <c r="I171" s="5">
        <f>VLOOKUP(D171,'Product details'!$B$3:$F$9,5,FALSE)</f>
        <v>7</v>
      </c>
      <c r="J171" s="6" t="str">
        <f>IFS(
  AND(F171&gt;=0, F171&lt;=2499), Regions!C$3,
  AND(F171&gt;=2500, F171&lt;=4999), Regions!C$4,
  AND(F171&gt;=5000, F171&lt;=7499), Regions!C$5,
  AND(F171&gt;=7500, F171&lt;=9999), Regions!C$6
)
</f>
        <v>West</v>
      </c>
      <c r="K171" s="7">
        <f t="array" ref="K171">IFS(
  E171="Economy",
  INDEX('Shipping cost'!$B:$E,
    IFS(
      H171&gt;=400, 12,
      H171&gt;=300, 11,
      H171&gt;=250, 10,
      H171&gt;=200, 9,
      H171&gt;=150, 8,
      H171&gt;=100, 7,
      H171&gt;=50, 6,
      H171&gt;=0, 5
    ),
    MATCH(J171, 'Shipping cost'!$B$4:$E$4, 0)
  ),
  E171="Standard",
  INDEX('Shipping cost'!$H:$K,
    IFS(
      H171&gt;=400, 12,
      H171&gt;=300, 11,
      H171&gt;=250, 10,
      H171&gt;=200, 9,
      H171&gt;=150, 8,
      H171&gt;=100, 7,
      H171&gt;=50, 6,
      H171&gt;=0, 5
    ),
    MATCH(J171, 'Shipping cost'!$H$4:$K$4, 0)
  ),
  E171="Express",
  INDEX('Shipping cost'!$N:$Q,
    IFS(
      H171&gt;=400, 12,
      H171&gt;=300, 11,
      H171&gt;=250, 10,
      H171&gt;=200, 9,
      H171&gt;=150, 8,
      H171&gt;=100, 7,
      H171&gt;=50, 6,
      H171&gt;=0, 5
    ),
    MATCH(J171, 'Shipping cost'!$N$4:$Q$4, 0)
  ),
  TRUE, 0
)
</f>
        <v>5.85</v>
      </c>
      <c r="L171" s="8">
        <f t="shared" si="1"/>
        <v>3</v>
      </c>
    </row>
    <row r="172" ht="15.75" customHeight="1">
      <c r="A172" s="3">
        <v>76066.0</v>
      </c>
      <c r="B172" s="4">
        <v>44994.0</v>
      </c>
      <c r="C172" s="3" t="s">
        <v>12</v>
      </c>
      <c r="D172" s="3" t="s">
        <v>15</v>
      </c>
      <c r="E172" s="3" t="s">
        <v>19</v>
      </c>
      <c r="F172" s="3">
        <v>7736.0</v>
      </c>
      <c r="G172" s="5">
        <f>VLOOKUP(D172,'Product details'!$B$3:$E$9,4,FALSE)</f>
        <v>30</v>
      </c>
      <c r="H172" s="6">
        <f>VLOOKUP(D172,'Product details'!$B$3:$E$9,3,FALSE)</f>
        <v>300</v>
      </c>
      <c r="I172" s="5">
        <f>VLOOKUP(D172,'Product details'!$B$3:$F$9,5,FALSE)</f>
        <v>7</v>
      </c>
      <c r="J172" s="6" t="str">
        <f>IFS(
  AND(F172&gt;=0, F172&lt;=2499), Regions!C$3,
  AND(F172&gt;=2500, F172&lt;=4999), Regions!C$4,
  AND(F172&gt;=5000, F172&lt;=7499), Regions!C$5,
  AND(F172&gt;=7500, F172&lt;=9999), Regions!C$6
)
</f>
        <v>West</v>
      </c>
      <c r="K172" s="7">
        <f t="array" ref="K172">IFS(
  E172="Economy",
  INDEX('Shipping cost'!$B:$E,
    IFS(
      H172&gt;=400, 12,
      H172&gt;=300, 11,
      H172&gt;=250, 10,
      H172&gt;=200, 9,
      H172&gt;=150, 8,
      H172&gt;=100, 7,
      H172&gt;=50, 6,
      H172&gt;=0, 5
    ),
    MATCH(J172, 'Shipping cost'!$B$4:$E$4, 0)
  ),
  E172="Standard",
  INDEX('Shipping cost'!$H:$K,
    IFS(
      H172&gt;=400, 12,
      H172&gt;=300, 11,
      H172&gt;=250, 10,
      H172&gt;=200, 9,
      H172&gt;=150, 8,
      H172&gt;=100, 7,
      H172&gt;=50, 6,
      H172&gt;=0, 5
    ),
    MATCH(J172, 'Shipping cost'!$H$4:$K$4, 0)
  ),
  E172="Express",
  INDEX('Shipping cost'!$N:$Q,
    IFS(
      H172&gt;=400, 12,
      H172&gt;=300, 11,
      H172&gt;=250, 10,
      H172&gt;=200, 9,
      H172&gt;=150, 8,
      H172&gt;=100, 7,
      H172&gt;=50, 6,
      H172&gt;=0, 5
    ),
    MATCH(J172, 'Shipping cost'!$N$4:$Q$4, 0)
  ),
  TRUE, 0
)
</f>
        <v>4.5</v>
      </c>
      <c r="L172" s="8">
        <f t="shared" si="1"/>
        <v>3</v>
      </c>
    </row>
    <row r="173" ht="15.75" customHeight="1">
      <c r="A173" s="3">
        <v>83684.0</v>
      </c>
      <c r="B173" s="4">
        <v>44994.0</v>
      </c>
      <c r="C173" s="3" t="s">
        <v>21</v>
      </c>
      <c r="D173" s="3" t="s">
        <v>13</v>
      </c>
      <c r="E173" s="3" t="s">
        <v>14</v>
      </c>
      <c r="F173" s="3">
        <v>1537.0</v>
      </c>
      <c r="G173" s="5">
        <f>VLOOKUP(D173,'Product details'!$B$3:$E$9,4,FALSE)</f>
        <v>300</v>
      </c>
      <c r="H173" s="6">
        <f>VLOOKUP(D173,'Product details'!$B$3:$E$9,3,FALSE)</f>
        <v>250</v>
      </c>
      <c r="I173" s="5">
        <f>VLOOKUP(D173,'Product details'!$B$3:$F$9,5,FALSE)</f>
        <v>80</v>
      </c>
      <c r="J173" s="6" t="str">
        <f>IFS(
  AND(F173&gt;=0, F173&lt;=2499), Regions!C$3,
  AND(F173&gt;=2500, F173&lt;=4999), Regions!C$4,
  AND(F173&gt;=5000, F173&lt;=7499), Regions!C$5,
  AND(F173&gt;=7500, F173&lt;=9999), Regions!C$6
)
</f>
        <v>North</v>
      </c>
      <c r="K173" s="7">
        <f t="array" ref="K173">IFS(
  E173="Economy",
  INDEX('Shipping cost'!$B:$E,
    IFS(
      H173&gt;=400, 12,
      H173&gt;=300, 11,
      H173&gt;=250, 10,
      H173&gt;=200, 9,
      H173&gt;=150, 8,
      H173&gt;=100, 7,
      H173&gt;=50, 6,
      H173&gt;=0, 5
    ),
    MATCH(J173, 'Shipping cost'!$B$4:$E$4, 0)
  ),
  E173="Standard",
  INDEX('Shipping cost'!$H:$K,
    IFS(
      H173&gt;=400, 12,
      H173&gt;=300, 11,
      H173&gt;=250, 10,
      H173&gt;=200, 9,
      H173&gt;=150, 8,
      H173&gt;=100, 7,
      H173&gt;=50, 6,
      H173&gt;=0, 5
    ),
    MATCH(J173, 'Shipping cost'!$H$4:$K$4, 0)
  ),
  E173="Express",
  INDEX('Shipping cost'!$N:$Q,
    IFS(
      H173&gt;=400, 12,
      H173&gt;=300, 11,
      H173&gt;=250, 10,
      H173&gt;=200, 9,
      H173&gt;=150, 8,
      H173&gt;=100, 7,
      H173&gt;=50, 6,
      H173&gt;=0, 5
    ),
    MATCH(J173, 'Shipping cost'!$N$4:$Q$4, 0)
  ),
  TRUE, 0
)
</f>
        <v>1.89</v>
      </c>
      <c r="L173" s="8">
        <f t="shared" si="1"/>
        <v>3</v>
      </c>
    </row>
    <row r="174" ht="15.75" customHeight="1">
      <c r="A174" s="3">
        <v>32608.0</v>
      </c>
      <c r="B174" s="4">
        <v>44995.0</v>
      </c>
      <c r="C174" s="3" t="s">
        <v>12</v>
      </c>
      <c r="D174" s="3" t="s">
        <v>16</v>
      </c>
      <c r="E174" s="3" t="s">
        <v>14</v>
      </c>
      <c r="F174" s="3">
        <v>1064.0</v>
      </c>
      <c r="G174" s="5">
        <f>VLOOKUP(D174,'Product details'!$B$3:$E$9,4,FALSE)</f>
        <v>5</v>
      </c>
      <c r="H174" s="6">
        <f>VLOOKUP(D174,'Product details'!$B$3:$E$9,3,FALSE)</f>
        <v>20</v>
      </c>
      <c r="I174" s="5">
        <f>VLOOKUP(D174,'Product details'!$B$3:$F$9,5,FALSE)</f>
        <v>1</v>
      </c>
      <c r="J174" s="6" t="str">
        <f>IFS(
  AND(F174&gt;=0, F174&lt;=2499), Regions!C$3,
  AND(F174&gt;=2500, F174&lt;=4999), Regions!C$4,
  AND(F174&gt;=5000, F174&lt;=7499), Regions!C$5,
  AND(F174&gt;=7500, F174&lt;=9999), Regions!C$6
)
</f>
        <v>North</v>
      </c>
      <c r="K174" s="7">
        <f t="array" ref="K174">IFS(
  E174="Economy",
  INDEX('Shipping cost'!$B:$E,
    IFS(
      H174&gt;=400, 12,
      H174&gt;=300, 11,
      H174&gt;=250, 10,
      H174&gt;=200, 9,
      H174&gt;=150, 8,
      H174&gt;=100, 7,
      H174&gt;=50, 6,
      H174&gt;=0, 5
    ),
    MATCH(J174, 'Shipping cost'!$B$4:$E$4, 0)
  ),
  E174="Standard",
  INDEX('Shipping cost'!$H:$K,
    IFS(
      H174&gt;=400, 12,
      H174&gt;=300, 11,
      H174&gt;=250, 10,
      H174&gt;=200, 9,
      H174&gt;=150, 8,
      H174&gt;=100, 7,
      H174&gt;=50, 6,
      H174&gt;=0, 5
    ),
    MATCH(J174, 'Shipping cost'!$H$4:$K$4, 0)
  ),
  E174="Express",
  INDEX('Shipping cost'!$N:$Q,
    IFS(
      H174&gt;=400, 12,
      H174&gt;=300, 11,
      H174&gt;=250, 10,
      H174&gt;=200, 9,
      H174&gt;=150, 8,
      H174&gt;=100, 7,
      H174&gt;=50, 6,
      H174&gt;=0, 5
    ),
    MATCH(J174, 'Shipping cost'!$N$4:$Q$4, 0)
  ),
  TRUE, 0
)
</f>
        <v>0.5</v>
      </c>
      <c r="L174" s="8">
        <f t="shared" si="1"/>
        <v>3</v>
      </c>
    </row>
    <row r="175" ht="15.75" customHeight="1">
      <c r="A175" s="3">
        <v>12916.0</v>
      </c>
      <c r="B175" s="4">
        <v>44996.0</v>
      </c>
      <c r="C175" s="3" t="s">
        <v>12</v>
      </c>
      <c r="D175" s="3" t="s">
        <v>16</v>
      </c>
      <c r="E175" s="3" t="s">
        <v>14</v>
      </c>
      <c r="F175" s="3">
        <v>4528.0</v>
      </c>
      <c r="G175" s="5">
        <f>VLOOKUP(D175,'Product details'!$B$3:$E$9,4,FALSE)</f>
        <v>5</v>
      </c>
      <c r="H175" s="6">
        <f>VLOOKUP(D175,'Product details'!$B$3:$E$9,3,FALSE)</f>
        <v>20</v>
      </c>
      <c r="I175" s="5">
        <f>VLOOKUP(D175,'Product details'!$B$3:$F$9,5,FALSE)</f>
        <v>1</v>
      </c>
      <c r="J175" s="6" t="str">
        <f>IFS(
  AND(F175&gt;=0, F175&lt;=2499), Regions!C$3,
  AND(F175&gt;=2500, F175&lt;=4999), Regions!C$4,
  AND(F175&gt;=5000, F175&lt;=7499), Regions!C$5,
  AND(F175&gt;=7500, F175&lt;=9999), Regions!C$6
)
</f>
        <v>East</v>
      </c>
      <c r="K175" s="7">
        <f t="array" ref="K175">IFS(
  E175="Economy",
  INDEX('Shipping cost'!$B:$E,
    IFS(
      H175&gt;=400, 12,
      H175&gt;=300, 11,
      H175&gt;=250, 10,
      H175&gt;=200, 9,
      H175&gt;=150, 8,
      H175&gt;=100, 7,
      H175&gt;=50, 6,
      H175&gt;=0, 5
    ),
    MATCH(J175, 'Shipping cost'!$B$4:$E$4, 0)
  ),
  E175="Standard",
  INDEX('Shipping cost'!$H:$K,
    IFS(
      H175&gt;=400, 12,
      H175&gt;=300, 11,
      H175&gt;=250, 10,
      H175&gt;=200, 9,
      H175&gt;=150, 8,
      H175&gt;=100, 7,
      H175&gt;=50, 6,
      H175&gt;=0, 5
    ),
    MATCH(J175, 'Shipping cost'!$H$4:$K$4, 0)
  ),
  E175="Express",
  INDEX('Shipping cost'!$N:$Q,
    IFS(
      H175&gt;=400, 12,
      H175&gt;=300, 11,
      H175&gt;=250, 10,
      H175&gt;=200, 9,
      H175&gt;=150, 8,
      H175&gt;=100, 7,
      H175&gt;=50, 6,
      H175&gt;=0, 5
    ),
    MATCH(J175, 'Shipping cost'!$N$4:$Q$4, 0)
  ),
  TRUE, 0
)
</f>
        <v>0.58</v>
      </c>
      <c r="L175" s="8">
        <f t="shared" si="1"/>
        <v>3</v>
      </c>
    </row>
    <row r="176" ht="15.75" customHeight="1">
      <c r="A176" s="3">
        <v>56893.0</v>
      </c>
      <c r="B176" s="4">
        <v>44996.0</v>
      </c>
      <c r="C176" s="3" t="s">
        <v>12</v>
      </c>
      <c r="D176" s="3" t="s">
        <v>13</v>
      </c>
      <c r="E176" s="3" t="s">
        <v>19</v>
      </c>
      <c r="F176" s="3">
        <v>7145.0</v>
      </c>
      <c r="G176" s="5">
        <f>VLOOKUP(D176,'Product details'!$B$3:$E$9,4,FALSE)</f>
        <v>300</v>
      </c>
      <c r="H176" s="6">
        <f>VLOOKUP(D176,'Product details'!$B$3:$E$9,3,FALSE)</f>
        <v>250</v>
      </c>
      <c r="I176" s="5">
        <f>VLOOKUP(D176,'Product details'!$B$3:$F$9,5,FALSE)</f>
        <v>80</v>
      </c>
      <c r="J176" s="6" t="str">
        <f>IFS(
  AND(F176&gt;=0, F176&lt;=2499), Regions!C$3,
  AND(F176&gt;=2500, F176&lt;=4999), Regions!C$4,
  AND(F176&gt;=5000, F176&lt;=7499), Regions!C$5,
  AND(F176&gt;=7500, F176&lt;=9999), Regions!C$6
)
</f>
        <v>South</v>
      </c>
      <c r="K176" s="7">
        <f t="array" ref="K176">IFS(
  E176="Economy",
  INDEX('Shipping cost'!$B:$E,
    IFS(
      H176&gt;=400, 12,
      H176&gt;=300, 11,
      H176&gt;=250, 10,
      H176&gt;=200, 9,
      H176&gt;=150, 8,
      H176&gt;=100, 7,
      H176&gt;=50, 6,
      H176&gt;=0, 5
    ),
    MATCH(J176, 'Shipping cost'!$B$4:$E$4, 0)
  ),
  E176="Standard",
  INDEX('Shipping cost'!$H:$K,
    IFS(
      H176&gt;=400, 12,
      H176&gt;=300, 11,
      H176&gt;=250, 10,
      H176&gt;=200, 9,
      H176&gt;=150, 8,
      H176&gt;=100, 7,
      H176&gt;=50, 6,
      H176&gt;=0, 5
    ),
    MATCH(J176, 'Shipping cost'!$H$4:$K$4, 0)
  ),
  E176="Express",
  INDEX('Shipping cost'!$N:$Q,
    IFS(
      H176&gt;=400, 12,
      H176&gt;=300, 11,
      H176&gt;=250, 10,
      H176&gt;=200, 9,
      H176&gt;=150, 8,
      H176&gt;=100, 7,
      H176&gt;=50, 6,
      H176&gt;=0, 5
    ),
    MATCH(J176, 'Shipping cost'!$N$4:$Q$4, 0)
  ),
  TRUE, 0
)
</f>
        <v>3.02</v>
      </c>
      <c r="L176" s="8">
        <f t="shared" si="1"/>
        <v>3</v>
      </c>
    </row>
    <row r="177" ht="15.75" customHeight="1">
      <c r="A177" s="3">
        <v>76036.0</v>
      </c>
      <c r="B177" s="4">
        <v>44996.0</v>
      </c>
      <c r="C177" s="3" t="s">
        <v>12</v>
      </c>
      <c r="D177" s="3" t="s">
        <v>15</v>
      </c>
      <c r="E177" s="3" t="s">
        <v>19</v>
      </c>
      <c r="F177" s="3">
        <v>5648.0</v>
      </c>
      <c r="G177" s="5">
        <f>VLOOKUP(D177,'Product details'!$B$3:$E$9,4,FALSE)</f>
        <v>30</v>
      </c>
      <c r="H177" s="6">
        <f>VLOOKUP(D177,'Product details'!$B$3:$E$9,3,FALSE)</f>
        <v>300</v>
      </c>
      <c r="I177" s="5">
        <f>VLOOKUP(D177,'Product details'!$B$3:$F$9,5,FALSE)</f>
        <v>7</v>
      </c>
      <c r="J177" s="6" t="str">
        <f>IFS(
  AND(F177&gt;=0, F177&lt;=2499), Regions!C$3,
  AND(F177&gt;=2500, F177&lt;=4999), Regions!C$4,
  AND(F177&gt;=5000, F177&lt;=7499), Regions!C$5,
  AND(F177&gt;=7500, F177&lt;=9999), Regions!C$6
)
</f>
        <v>South</v>
      </c>
      <c r="K177" s="7">
        <f t="array" ref="K177">IFS(
  E177="Economy",
  INDEX('Shipping cost'!$B:$E,
    IFS(
      H177&gt;=400, 12,
      H177&gt;=300, 11,
      H177&gt;=250, 10,
      H177&gt;=200, 9,
      H177&gt;=150, 8,
      H177&gt;=100, 7,
      H177&gt;=50, 6,
      H177&gt;=0, 5
    ),
    MATCH(J177, 'Shipping cost'!$B$4:$E$4, 0)
  ),
  E177="Standard",
  INDEX('Shipping cost'!$H:$K,
    IFS(
      H177&gt;=400, 12,
      H177&gt;=300, 11,
      H177&gt;=250, 10,
      H177&gt;=200, 9,
      H177&gt;=150, 8,
      H177&gt;=100, 7,
      H177&gt;=50, 6,
      H177&gt;=0, 5
    ),
    MATCH(J177, 'Shipping cost'!$H$4:$K$4, 0)
  ),
  E177="Express",
  INDEX('Shipping cost'!$N:$Q,
    IFS(
      H177&gt;=400, 12,
      H177&gt;=300, 11,
      H177&gt;=250, 10,
      H177&gt;=200, 9,
      H177&gt;=150, 8,
      H177&gt;=100, 7,
      H177&gt;=50, 6,
      H177&gt;=0, 5
    ),
    MATCH(J177, 'Shipping cost'!$N$4:$Q$4, 0)
  ),
  TRUE, 0
)
</f>
        <v>3.92</v>
      </c>
      <c r="L177" s="8">
        <f t="shared" si="1"/>
        <v>3</v>
      </c>
    </row>
    <row r="178" ht="15.75" customHeight="1">
      <c r="A178" s="3">
        <v>21440.0</v>
      </c>
      <c r="B178" s="10">
        <v>44997.0</v>
      </c>
      <c r="C178" s="11" t="s">
        <v>12</v>
      </c>
      <c r="D178" s="3" t="s">
        <v>13</v>
      </c>
      <c r="E178" s="3" t="s">
        <v>17</v>
      </c>
      <c r="F178" s="3">
        <v>1203.0</v>
      </c>
      <c r="G178" s="5">
        <f>VLOOKUP(D178,'Product details'!$B$3:$E$9,4,FALSE)</f>
        <v>300</v>
      </c>
      <c r="H178" s="6">
        <f>VLOOKUP(D178,'Product details'!$B$3:$E$9,3,FALSE)</f>
        <v>250</v>
      </c>
      <c r="I178" s="5">
        <f>VLOOKUP(D178,'Product details'!$B$3:$F$9,5,FALSE)</f>
        <v>80</v>
      </c>
      <c r="J178" s="6" t="str">
        <f>IFS(
  AND(F178&gt;=0, F178&lt;=2499), Regions!C$3,
  AND(F178&gt;=2500, F178&lt;=4999), Regions!C$4,
  AND(F178&gt;=5000, F178&lt;=7499), Regions!C$5,
  AND(F178&gt;=7500, F178&lt;=9999), Regions!C$6
)
</f>
        <v>North</v>
      </c>
      <c r="K178" s="7">
        <f t="array" ref="K178">IFS(
  E178="Economy",
  INDEX('Shipping cost'!$B:$E,
    IFS(
      H178&gt;=400, 12,
      H178&gt;=300, 11,
      H178&gt;=250, 10,
      H178&gt;=200, 9,
      H178&gt;=150, 8,
      H178&gt;=100, 7,
      H178&gt;=50, 6,
      H178&gt;=0, 5
    ),
    MATCH(J178, 'Shipping cost'!$B$4:$E$4, 0)
  ),
  E178="Standard",
  INDEX('Shipping cost'!$H:$K,
    IFS(
      H178&gt;=400, 12,
      H178&gt;=300, 11,
      H178&gt;=250, 10,
      H178&gt;=200, 9,
      H178&gt;=150, 8,
      H178&gt;=100, 7,
      H178&gt;=50, 6,
      H178&gt;=0, 5
    ),
    MATCH(J178, 'Shipping cost'!$H$4:$K$4, 0)
  ),
  E178="Express",
  INDEX('Shipping cost'!$N:$Q,
    IFS(
      H178&gt;=400, 12,
      H178&gt;=300, 11,
      H178&gt;=250, 10,
      H178&gt;=200, 9,
      H178&gt;=150, 8,
      H178&gt;=100, 7,
      H178&gt;=50, 6,
      H178&gt;=0, 5
    ),
    MATCH(J178, 'Shipping cost'!$N$4:$Q$4, 0)
  ),
  TRUE, 0
)
</f>
        <v>2.96</v>
      </c>
      <c r="L178" s="8">
        <f t="shared" si="1"/>
        <v>3</v>
      </c>
    </row>
    <row r="179" ht="15.75" customHeight="1">
      <c r="A179" s="3">
        <v>49284.0</v>
      </c>
      <c r="B179" s="4">
        <v>44997.0</v>
      </c>
      <c r="C179" s="3" t="s">
        <v>12</v>
      </c>
      <c r="D179" s="3" t="s">
        <v>13</v>
      </c>
      <c r="E179" s="3" t="s">
        <v>17</v>
      </c>
      <c r="F179" s="3">
        <v>3697.0</v>
      </c>
      <c r="G179" s="5">
        <f>VLOOKUP(D179,'Product details'!$B$3:$E$9,4,FALSE)</f>
        <v>300</v>
      </c>
      <c r="H179" s="6">
        <f>VLOOKUP(D179,'Product details'!$B$3:$E$9,3,FALSE)</f>
        <v>250</v>
      </c>
      <c r="I179" s="5">
        <f>VLOOKUP(D179,'Product details'!$B$3:$F$9,5,FALSE)</f>
        <v>80</v>
      </c>
      <c r="J179" s="6" t="str">
        <f>IFS(
  AND(F179&gt;=0, F179&lt;=2499), Regions!C$3,
  AND(F179&gt;=2500, F179&lt;=4999), Regions!C$4,
  AND(F179&gt;=5000, F179&lt;=7499), Regions!C$5,
  AND(F179&gt;=7500, F179&lt;=9999), Regions!C$6
)
</f>
        <v>East</v>
      </c>
      <c r="K179" s="7">
        <f t="array" ref="K179">IFS(
  E179="Economy",
  INDEX('Shipping cost'!$B:$E,
    IFS(
      H179&gt;=400, 12,
      H179&gt;=300, 11,
      H179&gt;=250, 10,
      H179&gt;=200, 9,
      H179&gt;=150, 8,
      H179&gt;=100, 7,
      H179&gt;=50, 6,
      H179&gt;=0, 5
    ),
    MATCH(J179, 'Shipping cost'!$B$4:$E$4, 0)
  ),
  E179="Standard",
  INDEX('Shipping cost'!$H:$K,
    IFS(
      H179&gt;=400, 12,
      H179&gt;=300, 11,
      H179&gt;=250, 10,
      H179&gt;=200, 9,
      H179&gt;=150, 8,
      H179&gt;=100, 7,
      H179&gt;=50, 6,
      H179&gt;=0, 5
    ),
    MATCH(J179, 'Shipping cost'!$H$4:$K$4, 0)
  ),
  E179="Express",
  INDEX('Shipping cost'!$N:$Q,
    IFS(
      H179&gt;=400, 12,
      H179&gt;=300, 11,
      H179&gt;=250, 10,
      H179&gt;=200, 9,
      H179&gt;=150, 8,
      H179&gt;=100, 7,
      H179&gt;=50, 6,
      H179&gt;=0, 5
    ),
    MATCH(J179, 'Shipping cost'!$N$4:$Q$4, 0)
  ),
  TRUE, 0
)
</f>
        <v>3.41</v>
      </c>
      <c r="L179" s="8">
        <f t="shared" si="1"/>
        <v>3</v>
      </c>
    </row>
    <row r="180" ht="15.75" customHeight="1">
      <c r="A180" s="3">
        <v>20867.0</v>
      </c>
      <c r="B180" s="10">
        <v>44998.0</v>
      </c>
      <c r="C180" s="11" t="s">
        <v>12</v>
      </c>
      <c r="D180" s="3" t="s">
        <v>15</v>
      </c>
      <c r="E180" s="3" t="s">
        <v>19</v>
      </c>
      <c r="F180" s="3">
        <v>9141.0</v>
      </c>
      <c r="G180" s="5">
        <f>VLOOKUP(D180,'Product details'!$B$3:$E$9,4,FALSE)</f>
        <v>30</v>
      </c>
      <c r="H180" s="6">
        <f>VLOOKUP(D180,'Product details'!$B$3:$E$9,3,FALSE)</f>
        <v>300</v>
      </c>
      <c r="I180" s="5">
        <f>VLOOKUP(D180,'Product details'!$B$3:$F$9,5,FALSE)</f>
        <v>7</v>
      </c>
      <c r="J180" s="6" t="str">
        <f>IFS(
  AND(F180&gt;=0, F180&lt;=2499), Regions!C$3,
  AND(F180&gt;=2500, F180&lt;=4999), Regions!C$4,
  AND(F180&gt;=5000, F180&lt;=7499), Regions!C$5,
  AND(F180&gt;=7500, F180&lt;=9999), Regions!C$6
)
</f>
        <v>West</v>
      </c>
      <c r="K180" s="7">
        <f t="array" ref="K180">IFS(
  E180="Economy",
  INDEX('Shipping cost'!$B:$E,
    IFS(
      H180&gt;=400, 12,
      H180&gt;=300, 11,
      H180&gt;=250, 10,
      H180&gt;=200, 9,
      H180&gt;=150, 8,
      H180&gt;=100, 7,
      H180&gt;=50, 6,
      H180&gt;=0, 5
    ),
    MATCH(J180, 'Shipping cost'!$B$4:$E$4, 0)
  ),
  E180="Standard",
  INDEX('Shipping cost'!$H:$K,
    IFS(
      H180&gt;=400, 12,
      H180&gt;=300, 11,
      H180&gt;=250, 10,
      H180&gt;=200, 9,
      H180&gt;=150, 8,
      H180&gt;=100, 7,
      H180&gt;=50, 6,
      H180&gt;=0, 5
    ),
    MATCH(J180, 'Shipping cost'!$H$4:$K$4, 0)
  ),
  E180="Express",
  INDEX('Shipping cost'!$N:$Q,
    IFS(
      H180&gt;=400, 12,
      H180&gt;=300, 11,
      H180&gt;=250, 10,
      H180&gt;=200, 9,
      H180&gt;=150, 8,
      H180&gt;=100, 7,
      H180&gt;=50, 6,
      H180&gt;=0, 5
    ),
    MATCH(J180, 'Shipping cost'!$N$4:$Q$4, 0)
  ),
  TRUE, 0
)
</f>
        <v>4.5</v>
      </c>
      <c r="L180" s="8">
        <f t="shared" si="1"/>
        <v>3</v>
      </c>
    </row>
    <row r="181" ht="15.75" customHeight="1">
      <c r="A181" s="3">
        <v>61597.0</v>
      </c>
      <c r="B181" s="4">
        <v>44998.0</v>
      </c>
      <c r="C181" s="3" t="s">
        <v>12</v>
      </c>
      <c r="D181" s="3" t="s">
        <v>16</v>
      </c>
      <c r="E181" s="3" t="s">
        <v>19</v>
      </c>
      <c r="F181" s="3">
        <v>7105.0</v>
      </c>
      <c r="G181" s="5">
        <f>VLOOKUP(D181,'Product details'!$B$3:$E$9,4,FALSE)</f>
        <v>5</v>
      </c>
      <c r="H181" s="6">
        <f>VLOOKUP(D181,'Product details'!$B$3:$E$9,3,FALSE)</f>
        <v>20</v>
      </c>
      <c r="I181" s="5">
        <f>VLOOKUP(D181,'Product details'!$B$3:$F$9,5,FALSE)</f>
        <v>1</v>
      </c>
      <c r="J181" s="6" t="str">
        <f>IFS(
  AND(F181&gt;=0, F181&lt;=2499), Regions!C$3,
  AND(F181&gt;=2500, F181&lt;=4999), Regions!C$4,
  AND(F181&gt;=5000, F181&lt;=7499), Regions!C$5,
  AND(F181&gt;=7500, F181&lt;=9999), Regions!C$6
)
</f>
        <v>South</v>
      </c>
      <c r="K181" s="7">
        <f t="array" ref="K181">IFS(
  E181="Economy",
  INDEX('Shipping cost'!$B:$E,
    IFS(
      H181&gt;=400, 12,
      H181&gt;=300, 11,
      H181&gt;=250, 10,
      H181&gt;=200, 9,
      H181&gt;=150, 8,
      H181&gt;=100, 7,
      H181&gt;=50, 6,
      H181&gt;=0, 5
    ),
    MATCH(J181, 'Shipping cost'!$B$4:$E$4, 0)
  ),
  E181="Standard",
  INDEX('Shipping cost'!$H:$K,
    IFS(
      H181&gt;=400, 12,
      H181&gt;=300, 11,
      H181&gt;=250, 10,
      H181&gt;=200, 9,
      H181&gt;=150, 8,
      H181&gt;=100, 7,
      H181&gt;=50, 6,
      H181&gt;=0, 5
    ),
    MATCH(J181, 'Shipping cost'!$H$4:$K$4, 0)
  ),
  E181="Express",
  INDEX('Shipping cost'!$N:$Q,
    IFS(
      H181&gt;=400, 12,
      H181&gt;=300, 11,
      H181&gt;=250, 10,
      H181&gt;=200, 9,
      H181&gt;=150, 8,
      H181&gt;=100, 7,
      H181&gt;=50, 6,
      H181&gt;=0, 5
    ),
    MATCH(J181, 'Shipping cost'!$N$4:$Q$4, 0)
  ),
  TRUE, 0
)
</f>
        <v>0.81</v>
      </c>
      <c r="L181" s="8">
        <f t="shared" si="1"/>
        <v>3</v>
      </c>
    </row>
    <row r="182" ht="15.75" customHeight="1">
      <c r="A182" s="3">
        <v>85336.0</v>
      </c>
      <c r="B182" s="4">
        <v>44998.0</v>
      </c>
      <c r="C182" s="3" t="s">
        <v>12</v>
      </c>
      <c r="D182" s="3" t="s">
        <v>18</v>
      </c>
      <c r="E182" s="3" t="s">
        <v>17</v>
      </c>
      <c r="F182" s="3">
        <v>8379.0</v>
      </c>
      <c r="G182" s="5">
        <f>VLOOKUP(D182,'Product details'!$B$3:$E$9,4,FALSE)</f>
        <v>25</v>
      </c>
      <c r="H182" s="6">
        <f>VLOOKUP(D182,'Product details'!$B$3:$E$9,3,FALSE)</f>
        <v>150</v>
      </c>
      <c r="I182" s="5">
        <f>VLOOKUP(D182,'Product details'!$B$3:$F$9,5,FALSE)</f>
        <v>5</v>
      </c>
      <c r="J182" s="6" t="str">
        <f>IFS(
  AND(F182&gt;=0, F182&lt;=2499), Regions!C$3,
  AND(F182&gt;=2500, F182&lt;=4999), Regions!C$4,
  AND(F182&gt;=5000, F182&lt;=7499), Regions!C$5,
  AND(F182&gt;=7500, F182&lt;=9999), Regions!C$6
)
</f>
        <v>West</v>
      </c>
      <c r="K182" s="7">
        <f t="array" ref="K182">IFS(
  E182="Economy",
  INDEX('Shipping cost'!$B:$E,
    IFS(
      H182&gt;=400, 12,
      H182&gt;=300, 11,
      H182&gt;=250, 10,
      H182&gt;=200, 9,
      H182&gt;=150, 8,
      H182&gt;=100, 7,
      H182&gt;=50, 6,
      H182&gt;=0, 5
    ),
    MATCH(J182, 'Shipping cost'!$B$4:$E$4, 0)
  ),
  E182="Standard",
  INDEX('Shipping cost'!$H:$K,
    IFS(
      H182&gt;=400, 12,
      H182&gt;=300, 11,
      H182&gt;=250, 10,
      H182&gt;=200, 9,
      H182&gt;=150, 8,
      H182&gt;=100, 7,
      H182&gt;=50, 6,
      H182&gt;=0, 5
    ),
    MATCH(J182, 'Shipping cost'!$H$4:$K$4, 0)
  ),
  E182="Express",
  INDEX('Shipping cost'!$N:$Q,
    IFS(
      H182&gt;=400, 12,
      H182&gt;=300, 11,
      H182&gt;=250, 10,
      H182&gt;=200, 9,
      H182&gt;=150, 8,
      H182&gt;=100, 7,
      H182&gt;=50, 6,
      H182&gt;=0, 5
    ),
    MATCH(J182, 'Shipping cost'!$N$4:$Q$4, 0)
  ),
  TRUE, 0
)
</f>
        <v>2.68</v>
      </c>
      <c r="L182" s="8">
        <f t="shared" si="1"/>
        <v>3</v>
      </c>
    </row>
    <row r="183" ht="15.75" customHeight="1">
      <c r="A183" s="3">
        <v>12626.0</v>
      </c>
      <c r="B183" s="4">
        <v>44999.0</v>
      </c>
      <c r="C183" s="3" t="s">
        <v>21</v>
      </c>
      <c r="D183" s="3" t="s">
        <v>18</v>
      </c>
      <c r="E183" s="3" t="s">
        <v>14</v>
      </c>
      <c r="F183" s="3">
        <v>2299.0</v>
      </c>
      <c r="G183" s="5">
        <f>VLOOKUP(D183,'Product details'!$B$3:$E$9,4,FALSE)</f>
        <v>25</v>
      </c>
      <c r="H183" s="6">
        <f>VLOOKUP(D183,'Product details'!$B$3:$E$9,3,FALSE)</f>
        <v>150</v>
      </c>
      <c r="I183" s="5">
        <f>VLOOKUP(D183,'Product details'!$B$3:$F$9,5,FALSE)</f>
        <v>5</v>
      </c>
      <c r="J183" s="6" t="str">
        <f>IFS(
  AND(F183&gt;=0, F183&lt;=2499), Regions!C$3,
  AND(F183&gt;=2500, F183&lt;=4999), Regions!C$4,
  AND(F183&gt;=5000, F183&lt;=7499), Regions!C$5,
  AND(F183&gt;=7500, F183&lt;=9999), Regions!C$6
)
</f>
        <v>North</v>
      </c>
      <c r="K183" s="7">
        <f t="array" ref="K183">IFS(
  E183="Economy",
  INDEX('Shipping cost'!$B:$E,
    IFS(
      H183&gt;=400, 12,
      H183&gt;=300, 11,
      H183&gt;=250, 10,
      H183&gt;=200, 9,
      H183&gt;=150, 8,
      H183&gt;=100, 7,
      H183&gt;=50, 6,
      H183&gt;=0, 5
    ),
    MATCH(J183, 'Shipping cost'!$B$4:$E$4, 0)
  ),
  E183="Standard",
  INDEX('Shipping cost'!$H:$K,
    IFS(
      H183&gt;=400, 12,
      H183&gt;=300, 11,
      H183&gt;=250, 10,
      H183&gt;=200, 9,
      H183&gt;=150, 8,
      H183&gt;=100, 7,
      H183&gt;=50, 6,
      H183&gt;=0, 5
    ),
    MATCH(J183, 'Shipping cost'!$H$4:$K$4, 0)
  ),
  E183="Express",
  INDEX('Shipping cost'!$N:$Q,
    IFS(
      H183&gt;=400, 12,
      H183&gt;=300, 11,
      H183&gt;=250, 10,
      H183&gt;=200, 9,
      H183&gt;=150, 8,
      H183&gt;=100, 7,
      H183&gt;=50, 6,
      H183&gt;=0, 5
    ),
    MATCH(J183, 'Shipping cost'!$N$4:$Q$4, 0)
  ),
  TRUE, 0
)
</f>
        <v>1.11</v>
      </c>
      <c r="L183" s="8">
        <f t="shared" si="1"/>
        <v>3</v>
      </c>
    </row>
    <row r="184" ht="15.75" customHeight="1">
      <c r="A184" s="3">
        <v>55748.0</v>
      </c>
      <c r="B184" s="4">
        <v>44999.0</v>
      </c>
      <c r="C184" s="3" t="s">
        <v>12</v>
      </c>
      <c r="D184" s="3" t="s">
        <v>23</v>
      </c>
      <c r="E184" s="3" t="s">
        <v>17</v>
      </c>
      <c r="F184" s="3">
        <v>5619.0</v>
      </c>
      <c r="G184" s="5">
        <f>VLOOKUP(D184,'Product details'!$B$3:$E$9,4,FALSE)</f>
        <v>25</v>
      </c>
      <c r="H184" s="6">
        <f>VLOOKUP(D184,'Product details'!$B$3:$E$9,3,FALSE)</f>
        <v>50</v>
      </c>
      <c r="I184" s="5">
        <f>VLOOKUP(D184,'Product details'!$B$3:$F$9,5,FALSE)</f>
        <v>3</v>
      </c>
      <c r="J184" s="6" t="str">
        <f>IFS(
  AND(F184&gt;=0, F184&lt;=2499), Regions!C$3,
  AND(F184&gt;=2500, F184&lt;=4999), Regions!C$4,
  AND(F184&gt;=5000, F184&lt;=7499), Regions!C$5,
  AND(F184&gt;=7500, F184&lt;=9999), Regions!C$6
)
</f>
        <v>South</v>
      </c>
      <c r="K184" s="7">
        <f t="array" ref="K184">IFS(
  E184="Economy",
  INDEX('Shipping cost'!$B:$E,
    IFS(
      H184&gt;=400, 12,
      H184&gt;=300, 11,
      H184&gt;=250, 10,
      H184&gt;=200, 9,
      H184&gt;=150, 8,
      H184&gt;=100, 7,
      H184&gt;=50, 6,
      H184&gt;=0, 5
    ),
    MATCH(J184, 'Shipping cost'!$B$4:$E$4, 0)
  ),
  E184="Standard",
  INDEX('Shipping cost'!$H:$K,
    IFS(
      H184&gt;=400, 12,
      H184&gt;=300, 11,
      H184&gt;=250, 10,
      H184&gt;=200, 9,
      H184&gt;=150, 8,
      H184&gt;=100, 7,
      H184&gt;=50, 6,
      H184&gt;=0, 5
    ),
    MATCH(J184, 'Shipping cost'!$H$4:$K$4, 0)
  ),
  E184="Express",
  INDEX('Shipping cost'!$N:$Q,
    IFS(
      H184&gt;=400, 12,
      H184&gt;=300, 11,
      H184&gt;=250, 10,
      H184&gt;=200, 9,
      H184&gt;=150, 8,
      H184&gt;=100, 7,
      H184&gt;=50, 6,
      H184&gt;=0, 5
    ),
    MATCH(J184, 'Shipping cost'!$N$4:$Q$4, 0)
  ),
  TRUE, 0
)
</f>
        <v>1.37</v>
      </c>
      <c r="L184" s="8">
        <f t="shared" si="1"/>
        <v>3</v>
      </c>
    </row>
    <row r="185" ht="15.75" customHeight="1">
      <c r="A185" s="3">
        <v>56584.0</v>
      </c>
      <c r="B185" s="10">
        <v>44999.0</v>
      </c>
      <c r="C185" s="11" t="s">
        <v>12</v>
      </c>
      <c r="D185" s="3" t="s">
        <v>13</v>
      </c>
      <c r="E185" s="3" t="s">
        <v>19</v>
      </c>
      <c r="F185" s="3">
        <v>8072.0</v>
      </c>
      <c r="G185" s="5">
        <f>VLOOKUP(D185,'Product details'!$B$3:$E$9,4,FALSE)</f>
        <v>300</v>
      </c>
      <c r="H185" s="6">
        <f>VLOOKUP(D185,'Product details'!$B$3:$E$9,3,FALSE)</f>
        <v>250</v>
      </c>
      <c r="I185" s="5">
        <f>VLOOKUP(D185,'Product details'!$B$3:$F$9,5,FALSE)</f>
        <v>80</v>
      </c>
      <c r="J185" s="6" t="str">
        <f>IFS(
  AND(F185&gt;=0, F185&lt;=2499), Regions!C$3,
  AND(F185&gt;=2500, F185&lt;=4999), Regions!C$4,
  AND(F185&gt;=5000, F185&lt;=7499), Regions!C$5,
  AND(F185&gt;=7500, F185&lt;=9999), Regions!C$6
)
</f>
        <v>West</v>
      </c>
      <c r="K185" s="7">
        <f t="array" ref="K185">IFS(
  E185="Economy",
  INDEX('Shipping cost'!$B:$E,
    IFS(
      H185&gt;=400, 12,
      H185&gt;=300, 11,
      H185&gt;=250, 10,
      H185&gt;=200, 9,
      H185&gt;=150, 8,
      H185&gt;=100, 7,
      H185&gt;=50, 6,
      H185&gt;=0, 5
    ),
    MATCH(J185, 'Shipping cost'!$B$4:$E$4, 0)
  ),
  E185="Standard",
  INDEX('Shipping cost'!$H:$K,
    IFS(
      H185&gt;=400, 12,
      H185&gt;=300, 11,
      H185&gt;=250, 10,
      H185&gt;=200, 9,
      H185&gt;=150, 8,
      H185&gt;=100, 7,
      H185&gt;=50, 6,
      H185&gt;=0, 5
    ),
    MATCH(J185, 'Shipping cost'!$H$4:$K$4, 0)
  ),
  E185="Express",
  INDEX('Shipping cost'!$N:$Q,
    IFS(
      H185&gt;=400, 12,
      H185&gt;=300, 11,
      H185&gt;=250, 10,
      H185&gt;=200, 9,
      H185&gt;=150, 8,
      H185&gt;=100, 7,
      H185&gt;=50, 6,
      H185&gt;=0, 5
    ),
    MATCH(J185, 'Shipping cost'!$N$4:$Q$4, 0)
  ),
  TRUE, 0
)
</f>
        <v>3.47</v>
      </c>
      <c r="L185" s="8">
        <f t="shared" si="1"/>
        <v>3</v>
      </c>
    </row>
    <row r="186" ht="15.75" customHeight="1">
      <c r="A186" s="3">
        <v>63677.0</v>
      </c>
      <c r="B186" s="4">
        <v>44999.0</v>
      </c>
      <c r="C186" s="3" t="s">
        <v>12</v>
      </c>
      <c r="D186" s="3" t="s">
        <v>22</v>
      </c>
      <c r="E186" s="3" t="s">
        <v>19</v>
      </c>
      <c r="F186" s="3">
        <v>7803.0</v>
      </c>
      <c r="G186" s="5">
        <f>VLOOKUP(D186,'Product details'!$B$3:$E$9,4,FALSE)</f>
        <v>20</v>
      </c>
      <c r="H186" s="6">
        <f>VLOOKUP(D186,'Product details'!$B$3:$E$9,3,FALSE)</f>
        <v>250</v>
      </c>
      <c r="I186" s="5">
        <f>VLOOKUP(D186,'Product details'!$B$3:$F$9,5,FALSE)</f>
        <v>3</v>
      </c>
      <c r="J186" s="6" t="str">
        <f>IFS(
  AND(F186&gt;=0, F186&lt;=2499), Regions!C$3,
  AND(F186&gt;=2500, F186&lt;=4999), Regions!C$4,
  AND(F186&gt;=5000, F186&lt;=7499), Regions!C$5,
  AND(F186&gt;=7500, F186&lt;=9999), Regions!C$6
)
</f>
        <v>West</v>
      </c>
      <c r="K186" s="7">
        <f t="array" ref="K186">IFS(
  E186="Economy",
  INDEX('Shipping cost'!$B:$E,
    IFS(
      H186&gt;=400, 12,
      H186&gt;=300, 11,
      H186&gt;=250, 10,
      H186&gt;=200, 9,
      H186&gt;=150, 8,
      H186&gt;=100, 7,
      H186&gt;=50, 6,
      H186&gt;=0, 5
    ),
    MATCH(J186, 'Shipping cost'!$B$4:$E$4, 0)
  ),
  E186="Standard",
  INDEX('Shipping cost'!$H:$K,
    IFS(
      H186&gt;=400, 12,
      H186&gt;=300, 11,
      H186&gt;=250, 10,
      H186&gt;=200, 9,
      H186&gt;=150, 8,
      H186&gt;=100, 7,
      H186&gt;=50, 6,
      H186&gt;=0, 5
    ),
    MATCH(J186, 'Shipping cost'!$H$4:$K$4, 0)
  ),
  E186="Express",
  INDEX('Shipping cost'!$N:$Q,
    IFS(
      H186&gt;=400, 12,
      H186&gt;=300, 11,
      H186&gt;=250, 10,
      H186&gt;=200, 9,
      H186&gt;=150, 8,
      H186&gt;=100, 7,
      H186&gt;=50, 6,
      H186&gt;=0, 5
    ),
    MATCH(J186, 'Shipping cost'!$N$4:$Q$4, 0)
  ),
  TRUE, 0
)
</f>
        <v>3.47</v>
      </c>
      <c r="L186" s="8">
        <f t="shared" si="1"/>
        <v>3</v>
      </c>
    </row>
    <row r="187" ht="15.75" customHeight="1">
      <c r="A187" s="3">
        <v>93873.0</v>
      </c>
      <c r="B187" s="4">
        <v>44999.0</v>
      </c>
      <c r="C187" s="3" t="s">
        <v>12</v>
      </c>
      <c r="D187" s="3" t="s">
        <v>13</v>
      </c>
      <c r="E187" s="3" t="s">
        <v>19</v>
      </c>
      <c r="F187" s="3">
        <v>3287.0</v>
      </c>
      <c r="G187" s="5">
        <f>VLOOKUP(D187,'Product details'!$B$3:$E$9,4,FALSE)</f>
        <v>300</v>
      </c>
      <c r="H187" s="6">
        <f>VLOOKUP(D187,'Product details'!$B$3:$E$9,3,FALSE)</f>
        <v>250</v>
      </c>
      <c r="I187" s="5">
        <f>VLOOKUP(D187,'Product details'!$B$3:$F$9,5,FALSE)</f>
        <v>80</v>
      </c>
      <c r="J187" s="6" t="str">
        <f>IFS(
  AND(F187&gt;=0, F187&lt;=2499), Regions!C$3,
  AND(F187&gt;=2500, F187&lt;=4999), Regions!C$4,
  AND(F187&gt;=5000, F187&lt;=7499), Regions!C$5,
  AND(F187&gt;=7500, F187&lt;=9999), Regions!C$6
)
</f>
        <v>East</v>
      </c>
      <c r="K187" s="7">
        <f t="array" ref="K187">IFS(
  E187="Economy",
  INDEX('Shipping cost'!$B:$E,
    IFS(
      H187&gt;=400, 12,
      H187&gt;=300, 11,
      H187&gt;=250, 10,
      H187&gt;=200, 9,
      H187&gt;=150, 8,
      H187&gt;=100, 7,
      H187&gt;=50, 6,
      H187&gt;=0, 5
    ),
    MATCH(J187, 'Shipping cost'!$B$4:$E$4, 0)
  ),
  E187="Standard",
  INDEX('Shipping cost'!$H:$K,
    IFS(
      H187&gt;=400, 12,
      H187&gt;=300, 11,
      H187&gt;=250, 10,
      H187&gt;=200, 9,
      H187&gt;=150, 8,
      H187&gt;=100, 7,
      H187&gt;=50, 6,
      H187&gt;=0, 5
    ),
    MATCH(J187, 'Shipping cost'!$H$4:$K$4, 0)
  ),
  E187="Express",
  INDEX('Shipping cost'!$N:$Q,
    IFS(
      H187&gt;=400, 12,
      H187&gt;=300, 11,
      H187&gt;=250, 10,
      H187&gt;=200, 9,
      H187&gt;=150, 8,
      H187&gt;=100, 7,
      H187&gt;=50, 6,
      H187&gt;=0, 5
    ),
    MATCH(J187, 'Shipping cost'!$N$4:$Q$4, 0)
  ),
  TRUE, 0
)
</f>
        <v>2.62</v>
      </c>
      <c r="L187" s="8">
        <f t="shared" si="1"/>
        <v>3</v>
      </c>
    </row>
    <row r="188" ht="15.75" customHeight="1">
      <c r="A188" s="3">
        <v>99652.0</v>
      </c>
      <c r="B188" s="4">
        <v>44999.0</v>
      </c>
      <c r="C188" s="3" t="s">
        <v>12</v>
      </c>
      <c r="D188" s="3" t="s">
        <v>22</v>
      </c>
      <c r="E188" s="3" t="s">
        <v>19</v>
      </c>
      <c r="F188" s="3">
        <v>7297.0</v>
      </c>
      <c r="G188" s="5">
        <f>VLOOKUP(D188,'Product details'!$B$3:$E$9,4,FALSE)</f>
        <v>20</v>
      </c>
      <c r="H188" s="6">
        <f>VLOOKUP(D188,'Product details'!$B$3:$E$9,3,FALSE)</f>
        <v>250</v>
      </c>
      <c r="I188" s="5">
        <f>VLOOKUP(D188,'Product details'!$B$3:$F$9,5,FALSE)</f>
        <v>3</v>
      </c>
      <c r="J188" s="6" t="str">
        <f>IFS(
  AND(F188&gt;=0, F188&lt;=2499), Regions!C$3,
  AND(F188&gt;=2500, F188&lt;=4999), Regions!C$4,
  AND(F188&gt;=5000, F188&lt;=7499), Regions!C$5,
  AND(F188&gt;=7500, F188&lt;=9999), Regions!C$6
)
</f>
        <v>South</v>
      </c>
      <c r="K188" s="7">
        <f t="array" ref="K188">IFS(
  E188="Economy",
  INDEX('Shipping cost'!$B:$E,
    IFS(
      H188&gt;=400, 12,
      H188&gt;=300, 11,
      H188&gt;=250, 10,
      H188&gt;=200, 9,
      H188&gt;=150, 8,
      H188&gt;=100, 7,
      H188&gt;=50, 6,
      H188&gt;=0, 5
    ),
    MATCH(J188, 'Shipping cost'!$B$4:$E$4, 0)
  ),
  E188="Standard",
  INDEX('Shipping cost'!$H:$K,
    IFS(
      H188&gt;=400, 12,
      H188&gt;=300, 11,
      H188&gt;=250, 10,
      H188&gt;=200, 9,
      H188&gt;=150, 8,
      H188&gt;=100, 7,
      H188&gt;=50, 6,
      H188&gt;=0, 5
    ),
    MATCH(J188, 'Shipping cost'!$H$4:$K$4, 0)
  ),
  E188="Express",
  INDEX('Shipping cost'!$N:$Q,
    IFS(
      H188&gt;=400, 12,
      H188&gt;=300, 11,
      H188&gt;=250, 10,
      H188&gt;=200, 9,
      H188&gt;=150, 8,
      H188&gt;=100, 7,
      H188&gt;=50, 6,
      H188&gt;=0, 5
    ),
    MATCH(J188, 'Shipping cost'!$N$4:$Q$4, 0)
  ),
  TRUE, 0
)
</f>
        <v>3.02</v>
      </c>
      <c r="L188" s="8">
        <f t="shared" si="1"/>
        <v>3</v>
      </c>
    </row>
    <row r="189" ht="15.75" customHeight="1">
      <c r="A189" s="3">
        <v>15435.0</v>
      </c>
      <c r="B189" s="4">
        <v>45000.0</v>
      </c>
      <c r="C189" s="3" t="s">
        <v>12</v>
      </c>
      <c r="D189" s="3" t="s">
        <v>16</v>
      </c>
      <c r="E189" s="3" t="s">
        <v>19</v>
      </c>
      <c r="F189" s="3">
        <v>4570.0</v>
      </c>
      <c r="G189" s="5">
        <f>VLOOKUP(D189,'Product details'!$B$3:$E$9,4,FALSE)</f>
        <v>5</v>
      </c>
      <c r="H189" s="6">
        <f>VLOOKUP(D189,'Product details'!$B$3:$E$9,3,FALSE)</f>
        <v>20</v>
      </c>
      <c r="I189" s="5">
        <f>VLOOKUP(D189,'Product details'!$B$3:$F$9,5,FALSE)</f>
        <v>1</v>
      </c>
      <c r="J189" s="6" t="str">
        <f>IFS(
  AND(F189&gt;=0, F189&lt;=2499), Regions!C$3,
  AND(F189&gt;=2500, F189&lt;=4999), Regions!C$4,
  AND(F189&gt;=5000, F189&lt;=7499), Regions!C$5,
  AND(F189&gt;=7500, F189&lt;=9999), Regions!C$6
)
</f>
        <v>East</v>
      </c>
      <c r="K189" s="7">
        <f t="array" ref="K189">IFS(
  E189="Economy",
  INDEX('Shipping cost'!$B:$E,
    IFS(
      H189&gt;=400, 12,
      H189&gt;=300, 11,
      H189&gt;=250, 10,
      H189&gt;=200, 9,
      H189&gt;=150, 8,
      H189&gt;=100, 7,
      H189&gt;=50, 6,
      H189&gt;=0, 5
    ),
    MATCH(J189, 'Shipping cost'!$B$4:$E$4, 0)
  ),
  E189="Standard",
  INDEX('Shipping cost'!$H:$K,
    IFS(
      H189&gt;=400, 12,
      H189&gt;=300, 11,
      H189&gt;=250, 10,
      H189&gt;=200, 9,
      H189&gt;=150, 8,
      H189&gt;=100, 7,
      H189&gt;=50, 6,
      H189&gt;=0, 5
    ),
    MATCH(J189, 'Shipping cost'!$H$4:$K$4, 0)
  ),
  E189="Express",
  INDEX('Shipping cost'!$N:$Q,
    IFS(
      H189&gt;=400, 12,
      H189&gt;=300, 11,
      H189&gt;=250, 10,
      H189&gt;=200, 9,
      H189&gt;=150, 8,
      H189&gt;=100, 7,
      H189&gt;=50, 6,
      H189&gt;=0, 5
    ),
    MATCH(J189, 'Shipping cost'!$N$4:$Q$4, 0)
  ),
  TRUE, 0
)
</f>
        <v>0.7</v>
      </c>
      <c r="L189" s="8">
        <f t="shared" si="1"/>
        <v>3</v>
      </c>
    </row>
    <row r="190" ht="15.75" customHeight="1">
      <c r="A190" s="3">
        <v>28134.0</v>
      </c>
      <c r="B190" s="4">
        <v>45001.0</v>
      </c>
      <c r="C190" s="11" t="s">
        <v>12</v>
      </c>
      <c r="D190" s="3" t="s">
        <v>23</v>
      </c>
      <c r="E190" s="3" t="s">
        <v>14</v>
      </c>
      <c r="F190" s="3">
        <v>5321.0</v>
      </c>
      <c r="G190" s="5">
        <f>VLOOKUP(D190,'Product details'!$B$3:$E$9,4,FALSE)</f>
        <v>25</v>
      </c>
      <c r="H190" s="6">
        <f>VLOOKUP(D190,'Product details'!$B$3:$E$9,3,FALSE)</f>
        <v>50</v>
      </c>
      <c r="I190" s="5">
        <f>VLOOKUP(D190,'Product details'!$B$3:$F$9,5,FALSE)</f>
        <v>3</v>
      </c>
      <c r="J190" s="6" t="str">
        <f>IFS(
  AND(F190&gt;=0, F190&lt;=2499), Regions!C$3,
  AND(F190&gt;=2500, F190&lt;=4999), Regions!C$4,
  AND(F190&gt;=5000, F190&lt;=7499), Regions!C$5,
  AND(F190&gt;=7500, F190&lt;=9999), Regions!C$6
)
</f>
        <v>South</v>
      </c>
      <c r="K190" s="7">
        <f t="array" ref="K190">IFS(
  E190="Economy",
  INDEX('Shipping cost'!$B:$E,
    IFS(
      H190&gt;=400, 12,
      H190&gt;=300, 11,
      H190&gt;=250, 10,
      H190&gt;=200, 9,
      H190&gt;=150, 8,
      H190&gt;=100, 7,
      H190&gt;=50, 6,
      H190&gt;=0, 5
    ),
    MATCH(J190, 'Shipping cost'!$B$4:$E$4, 0)
  ),
  E190="Standard",
  INDEX('Shipping cost'!$H:$K,
    IFS(
      H190&gt;=400, 12,
      H190&gt;=300, 11,
      H190&gt;=250, 10,
      H190&gt;=200, 9,
      H190&gt;=150, 8,
      H190&gt;=100, 7,
      H190&gt;=50, 6,
      H190&gt;=0, 5
    ),
    MATCH(J190, 'Shipping cost'!$H$4:$K$4, 0)
  ),
  E190="Express",
  INDEX('Shipping cost'!$N:$Q,
    IFS(
      H190&gt;=400, 12,
      H190&gt;=300, 11,
      H190&gt;=250, 10,
      H190&gt;=200, 9,
      H190&gt;=150, 8,
      H190&gt;=100, 7,
      H190&gt;=50, 6,
      H190&gt;=0, 5
    ),
    MATCH(J190, 'Shipping cost'!$N$4:$Q$4, 0)
  ),
  TRUE, 0
)
</f>
        <v>0.87</v>
      </c>
      <c r="L190" s="8">
        <f t="shared" si="1"/>
        <v>3</v>
      </c>
    </row>
    <row r="191" ht="15.75" customHeight="1">
      <c r="A191" s="3">
        <v>64121.0</v>
      </c>
      <c r="B191" s="10">
        <v>45001.0</v>
      </c>
      <c r="C191" s="11" t="s">
        <v>12</v>
      </c>
      <c r="D191" s="3" t="s">
        <v>22</v>
      </c>
      <c r="E191" s="3" t="s">
        <v>19</v>
      </c>
      <c r="F191" s="3">
        <v>5789.0</v>
      </c>
      <c r="G191" s="5">
        <f>VLOOKUP(D191,'Product details'!$B$3:$E$9,4,FALSE)</f>
        <v>20</v>
      </c>
      <c r="H191" s="6">
        <f>VLOOKUP(D191,'Product details'!$B$3:$E$9,3,FALSE)</f>
        <v>250</v>
      </c>
      <c r="I191" s="5">
        <f>VLOOKUP(D191,'Product details'!$B$3:$F$9,5,FALSE)</f>
        <v>3</v>
      </c>
      <c r="J191" s="6" t="str">
        <f>IFS(
  AND(F191&gt;=0, F191&lt;=2499), Regions!C$3,
  AND(F191&gt;=2500, F191&lt;=4999), Regions!C$4,
  AND(F191&gt;=5000, F191&lt;=7499), Regions!C$5,
  AND(F191&gt;=7500, F191&lt;=9999), Regions!C$6
)
</f>
        <v>South</v>
      </c>
      <c r="K191" s="7">
        <f t="array" ref="K191">IFS(
  E191="Economy",
  INDEX('Shipping cost'!$B:$E,
    IFS(
      H191&gt;=400, 12,
      H191&gt;=300, 11,
      H191&gt;=250, 10,
      H191&gt;=200, 9,
      H191&gt;=150, 8,
      H191&gt;=100, 7,
      H191&gt;=50, 6,
      H191&gt;=0, 5
    ),
    MATCH(J191, 'Shipping cost'!$B$4:$E$4, 0)
  ),
  E191="Standard",
  INDEX('Shipping cost'!$H:$K,
    IFS(
      H191&gt;=400, 12,
      H191&gt;=300, 11,
      H191&gt;=250, 10,
      H191&gt;=200, 9,
      H191&gt;=150, 8,
      H191&gt;=100, 7,
      H191&gt;=50, 6,
      H191&gt;=0, 5
    ),
    MATCH(J191, 'Shipping cost'!$H$4:$K$4, 0)
  ),
  E191="Express",
  INDEX('Shipping cost'!$N:$Q,
    IFS(
      H191&gt;=400, 12,
      H191&gt;=300, 11,
      H191&gt;=250, 10,
      H191&gt;=200, 9,
      H191&gt;=150, 8,
      H191&gt;=100, 7,
      H191&gt;=50, 6,
      H191&gt;=0, 5
    ),
    MATCH(J191, 'Shipping cost'!$N$4:$Q$4, 0)
  ),
  TRUE, 0
)
</f>
        <v>3.02</v>
      </c>
      <c r="L191" s="8">
        <f t="shared" si="1"/>
        <v>3</v>
      </c>
    </row>
    <row r="192" ht="15.75" customHeight="1">
      <c r="A192" s="3">
        <v>77410.0</v>
      </c>
      <c r="B192" s="4">
        <v>45001.0</v>
      </c>
      <c r="C192" s="3" t="s">
        <v>12</v>
      </c>
      <c r="D192" s="3" t="s">
        <v>13</v>
      </c>
      <c r="E192" s="3" t="s">
        <v>17</v>
      </c>
      <c r="F192" s="3">
        <v>7513.0</v>
      </c>
      <c r="G192" s="5">
        <f>VLOOKUP(D192,'Product details'!$B$3:$E$9,4,FALSE)</f>
        <v>300</v>
      </c>
      <c r="H192" s="6">
        <f>VLOOKUP(D192,'Product details'!$B$3:$E$9,3,FALSE)</f>
        <v>250</v>
      </c>
      <c r="I192" s="5">
        <f>VLOOKUP(D192,'Product details'!$B$3:$F$9,5,FALSE)</f>
        <v>80</v>
      </c>
      <c r="J192" s="6" t="str">
        <f>IFS(
  AND(F192&gt;=0, F192&lt;=2499), Regions!C$3,
  AND(F192&gt;=2500, F192&lt;=4999), Regions!C$4,
  AND(F192&gt;=5000, F192&lt;=7499), Regions!C$5,
  AND(F192&gt;=7500, F192&lt;=9999), Regions!C$6
)
</f>
        <v>West</v>
      </c>
      <c r="K192" s="7">
        <f t="array" ref="K192">IFS(
  E192="Economy",
  INDEX('Shipping cost'!$B:$E,
    IFS(
      H192&gt;=400, 12,
      H192&gt;=300, 11,
      H192&gt;=250, 10,
      H192&gt;=200, 9,
      H192&gt;=150, 8,
      H192&gt;=100, 7,
      H192&gt;=50, 6,
      H192&gt;=0, 5
    ),
    MATCH(J192, 'Shipping cost'!$B$4:$E$4, 0)
  ),
  E192="Standard",
  INDEX('Shipping cost'!$H:$K,
    IFS(
      H192&gt;=400, 12,
      H192&gt;=300, 11,
      H192&gt;=250, 10,
      H192&gt;=200, 9,
      H192&gt;=150, 8,
      H192&gt;=100, 7,
      H192&gt;=50, 6,
      H192&gt;=0, 5
    ),
    MATCH(J192, 'Shipping cost'!$H$4:$K$4, 0)
  ),
  E192="Express",
  INDEX('Shipping cost'!$N:$Q,
    IFS(
      H192&gt;=400, 12,
      H192&gt;=300, 11,
      H192&gt;=250, 10,
      H192&gt;=200, 9,
      H192&gt;=150, 8,
      H192&gt;=100, 7,
      H192&gt;=50, 6,
      H192&gt;=0, 5
    ),
    MATCH(J192, 'Shipping cost'!$N$4:$Q$4, 0)
  ),
  TRUE, 0
)
</f>
        <v>4.52</v>
      </c>
      <c r="L192" s="8">
        <f t="shared" si="1"/>
        <v>3</v>
      </c>
    </row>
    <row r="193" ht="15.75" customHeight="1">
      <c r="A193" s="3">
        <v>79957.0</v>
      </c>
      <c r="B193" s="4">
        <v>45001.0</v>
      </c>
      <c r="C193" s="3" t="s">
        <v>12</v>
      </c>
      <c r="D193" s="3" t="s">
        <v>13</v>
      </c>
      <c r="E193" s="3" t="s">
        <v>19</v>
      </c>
      <c r="F193" s="3">
        <v>9082.0</v>
      </c>
      <c r="G193" s="5">
        <f>VLOOKUP(D193,'Product details'!$B$3:$E$9,4,FALSE)</f>
        <v>300</v>
      </c>
      <c r="H193" s="6">
        <f>VLOOKUP(D193,'Product details'!$B$3:$E$9,3,FALSE)</f>
        <v>250</v>
      </c>
      <c r="I193" s="5">
        <f>VLOOKUP(D193,'Product details'!$B$3:$F$9,5,FALSE)</f>
        <v>80</v>
      </c>
      <c r="J193" s="6" t="str">
        <f>IFS(
  AND(F193&gt;=0, F193&lt;=2499), Regions!C$3,
  AND(F193&gt;=2500, F193&lt;=4999), Regions!C$4,
  AND(F193&gt;=5000, F193&lt;=7499), Regions!C$5,
  AND(F193&gt;=7500, F193&lt;=9999), Regions!C$6
)
</f>
        <v>West</v>
      </c>
      <c r="K193" s="7">
        <f t="array" ref="K193">IFS(
  E193="Economy",
  INDEX('Shipping cost'!$B:$E,
    IFS(
      H193&gt;=400, 12,
      H193&gt;=300, 11,
      H193&gt;=250, 10,
      H193&gt;=200, 9,
      H193&gt;=150, 8,
      H193&gt;=100, 7,
      H193&gt;=50, 6,
      H193&gt;=0, 5
    ),
    MATCH(J193, 'Shipping cost'!$B$4:$E$4, 0)
  ),
  E193="Standard",
  INDEX('Shipping cost'!$H:$K,
    IFS(
      H193&gt;=400, 12,
      H193&gt;=300, 11,
      H193&gt;=250, 10,
      H193&gt;=200, 9,
      H193&gt;=150, 8,
      H193&gt;=100, 7,
      H193&gt;=50, 6,
      H193&gt;=0, 5
    ),
    MATCH(J193, 'Shipping cost'!$H$4:$K$4, 0)
  ),
  E193="Express",
  INDEX('Shipping cost'!$N:$Q,
    IFS(
      H193&gt;=400, 12,
      H193&gt;=300, 11,
      H193&gt;=250, 10,
      H193&gt;=200, 9,
      H193&gt;=150, 8,
      H193&gt;=100, 7,
      H193&gt;=50, 6,
      H193&gt;=0, 5
    ),
    MATCH(J193, 'Shipping cost'!$N$4:$Q$4, 0)
  ),
  TRUE, 0
)
</f>
        <v>3.47</v>
      </c>
      <c r="L193" s="8">
        <f t="shared" si="1"/>
        <v>3</v>
      </c>
    </row>
    <row r="194" ht="15.75" customHeight="1">
      <c r="A194" s="3">
        <v>64199.0</v>
      </c>
      <c r="B194" s="4">
        <v>45002.0</v>
      </c>
      <c r="C194" s="3" t="s">
        <v>12</v>
      </c>
      <c r="D194" s="3" t="s">
        <v>13</v>
      </c>
      <c r="E194" s="3" t="s">
        <v>17</v>
      </c>
      <c r="F194" s="3">
        <v>3985.0</v>
      </c>
      <c r="G194" s="5">
        <f>VLOOKUP(D194,'Product details'!$B$3:$E$9,4,FALSE)</f>
        <v>300</v>
      </c>
      <c r="H194" s="6">
        <f>VLOOKUP(D194,'Product details'!$B$3:$E$9,3,FALSE)</f>
        <v>250</v>
      </c>
      <c r="I194" s="5">
        <f>VLOOKUP(D194,'Product details'!$B$3:$F$9,5,FALSE)</f>
        <v>80</v>
      </c>
      <c r="J194" s="6" t="str">
        <f>IFS(
  AND(F194&gt;=0, F194&lt;=2499), Regions!C$3,
  AND(F194&gt;=2500, F194&lt;=4999), Regions!C$4,
  AND(F194&gt;=5000, F194&lt;=7499), Regions!C$5,
  AND(F194&gt;=7500, F194&lt;=9999), Regions!C$6
)
</f>
        <v>East</v>
      </c>
      <c r="K194" s="7">
        <f t="array" ref="K194">IFS(
  E194="Economy",
  INDEX('Shipping cost'!$B:$E,
    IFS(
      H194&gt;=400, 12,
      H194&gt;=300, 11,
      H194&gt;=250, 10,
      H194&gt;=200, 9,
      H194&gt;=150, 8,
      H194&gt;=100, 7,
      H194&gt;=50, 6,
      H194&gt;=0, 5
    ),
    MATCH(J194, 'Shipping cost'!$B$4:$E$4, 0)
  ),
  E194="Standard",
  INDEX('Shipping cost'!$H:$K,
    IFS(
      H194&gt;=400, 12,
      H194&gt;=300, 11,
      H194&gt;=250, 10,
      H194&gt;=200, 9,
      H194&gt;=150, 8,
      H194&gt;=100, 7,
      H194&gt;=50, 6,
      H194&gt;=0, 5
    ),
    MATCH(J194, 'Shipping cost'!$H$4:$K$4, 0)
  ),
  E194="Express",
  INDEX('Shipping cost'!$N:$Q,
    IFS(
      H194&gt;=400, 12,
      H194&gt;=300, 11,
      H194&gt;=250, 10,
      H194&gt;=200, 9,
      H194&gt;=150, 8,
      H194&gt;=100, 7,
      H194&gt;=50, 6,
      H194&gt;=0, 5
    ),
    MATCH(J194, 'Shipping cost'!$N$4:$Q$4, 0)
  ),
  TRUE, 0
)
</f>
        <v>3.41</v>
      </c>
      <c r="L194" s="8">
        <f t="shared" si="1"/>
        <v>3</v>
      </c>
    </row>
    <row r="195" ht="15.75" customHeight="1">
      <c r="A195" s="3">
        <v>67234.0</v>
      </c>
      <c r="B195" s="4">
        <v>45002.0</v>
      </c>
      <c r="C195" s="3" t="s">
        <v>12</v>
      </c>
      <c r="D195" s="3" t="s">
        <v>13</v>
      </c>
      <c r="E195" s="3" t="s">
        <v>14</v>
      </c>
      <c r="F195" s="3">
        <v>5770.0</v>
      </c>
      <c r="G195" s="5">
        <f>VLOOKUP(D195,'Product details'!$B$3:$E$9,4,FALSE)</f>
        <v>300</v>
      </c>
      <c r="H195" s="6">
        <f>VLOOKUP(D195,'Product details'!$B$3:$E$9,3,FALSE)</f>
        <v>250</v>
      </c>
      <c r="I195" s="5">
        <f>VLOOKUP(D195,'Product details'!$B$3:$F$9,5,FALSE)</f>
        <v>80</v>
      </c>
      <c r="J195" s="6" t="str">
        <f>IFS(
  AND(F195&gt;=0, F195&lt;=2499), Regions!C$3,
  AND(F195&gt;=2500, F195&lt;=4999), Regions!C$4,
  AND(F195&gt;=5000, F195&lt;=7499), Regions!C$5,
  AND(F195&gt;=7500, F195&lt;=9999), Regions!C$6
)
</f>
        <v>South</v>
      </c>
      <c r="K195" s="7">
        <f t="array" ref="K195">IFS(
  E195="Economy",
  INDEX('Shipping cost'!$B:$E,
    IFS(
      H195&gt;=400, 12,
      H195&gt;=300, 11,
      H195&gt;=250, 10,
      H195&gt;=200, 9,
      H195&gt;=150, 8,
      H195&gt;=100, 7,
      H195&gt;=50, 6,
      H195&gt;=0, 5
    ),
    MATCH(J195, 'Shipping cost'!$B$4:$E$4, 0)
  ),
  E195="Standard",
  INDEX('Shipping cost'!$H:$K,
    IFS(
      H195&gt;=400, 12,
      H195&gt;=300, 11,
      H195&gt;=250, 10,
      H195&gt;=200, 9,
      H195&gt;=150, 8,
      H195&gt;=100, 7,
      H195&gt;=50, 6,
      H195&gt;=0, 5
    ),
    MATCH(J195, 'Shipping cost'!$H$4:$K$4, 0)
  ),
  E195="Express",
  INDEX('Shipping cost'!$N:$Q,
    IFS(
      H195&gt;=400, 12,
      H195&gt;=300, 11,
      H195&gt;=250, 10,
      H195&gt;=200, 9,
      H195&gt;=150, 8,
      H195&gt;=100, 7,
      H195&gt;=50, 6,
      H195&gt;=0, 5
    ),
    MATCH(J195, 'Shipping cost'!$N$4:$Q$4, 0)
  ),
  TRUE, 0
)
</f>
        <v>2.51</v>
      </c>
      <c r="L195" s="8">
        <f t="shared" si="1"/>
        <v>3</v>
      </c>
    </row>
    <row r="196" ht="15.75" customHeight="1">
      <c r="A196" s="3">
        <v>46707.0</v>
      </c>
      <c r="B196" s="10">
        <v>45003.0</v>
      </c>
      <c r="C196" s="3" t="s">
        <v>21</v>
      </c>
      <c r="D196" s="3" t="s">
        <v>15</v>
      </c>
      <c r="E196" s="3" t="s">
        <v>19</v>
      </c>
      <c r="F196" s="3">
        <v>2290.0</v>
      </c>
      <c r="G196" s="5">
        <f>VLOOKUP(D196,'Product details'!$B$3:$E$9,4,FALSE)</f>
        <v>30</v>
      </c>
      <c r="H196" s="6">
        <f>VLOOKUP(D196,'Product details'!$B$3:$E$9,3,FALSE)</f>
        <v>300</v>
      </c>
      <c r="I196" s="5">
        <f>VLOOKUP(D196,'Product details'!$B$3:$F$9,5,FALSE)</f>
        <v>7</v>
      </c>
      <c r="J196" s="6" t="str">
        <f>IFS(
  AND(F196&gt;=0, F196&lt;=2499), Regions!C$3,
  AND(F196&gt;=2500, F196&lt;=4999), Regions!C$4,
  AND(F196&gt;=5000, F196&lt;=7499), Regions!C$5,
  AND(F196&gt;=7500, F196&lt;=9999), Regions!C$6
)
</f>
        <v>North</v>
      </c>
      <c r="K196" s="7">
        <f t="array" ref="K196">IFS(
  E196="Economy",
  INDEX('Shipping cost'!$B:$E,
    IFS(
      H196&gt;=400, 12,
      H196&gt;=300, 11,
      H196&gt;=250, 10,
      H196&gt;=200, 9,
      H196&gt;=150, 8,
      H196&gt;=100, 7,
      H196&gt;=50, 6,
      H196&gt;=0, 5
    ),
    MATCH(J196, 'Shipping cost'!$B$4:$E$4, 0)
  ),
  E196="Standard",
  INDEX('Shipping cost'!$H:$K,
    IFS(
      H196&gt;=400, 12,
      H196&gt;=300, 11,
      H196&gt;=250, 10,
      H196&gt;=200, 9,
      H196&gt;=150, 8,
      H196&gt;=100, 7,
      H196&gt;=50, 6,
      H196&gt;=0, 5
    ),
    MATCH(J196, 'Shipping cost'!$H$4:$K$4, 0)
  ),
  E196="Express",
  INDEX('Shipping cost'!$N:$Q,
    IFS(
      H196&gt;=400, 12,
      H196&gt;=300, 11,
      H196&gt;=250, 10,
      H196&gt;=200, 9,
      H196&gt;=150, 8,
      H196&gt;=100, 7,
      H196&gt;=50, 6,
      H196&gt;=0, 5
    ),
    MATCH(J196, 'Shipping cost'!$N$4:$Q$4, 0)
  ),
  TRUE, 0
)
</f>
        <v>2.96</v>
      </c>
      <c r="L196" s="8">
        <f t="shared" si="1"/>
        <v>3</v>
      </c>
    </row>
    <row r="197" ht="15.75" customHeight="1">
      <c r="A197" s="3">
        <v>53500.0</v>
      </c>
      <c r="B197" s="4">
        <v>45003.0</v>
      </c>
      <c r="C197" s="3" t="s">
        <v>12</v>
      </c>
      <c r="D197" s="3" t="s">
        <v>20</v>
      </c>
      <c r="E197" s="3" t="s">
        <v>14</v>
      </c>
      <c r="F197" s="3">
        <v>5850.0</v>
      </c>
      <c r="G197" s="5">
        <f>VLOOKUP(D197,'Product details'!$B$3:$E$9,4,FALSE)</f>
        <v>50</v>
      </c>
      <c r="H197" s="6">
        <f>VLOOKUP(D197,'Product details'!$B$3:$E$9,3,FALSE)</f>
        <v>150</v>
      </c>
      <c r="I197" s="5">
        <f>VLOOKUP(D197,'Product details'!$B$3:$F$9,5,FALSE)</f>
        <v>9</v>
      </c>
      <c r="J197" s="6" t="str">
        <f>IFS(
  AND(F197&gt;=0, F197&lt;=2499), Regions!C$3,
  AND(F197&gt;=2500, F197&lt;=4999), Regions!C$4,
  AND(F197&gt;=5000, F197&lt;=7499), Regions!C$5,
  AND(F197&gt;=7500, F197&lt;=9999), Regions!C$6
)
</f>
        <v>South</v>
      </c>
      <c r="K197" s="7">
        <f t="array" ref="K197">IFS(
  E197="Economy",
  INDEX('Shipping cost'!$B:$E,
    IFS(
      H197&gt;=400, 12,
      H197&gt;=300, 11,
      H197&gt;=250, 10,
      H197&gt;=200, 9,
      H197&gt;=150, 8,
      H197&gt;=100, 7,
      H197&gt;=50, 6,
      H197&gt;=0, 5
    ),
    MATCH(J197, 'Shipping cost'!$B$4:$E$4, 0)
  ),
  E197="Standard",
  INDEX('Shipping cost'!$H:$K,
    IFS(
      H197&gt;=400, 12,
      H197&gt;=300, 11,
      H197&gt;=250, 10,
      H197&gt;=200, 9,
      H197&gt;=150, 8,
      H197&gt;=100, 7,
      H197&gt;=50, 6,
      H197&gt;=0, 5
    ),
    MATCH(J197, 'Shipping cost'!$H$4:$K$4, 0)
  ),
  E197="Express",
  INDEX('Shipping cost'!$N:$Q,
    IFS(
      H197&gt;=400, 12,
      H197&gt;=300, 11,
      H197&gt;=250, 10,
      H197&gt;=200, 9,
      H197&gt;=150, 8,
      H197&gt;=100, 7,
      H197&gt;=50, 6,
      H197&gt;=0, 5
    ),
    MATCH(J197, 'Shipping cost'!$N$4:$Q$4, 0)
  ),
  TRUE, 0
)
</f>
        <v>1.48</v>
      </c>
      <c r="L197" s="8">
        <f t="shared" si="1"/>
        <v>3</v>
      </c>
    </row>
    <row r="198" ht="15.75" customHeight="1">
      <c r="A198" s="3">
        <v>75101.0</v>
      </c>
      <c r="B198" s="4">
        <v>45003.0</v>
      </c>
      <c r="C198" s="3" t="s">
        <v>12</v>
      </c>
      <c r="D198" s="3" t="s">
        <v>22</v>
      </c>
      <c r="E198" s="3" t="s">
        <v>19</v>
      </c>
      <c r="F198" s="3">
        <v>7303.0</v>
      </c>
      <c r="G198" s="5">
        <f>VLOOKUP(D198,'Product details'!$B$3:$E$9,4,FALSE)</f>
        <v>20</v>
      </c>
      <c r="H198" s="6">
        <f>VLOOKUP(D198,'Product details'!$B$3:$E$9,3,FALSE)</f>
        <v>250</v>
      </c>
      <c r="I198" s="5">
        <f>VLOOKUP(D198,'Product details'!$B$3:$F$9,5,FALSE)</f>
        <v>3</v>
      </c>
      <c r="J198" s="6" t="str">
        <f>IFS(
  AND(F198&gt;=0, F198&lt;=2499), Regions!C$3,
  AND(F198&gt;=2500, F198&lt;=4999), Regions!C$4,
  AND(F198&gt;=5000, F198&lt;=7499), Regions!C$5,
  AND(F198&gt;=7500, F198&lt;=9999), Regions!C$6
)
</f>
        <v>South</v>
      </c>
      <c r="K198" s="7">
        <f t="array" ref="K198">IFS(
  E198="Economy",
  INDEX('Shipping cost'!$B:$E,
    IFS(
      H198&gt;=400, 12,
      H198&gt;=300, 11,
      H198&gt;=250, 10,
      H198&gt;=200, 9,
      H198&gt;=150, 8,
      H198&gt;=100, 7,
      H198&gt;=50, 6,
      H198&gt;=0, 5
    ),
    MATCH(J198, 'Shipping cost'!$B$4:$E$4, 0)
  ),
  E198="Standard",
  INDEX('Shipping cost'!$H:$K,
    IFS(
      H198&gt;=400, 12,
      H198&gt;=300, 11,
      H198&gt;=250, 10,
      H198&gt;=200, 9,
      H198&gt;=150, 8,
      H198&gt;=100, 7,
      H198&gt;=50, 6,
      H198&gt;=0, 5
    ),
    MATCH(J198, 'Shipping cost'!$H$4:$K$4, 0)
  ),
  E198="Express",
  INDEX('Shipping cost'!$N:$Q,
    IFS(
      H198&gt;=400, 12,
      H198&gt;=300, 11,
      H198&gt;=250, 10,
      H198&gt;=200, 9,
      H198&gt;=150, 8,
      H198&gt;=100, 7,
      H198&gt;=50, 6,
      H198&gt;=0, 5
    ),
    MATCH(J198, 'Shipping cost'!$N$4:$Q$4, 0)
  ),
  TRUE, 0
)
</f>
        <v>3.02</v>
      </c>
      <c r="L198" s="8">
        <f t="shared" si="1"/>
        <v>3</v>
      </c>
    </row>
    <row r="199" ht="15.75" customHeight="1">
      <c r="A199" s="3">
        <v>70580.0</v>
      </c>
      <c r="B199" s="10">
        <v>45004.0</v>
      </c>
      <c r="C199" s="11" t="s">
        <v>12</v>
      </c>
      <c r="D199" s="3" t="s">
        <v>23</v>
      </c>
      <c r="E199" s="3" t="s">
        <v>17</v>
      </c>
      <c r="F199" s="3">
        <v>8378.0</v>
      </c>
      <c r="G199" s="5">
        <f>VLOOKUP(D199,'Product details'!$B$3:$E$9,4,FALSE)</f>
        <v>25</v>
      </c>
      <c r="H199" s="6">
        <f>VLOOKUP(D199,'Product details'!$B$3:$E$9,3,FALSE)</f>
        <v>50</v>
      </c>
      <c r="I199" s="5">
        <f>VLOOKUP(D199,'Product details'!$B$3:$F$9,5,FALSE)</f>
        <v>3</v>
      </c>
      <c r="J199" s="6" t="str">
        <f>IFS(
  AND(F199&gt;=0, F199&lt;=2499), Regions!C$3,
  AND(F199&gt;=2500, F199&lt;=4999), Regions!C$4,
  AND(F199&gt;=5000, F199&lt;=7499), Regions!C$5,
  AND(F199&gt;=7500, F199&lt;=9999), Regions!C$6
)
</f>
        <v>West</v>
      </c>
      <c r="K199" s="7">
        <f t="array" ref="K199">IFS(
  E199="Economy",
  INDEX('Shipping cost'!$B:$E,
    IFS(
      H199&gt;=400, 12,
      H199&gt;=300, 11,
      H199&gt;=250, 10,
      H199&gt;=200, 9,
      H199&gt;=150, 8,
      H199&gt;=100, 7,
      H199&gt;=50, 6,
      H199&gt;=0, 5
    ),
    MATCH(J199, 'Shipping cost'!$B$4:$E$4, 0)
  ),
  E199="Standard",
  INDEX('Shipping cost'!$H:$K,
    IFS(
      H199&gt;=400, 12,
      H199&gt;=300, 11,
      H199&gt;=250, 10,
      H199&gt;=200, 9,
      H199&gt;=150, 8,
      H199&gt;=100, 7,
      H199&gt;=50, 6,
      H199&gt;=0, 5
    ),
    MATCH(J199, 'Shipping cost'!$H$4:$K$4, 0)
  ),
  E199="Express",
  INDEX('Shipping cost'!$N:$Q,
    IFS(
      H199&gt;=400, 12,
      H199&gt;=300, 11,
      H199&gt;=250, 10,
      H199&gt;=200, 9,
      H199&gt;=150, 8,
      H199&gt;=100, 7,
      H199&gt;=50, 6,
      H199&gt;=0, 5
    ),
    MATCH(J199, 'Shipping cost'!$N$4:$Q$4, 0)
  ),
  TRUE, 0
)
</f>
        <v>1.59</v>
      </c>
      <c r="L199" s="8">
        <f t="shared" si="1"/>
        <v>3</v>
      </c>
    </row>
    <row r="200" ht="15.75" customHeight="1">
      <c r="A200" s="3">
        <v>28815.0</v>
      </c>
      <c r="B200" s="4">
        <v>45005.0</v>
      </c>
      <c r="C200" s="3" t="s">
        <v>12</v>
      </c>
      <c r="D200" s="3" t="s">
        <v>16</v>
      </c>
      <c r="E200" s="3" t="s">
        <v>14</v>
      </c>
      <c r="F200" s="3">
        <v>9677.0</v>
      </c>
      <c r="G200" s="5">
        <f>VLOOKUP(D200,'Product details'!$B$3:$E$9,4,FALSE)</f>
        <v>5</v>
      </c>
      <c r="H200" s="6">
        <f>VLOOKUP(D200,'Product details'!$B$3:$E$9,3,FALSE)</f>
        <v>20</v>
      </c>
      <c r="I200" s="5">
        <f>VLOOKUP(D200,'Product details'!$B$3:$F$9,5,FALSE)</f>
        <v>1</v>
      </c>
      <c r="J200" s="6" t="str">
        <f>IFS(
  AND(F200&gt;=0, F200&lt;=2499), Regions!C$3,
  AND(F200&gt;=2500, F200&lt;=4999), Regions!C$4,
  AND(F200&gt;=5000, F200&lt;=7499), Regions!C$5,
  AND(F200&gt;=7500, F200&lt;=9999), Regions!C$6
)
</f>
        <v>West</v>
      </c>
      <c r="K200" s="7">
        <f t="array" ref="K200">IFS(
  E200="Economy",
  INDEX('Shipping cost'!$B:$E,
    IFS(
      H200&gt;=400, 12,
      H200&gt;=300, 11,
      H200&gt;=250, 10,
      H200&gt;=200, 9,
      H200&gt;=150, 8,
      H200&gt;=100, 7,
      H200&gt;=50, 6,
      H200&gt;=0, 5
    ),
    MATCH(J200, 'Shipping cost'!$B$4:$E$4, 0)
  ),
  E200="Standard",
  INDEX('Shipping cost'!$H:$K,
    IFS(
      H200&gt;=400, 12,
      H200&gt;=300, 11,
      H200&gt;=250, 10,
      H200&gt;=200, 9,
      H200&gt;=150, 8,
      H200&gt;=100, 7,
      H200&gt;=50, 6,
      H200&gt;=0, 5
    ),
    MATCH(J200, 'Shipping cost'!$H$4:$K$4, 0)
  ),
  E200="Express",
  INDEX('Shipping cost'!$N:$Q,
    IFS(
      H200&gt;=400, 12,
      H200&gt;=300, 11,
      H200&gt;=250, 10,
      H200&gt;=200, 9,
      H200&gt;=150, 8,
      H200&gt;=100, 7,
      H200&gt;=50, 6,
      H200&gt;=0, 5
    ),
    MATCH(J200, 'Shipping cost'!$N$4:$Q$4, 0)
  ),
  TRUE, 0
)
</f>
        <v>0.78</v>
      </c>
      <c r="L200" s="8">
        <f t="shared" si="1"/>
        <v>3</v>
      </c>
    </row>
    <row r="201" ht="15.75" customHeight="1">
      <c r="A201" s="3">
        <v>78884.0</v>
      </c>
      <c r="B201" s="4">
        <v>45005.0</v>
      </c>
      <c r="C201" s="3" t="s">
        <v>12</v>
      </c>
      <c r="D201" s="3" t="s">
        <v>13</v>
      </c>
      <c r="E201" s="3" t="s">
        <v>14</v>
      </c>
      <c r="F201" s="3">
        <v>9698.0</v>
      </c>
      <c r="G201" s="5">
        <f>VLOOKUP(D201,'Product details'!$B$3:$E$9,4,FALSE)</f>
        <v>300</v>
      </c>
      <c r="H201" s="6">
        <f>VLOOKUP(D201,'Product details'!$B$3:$E$9,3,FALSE)</f>
        <v>250</v>
      </c>
      <c r="I201" s="5">
        <f>VLOOKUP(D201,'Product details'!$B$3:$F$9,5,FALSE)</f>
        <v>80</v>
      </c>
      <c r="J201" s="6" t="str">
        <f>IFS(
  AND(F201&gt;=0, F201&lt;=2499), Regions!C$3,
  AND(F201&gt;=2500, F201&lt;=4999), Regions!C$4,
  AND(F201&gt;=5000, F201&lt;=7499), Regions!C$5,
  AND(F201&gt;=7500, F201&lt;=9999), Regions!C$6
)
</f>
        <v>West</v>
      </c>
      <c r="K201" s="7">
        <f t="array" ref="K201">IFS(
  E201="Economy",
  INDEX('Shipping cost'!$B:$E,
    IFS(
      H201&gt;=400, 12,
      H201&gt;=300, 11,
      H201&gt;=250, 10,
      H201&gt;=200, 9,
      H201&gt;=150, 8,
      H201&gt;=100, 7,
      H201&gt;=50, 6,
      H201&gt;=0, 5
    ),
    MATCH(J201, 'Shipping cost'!$B$4:$E$4, 0)
  ),
  E201="Standard",
  INDEX('Shipping cost'!$H:$K,
    IFS(
      H201&gt;=400, 12,
      H201&gt;=300, 11,
      H201&gt;=250, 10,
      H201&gt;=200, 9,
      H201&gt;=150, 8,
      H201&gt;=100, 7,
      H201&gt;=50, 6,
      H201&gt;=0, 5
    ),
    MATCH(J201, 'Shipping cost'!$H$4:$K$4, 0)
  ),
  E201="Express",
  INDEX('Shipping cost'!$N:$Q,
    IFS(
      H201&gt;=400, 12,
      H201&gt;=300, 11,
      H201&gt;=250, 10,
      H201&gt;=200, 9,
      H201&gt;=150, 8,
      H201&gt;=100, 7,
      H201&gt;=50, 6,
      H201&gt;=0, 5
    ),
    MATCH(J201, 'Shipping cost'!$N$4:$Q$4, 0)
  ),
  TRUE, 0
)
</f>
        <v>2.89</v>
      </c>
      <c r="L201" s="8">
        <f t="shared" si="1"/>
        <v>3</v>
      </c>
    </row>
    <row r="202" ht="15.75" customHeight="1">
      <c r="A202" s="3">
        <v>27259.0</v>
      </c>
      <c r="B202" s="10">
        <v>45007.0</v>
      </c>
      <c r="C202" s="11" t="s">
        <v>12</v>
      </c>
      <c r="D202" s="3" t="s">
        <v>22</v>
      </c>
      <c r="E202" s="3" t="s">
        <v>19</v>
      </c>
      <c r="F202" s="3">
        <v>4503.0</v>
      </c>
      <c r="G202" s="5">
        <f>VLOOKUP(D202,'Product details'!$B$3:$E$9,4,FALSE)</f>
        <v>20</v>
      </c>
      <c r="H202" s="6">
        <f>VLOOKUP(D202,'Product details'!$B$3:$E$9,3,FALSE)</f>
        <v>250</v>
      </c>
      <c r="I202" s="5">
        <f>VLOOKUP(D202,'Product details'!$B$3:$F$9,5,FALSE)</f>
        <v>3</v>
      </c>
      <c r="J202" s="6" t="str">
        <f>IFS(
  AND(F202&gt;=0, F202&lt;=2499), Regions!C$3,
  AND(F202&gt;=2500, F202&lt;=4999), Regions!C$4,
  AND(F202&gt;=5000, F202&lt;=7499), Regions!C$5,
  AND(F202&gt;=7500, F202&lt;=9999), Regions!C$6
)
</f>
        <v>East</v>
      </c>
      <c r="K202" s="7">
        <f t="array" ref="K202">IFS(
  E202="Economy",
  INDEX('Shipping cost'!$B:$E,
    IFS(
      H202&gt;=400, 12,
      H202&gt;=300, 11,
      H202&gt;=250, 10,
      H202&gt;=200, 9,
      H202&gt;=150, 8,
      H202&gt;=100, 7,
      H202&gt;=50, 6,
      H202&gt;=0, 5
    ),
    MATCH(J202, 'Shipping cost'!$B$4:$E$4, 0)
  ),
  E202="Standard",
  INDEX('Shipping cost'!$H:$K,
    IFS(
      H202&gt;=400, 12,
      H202&gt;=300, 11,
      H202&gt;=250, 10,
      H202&gt;=200, 9,
      H202&gt;=150, 8,
      H202&gt;=100, 7,
      H202&gt;=50, 6,
      H202&gt;=0, 5
    ),
    MATCH(J202, 'Shipping cost'!$H$4:$K$4, 0)
  ),
  E202="Express",
  INDEX('Shipping cost'!$N:$Q,
    IFS(
      H202&gt;=400, 12,
      H202&gt;=300, 11,
      H202&gt;=250, 10,
      H202&gt;=200, 9,
      H202&gt;=150, 8,
      H202&gt;=100, 7,
      H202&gt;=50, 6,
      H202&gt;=0, 5
    ),
    MATCH(J202, 'Shipping cost'!$N$4:$Q$4, 0)
  ),
  TRUE, 0
)
</f>
        <v>2.62</v>
      </c>
      <c r="L202" s="8">
        <f t="shared" si="1"/>
        <v>3</v>
      </c>
    </row>
    <row r="203" ht="15.75" customHeight="1">
      <c r="A203" s="3">
        <v>39245.0</v>
      </c>
      <c r="B203" s="10">
        <v>45007.0</v>
      </c>
      <c r="C203" s="11" t="s">
        <v>12</v>
      </c>
      <c r="D203" s="3" t="s">
        <v>15</v>
      </c>
      <c r="E203" s="3" t="s">
        <v>17</v>
      </c>
      <c r="F203" s="3">
        <v>7794.0</v>
      </c>
      <c r="G203" s="5">
        <f>VLOOKUP(D203,'Product details'!$B$3:$E$9,4,FALSE)</f>
        <v>30</v>
      </c>
      <c r="H203" s="6">
        <f>VLOOKUP(D203,'Product details'!$B$3:$E$9,3,FALSE)</f>
        <v>300</v>
      </c>
      <c r="I203" s="5">
        <f>VLOOKUP(D203,'Product details'!$B$3:$F$9,5,FALSE)</f>
        <v>7</v>
      </c>
      <c r="J203" s="6" t="str">
        <f>IFS(
  AND(F203&gt;=0, F203&lt;=2499), Regions!C$3,
  AND(F203&gt;=2500, F203&lt;=4999), Regions!C$4,
  AND(F203&gt;=5000, F203&lt;=7499), Regions!C$5,
  AND(F203&gt;=7500, F203&lt;=9999), Regions!C$6
)
</f>
        <v>West</v>
      </c>
      <c r="K203" s="7">
        <f t="array" ref="K203">IFS(
  E203="Economy",
  INDEX('Shipping cost'!$B:$E,
    IFS(
      H203&gt;=400, 12,
      H203&gt;=300, 11,
      H203&gt;=250, 10,
      H203&gt;=200, 9,
      H203&gt;=150, 8,
      H203&gt;=100, 7,
      H203&gt;=50, 6,
      H203&gt;=0, 5
    ),
    MATCH(J203, 'Shipping cost'!$B$4:$E$4, 0)
  ),
  E203="Standard",
  INDEX('Shipping cost'!$H:$K,
    IFS(
      H203&gt;=400, 12,
      H203&gt;=300, 11,
      H203&gt;=250, 10,
      H203&gt;=200, 9,
      H203&gt;=150, 8,
      H203&gt;=100, 7,
      H203&gt;=50, 6,
      H203&gt;=0, 5
    ),
    MATCH(J203, 'Shipping cost'!$H$4:$K$4, 0)
  ),
  E203="Express",
  INDEX('Shipping cost'!$N:$Q,
    IFS(
      H203&gt;=400, 12,
      H203&gt;=300, 11,
      H203&gt;=250, 10,
      H203&gt;=200, 9,
      H203&gt;=150, 8,
      H203&gt;=100, 7,
      H203&gt;=50, 6,
      H203&gt;=0, 5
    ),
    MATCH(J203, 'Shipping cost'!$N$4:$Q$4, 0)
  ),
  TRUE, 0
)
</f>
        <v>5.85</v>
      </c>
      <c r="L203" s="8">
        <f t="shared" si="1"/>
        <v>3</v>
      </c>
    </row>
    <row r="204" ht="15.75" customHeight="1">
      <c r="A204" s="3">
        <v>44098.0</v>
      </c>
      <c r="B204" s="4">
        <v>45007.0</v>
      </c>
      <c r="C204" s="3" t="s">
        <v>12</v>
      </c>
      <c r="D204" s="3" t="s">
        <v>16</v>
      </c>
      <c r="E204" s="3" t="s">
        <v>14</v>
      </c>
      <c r="F204" s="3">
        <v>2535.0</v>
      </c>
      <c r="G204" s="5">
        <f>VLOOKUP(D204,'Product details'!$B$3:$E$9,4,FALSE)</f>
        <v>5</v>
      </c>
      <c r="H204" s="6">
        <f>VLOOKUP(D204,'Product details'!$B$3:$E$9,3,FALSE)</f>
        <v>20</v>
      </c>
      <c r="I204" s="5">
        <f>VLOOKUP(D204,'Product details'!$B$3:$F$9,5,FALSE)</f>
        <v>1</v>
      </c>
      <c r="J204" s="6" t="str">
        <f>IFS(
  AND(F204&gt;=0, F204&lt;=2499), Regions!C$3,
  AND(F204&gt;=2500, F204&lt;=4999), Regions!C$4,
  AND(F204&gt;=5000, F204&lt;=7499), Regions!C$5,
  AND(F204&gt;=7500, F204&lt;=9999), Regions!C$6
)
</f>
        <v>East</v>
      </c>
      <c r="K204" s="7">
        <f t="array" ref="K204">IFS(
  E204="Economy",
  INDEX('Shipping cost'!$B:$E,
    IFS(
      H204&gt;=400, 12,
      H204&gt;=300, 11,
      H204&gt;=250, 10,
      H204&gt;=200, 9,
      H204&gt;=150, 8,
      H204&gt;=100, 7,
      H204&gt;=50, 6,
      H204&gt;=0, 5
    ),
    MATCH(J204, 'Shipping cost'!$B$4:$E$4, 0)
  ),
  E204="Standard",
  INDEX('Shipping cost'!$H:$K,
    IFS(
      H204&gt;=400, 12,
      H204&gt;=300, 11,
      H204&gt;=250, 10,
      H204&gt;=200, 9,
      H204&gt;=150, 8,
      H204&gt;=100, 7,
      H204&gt;=50, 6,
      H204&gt;=0, 5
    ),
    MATCH(J204, 'Shipping cost'!$H$4:$K$4, 0)
  ),
  E204="Express",
  INDEX('Shipping cost'!$N:$Q,
    IFS(
      H204&gt;=400, 12,
      H204&gt;=300, 11,
      H204&gt;=250, 10,
      H204&gt;=200, 9,
      H204&gt;=150, 8,
      H204&gt;=100, 7,
      H204&gt;=50, 6,
      H204&gt;=0, 5
    ),
    MATCH(J204, 'Shipping cost'!$N$4:$Q$4, 0)
  ),
  TRUE, 0
)
</f>
        <v>0.58</v>
      </c>
      <c r="L204" s="8">
        <f t="shared" si="1"/>
        <v>3</v>
      </c>
    </row>
    <row r="205" ht="15.75" customHeight="1">
      <c r="A205" s="3">
        <v>59171.0</v>
      </c>
      <c r="B205" s="10">
        <v>45007.0</v>
      </c>
      <c r="C205" s="11" t="s">
        <v>12</v>
      </c>
      <c r="D205" s="3" t="s">
        <v>22</v>
      </c>
      <c r="E205" s="3" t="s">
        <v>17</v>
      </c>
      <c r="F205" s="3">
        <v>3503.0</v>
      </c>
      <c r="G205" s="5">
        <f>VLOOKUP(D205,'Product details'!$B$3:$E$9,4,FALSE)</f>
        <v>20</v>
      </c>
      <c r="H205" s="6">
        <f>VLOOKUP(D205,'Product details'!$B$3:$E$9,3,FALSE)</f>
        <v>250</v>
      </c>
      <c r="I205" s="5">
        <f>VLOOKUP(D205,'Product details'!$B$3:$F$9,5,FALSE)</f>
        <v>3</v>
      </c>
      <c r="J205" s="6" t="str">
        <f>IFS(
  AND(F205&gt;=0, F205&lt;=2499), Regions!C$3,
  AND(F205&gt;=2500, F205&lt;=4999), Regions!C$4,
  AND(F205&gt;=5000, F205&lt;=7499), Regions!C$5,
  AND(F205&gt;=7500, F205&lt;=9999), Regions!C$6
)
</f>
        <v>East</v>
      </c>
      <c r="K205" s="7">
        <f t="array" ref="K205">IFS(
  E205="Economy",
  INDEX('Shipping cost'!$B:$E,
    IFS(
      H205&gt;=400, 12,
      H205&gt;=300, 11,
      H205&gt;=250, 10,
      H205&gt;=200, 9,
      H205&gt;=150, 8,
      H205&gt;=100, 7,
      H205&gt;=50, 6,
      H205&gt;=0, 5
    ),
    MATCH(J205, 'Shipping cost'!$B$4:$E$4, 0)
  ),
  E205="Standard",
  INDEX('Shipping cost'!$H:$K,
    IFS(
      H205&gt;=400, 12,
      H205&gt;=300, 11,
      H205&gt;=250, 10,
      H205&gt;=200, 9,
      H205&gt;=150, 8,
      H205&gt;=100, 7,
      H205&gt;=50, 6,
      H205&gt;=0, 5
    ),
    MATCH(J205, 'Shipping cost'!$H$4:$K$4, 0)
  ),
  E205="Express",
  INDEX('Shipping cost'!$N:$Q,
    IFS(
      H205&gt;=400, 12,
      H205&gt;=300, 11,
      H205&gt;=250, 10,
      H205&gt;=200, 9,
      H205&gt;=150, 8,
      H205&gt;=100, 7,
      H205&gt;=50, 6,
      H205&gt;=0, 5
    ),
    MATCH(J205, 'Shipping cost'!$N$4:$Q$4, 0)
  ),
  TRUE, 0
)
</f>
        <v>3.41</v>
      </c>
      <c r="L205" s="8">
        <f t="shared" si="1"/>
        <v>3</v>
      </c>
    </row>
    <row r="206" ht="15.75" customHeight="1">
      <c r="A206" s="3">
        <v>69597.0</v>
      </c>
      <c r="B206" s="4">
        <v>45007.0</v>
      </c>
      <c r="C206" s="3" t="s">
        <v>12</v>
      </c>
      <c r="D206" s="3" t="s">
        <v>16</v>
      </c>
      <c r="E206" s="3" t="s">
        <v>17</v>
      </c>
      <c r="F206" s="3">
        <v>8824.0</v>
      </c>
      <c r="G206" s="5">
        <f>VLOOKUP(D206,'Product details'!$B$3:$E$9,4,FALSE)</f>
        <v>5</v>
      </c>
      <c r="H206" s="6">
        <f>VLOOKUP(D206,'Product details'!$B$3:$E$9,3,FALSE)</f>
        <v>20</v>
      </c>
      <c r="I206" s="5">
        <f>VLOOKUP(D206,'Product details'!$B$3:$F$9,5,FALSE)</f>
        <v>1</v>
      </c>
      <c r="J206" s="6" t="str">
        <f>IFS(
  AND(F206&gt;=0, F206&lt;=2499), Regions!C$3,
  AND(F206&gt;=2500, F206&lt;=4999), Regions!C$4,
  AND(F206&gt;=5000, F206&lt;=7499), Regions!C$5,
  AND(F206&gt;=7500, F206&lt;=9999), Regions!C$6
)
</f>
        <v>West</v>
      </c>
      <c r="K206" s="7">
        <f t="array" ref="K206">IFS(
  E206="Economy",
  INDEX('Shipping cost'!$B:$E,
    IFS(
      H206&gt;=400, 12,
      H206&gt;=300, 11,
      H206&gt;=250, 10,
      H206&gt;=200, 9,
      H206&gt;=150, 8,
      H206&gt;=100, 7,
      H206&gt;=50, 6,
      H206&gt;=0, 5
    ),
    MATCH(J206, 'Shipping cost'!$B$4:$E$4, 0)
  ),
  E206="Standard",
  INDEX('Shipping cost'!$H:$K,
    IFS(
      H206&gt;=400, 12,
      H206&gt;=300, 11,
      H206&gt;=250, 10,
      H206&gt;=200, 9,
      H206&gt;=150, 8,
      H206&gt;=100, 7,
      H206&gt;=50, 6,
      H206&gt;=0, 5
    ),
    MATCH(J206, 'Shipping cost'!$H$4:$K$4, 0)
  ),
  E206="Express",
  INDEX('Shipping cost'!$N:$Q,
    IFS(
      H206&gt;=400, 12,
      H206&gt;=300, 11,
      H206&gt;=250, 10,
      H206&gt;=200, 9,
      H206&gt;=150, 8,
      H206&gt;=100, 7,
      H206&gt;=50, 6,
      H206&gt;=0, 5
    ),
    MATCH(J206, 'Shipping cost'!$N$4:$Q$4, 0)
  ),
  TRUE, 0
)
</f>
        <v>1.23</v>
      </c>
      <c r="L206" s="8">
        <f t="shared" si="1"/>
        <v>3</v>
      </c>
    </row>
    <row r="207" ht="15.75" customHeight="1">
      <c r="A207" s="3">
        <v>10822.0</v>
      </c>
      <c r="B207" s="4">
        <v>45008.0</v>
      </c>
      <c r="C207" s="3" t="s">
        <v>12</v>
      </c>
      <c r="D207" s="3" t="s">
        <v>18</v>
      </c>
      <c r="E207" s="3" t="s">
        <v>14</v>
      </c>
      <c r="F207" s="3">
        <v>1898.0</v>
      </c>
      <c r="G207" s="5">
        <f>VLOOKUP(D207,'Product details'!$B$3:$E$9,4,FALSE)</f>
        <v>25</v>
      </c>
      <c r="H207" s="6">
        <f>VLOOKUP(D207,'Product details'!$B$3:$E$9,3,FALSE)</f>
        <v>150</v>
      </c>
      <c r="I207" s="5">
        <f>VLOOKUP(D207,'Product details'!$B$3:$F$9,5,FALSE)</f>
        <v>5</v>
      </c>
      <c r="J207" s="6" t="str">
        <f>IFS(
  AND(F207&gt;=0, F207&lt;=2499), Regions!C$3,
  AND(F207&gt;=2500, F207&lt;=4999), Regions!C$4,
  AND(F207&gt;=5000, F207&lt;=7499), Regions!C$5,
  AND(F207&gt;=7500, F207&lt;=9999), Regions!C$6
)
</f>
        <v>North</v>
      </c>
      <c r="K207" s="7">
        <f t="array" ref="K207">IFS(
  E207="Economy",
  INDEX('Shipping cost'!$B:$E,
    IFS(
      H207&gt;=400, 12,
      H207&gt;=300, 11,
      H207&gt;=250, 10,
      H207&gt;=200, 9,
      H207&gt;=150, 8,
      H207&gt;=100, 7,
      H207&gt;=50, 6,
      H207&gt;=0, 5
    ),
    MATCH(J207, 'Shipping cost'!$B$4:$E$4, 0)
  ),
  E207="Standard",
  INDEX('Shipping cost'!$H:$K,
    IFS(
      H207&gt;=400, 12,
      H207&gt;=300, 11,
      H207&gt;=250, 10,
      H207&gt;=200, 9,
      H207&gt;=150, 8,
      H207&gt;=100, 7,
      H207&gt;=50, 6,
      H207&gt;=0, 5
    ),
    MATCH(J207, 'Shipping cost'!$H$4:$K$4, 0)
  ),
  E207="Express",
  INDEX('Shipping cost'!$N:$Q,
    IFS(
      H207&gt;=400, 12,
      H207&gt;=300, 11,
      H207&gt;=250, 10,
      H207&gt;=200, 9,
      H207&gt;=150, 8,
      H207&gt;=100, 7,
      H207&gt;=50, 6,
      H207&gt;=0, 5
    ),
    MATCH(J207, 'Shipping cost'!$N$4:$Q$4, 0)
  ),
  TRUE, 0
)
</f>
        <v>1.11</v>
      </c>
      <c r="L207" s="8">
        <f t="shared" si="1"/>
        <v>3</v>
      </c>
    </row>
    <row r="208" ht="15.75" customHeight="1">
      <c r="A208" s="3">
        <v>33775.0</v>
      </c>
      <c r="B208" s="4">
        <v>45008.0</v>
      </c>
      <c r="C208" s="3" t="s">
        <v>21</v>
      </c>
      <c r="D208" s="3" t="s">
        <v>23</v>
      </c>
      <c r="E208" s="3" t="s">
        <v>14</v>
      </c>
      <c r="F208" s="3">
        <v>1814.0</v>
      </c>
      <c r="G208" s="5">
        <f>VLOOKUP(D208,'Product details'!$B$3:$E$9,4,FALSE)</f>
        <v>25</v>
      </c>
      <c r="H208" s="6">
        <f>VLOOKUP(D208,'Product details'!$B$3:$E$9,3,FALSE)</f>
        <v>50</v>
      </c>
      <c r="I208" s="5">
        <f>VLOOKUP(D208,'Product details'!$B$3:$F$9,5,FALSE)</f>
        <v>3</v>
      </c>
      <c r="J208" s="6" t="str">
        <f>IFS(
  AND(F208&gt;=0, F208&lt;=2499), Regions!C$3,
  AND(F208&gt;=2500, F208&lt;=4999), Regions!C$4,
  AND(F208&gt;=5000, F208&lt;=7499), Regions!C$5,
  AND(F208&gt;=7500, F208&lt;=9999), Regions!C$6
)
</f>
        <v>North</v>
      </c>
      <c r="K208" s="7">
        <f t="array" ref="K208">IFS(
  E208="Economy",
  INDEX('Shipping cost'!$B:$E,
    IFS(
      H208&gt;=400, 12,
      H208&gt;=300, 11,
      H208&gt;=250, 10,
      H208&gt;=200, 9,
      H208&gt;=150, 8,
      H208&gt;=100, 7,
      H208&gt;=50, 6,
      H208&gt;=0, 5
    ),
    MATCH(J208, 'Shipping cost'!$B$4:$E$4, 0)
  ),
  E208="Standard",
  INDEX('Shipping cost'!$H:$K,
    IFS(
      H208&gt;=400, 12,
      H208&gt;=300, 11,
      H208&gt;=250, 10,
      H208&gt;=200, 9,
      H208&gt;=150, 8,
      H208&gt;=100, 7,
      H208&gt;=50, 6,
      H208&gt;=0, 5
    ),
    MATCH(J208, 'Shipping cost'!$H$4:$K$4, 0)
  ),
  E208="Express",
  INDEX('Shipping cost'!$N:$Q,
    IFS(
      H208&gt;=400, 12,
      H208&gt;=300, 11,
      H208&gt;=250, 10,
      H208&gt;=200, 9,
      H208&gt;=150, 8,
      H208&gt;=100, 7,
      H208&gt;=50, 6,
      H208&gt;=0, 5
    ),
    MATCH(J208, 'Shipping cost'!$N$4:$Q$4, 0)
  ),
  TRUE, 0
)
</f>
        <v>0.65</v>
      </c>
      <c r="L208" s="8">
        <f t="shared" si="1"/>
        <v>3</v>
      </c>
    </row>
    <row r="209" ht="15.75" customHeight="1">
      <c r="A209" s="3">
        <v>45461.0</v>
      </c>
      <c r="B209" s="10">
        <v>45008.0</v>
      </c>
      <c r="C209" s="11" t="s">
        <v>12</v>
      </c>
      <c r="D209" s="3" t="s">
        <v>23</v>
      </c>
      <c r="E209" s="3" t="s">
        <v>14</v>
      </c>
      <c r="F209" s="3">
        <v>4788.0</v>
      </c>
      <c r="G209" s="5">
        <f>VLOOKUP(D209,'Product details'!$B$3:$E$9,4,FALSE)</f>
        <v>25</v>
      </c>
      <c r="H209" s="6">
        <f>VLOOKUP(D209,'Product details'!$B$3:$E$9,3,FALSE)</f>
        <v>50</v>
      </c>
      <c r="I209" s="5">
        <f>VLOOKUP(D209,'Product details'!$B$3:$F$9,5,FALSE)</f>
        <v>3</v>
      </c>
      <c r="J209" s="6" t="str">
        <f>IFS(
  AND(F209&gt;=0, F209&lt;=2499), Regions!C$3,
  AND(F209&gt;=2500, F209&lt;=4999), Regions!C$4,
  AND(F209&gt;=5000, F209&lt;=7499), Regions!C$5,
  AND(F209&gt;=7500, F209&lt;=9999), Regions!C$6
)
</f>
        <v>East</v>
      </c>
      <c r="K209" s="7">
        <f t="array" ref="K209">IFS(
  E209="Economy",
  INDEX('Shipping cost'!$B:$E,
    IFS(
      H209&gt;=400, 12,
      H209&gt;=300, 11,
      H209&gt;=250, 10,
      H209&gt;=200, 9,
      H209&gt;=150, 8,
      H209&gt;=100, 7,
      H209&gt;=50, 6,
      H209&gt;=0, 5
    ),
    MATCH(J209, 'Shipping cost'!$B$4:$E$4, 0)
  ),
  E209="Standard",
  INDEX('Shipping cost'!$H:$K,
    IFS(
      H209&gt;=400, 12,
      H209&gt;=300, 11,
      H209&gt;=250, 10,
      H209&gt;=200, 9,
      H209&gt;=150, 8,
      H209&gt;=100, 7,
      H209&gt;=50, 6,
      H209&gt;=0, 5
    ),
    MATCH(J209, 'Shipping cost'!$H$4:$K$4, 0)
  ),
  E209="Express",
  INDEX('Shipping cost'!$N:$Q,
    IFS(
      H209&gt;=400, 12,
      H209&gt;=300, 11,
      H209&gt;=250, 10,
      H209&gt;=200, 9,
      H209&gt;=150, 8,
      H209&gt;=100, 7,
      H209&gt;=50, 6,
      H209&gt;=0, 5
    ),
    MATCH(J209, 'Shipping cost'!$N$4:$Q$4, 0)
  ),
  TRUE, 0
)
</f>
        <v>0.75</v>
      </c>
      <c r="L209" s="8">
        <f t="shared" si="1"/>
        <v>3</v>
      </c>
    </row>
    <row r="210" ht="15.75" customHeight="1">
      <c r="A210" s="3">
        <v>30593.0</v>
      </c>
      <c r="B210" s="4">
        <v>45009.0</v>
      </c>
      <c r="C210" s="3" t="s">
        <v>12</v>
      </c>
      <c r="D210" s="3" t="s">
        <v>16</v>
      </c>
      <c r="E210" s="3" t="s">
        <v>19</v>
      </c>
      <c r="F210" s="3">
        <v>8189.0</v>
      </c>
      <c r="G210" s="5">
        <f>VLOOKUP(D210,'Product details'!$B$3:$E$9,4,FALSE)</f>
        <v>5</v>
      </c>
      <c r="H210" s="6">
        <f>VLOOKUP(D210,'Product details'!$B$3:$E$9,3,FALSE)</f>
        <v>20</v>
      </c>
      <c r="I210" s="5">
        <f>VLOOKUP(D210,'Product details'!$B$3:$F$9,5,FALSE)</f>
        <v>1</v>
      </c>
      <c r="J210" s="6" t="str">
        <f>IFS(
  AND(F210&gt;=0, F210&lt;=2499), Regions!C$3,
  AND(F210&gt;=2500, F210&lt;=4999), Regions!C$4,
  AND(F210&gt;=5000, F210&lt;=7499), Regions!C$5,
  AND(F210&gt;=7500, F210&lt;=9999), Regions!C$6
)
</f>
        <v>West</v>
      </c>
      <c r="K210" s="7">
        <f t="array" ref="K210">IFS(
  E210="Economy",
  INDEX('Shipping cost'!$B:$E,
    IFS(
      H210&gt;=400, 12,
      H210&gt;=300, 11,
      H210&gt;=250, 10,
      H210&gt;=200, 9,
      H210&gt;=150, 8,
      H210&gt;=100, 7,
      H210&gt;=50, 6,
      H210&gt;=0, 5
    ),
    MATCH(J210, 'Shipping cost'!$B$4:$E$4, 0)
  ),
  E210="Standard",
  INDEX('Shipping cost'!$H:$K,
    IFS(
      H210&gt;=400, 12,
      H210&gt;=300, 11,
      H210&gt;=250, 10,
      H210&gt;=200, 9,
      H210&gt;=150, 8,
      H210&gt;=100, 7,
      H210&gt;=50, 6,
      H210&gt;=0, 5
    ),
    MATCH(J210, 'Shipping cost'!$H$4:$K$4, 0)
  ),
  E210="Express",
  INDEX('Shipping cost'!$N:$Q,
    IFS(
      H210&gt;=400, 12,
      H210&gt;=300, 11,
      H210&gt;=250, 10,
      H210&gt;=200, 9,
      H210&gt;=150, 8,
      H210&gt;=100, 7,
      H210&gt;=50, 6,
      H210&gt;=0, 5
    ),
    MATCH(J210, 'Shipping cost'!$N$4:$Q$4, 0)
  ),
  TRUE, 0
)
</f>
        <v>0.94</v>
      </c>
      <c r="L210" s="8">
        <f t="shared" si="1"/>
        <v>3</v>
      </c>
    </row>
    <row r="211" ht="15.75" customHeight="1">
      <c r="A211" s="3">
        <v>30701.0</v>
      </c>
      <c r="B211" s="4">
        <v>45009.0</v>
      </c>
      <c r="C211" s="3" t="s">
        <v>12</v>
      </c>
      <c r="D211" s="3" t="s">
        <v>13</v>
      </c>
      <c r="E211" s="3" t="s">
        <v>19</v>
      </c>
      <c r="F211" s="3">
        <v>8603.0</v>
      </c>
      <c r="G211" s="5">
        <f>VLOOKUP(D211,'Product details'!$B$3:$E$9,4,FALSE)</f>
        <v>300</v>
      </c>
      <c r="H211" s="6">
        <f>VLOOKUP(D211,'Product details'!$B$3:$E$9,3,FALSE)</f>
        <v>250</v>
      </c>
      <c r="I211" s="5">
        <f>VLOOKUP(D211,'Product details'!$B$3:$F$9,5,FALSE)</f>
        <v>80</v>
      </c>
      <c r="J211" s="6" t="str">
        <f>IFS(
  AND(F211&gt;=0, F211&lt;=2499), Regions!C$3,
  AND(F211&gt;=2500, F211&lt;=4999), Regions!C$4,
  AND(F211&gt;=5000, F211&lt;=7499), Regions!C$5,
  AND(F211&gt;=7500, F211&lt;=9999), Regions!C$6
)
</f>
        <v>West</v>
      </c>
      <c r="K211" s="7">
        <f t="array" ref="K211">IFS(
  E211="Economy",
  INDEX('Shipping cost'!$B:$E,
    IFS(
      H211&gt;=400, 12,
      H211&gt;=300, 11,
      H211&gt;=250, 10,
      H211&gt;=200, 9,
      H211&gt;=150, 8,
      H211&gt;=100, 7,
      H211&gt;=50, 6,
      H211&gt;=0, 5
    ),
    MATCH(J211, 'Shipping cost'!$B$4:$E$4, 0)
  ),
  E211="Standard",
  INDEX('Shipping cost'!$H:$K,
    IFS(
      H211&gt;=400, 12,
      H211&gt;=300, 11,
      H211&gt;=250, 10,
      H211&gt;=200, 9,
      H211&gt;=150, 8,
      H211&gt;=100, 7,
      H211&gt;=50, 6,
      H211&gt;=0, 5
    ),
    MATCH(J211, 'Shipping cost'!$H$4:$K$4, 0)
  ),
  E211="Express",
  INDEX('Shipping cost'!$N:$Q,
    IFS(
      H211&gt;=400, 12,
      H211&gt;=300, 11,
      H211&gt;=250, 10,
      H211&gt;=200, 9,
      H211&gt;=150, 8,
      H211&gt;=100, 7,
      H211&gt;=50, 6,
      H211&gt;=0, 5
    ),
    MATCH(J211, 'Shipping cost'!$N$4:$Q$4, 0)
  ),
  TRUE, 0
)
</f>
        <v>3.47</v>
      </c>
      <c r="L211" s="8">
        <f t="shared" si="1"/>
        <v>3</v>
      </c>
    </row>
    <row r="212" ht="15.75" customHeight="1">
      <c r="A212" s="3">
        <v>60637.0</v>
      </c>
      <c r="B212" s="4">
        <v>45009.0</v>
      </c>
      <c r="C212" s="3" t="s">
        <v>12</v>
      </c>
      <c r="D212" s="3" t="s">
        <v>23</v>
      </c>
      <c r="E212" s="3" t="s">
        <v>19</v>
      </c>
      <c r="F212" s="3">
        <v>2696.0</v>
      </c>
      <c r="G212" s="5">
        <f>VLOOKUP(D212,'Product details'!$B$3:$E$9,4,FALSE)</f>
        <v>25</v>
      </c>
      <c r="H212" s="6">
        <f>VLOOKUP(D212,'Product details'!$B$3:$E$9,3,FALSE)</f>
        <v>50</v>
      </c>
      <c r="I212" s="5">
        <f>VLOOKUP(D212,'Product details'!$B$3:$F$9,5,FALSE)</f>
        <v>3</v>
      </c>
      <c r="J212" s="6" t="str">
        <f>IFS(
  AND(F212&gt;=0, F212&lt;=2499), Regions!C$3,
  AND(F212&gt;=2500, F212&lt;=4999), Regions!C$4,
  AND(F212&gt;=5000, F212&lt;=7499), Regions!C$5,
  AND(F212&gt;=7500, F212&lt;=9999), Regions!C$6
)
</f>
        <v>East</v>
      </c>
      <c r="K212" s="7">
        <f t="array" ref="K212">IFS(
  E212="Economy",
  INDEX('Shipping cost'!$B:$E,
    IFS(
      H212&gt;=400, 12,
      H212&gt;=300, 11,
      H212&gt;=250, 10,
      H212&gt;=200, 9,
      H212&gt;=150, 8,
      H212&gt;=100, 7,
      H212&gt;=50, 6,
      H212&gt;=0, 5
    ),
    MATCH(J212, 'Shipping cost'!$B$4:$E$4, 0)
  ),
  E212="Standard",
  INDEX('Shipping cost'!$H:$K,
    IFS(
      H212&gt;=400, 12,
      H212&gt;=300, 11,
      H212&gt;=250, 10,
      H212&gt;=200, 9,
      H212&gt;=150, 8,
      H212&gt;=100, 7,
      H212&gt;=50, 6,
      H212&gt;=0, 5
    ),
    MATCH(J212, 'Shipping cost'!$H$4:$K$4, 0)
  ),
  E212="Express",
  INDEX('Shipping cost'!$N:$Q,
    IFS(
      H212&gt;=400, 12,
      H212&gt;=300, 11,
      H212&gt;=250, 10,
      H212&gt;=200, 9,
      H212&gt;=150, 8,
      H212&gt;=100, 7,
      H212&gt;=50, 6,
      H212&gt;=0, 5
    ),
    MATCH(J212, 'Shipping cost'!$N$4:$Q$4, 0)
  ),
  TRUE, 0
)
</f>
        <v>0.9</v>
      </c>
      <c r="L212" s="8">
        <f t="shared" si="1"/>
        <v>3</v>
      </c>
    </row>
    <row r="213" ht="15.75" customHeight="1">
      <c r="A213" s="3">
        <v>33292.0</v>
      </c>
      <c r="B213" s="4">
        <v>45011.0</v>
      </c>
      <c r="C213" s="3" t="s">
        <v>21</v>
      </c>
      <c r="D213" s="3" t="s">
        <v>22</v>
      </c>
      <c r="E213" s="3" t="s">
        <v>19</v>
      </c>
      <c r="F213" s="3">
        <v>1377.0</v>
      </c>
      <c r="G213" s="5">
        <f>VLOOKUP(D213,'Product details'!$B$3:$E$9,4,FALSE)</f>
        <v>20</v>
      </c>
      <c r="H213" s="6">
        <f>VLOOKUP(D213,'Product details'!$B$3:$E$9,3,FALSE)</f>
        <v>250</v>
      </c>
      <c r="I213" s="5">
        <f>VLOOKUP(D213,'Product details'!$B$3:$F$9,5,FALSE)</f>
        <v>3</v>
      </c>
      <c r="J213" s="6" t="str">
        <f>IFS(
  AND(F213&gt;=0, F213&lt;=2499), Regions!C$3,
  AND(F213&gt;=2500, F213&lt;=4999), Regions!C$4,
  AND(F213&gt;=5000, F213&lt;=7499), Regions!C$5,
  AND(F213&gt;=7500, F213&lt;=9999), Regions!C$6
)
</f>
        <v>North</v>
      </c>
      <c r="K213" s="7">
        <f t="array" ref="K213">IFS(
  E213="Economy",
  INDEX('Shipping cost'!$B:$E,
    IFS(
      H213&gt;=400, 12,
      H213&gt;=300, 11,
      H213&gt;=250, 10,
      H213&gt;=200, 9,
      H213&gt;=150, 8,
      H213&gt;=100, 7,
      H213&gt;=50, 6,
      H213&gt;=0, 5
    ),
    MATCH(J213, 'Shipping cost'!$B$4:$E$4, 0)
  ),
  E213="Standard",
  INDEX('Shipping cost'!$H:$K,
    IFS(
      H213&gt;=400, 12,
      H213&gt;=300, 11,
      H213&gt;=250, 10,
      H213&gt;=200, 9,
      H213&gt;=150, 8,
      H213&gt;=100, 7,
      H213&gt;=50, 6,
      H213&gt;=0, 5
    ),
    MATCH(J213, 'Shipping cost'!$H$4:$K$4, 0)
  ),
  E213="Express",
  INDEX('Shipping cost'!$N:$Q,
    IFS(
      H213&gt;=400, 12,
      H213&gt;=300, 11,
      H213&gt;=250, 10,
      H213&gt;=200, 9,
      H213&gt;=150, 8,
      H213&gt;=100, 7,
      H213&gt;=50, 6,
      H213&gt;=0, 5
    ),
    MATCH(J213, 'Shipping cost'!$N$4:$Q$4, 0)
  ),
  TRUE, 0
)
</f>
        <v>2.27</v>
      </c>
      <c r="L213" s="8">
        <f t="shared" si="1"/>
        <v>3</v>
      </c>
    </row>
    <row r="214" ht="15.75" customHeight="1">
      <c r="A214" s="3">
        <v>53965.0</v>
      </c>
      <c r="B214" s="4">
        <v>45011.0</v>
      </c>
      <c r="C214" s="3" t="s">
        <v>12</v>
      </c>
      <c r="D214" s="3" t="s">
        <v>13</v>
      </c>
      <c r="E214" s="3" t="s">
        <v>19</v>
      </c>
      <c r="F214" s="3">
        <v>7578.0</v>
      </c>
      <c r="G214" s="5">
        <f>VLOOKUP(D214,'Product details'!$B$3:$E$9,4,FALSE)</f>
        <v>300</v>
      </c>
      <c r="H214" s="6">
        <f>VLOOKUP(D214,'Product details'!$B$3:$E$9,3,FALSE)</f>
        <v>250</v>
      </c>
      <c r="I214" s="5">
        <f>VLOOKUP(D214,'Product details'!$B$3:$F$9,5,FALSE)</f>
        <v>80</v>
      </c>
      <c r="J214" s="6" t="str">
        <f>IFS(
  AND(F214&gt;=0, F214&lt;=2499), Regions!C$3,
  AND(F214&gt;=2500, F214&lt;=4999), Regions!C$4,
  AND(F214&gt;=5000, F214&lt;=7499), Regions!C$5,
  AND(F214&gt;=7500, F214&lt;=9999), Regions!C$6
)
</f>
        <v>West</v>
      </c>
      <c r="K214" s="7">
        <f t="array" ref="K214">IFS(
  E214="Economy",
  INDEX('Shipping cost'!$B:$E,
    IFS(
      H214&gt;=400, 12,
      H214&gt;=300, 11,
      H214&gt;=250, 10,
      H214&gt;=200, 9,
      H214&gt;=150, 8,
      H214&gt;=100, 7,
      H214&gt;=50, 6,
      H214&gt;=0, 5
    ),
    MATCH(J214, 'Shipping cost'!$B$4:$E$4, 0)
  ),
  E214="Standard",
  INDEX('Shipping cost'!$H:$K,
    IFS(
      H214&gt;=400, 12,
      H214&gt;=300, 11,
      H214&gt;=250, 10,
      H214&gt;=200, 9,
      H214&gt;=150, 8,
      H214&gt;=100, 7,
      H214&gt;=50, 6,
      H214&gt;=0, 5
    ),
    MATCH(J214, 'Shipping cost'!$H$4:$K$4, 0)
  ),
  E214="Express",
  INDEX('Shipping cost'!$N:$Q,
    IFS(
      H214&gt;=400, 12,
      H214&gt;=300, 11,
      H214&gt;=250, 10,
      H214&gt;=200, 9,
      H214&gt;=150, 8,
      H214&gt;=100, 7,
      H214&gt;=50, 6,
      H214&gt;=0, 5
    ),
    MATCH(J214, 'Shipping cost'!$N$4:$Q$4, 0)
  ),
  TRUE, 0
)
</f>
        <v>3.47</v>
      </c>
      <c r="L214" s="8">
        <f t="shared" si="1"/>
        <v>3</v>
      </c>
    </row>
    <row r="215" ht="15.75" customHeight="1">
      <c r="A215" s="3">
        <v>42892.0</v>
      </c>
      <c r="B215" s="4">
        <v>45012.0</v>
      </c>
      <c r="C215" s="3" t="s">
        <v>12</v>
      </c>
      <c r="D215" s="3" t="s">
        <v>22</v>
      </c>
      <c r="E215" s="3" t="s">
        <v>19</v>
      </c>
      <c r="F215" s="3">
        <v>7867.0</v>
      </c>
      <c r="G215" s="5">
        <f>VLOOKUP(D215,'Product details'!$B$3:$E$9,4,FALSE)</f>
        <v>20</v>
      </c>
      <c r="H215" s="6">
        <f>VLOOKUP(D215,'Product details'!$B$3:$E$9,3,FALSE)</f>
        <v>250</v>
      </c>
      <c r="I215" s="5">
        <f>VLOOKUP(D215,'Product details'!$B$3:$F$9,5,FALSE)</f>
        <v>3</v>
      </c>
      <c r="J215" s="6" t="str">
        <f>IFS(
  AND(F215&gt;=0, F215&lt;=2499), Regions!C$3,
  AND(F215&gt;=2500, F215&lt;=4999), Regions!C$4,
  AND(F215&gt;=5000, F215&lt;=7499), Regions!C$5,
  AND(F215&gt;=7500, F215&lt;=9999), Regions!C$6
)
</f>
        <v>West</v>
      </c>
      <c r="K215" s="7">
        <f t="array" ref="K215">IFS(
  E215="Economy",
  INDEX('Shipping cost'!$B:$E,
    IFS(
      H215&gt;=400, 12,
      H215&gt;=300, 11,
      H215&gt;=250, 10,
      H215&gt;=200, 9,
      H215&gt;=150, 8,
      H215&gt;=100, 7,
      H215&gt;=50, 6,
      H215&gt;=0, 5
    ),
    MATCH(J215, 'Shipping cost'!$B$4:$E$4, 0)
  ),
  E215="Standard",
  INDEX('Shipping cost'!$H:$K,
    IFS(
      H215&gt;=400, 12,
      H215&gt;=300, 11,
      H215&gt;=250, 10,
      H215&gt;=200, 9,
      H215&gt;=150, 8,
      H215&gt;=100, 7,
      H215&gt;=50, 6,
      H215&gt;=0, 5
    ),
    MATCH(J215, 'Shipping cost'!$H$4:$K$4, 0)
  ),
  E215="Express",
  INDEX('Shipping cost'!$N:$Q,
    IFS(
      H215&gt;=400, 12,
      H215&gt;=300, 11,
      H215&gt;=250, 10,
      H215&gt;=200, 9,
      H215&gt;=150, 8,
      H215&gt;=100, 7,
      H215&gt;=50, 6,
      H215&gt;=0, 5
    ),
    MATCH(J215, 'Shipping cost'!$N$4:$Q$4, 0)
  ),
  TRUE, 0
)
</f>
        <v>3.47</v>
      </c>
      <c r="L215" s="8">
        <f t="shared" si="1"/>
        <v>3</v>
      </c>
    </row>
    <row r="216" ht="15.75" customHeight="1">
      <c r="A216" s="3">
        <v>43016.0</v>
      </c>
      <c r="B216" s="4">
        <v>45012.0</v>
      </c>
      <c r="C216" s="3" t="s">
        <v>12</v>
      </c>
      <c r="D216" s="3" t="s">
        <v>22</v>
      </c>
      <c r="E216" s="3" t="s">
        <v>19</v>
      </c>
      <c r="F216" s="3">
        <v>7677.0</v>
      </c>
      <c r="G216" s="5">
        <f>VLOOKUP(D216,'Product details'!$B$3:$E$9,4,FALSE)</f>
        <v>20</v>
      </c>
      <c r="H216" s="6">
        <f>VLOOKUP(D216,'Product details'!$B$3:$E$9,3,FALSE)</f>
        <v>250</v>
      </c>
      <c r="I216" s="5">
        <f>VLOOKUP(D216,'Product details'!$B$3:$F$9,5,FALSE)</f>
        <v>3</v>
      </c>
      <c r="J216" s="6" t="str">
        <f>IFS(
  AND(F216&gt;=0, F216&lt;=2499), Regions!C$3,
  AND(F216&gt;=2500, F216&lt;=4999), Regions!C$4,
  AND(F216&gt;=5000, F216&lt;=7499), Regions!C$5,
  AND(F216&gt;=7500, F216&lt;=9999), Regions!C$6
)
</f>
        <v>West</v>
      </c>
      <c r="K216" s="7">
        <f t="array" ref="K216">IFS(
  E216="Economy",
  INDEX('Shipping cost'!$B:$E,
    IFS(
      H216&gt;=400, 12,
      H216&gt;=300, 11,
      H216&gt;=250, 10,
      H216&gt;=200, 9,
      H216&gt;=150, 8,
      H216&gt;=100, 7,
      H216&gt;=50, 6,
      H216&gt;=0, 5
    ),
    MATCH(J216, 'Shipping cost'!$B$4:$E$4, 0)
  ),
  E216="Standard",
  INDEX('Shipping cost'!$H:$K,
    IFS(
      H216&gt;=400, 12,
      H216&gt;=300, 11,
      H216&gt;=250, 10,
      H216&gt;=200, 9,
      H216&gt;=150, 8,
      H216&gt;=100, 7,
      H216&gt;=50, 6,
      H216&gt;=0, 5
    ),
    MATCH(J216, 'Shipping cost'!$H$4:$K$4, 0)
  ),
  E216="Express",
  INDEX('Shipping cost'!$N:$Q,
    IFS(
      H216&gt;=400, 12,
      H216&gt;=300, 11,
      H216&gt;=250, 10,
      H216&gt;=200, 9,
      H216&gt;=150, 8,
      H216&gt;=100, 7,
      H216&gt;=50, 6,
      H216&gt;=0, 5
    ),
    MATCH(J216, 'Shipping cost'!$N$4:$Q$4, 0)
  ),
  TRUE, 0
)
</f>
        <v>3.47</v>
      </c>
      <c r="L216" s="8">
        <f t="shared" si="1"/>
        <v>3</v>
      </c>
    </row>
    <row r="217" ht="15.75" customHeight="1">
      <c r="A217" s="3">
        <v>86568.0</v>
      </c>
      <c r="B217" s="4">
        <v>45012.0</v>
      </c>
      <c r="C217" s="3" t="s">
        <v>21</v>
      </c>
      <c r="D217" s="3" t="s">
        <v>13</v>
      </c>
      <c r="E217" s="3" t="s">
        <v>14</v>
      </c>
      <c r="F217" s="3">
        <v>2879.0</v>
      </c>
      <c r="G217" s="5">
        <f>VLOOKUP(D217,'Product details'!$B$3:$E$9,4,FALSE)</f>
        <v>300</v>
      </c>
      <c r="H217" s="6">
        <f>VLOOKUP(D217,'Product details'!$B$3:$E$9,3,FALSE)</f>
        <v>250</v>
      </c>
      <c r="I217" s="5">
        <f>VLOOKUP(D217,'Product details'!$B$3:$F$9,5,FALSE)</f>
        <v>80</v>
      </c>
      <c r="J217" s="6" t="str">
        <f>IFS(
  AND(F217&gt;=0, F217&lt;=2499), Regions!C$3,
  AND(F217&gt;=2500, F217&lt;=4999), Regions!C$4,
  AND(F217&gt;=5000, F217&lt;=7499), Regions!C$5,
  AND(F217&gt;=7500, F217&lt;=9999), Regions!C$6
)
</f>
        <v>East</v>
      </c>
      <c r="K217" s="7">
        <f t="array" ref="K217">IFS(
  E217="Economy",
  INDEX('Shipping cost'!$B:$E,
    IFS(
      H217&gt;=400, 12,
      H217&gt;=300, 11,
      H217&gt;=250, 10,
      H217&gt;=200, 9,
      H217&gt;=150, 8,
      H217&gt;=100, 7,
      H217&gt;=50, 6,
      H217&gt;=0, 5
    ),
    MATCH(J217, 'Shipping cost'!$B$4:$E$4, 0)
  ),
  E217="Standard",
  INDEX('Shipping cost'!$H:$K,
    IFS(
      H217&gt;=400, 12,
      H217&gt;=300, 11,
      H217&gt;=250, 10,
      H217&gt;=200, 9,
      H217&gt;=150, 8,
      H217&gt;=100, 7,
      H217&gt;=50, 6,
      H217&gt;=0, 5
    ),
    MATCH(J217, 'Shipping cost'!$H$4:$K$4, 0)
  ),
  E217="Express",
  INDEX('Shipping cost'!$N:$Q,
    IFS(
      H217&gt;=400, 12,
      H217&gt;=300, 11,
      H217&gt;=250, 10,
      H217&gt;=200, 9,
      H217&gt;=150, 8,
      H217&gt;=100, 7,
      H217&gt;=50, 6,
      H217&gt;=0, 5
    ),
    MATCH(J217, 'Shipping cost'!$N$4:$Q$4, 0)
  ),
  TRUE, 0
)
</f>
        <v>2.18</v>
      </c>
      <c r="L217" s="8">
        <f t="shared" si="1"/>
        <v>3</v>
      </c>
    </row>
    <row r="218" ht="15.75" customHeight="1">
      <c r="A218" s="3">
        <v>54549.0</v>
      </c>
      <c r="B218" s="4">
        <v>45013.0</v>
      </c>
      <c r="C218" s="3" t="s">
        <v>12</v>
      </c>
      <c r="D218" s="3" t="s">
        <v>16</v>
      </c>
      <c r="E218" s="3" t="s">
        <v>19</v>
      </c>
      <c r="F218" s="3">
        <v>1770.0</v>
      </c>
      <c r="G218" s="5">
        <f>VLOOKUP(D218,'Product details'!$B$3:$E$9,4,FALSE)</f>
        <v>5</v>
      </c>
      <c r="H218" s="6">
        <f>VLOOKUP(D218,'Product details'!$B$3:$E$9,3,FALSE)</f>
        <v>20</v>
      </c>
      <c r="I218" s="5">
        <f>VLOOKUP(D218,'Product details'!$B$3:$F$9,5,FALSE)</f>
        <v>1</v>
      </c>
      <c r="J218" s="6" t="str">
        <f>IFS(
  AND(F218&gt;=0, F218&lt;=2499), Regions!C$3,
  AND(F218&gt;=2500, F218&lt;=4999), Regions!C$4,
  AND(F218&gt;=5000, F218&lt;=7499), Regions!C$5,
  AND(F218&gt;=7500, F218&lt;=9999), Regions!C$6
)
</f>
        <v>North</v>
      </c>
      <c r="K218" s="7">
        <f t="array" ref="K218">IFS(
  E218="Economy",
  INDEX('Shipping cost'!$B:$E,
    IFS(
      H218&gt;=400, 12,
      H218&gt;=300, 11,
      H218&gt;=250, 10,
      H218&gt;=200, 9,
      H218&gt;=150, 8,
      H218&gt;=100, 7,
      H218&gt;=50, 6,
      H218&gt;=0, 5
    ),
    MATCH(J218, 'Shipping cost'!$B$4:$E$4, 0)
  ),
  E218="Standard",
  INDEX('Shipping cost'!$H:$K,
    IFS(
      H218&gt;=400, 12,
      H218&gt;=300, 11,
      H218&gt;=250, 10,
      H218&gt;=200, 9,
      H218&gt;=150, 8,
      H218&gt;=100, 7,
      H218&gt;=50, 6,
      H218&gt;=0, 5
    ),
    MATCH(J218, 'Shipping cost'!$H$4:$K$4, 0)
  ),
  E218="Express",
  INDEX('Shipping cost'!$N:$Q,
    IFS(
      H218&gt;=400, 12,
      H218&gt;=300, 11,
      H218&gt;=250, 10,
      H218&gt;=200, 9,
      H218&gt;=150, 8,
      H218&gt;=100, 7,
      H218&gt;=50, 6,
      H218&gt;=0, 5
    ),
    MATCH(J218, 'Shipping cost'!$N$4:$Q$4, 0)
  ),
  TRUE, 0
)
</f>
        <v>0.6</v>
      </c>
      <c r="L218" s="8">
        <f t="shared" si="1"/>
        <v>3</v>
      </c>
    </row>
    <row r="219" ht="15.75" customHeight="1">
      <c r="A219" s="3">
        <v>42320.0</v>
      </c>
      <c r="B219" s="4">
        <v>45014.0</v>
      </c>
      <c r="C219" s="3" t="s">
        <v>12</v>
      </c>
      <c r="D219" s="3" t="s">
        <v>22</v>
      </c>
      <c r="E219" s="3" t="s">
        <v>17</v>
      </c>
      <c r="F219" s="3">
        <v>1433.0</v>
      </c>
      <c r="G219" s="5">
        <f>VLOOKUP(D219,'Product details'!$B$3:$E$9,4,FALSE)</f>
        <v>20</v>
      </c>
      <c r="H219" s="6">
        <f>VLOOKUP(D219,'Product details'!$B$3:$E$9,3,FALSE)</f>
        <v>250</v>
      </c>
      <c r="I219" s="5">
        <f>VLOOKUP(D219,'Product details'!$B$3:$F$9,5,FALSE)</f>
        <v>3</v>
      </c>
      <c r="J219" s="6" t="str">
        <f>IFS(
  AND(F219&gt;=0, F219&lt;=2499), Regions!C$3,
  AND(F219&gt;=2500, F219&lt;=4999), Regions!C$4,
  AND(F219&gt;=5000, F219&lt;=7499), Regions!C$5,
  AND(F219&gt;=7500, F219&lt;=9999), Regions!C$6
)
</f>
        <v>North</v>
      </c>
      <c r="K219" s="7">
        <f t="array" ref="K219">IFS(
  E219="Economy",
  INDEX('Shipping cost'!$B:$E,
    IFS(
      H219&gt;=400, 12,
      H219&gt;=300, 11,
      H219&gt;=250, 10,
      H219&gt;=200, 9,
      H219&gt;=150, 8,
      H219&gt;=100, 7,
      H219&gt;=50, 6,
      H219&gt;=0, 5
    ),
    MATCH(J219, 'Shipping cost'!$B$4:$E$4, 0)
  ),
  E219="Standard",
  INDEX('Shipping cost'!$H:$K,
    IFS(
      H219&gt;=400, 12,
      H219&gt;=300, 11,
      H219&gt;=250, 10,
      H219&gt;=200, 9,
      H219&gt;=150, 8,
      H219&gt;=100, 7,
      H219&gt;=50, 6,
      H219&gt;=0, 5
    ),
    MATCH(J219, 'Shipping cost'!$H$4:$K$4, 0)
  ),
  E219="Express",
  INDEX('Shipping cost'!$N:$Q,
    IFS(
      H219&gt;=400, 12,
      H219&gt;=300, 11,
      H219&gt;=250, 10,
      H219&gt;=200, 9,
      H219&gt;=150, 8,
      H219&gt;=100, 7,
      H219&gt;=50, 6,
      H219&gt;=0, 5
    ),
    MATCH(J219, 'Shipping cost'!$N$4:$Q$4, 0)
  ),
  TRUE, 0
)
</f>
        <v>2.96</v>
      </c>
      <c r="L219" s="8">
        <f t="shared" si="1"/>
        <v>3</v>
      </c>
    </row>
    <row r="220" ht="15.75" customHeight="1">
      <c r="A220" s="3">
        <v>18069.0</v>
      </c>
      <c r="B220" s="4">
        <v>45015.0</v>
      </c>
      <c r="C220" s="3" t="s">
        <v>12</v>
      </c>
      <c r="D220" s="3" t="s">
        <v>13</v>
      </c>
      <c r="E220" s="3" t="s">
        <v>14</v>
      </c>
      <c r="F220" s="3">
        <v>2204.0</v>
      </c>
      <c r="G220" s="5">
        <f>VLOOKUP(D220,'Product details'!$B$3:$E$9,4,FALSE)</f>
        <v>300</v>
      </c>
      <c r="H220" s="6">
        <f>VLOOKUP(D220,'Product details'!$B$3:$E$9,3,FALSE)</f>
        <v>250</v>
      </c>
      <c r="I220" s="5">
        <f>VLOOKUP(D220,'Product details'!$B$3:$F$9,5,FALSE)</f>
        <v>80</v>
      </c>
      <c r="J220" s="6" t="str">
        <f>IFS(
  AND(F220&gt;=0, F220&lt;=2499), Regions!C$3,
  AND(F220&gt;=2500, F220&lt;=4999), Regions!C$4,
  AND(F220&gt;=5000, F220&lt;=7499), Regions!C$5,
  AND(F220&gt;=7500, F220&lt;=9999), Regions!C$6
)
</f>
        <v>North</v>
      </c>
      <c r="K220" s="7">
        <f t="array" ref="K220">IFS(
  E220="Economy",
  INDEX('Shipping cost'!$B:$E,
    IFS(
      H220&gt;=400, 12,
      H220&gt;=300, 11,
      H220&gt;=250, 10,
      H220&gt;=200, 9,
      H220&gt;=150, 8,
      H220&gt;=100, 7,
      H220&gt;=50, 6,
      H220&gt;=0, 5
    ),
    MATCH(J220, 'Shipping cost'!$B$4:$E$4, 0)
  ),
  E220="Standard",
  INDEX('Shipping cost'!$H:$K,
    IFS(
      H220&gt;=400, 12,
      H220&gt;=300, 11,
      H220&gt;=250, 10,
      H220&gt;=200, 9,
      H220&gt;=150, 8,
      H220&gt;=100, 7,
      H220&gt;=50, 6,
      H220&gt;=0, 5
    ),
    MATCH(J220, 'Shipping cost'!$H$4:$K$4, 0)
  ),
  E220="Express",
  INDEX('Shipping cost'!$N:$Q,
    IFS(
      H220&gt;=400, 12,
      H220&gt;=300, 11,
      H220&gt;=250, 10,
      H220&gt;=200, 9,
      H220&gt;=150, 8,
      H220&gt;=100, 7,
      H220&gt;=50, 6,
      H220&gt;=0, 5
    ),
    MATCH(J220, 'Shipping cost'!$N$4:$Q$4, 0)
  ),
  TRUE, 0
)
</f>
        <v>1.89</v>
      </c>
      <c r="L220" s="8">
        <f t="shared" si="1"/>
        <v>3</v>
      </c>
    </row>
    <row r="221" ht="15.75" customHeight="1">
      <c r="A221" s="3">
        <v>25158.0</v>
      </c>
      <c r="B221" s="4">
        <v>45015.0</v>
      </c>
      <c r="C221" s="3" t="s">
        <v>12</v>
      </c>
      <c r="D221" s="3" t="s">
        <v>15</v>
      </c>
      <c r="E221" s="3" t="s">
        <v>14</v>
      </c>
      <c r="F221" s="3">
        <v>7685.0</v>
      </c>
      <c r="G221" s="5">
        <f>VLOOKUP(D221,'Product details'!$B$3:$E$9,4,FALSE)</f>
        <v>30</v>
      </c>
      <c r="H221" s="6">
        <f>VLOOKUP(D221,'Product details'!$B$3:$E$9,3,FALSE)</f>
        <v>300</v>
      </c>
      <c r="I221" s="5">
        <f>VLOOKUP(D221,'Product details'!$B$3:$F$9,5,FALSE)</f>
        <v>7</v>
      </c>
      <c r="J221" s="6" t="str">
        <f>IFS(
  AND(F221&gt;=0, F221&lt;=2499), Regions!C$3,
  AND(F221&gt;=2500, F221&lt;=4999), Regions!C$4,
  AND(F221&gt;=5000, F221&lt;=7499), Regions!C$5,
  AND(F221&gt;=7500, F221&lt;=9999), Regions!C$6
)
</f>
        <v>West</v>
      </c>
      <c r="K221" s="7">
        <f t="array" ref="K221">IFS(
  E221="Economy",
  INDEX('Shipping cost'!$B:$E,
    IFS(
      H221&gt;=400, 12,
      H221&gt;=300, 11,
      H221&gt;=250, 10,
      H221&gt;=200, 9,
      H221&gt;=150, 8,
      H221&gt;=100, 7,
      H221&gt;=50, 6,
      H221&gt;=0, 5
    ),
    MATCH(J221, 'Shipping cost'!$B$4:$E$4, 0)
  ),
  E221="Standard",
  INDEX('Shipping cost'!$H:$K,
    IFS(
      H221&gt;=400, 12,
      H221&gt;=300, 11,
      H221&gt;=250, 10,
      H221&gt;=200, 9,
      H221&gt;=150, 8,
      H221&gt;=100, 7,
      H221&gt;=50, 6,
      H221&gt;=0, 5
    ),
    MATCH(J221, 'Shipping cost'!$H$4:$K$4, 0)
  ),
  E221="Express",
  INDEX('Shipping cost'!$N:$Q,
    IFS(
      H221&gt;=400, 12,
      H221&gt;=300, 11,
      H221&gt;=250, 10,
      H221&gt;=200, 9,
      H221&gt;=150, 8,
      H221&gt;=100, 7,
      H221&gt;=50, 6,
      H221&gt;=0, 5
    ),
    MATCH(J221, 'Shipping cost'!$N$4:$Q$4, 0)
  ),
  TRUE, 0
)
</f>
        <v>3.75</v>
      </c>
      <c r="L221" s="8">
        <f t="shared" si="1"/>
        <v>3</v>
      </c>
    </row>
    <row r="222" ht="15.75" customHeight="1">
      <c r="A222" s="3">
        <v>48749.0</v>
      </c>
      <c r="B222" s="10">
        <v>45015.0</v>
      </c>
      <c r="C222" s="3" t="s">
        <v>21</v>
      </c>
      <c r="D222" s="3" t="s">
        <v>13</v>
      </c>
      <c r="E222" s="3" t="s">
        <v>19</v>
      </c>
      <c r="F222" s="3">
        <v>5566.0</v>
      </c>
      <c r="G222" s="5">
        <f>VLOOKUP(D222,'Product details'!$B$3:$E$9,4,FALSE)</f>
        <v>300</v>
      </c>
      <c r="H222" s="6">
        <f>VLOOKUP(D222,'Product details'!$B$3:$E$9,3,FALSE)</f>
        <v>250</v>
      </c>
      <c r="I222" s="5">
        <f>VLOOKUP(D222,'Product details'!$B$3:$F$9,5,FALSE)</f>
        <v>80</v>
      </c>
      <c r="J222" s="6" t="str">
        <f>IFS(
  AND(F222&gt;=0, F222&lt;=2499), Regions!C$3,
  AND(F222&gt;=2500, F222&lt;=4999), Regions!C$4,
  AND(F222&gt;=5000, F222&lt;=7499), Regions!C$5,
  AND(F222&gt;=7500, F222&lt;=9999), Regions!C$6
)
</f>
        <v>South</v>
      </c>
      <c r="K222" s="7">
        <f t="array" ref="K222">IFS(
  E222="Economy",
  INDEX('Shipping cost'!$B:$E,
    IFS(
      H222&gt;=400, 12,
      H222&gt;=300, 11,
      H222&gt;=250, 10,
      H222&gt;=200, 9,
      H222&gt;=150, 8,
      H222&gt;=100, 7,
      H222&gt;=50, 6,
      H222&gt;=0, 5
    ),
    MATCH(J222, 'Shipping cost'!$B$4:$E$4, 0)
  ),
  E222="Standard",
  INDEX('Shipping cost'!$H:$K,
    IFS(
      H222&gt;=400, 12,
      H222&gt;=300, 11,
      H222&gt;=250, 10,
      H222&gt;=200, 9,
      H222&gt;=150, 8,
      H222&gt;=100, 7,
      H222&gt;=50, 6,
      H222&gt;=0, 5
    ),
    MATCH(J222, 'Shipping cost'!$H$4:$K$4, 0)
  ),
  E222="Express",
  INDEX('Shipping cost'!$N:$Q,
    IFS(
      H222&gt;=400, 12,
      H222&gt;=300, 11,
      H222&gt;=250, 10,
      H222&gt;=200, 9,
      H222&gt;=150, 8,
      H222&gt;=100, 7,
      H222&gt;=50, 6,
      H222&gt;=0, 5
    ),
    MATCH(J222, 'Shipping cost'!$N$4:$Q$4, 0)
  ),
  TRUE, 0
)
</f>
        <v>3.02</v>
      </c>
      <c r="L222" s="8">
        <f t="shared" si="1"/>
        <v>3</v>
      </c>
    </row>
    <row r="223" ht="15.75" customHeight="1">
      <c r="A223" s="3">
        <v>73059.0</v>
      </c>
      <c r="B223" s="10">
        <v>45015.0</v>
      </c>
      <c r="C223" s="11" t="s">
        <v>12</v>
      </c>
      <c r="D223" s="3" t="s">
        <v>16</v>
      </c>
      <c r="E223" s="3" t="s">
        <v>14</v>
      </c>
      <c r="F223" s="3">
        <v>1468.0</v>
      </c>
      <c r="G223" s="5">
        <f>VLOOKUP(D223,'Product details'!$B$3:$E$9,4,FALSE)</f>
        <v>5</v>
      </c>
      <c r="H223" s="6">
        <f>VLOOKUP(D223,'Product details'!$B$3:$E$9,3,FALSE)</f>
        <v>20</v>
      </c>
      <c r="I223" s="5">
        <f>VLOOKUP(D223,'Product details'!$B$3:$F$9,5,FALSE)</f>
        <v>1</v>
      </c>
      <c r="J223" s="6" t="str">
        <f>IFS(
  AND(F223&gt;=0, F223&lt;=2499), Regions!C$3,
  AND(F223&gt;=2500, F223&lt;=4999), Regions!C$4,
  AND(F223&gt;=5000, F223&lt;=7499), Regions!C$5,
  AND(F223&gt;=7500, F223&lt;=9999), Regions!C$6
)
</f>
        <v>North</v>
      </c>
      <c r="K223" s="7">
        <f t="array" ref="K223">IFS(
  E223="Economy",
  INDEX('Shipping cost'!$B:$E,
    IFS(
      H223&gt;=400, 12,
      H223&gt;=300, 11,
      H223&gt;=250, 10,
      H223&gt;=200, 9,
      H223&gt;=150, 8,
      H223&gt;=100, 7,
      H223&gt;=50, 6,
      H223&gt;=0, 5
    ),
    MATCH(J223, 'Shipping cost'!$B$4:$E$4, 0)
  ),
  E223="Standard",
  INDEX('Shipping cost'!$H:$K,
    IFS(
      H223&gt;=400, 12,
      H223&gt;=300, 11,
      H223&gt;=250, 10,
      H223&gt;=200, 9,
      H223&gt;=150, 8,
      H223&gt;=100, 7,
      H223&gt;=50, 6,
      H223&gt;=0, 5
    ),
    MATCH(J223, 'Shipping cost'!$H$4:$K$4, 0)
  ),
  E223="Express",
  INDEX('Shipping cost'!$N:$Q,
    IFS(
      H223&gt;=400, 12,
      H223&gt;=300, 11,
      H223&gt;=250, 10,
      H223&gt;=200, 9,
      H223&gt;=150, 8,
      H223&gt;=100, 7,
      H223&gt;=50, 6,
      H223&gt;=0, 5
    ),
    MATCH(J223, 'Shipping cost'!$N$4:$Q$4, 0)
  ),
  TRUE, 0
)
</f>
        <v>0.5</v>
      </c>
      <c r="L223" s="8">
        <f t="shared" si="1"/>
        <v>3</v>
      </c>
    </row>
    <row r="224" ht="15.75" customHeight="1">
      <c r="A224" s="3">
        <v>13978.0</v>
      </c>
      <c r="B224" s="4">
        <v>45016.0</v>
      </c>
      <c r="C224" s="3" t="s">
        <v>12</v>
      </c>
      <c r="D224" s="3" t="s">
        <v>16</v>
      </c>
      <c r="E224" s="3" t="s">
        <v>14</v>
      </c>
      <c r="F224" s="3">
        <v>4501.0</v>
      </c>
      <c r="G224" s="5">
        <f>VLOOKUP(D224,'Product details'!$B$3:$E$9,4,FALSE)</f>
        <v>5</v>
      </c>
      <c r="H224" s="6">
        <f>VLOOKUP(D224,'Product details'!$B$3:$E$9,3,FALSE)</f>
        <v>20</v>
      </c>
      <c r="I224" s="5">
        <f>VLOOKUP(D224,'Product details'!$B$3:$F$9,5,FALSE)</f>
        <v>1</v>
      </c>
      <c r="J224" s="6" t="str">
        <f>IFS(
  AND(F224&gt;=0, F224&lt;=2499), Regions!C$3,
  AND(F224&gt;=2500, F224&lt;=4999), Regions!C$4,
  AND(F224&gt;=5000, F224&lt;=7499), Regions!C$5,
  AND(F224&gt;=7500, F224&lt;=9999), Regions!C$6
)
</f>
        <v>East</v>
      </c>
      <c r="K224" s="7">
        <f t="array" ref="K224">IFS(
  E224="Economy",
  INDEX('Shipping cost'!$B:$E,
    IFS(
      H224&gt;=400, 12,
      H224&gt;=300, 11,
      H224&gt;=250, 10,
      H224&gt;=200, 9,
      H224&gt;=150, 8,
      H224&gt;=100, 7,
      H224&gt;=50, 6,
      H224&gt;=0, 5
    ),
    MATCH(J224, 'Shipping cost'!$B$4:$E$4, 0)
  ),
  E224="Standard",
  INDEX('Shipping cost'!$H:$K,
    IFS(
      H224&gt;=400, 12,
      H224&gt;=300, 11,
      H224&gt;=250, 10,
      H224&gt;=200, 9,
      H224&gt;=150, 8,
      H224&gt;=100, 7,
      H224&gt;=50, 6,
      H224&gt;=0, 5
    ),
    MATCH(J224, 'Shipping cost'!$H$4:$K$4, 0)
  ),
  E224="Express",
  INDEX('Shipping cost'!$N:$Q,
    IFS(
      H224&gt;=400, 12,
      H224&gt;=300, 11,
      H224&gt;=250, 10,
      H224&gt;=200, 9,
      H224&gt;=150, 8,
      H224&gt;=100, 7,
      H224&gt;=50, 6,
      H224&gt;=0, 5
    ),
    MATCH(J224, 'Shipping cost'!$N$4:$Q$4, 0)
  ),
  TRUE, 0
)
</f>
        <v>0.58</v>
      </c>
      <c r="L224" s="8">
        <f t="shared" si="1"/>
        <v>3</v>
      </c>
    </row>
    <row r="225" ht="15.75" customHeight="1">
      <c r="A225" s="3">
        <v>15315.0</v>
      </c>
      <c r="B225" s="4">
        <v>45016.0</v>
      </c>
      <c r="C225" s="3" t="s">
        <v>12</v>
      </c>
      <c r="D225" s="3" t="s">
        <v>22</v>
      </c>
      <c r="E225" s="3" t="s">
        <v>14</v>
      </c>
      <c r="F225" s="3">
        <v>1218.0</v>
      </c>
      <c r="G225" s="5">
        <f>VLOOKUP(D225,'Product details'!$B$3:$E$9,4,FALSE)</f>
        <v>20</v>
      </c>
      <c r="H225" s="6">
        <f>VLOOKUP(D225,'Product details'!$B$3:$E$9,3,FALSE)</f>
        <v>250</v>
      </c>
      <c r="I225" s="5">
        <f>VLOOKUP(D225,'Product details'!$B$3:$F$9,5,FALSE)</f>
        <v>3</v>
      </c>
      <c r="J225" s="6" t="str">
        <f>IFS(
  AND(F225&gt;=0, F225&lt;=2499), Regions!C$3,
  AND(F225&gt;=2500, F225&lt;=4999), Regions!C$4,
  AND(F225&gt;=5000, F225&lt;=7499), Regions!C$5,
  AND(F225&gt;=7500, F225&lt;=9999), Regions!C$6
)
</f>
        <v>North</v>
      </c>
      <c r="K225" s="7">
        <f t="array" ref="K225">IFS(
  E225="Economy",
  INDEX('Shipping cost'!$B:$E,
    IFS(
      H225&gt;=400, 12,
      H225&gt;=300, 11,
      H225&gt;=250, 10,
      H225&gt;=200, 9,
      H225&gt;=150, 8,
      H225&gt;=100, 7,
      H225&gt;=50, 6,
      H225&gt;=0, 5
    ),
    MATCH(J225, 'Shipping cost'!$B$4:$E$4, 0)
  ),
  E225="Standard",
  INDEX('Shipping cost'!$H:$K,
    IFS(
      H225&gt;=400, 12,
      H225&gt;=300, 11,
      H225&gt;=250, 10,
      H225&gt;=200, 9,
      H225&gt;=150, 8,
      H225&gt;=100, 7,
      H225&gt;=50, 6,
      H225&gt;=0, 5
    ),
    MATCH(J225, 'Shipping cost'!$H$4:$K$4, 0)
  ),
  E225="Express",
  INDEX('Shipping cost'!$N:$Q,
    IFS(
      H225&gt;=400, 12,
      H225&gt;=300, 11,
      H225&gt;=250, 10,
      H225&gt;=200, 9,
      H225&gt;=150, 8,
      H225&gt;=100, 7,
      H225&gt;=50, 6,
      H225&gt;=0, 5
    ),
    MATCH(J225, 'Shipping cost'!$N$4:$Q$4, 0)
  ),
  TRUE, 0
)
</f>
        <v>1.89</v>
      </c>
      <c r="L225" s="8">
        <f t="shared" si="1"/>
        <v>3</v>
      </c>
    </row>
    <row r="226" ht="15.75" customHeight="1">
      <c r="A226" s="3">
        <v>58763.0</v>
      </c>
      <c r="B226" s="4">
        <v>45016.0</v>
      </c>
      <c r="C226" s="3" t="s">
        <v>21</v>
      </c>
      <c r="D226" s="3" t="s">
        <v>20</v>
      </c>
      <c r="E226" s="3" t="s">
        <v>14</v>
      </c>
      <c r="F226" s="3">
        <v>3345.0</v>
      </c>
      <c r="G226" s="5">
        <f>VLOOKUP(D226,'Product details'!$B$3:$E$9,4,FALSE)</f>
        <v>50</v>
      </c>
      <c r="H226" s="6">
        <f>VLOOKUP(D226,'Product details'!$B$3:$E$9,3,FALSE)</f>
        <v>150</v>
      </c>
      <c r="I226" s="5">
        <f>VLOOKUP(D226,'Product details'!$B$3:$F$9,5,FALSE)</f>
        <v>9</v>
      </c>
      <c r="J226" s="6" t="str">
        <f>IFS(
  AND(F226&gt;=0, F226&lt;=2499), Regions!C$3,
  AND(F226&gt;=2500, F226&lt;=4999), Regions!C$4,
  AND(F226&gt;=5000, F226&lt;=7499), Regions!C$5,
  AND(F226&gt;=7500, F226&lt;=9999), Regions!C$6
)
</f>
        <v>East</v>
      </c>
      <c r="K226" s="7">
        <f t="array" ref="K226">IFS(
  E226="Economy",
  INDEX('Shipping cost'!$B:$E,
    IFS(
      H226&gt;=400, 12,
      H226&gt;=300, 11,
      H226&gt;=250, 10,
      H226&gt;=200, 9,
      H226&gt;=150, 8,
      H226&gt;=100, 7,
      H226&gt;=50, 6,
      H226&gt;=0, 5
    ),
    MATCH(J226, 'Shipping cost'!$B$4:$E$4, 0)
  ),
  E226="Standard",
  INDEX('Shipping cost'!$H:$K,
    IFS(
      H226&gt;=400, 12,
      H226&gt;=300, 11,
      H226&gt;=250, 10,
      H226&gt;=200, 9,
      H226&gt;=150, 8,
      H226&gt;=100, 7,
      H226&gt;=50, 6,
      H226&gt;=0, 5
    ),
    MATCH(J226, 'Shipping cost'!$H$4:$K$4, 0)
  ),
  E226="Express",
  INDEX('Shipping cost'!$N:$Q,
    IFS(
      H226&gt;=400, 12,
      H226&gt;=300, 11,
      H226&gt;=250, 10,
      H226&gt;=200, 9,
      H226&gt;=150, 8,
      H226&gt;=100, 7,
      H226&gt;=50, 6,
      H226&gt;=0, 5
    ),
    MATCH(J226, 'Shipping cost'!$N$4:$Q$4, 0)
  ),
  TRUE, 0
)
</f>
        <v>1.28</v>
      </c>
      <c r="L226" s="8">
        <f t="shared" si="1"/>
        <v>3</v>
      </c>
    </row>
    <row r="227" ht="15.75" customHeight="1">
      <c r="A227" s="3">
        <v>77497.0</v>
      </c>
      <c r="B227" s="4">
        <v>45016.0</v>
      </c>
      <c r="C227" s="3" t="s">
        <v>12</v>
      </c>
      <c r="D227" s="3" t="s">
        <v>20</v>
      </c>
      <c r="E227" s="3" t="s">
        <v>19</v>
      </c>
      <c r="F227" s="3">
        <v>1823.0</v>
      </c>
      <c r="G227" s="5">
        <f>VLOOKUP(D227,'Product details'!$B$3:$E$9,4,FALSE)</f>
        <v>50</v>
      </c>
      <c r="H227" s="6">
        <f>VLOOKUP(D227,'Product details'!$B$3:$E$9,3,FALSE)</f>
        <v>150</v>
      </c>
      <c r="I227" s="5">
        <f>VLOOKUP(D227,'Product details'!$B$3:$F$9,5,FALSE)</f>
        <v>9</v>
      </c>
      <c r="J227" s="6" t="str">
        <f>IFS(
  AND(F227&gt;=0, F227&lt;=2499), Regions!C$3,
  AND(F227&gt;=2500, F227&lt;=4999), Regions!C$4,
  AND(F227&gt;=5000, F227&lt;=7499), Regions!C$5,
  AND(F227&gt;=7500, F227&lt;=9999), Regions!C$6
)
</f>
        <v>North</v>
      </c>
      <c r="K227" s="7">
        <f t="array" ref="K227">IFS(
  E227="Economy",
  INDEX('Shipping cost'!$B:$E,
    IFS(
      H227&gt;=400, 12,
      H227&gt;=300, 11,
      H227&gt;=250, 10,
      H227&gt;=200, 9,
      H227&gt;=150, 8,
      H227&gt;=100, 7,
      H227&gt;=50, 6,
      H227&gt;=0, 5
    ),
    MATCH(J227, 'Shipping cost'!$B$4:$E$4, 0)
  ),
  E227="Standard",
  INDEX('Shipping cost'!$H:$K,
    IFS(
      H227&gt;=400, 12,
      H227&gt;=300, 11,
      H227&gt;=250, 10,
      H227&gt;=200, 9,
      H227&gt;=150, 8,
      H227&gt;=100, 7,
      H227&gt;=50, 6,
      H227&gt;=0, 5
    ),
    MATCH(J227, 'Shipping cost'!$H$4:$K$4, 0)
  ),
  E227="Express",
  INDEX('Shipping cost'!$N:$Q,
    IFS(
      H227&gt;=400, 12,
      H227&gt;=300, 11,
      H227&gt;=250, 10,
      H227&gt;=200, 9,
      H227&gt;=150, 8,
      H227&gt;=100, 7,
      H227&gt;=50, 6,
      H227&gt;=0, 5
    ),
    MATCH(J227, 'Shipping cost'!$N$4:$Q$4, 0)
  ),
  TRUE, 0
)
</f>
        <v>1.34</v>
      </c>
      <c r="L227" s="8">
        <f t="shared" si="1"/>
        <v>3</v>
      </c>
    </row>
    <row r="228" ht="15.75" customHeight="1">
      <c r="A228" s="3">
        <v>90713.0</v>
      </c>
      <c r="B228" s="10">
        <v>45016.0</v>
      </c>
      <c r="C228" s="11" t="s">
        <v>12</v>
      </c>
      <c r="D228" s="3" t="s">
        <v>15</v>
      </c>
      <c r="E228" s="3" t="s">
        <v>19</v>
      </c>
      <c r="F228" s="3">
        <v>7983.0</v>
      </c>
      <c r="G228" s="5">
        <f>VLOOKUP(D228,'Product details'!$B$3:$E$9,4,FALSE)</f>
        <v>30</v>
      </c>
      <c r="H228" s="6">
        <f>VLOOKUP(D228,'Product details'!$B$3:$E$9,3,FALSE)</f>
        <v>300</v>
      </c>
      <c r="I228" s="5">
        <f>VLOOKUP(D228,'Product details'!$B$3:$F$9,5,FALSE)</f>
        <v>7</v>
      </c>
      <c r="J228" s="6" t="str">
        <f>IFS(
  AND(F228&gt;=0, F228&lt;=2499), Regions!C$3,
  AND(F228&gt;=2500, F228&lt;=4999), Regions!C$4,
  AND(F228&gt;=5000, F228&lt;=7499), Regions!C$5,
  AND(F228&gt;=7500, F228&lt;=9999), Regions!C$6
)
</f>
        <v>West</v>
      </c>
      <c r="K228" s="7">
        <f t="array" ref="K228">IFS(
  E228="Economy",
  INDEX('Shipping cost'!$B:$E,
    IFS(
      H228&gt;=400, 12,
      H228&gt;=300, 11,
      H228&gt;=250, 10,
      H228&gt;=200, 9,
      H228&gt;=150, 8,
      H228&gt;=100, 7,
      H228&gt;=50, 6,
      H228&gt;=0, 5
    ),
    MATCH(J228, 'Shipping cost'!$B$4:$E$4, 0)
  ),
  E228="Standard",
  INDEX('Shipping cost'!$H:$K,
    IFS(
      H228&gt;=400, 12,
      H228&gt;=300, 11,
      H228&gt;=250, 10,
      H228&gt;=200, 9,
      H228&gt;=150, 8,
      H228&gt;=100, 7,
      H228&gt;=50, 6,
      H228&gt;=0, 5
    ),
    MATCH(J228, 'Shipping cost'!$H$4:$K$4, 0)
  ),
  E228="Express",
  INDEX('Shipping cost'!$N:$Q,
    IFS(
      H228&gt;=400, 12,
      H228&gt;=300, 11,
      H228&gt;=250, 10,
      H228&gt;=200, 9,
      H228&gt;=150, 8,
      H228&gt;=100, 7,
      H228&gt;=50, 6,
      H228&gt;=0, 5
    ),
    MATCH(J228, 'Shipping cost'!$N$4:$Q$4, 0)
  ),
  TRUE, 0
)
</f>
        <v>4.5</v>
      </c>
      <c r="L228" s="8">
        <f t="shared" si="1"/>
        <v>3</v>
      </c>
    </row>
    <row r="229" ht="15.75" customHeight="1">
      <c r="A229" s="3">
        <v>10850.0</v>
      </c>
      <c r="B229" s="4">
        <v>45018.0</v>
      </c>
      <c r="C229" s="3" t="s">
        <v>12</v>
      </c>
      <c r="D229" s="3" t="s">
        <v>15</v>
      </c>
      <c r="E229" s="3" t="s">
        <v>14</v>
      </c>
      <c r="F229" s="3">
        <v>4928.0</v>
      </c>
      <c r="G229" s="5">
        <f>VLOOKUP(D229,'Product details'!$B$3:$E$9,4,FALSE)</f>
        <v>30</v>
      </c>
      <c r="H229" s="6">
        <f>VLOOKUP(D229,'Product details'!$B$3:$E$9,3,FALSE)</f>
        <v>300</v>
      </c>
      <c r="I229" s="5">
        <f>VLOOKUP(D229,'Product details'!$B$3:$F$9,5,FALSE)</f>
        <v>7</v>
      </c>
      <c r="J229" s="6" t="str">
        <f>IFS(
  AND(F229&gt;=0, F229&lt;=2499), Regions!C$3,
  AND(F229&gt;=2500, F229&lt;=4999), Regions!C$4,
  AND(F229&gt;=5000, F229&lt;=7499), Regions!C$5,
  AND(F229&gt;=7500, F229&lt;=9999), Regions!C$6
)
</f>
        <v>East</v>
      </c>
      <c r="K229" s="7">
        <f t="array" ref="K229">IFS(
  E229="Economy",
  INDEX('Shipping cost'!$B:$E,
    IFS(
      H229&gt;=400, 12,
      H229&gt;=300, 11,
      H229&gt;=250, 10,
      H229&gt;=200, 9,
      H229&gt;=150, 8,
      H229&gt;=100, 7,
      H229&gt;=50, 6,
      H229&gt;=0, 5
    ),
    MATCH(J229, 'Shipping cost'!$B$4:$E$4, 0)
  ),
  E229="Standard",
  INDEX('Shipping cost'!$H:$K,
    IFS(
      H229&gt;=400, 12,
      H229&gt;=300, 11,
      H229&gt;=250, 10,
      H229&gt;=200, 9,
      H229&gt;=150, 8,
      H229&gt;=100, 7,
      H229&gt;=50, 6,
      H229&gt;=0, 5
    ),
    MATCH(J229, 'Shipping cost'!$H$4:$K$4, 0)
  ),
  E229="Express",
  INDEX('Shipping cost'!$N:$Q,
    IFS(
      H229&gt;=400, 12,
      H229&gt;=300, 11,
      H229&gt;=250, 10,
      H229&gt;=200, 9,
      H229&gt;=150, 8,
      H229&gt;=100, 7,
      H229&gt;=50, 6,
      H229&gt;=0, 5
    ),
    MATCH(J229, 'Shipping cost'!$N$4:$Q$4, 0)
  ),
  TRUE, 0
)
</f>
        <v>2.83</v>
      </c>
      <c r="L229" s="8">
        <f t="shared" si="1"/>
        <v>4</v>
      </c>
    </row>
    <row r="230" ht="15.75" customHeight="1">
      <c r="A230" s="3">
        <v>20117.0</v>
      </c>
      <c r="B230" s="10">
        <v>45018.0</v>
      </c>
      <c r="C230" s="11" t="s">
        <v>12</v>
      </c>
      <c r="D230" s="3" t="s">
        <v>18</v>
      </c>
      <c r="E230" s="3" t="s">
        <v>14</v>
      </c>
      <c r="F230" s="3">
        <v>7234.0</v>
      </c>
      <c r="G230" s="5">
        <f>VLOOKUP(D230,'Product details'!$B$3:$E$9,4,FALSE)</f>
        <v>25</v>
      </c>
      <c r="H230" s="6">
        <f>VLOOKUP(D230,'Product details'!$B$3:$E$9,3,FALSE)</f>
        <v>150</v>
      </c>
      <c r="I230" s="5">
        <f>VLOOKUP(D230,'Product details'!$B$3:$F$9,5,FALSE)</f>
        <v>5</v>
      </c>
      <c r="J230" s="6" t="str">
        <f>IFS(
  AND(F230&gt;=0, F230&lt;=2499), Regions!C$3,
  AND(F230&gt;=2500, F230&lt;=4999), Regions!C$4,
  AND(F230&gt;=5000, F230&lt;=7499), Regions!C$5,
  AND(F230&gt;=7500, F230&lt;=9999), Regions!C$6
)
</f>
        <v>South</v>
      </c>
      <c r="K230" s="7">
        <f t="array" ref="K230">IFS(
  E230="Economy",
  INDEX('Shipping cost'!$B:$E,
    IFS(
      H230&gt;=400, 12,
      H230&gt;=300, 11,
      H230&gt;=250, 10,
      H230&gt;=200, 9,
      H230&gt;=150, 8,
      H230&gt;=100, 7,
      H230&gt;=50, 6,
      H230&gt;=0, 5
    ),
    MATCH(J230, 'Shipping cost'!$B$4:$E$4, 0)
  ),
  E230="Standard",
  INDEX('Shipping cost'!$H:$K,
    IFS(
      H230&gt;=400, 12,
      H230&gt;=300, 11,
      H230&gt;=250, 10,
      H230&gt;=200, 9,
      H230&gt;=150, 8,
      H230&gt;=100, 7,
      H230&gt;=50, 6,
      H230&gt;=0, 5
    ),
    MATCH(J230, 'Shipping cost'!$H$4:$K$4, 0)
  ),
  E230="Express",
  INDEX('Shipping cost'!$N:$Q,
    IFS(
      H230&gt;=400, 12,
      H230&gt;=300, 11,
      H230&gt;=250, 10,
      H230&gt;=200, 9,
      H230&gt;=150, 8,
      H230&gt;=100, 7,
      H230&gt;=50, 6,
      H230&gt;=0, 5
    ),
    MATCH(J230, 'Shipping cost'!$N$4:$Q$4, 0)
  ),
  TRUE, 0
)
</f>
        <v>1.48</v>
      </c>
      <c r="L230" s="8">
        <f t="shared" si="1"/>
        <v>4</v>
      </c>
    </row>
    <row r="231" ht="15.75" customHeight="1">
      <c r="A231" s="3">
        <v>67934.0</v>
      </c>
      <c r="B231" s="4">
        <v>45018.0</v>
      </c>
      <c r="C231" s="3" t="s">
        <v>21</v>
      </c>
      <c r="D231" s="3" t="s">
        <v>13</v>
      </c>
      <c r="E231" s="3" t="s">
        <v>19</v>
      </c>
      <c r="F231" s="3">
        <v>6779.0</v>
      </c>
      <c r="G231" s="5">
        <f>VLOOKUP(D231,'Product details'!$B$3:$E$9,4,FALSE)</f>
        <v>300</v>
      </c>
      <c r="H231" s="6">
        <f>VLOOKUP(D231,'Product details'!$B$3:$E$9,3,FALSE)</f>
        <v>250</v>
      </c>
      <c r="I231" s="5">
        <f>VLOOKUP(D231,'Product details'!$B$3:$F$9,5,FALSE)</f>
        <v>80</v>
      </c>
      <c r="J231" s="6" t="str">
        <f>IFS(
  AND(F231&gt;=0, F231&lt;=2499), Regions!C$3,
  AND(F231&gt;=2500, F231&lt;=4999), Regions!C$4,
  AND(F231&gt;=5000, F231&lt;=7499), Regions!C$5,
  AND(F231&gt;=7500, F231&lt;=9999), Regions!C$6
)
</f>
        <v>South</v>
      </c>
      <c r="K231" s="7">
        <f t="array" ref="K231">IFS(
  E231="Economy",
  INDEX('Shipping cost'!$B:$E,
    IFS(
      H231&gt;=400, 12,
      H231&gt;=300, 11,
      H231&gt;=250, 10,
      H231&gt;=200, 9,
      H231&gt;=150, 8,
      H231&gt;=100, 7,
      H231&gt;=50, 6,
      H231&gt;=0, 5
    ),
    MATCH(J231, 'Shipping cost'!$B$4:$E$4, 0)
  ),
  E231="Standard",
  INDEX('Shipping cost'!$H:$K,
    IFS(
      H231&gt;=400, 12,
      H231&gt;=300, 11,
      H231&gt;=250, 10,
      H231&gt;=200, 9,
      H231&gt;=150, 8,
      H231&gt;=100, 7,
      H231&gt;=50, 6,
      H231&gt;=0, 5
    ),
    MATCH(J231, 'Shipping cost'!$H$4:$K$4, 0)
  ),
  E231="Express",
  INDEX('Shipping cost'!$N:$Q,
    IFS(
      H231&gt;=400, 12,
      H231&gt;=300, 11,
      H231&gt;=250, 10,
      H231&gt;=200, 9,
      H231&gt;=150, 8,
      H231&gt;=100, 7,
      H231&gt;=50, 6,
      H231&gt;=0, 5
    ),
    MATCH(J231, 'Shipping cost'!$N$4:$Q$4, 0)
  ),
  TRUE, 0
)
</f>
        <v>3.02</v>
      </c>
      <c r="L231" s="8">
        <f t="shared" si="1"/>
        <v>4</v>
      </c>
    </row>
    <row r="232" ht="15.75" customHeight="1">
      <c r="A232" s="3">
        <v>75322.0</v>
      </c>
      <c r="B232" s="10">
        <v>45018.0</v>
      </c>
      <c r="C232" s="11" t="s">
        <v>12</v>
      </c>
      <c r="D232" s="3" t="s">
        <v>15</v>
      </c>
      <c r="E232" s="3" t="s">
        <v>17</v>
      </c>
      <c r="F232" s="3">
        <v>4729.0</v>
      </c>
      <c r="G232" s="5">
        <f>VLOOKUP(D232,'Product details'!$B$3:$E$9,4,FALSE)</f>
        <v>30</v>
      </c>
      <c r="H232" s="6">
        <f>VLOOKUP(D232,'Product details'!$B$3:$E$9,3,FALSE)</f>
        <v>300</v>
      </c>
      <c r="I232" s="5">
        <f>VLOOKUP(D232,'Product details'!$B$3:$F$9,5,FALSE)</f>
        <v>7</v>
      </c>
      <c r="J232" s="6" t="str">
        <f>IFS(
  AND(F232&gt;=0, F232&lt;=2499), Regions!C$3,
  AND(F232&gt;=2500, F232&lt;=4999), Regions!C$4,
  AND(F232&gt;=5000, F232&lt;=7499), Regions!C$5,
  AND(F232&gt;=7500, F232&lt;=9999), Regions!C$6
)
</f>
        <v>East</v>
      </c>
      <c r="K232" s="7">
        <f t="array" ref="K232">IFS(
  E232="Economy",
  INDEX('Shipping cost'!$B:$E,
    IFS(
      H232&gt;=400, 12,
      H232&gt;=300, 11,
      H232&gt;=250, 10,
      H232&gt;=200, 9,
      H232&gt;=150, 8,
      H232&gt;=100, 7,
      H232&gt;=50, 6,
      H232&gt;=0, 5
    ),
    MATCH(J232, 'Shipping cost'!$B$4:$E$4, 0)
  ),
  E232="Standard",
  INDEX('Shipping cost'!$H:$K,
    IFS(
      H232&gt;=400, 12,
      H232&gt;=300, 11,
      H232&gt;=250, 10,
      H232&gt;=200, 9,
      H232&gt;=150, 8,
      H232&gt;=100, 7,
      H232&gt;=50, 6,
      H232&gt;=0, 5
    ),
    MATCH(J232, 'Shipping cost'!$H$4:$K$4, 0)
  ),
  E232="Express",
  INDEX('Shipping cost'!$N:$Q,
    IFS(
      H232&gt;=400, 12,
      H232&gt;=300, 11,
      H232&gt;=250, 10,
      H232&gt;=200, 9,
      H232&gt;=150, 8,
      H232&gt;=100, 7,
      H232&gt;=50, 6,
      H232&gt;=0, 5
    ),
    MATCH(J232, 'Shipping cost'!$N$4:$Q$4, 0)
  ),
  TRUE, 0
)
</f>
        <v>4.42</v>
      </c>
      <c r="L232" s="8">
        <f t="shared" si="1"/>
        <v>4</v>
      </c>
    </row>
    <row r="233" ht="15.75" customHeight="1">
      <c r="A233" s="3">
        <v>37449.0</v>
      </c>
      <c r="B233" s="4">
        <v>45019.0</v>
      </c>
      <c r="C233" s="3" t="s">
        <v>12</v>
      </c>
      <c r="D233" s="3" t="s">
        <v>13</v>
      </c>
      <c r="E233" s="3" t="s">
        <v>19</v>
      </c>
      <c r="F233" s="3">
        <v>6155.0</v>
      </c>
      <c r="G233" s="5">
        <f>VLOOKUP(D233,'Product details'!$B$3:$E$9,4,FALSE)</f>
        <v>300</v>
      </c>
      <c r="H233" s="6">
        <f>VLOOKUP(D233,'Product details'!$B$3:$E$9,3,FALSE)</f>
        <v>250</v>
      </c>
      <c r="I233" s="5">
        <f>VLOOKUP(D233,'Product details'!$B$3:$F$9,5,FALSE)</f>
        <v>80</v>
      </c>
      <c r="J233" s="6" t="str">
        <f>IFS(
  AND(F233&gt;=0, F233&lt;=2499), Regions!C$3,
  AND(F233&gt;=2500, F233&lt;=4999), Regions!C$4,
  AND(F233&gt;=5000, F233&lt;=7499), Regions!C$5,
  AND(F233&gt;=7500, F233&lt;=9999), Regions!C$6
)
</f>
        <v>South</v>
      </c>
      <c r="K233" s="7">
        <f t="array" ref="K233">IFS(
  E233="Economy",
  INDEX('Shipping cost'!$B:$E,
    IFS(
      H233&gt;=400, 12,
      H233&gt;=300, 11,
      H233&gt;=250, 10,
      H233&gt;=200, 9,
      H233&gt;=150, 8,
      H233&gt;=100, 7,
      H233&gt;=50, 6,
      H233&gt;=0, 5
    ),
    MATCH(J233, 'Shipping cost'!$B$4:$E$4, 0)
  ),
  E233="Standard",
  INDEX('Shipping cost'!$H:$K,
    IFS(
      H233&gt;=400, 12,
      H233&gt;=300, 11,
      H233&gt;=250, 10,
      H233&gt;=200, 9,
      H233&gt;=150, 8,
      H233&gt;=100, 7,
      H233&gt;=50, 6,
      H233&gt;=0, 5
    ),
    MATCH(J233, 'Shipping cost'!$H$4:$K$4, 0)
  ),
  E233="Express",
  INDEX('Shipping cost'!$N:$Q,
    IFS(
      H233&gt;=400, 12,
      H233&gt;=300, 11,
      H233&gt;=250, 10,
      H233&gt;=200, 9,
      H233&gt;=150, 8,
      H233&gt;=100, 7,
      H233&gt;=50, 6,
      H233&gt;=0, 5
    ),
    MATCH(J233, 'Shipping cost'!$N$4:$Q$4, 0)
  ),
  TRUE, 0
)
</f>
        <v>3.02</v>
      </c>
      <c r="L233" s="8">
        <f t="shared" si="1"/>
        <v>4</v>
      </c>
    </row>
    <row r="234" ht="15.75" customHeight="1">
      <c r="A234" s="3">
        <v>83904.0</v>
      </c>
      <c r="B234" s="10">
        <v>45019.0</v>
      </c>
      <c r="C234" s="11" t="s">
        <v>12</v>
      </c>
      <c r="D234" s="3" t="s">
        <v>15</v>
      </c>
      <c r="E234" s="3" t="s">
        <v>14</v>
      </c>
      <c r="F234" s="3">
        <v>1529.0</v>
      </c>
      <c r="G234" s="5">
        <f>VLOOKUP(D234,'Product details'!$B$3:$E$9,4,FALSE)</f>
        <v>30</v>
      </c>
      <c r="H234" s="6">
        <f>VLOOKUP(D234,'Product details'!$B$3:$E$9,3,FALSE)</f>
        <v>300</v>
      </c>
      <c r="I234" s="5">
        <f>VLOOKUP(D234,'Product details'!$B$3:$F$9,5,FALSE)</f>
        <v>7</v>
      </c>
      <c r="J234" s="6" t="str">
        <f>IFS(
  AND(F234&gt;=0, F234&lt;=2499), Regions!C$3,
  AND(F234&gt;=2500, F234&lt;=4999), Regions!C$4,
  AND(F234&gt;=5000, F234&lt;=7499), Regions!C$5,
  AND(F234&gt;=7500, F234&lt;=9999), Regions!C$6
)
</f>
        <v>North</v>
      </c>
      <c r="K234" s="7">
        <f t="array" ref="K234">IFS(
  E234="Economy",
  INDEX('Shipping cost'!$B:$E,
    IFS(
      H234&gt;=400, 12,
      H234&gt;=300, 11,
      H234&gt;=250, 10,
      H234&gt;=200, 9,
      H234&gt;=150, 8,
      H234&gt;=100, 7,
      H234&gt;=50, 6,
      H234&gt;=0, 5
    ),
    MATCH(J234, 'Shipping cost'!$B$4:$E$4, 0)
  ),
  E234="Standard",
  INDEX('Shipping cost'!$H:$K,
    IFS(
      H234&gt;=400, 12,
      H234&gt;=300, 11,
      H234&gt;=250, 10,
      H234&gt;=200, 9,
      H234&gt;=150, 8,
      H234&gt;=100, 7,
      H234&gt;=50, 6,
      H234&gt;=0, 5
    ),
    MATCH(J234, 'Shipping cost'!$H$4:$K$4, 0)
  ),
  E234="Express",
  INDEX('Shipping cost'!$N:$Q,
    IFS(
      H234&gt;=400, 12,
      H234&gt;=300, 11,
      H234&gt;=250, 10,
      H234&gt;=200, 9,
      H234&gt;=150, 8,
      H234&gt;=100, 7,
      H234&gt;=50, 6,
      H234&gt;=0, 5
    ),
    MATCH(J234, 'Shipping cost'!$N$4:$Q$4, 0)
  ),
  TRUE, 0
)
</f>
        <v>2.46</v>
      </c>
      <c r="L234" s="8">
        <f t="shared" si="1"/>
        <v>4</v>
      </c>
    </row>
    <row r="235" ht="15.75" customHeight="1">
      <c r="A235" s="3">
        <v>21941.0</v>
      </c>
      <c r="B235" s="4">
        <v>45020.0</v>
      </c>
      <c r="C235" s="3" t="s">
        <v>12</v>
      </c>
      <c r="D235" s="3" t="s">
        <v>13</v>
      </c>
      <c r="E235" s="3" t="s">
        <v>19</v>
      </c>
      <c r="F235" s="3">
        <v>1651.0</v>
      </c>
      <c r="G235" s="5">
        <f>VLOOKUP(D235,'Product details'!$B$3:$E$9,4,FALSE)</f>
        <v>300</v>
      </c>
      <c r="H235" s="6">
        <f>VLOOKUP(D235,'Product details'!$B$3:$E$9,3,FALSE)</f>
        <v>250</v>
      </c>
      <c r="I235" s="5">
        <f>VLOOKUP(D235,'Product details'!$B$3:$F$9,5,FALSE)</f>
        <v>80</v>
      </c>
      <c r="J235" s="6" t="str">
        <f>IFS(
  AND(F235&gt;=0, F235&lt;=2499), Regions!C$3,
  AND(F235&gt;=2500, F235&lt;=4999), Regions!C$4,
  AND(F235&gt;=5000, F235&lt;=7499), Regions!C$5,
  AND(F235&gt;=7500, F235&lt;=9999), Regions!C$6
)
</f>
        <v>North</v>
      </c>
      <c r="K235" s="7">
        <f t="array" ref="K235">IFS(
  E235="Economy",
  INDEX('Shipping cost'!$B:$E,
    IFS(
      H235&gt;=400, 12,
      H235&gt;=300, 11,
      H235&gt;=250, 10,
      H235&gt;=200, 9,
      H235&gt;=150, 8,
      H235&gt;=100, 7,
      H235&gt;=50, 6,
      H235&gt;=0, 5
    ),
    MATCH(J235, 'Shipping cost'!$B$4:$E$4, 0)
  ),
  E235="Standard",
  INDEX('Shipping cost'!$H:$K,
    IFS(
      H235&gt;=400, 12,
      H235&gt;=300, 11,
      H235&gt;=250, 10,
      H235&gt;=200, 9,
      H235&gt;=150, 8,
      H235&gt;=100, 7,
      H235&gt;=50, 6,
      H235&gt;=0, 5
    ),
    MATCH(J235, 'Shipping cost'!$H$4:$K$4, 0)
  ),
  E235="Express",
  INDEX('Shipping cost'!$N:$Q,
    IFS(
      H235&gt;=400, 12,
      H235&gt;=300, 11,
      H235&gt;=250, 10,
      H235&gt;=200, 9,
      H235&gt;=150, 8,
      H235&gt;=100, 7,
      H235&gt;=50, 6,
      H235&gt;=0, 5
    ),
    MATCH(J235, 'Shipping cost'!$N$4:$Q$4, 0)
  ),
  TRUE, 0
)
</f>
        <v>2.27</v>
      </c>
      <c r="L235" s="8">
        <f t="shared" si="1"/>
        <v>4</v>
      </c>
    </row>
    <row r="236" ht="15.75" customHeight="1">
      <c r="A236" s="3">
        <v>30624.0</v>
      </c>
      <c r="B236" s="10">
        <v>45020.0</v>
      </c>
      <c r="C236" s="11" t="s">
        <v>12</v>
      </c>
      <c r="D236" s="3" t="s">
        <v>18</v>
      </c>
      <c r="E236" s="3" t="s">
        <v>17</v>
      </c>
      <c r="F236" s="3">
        <v>4000.0</v>
      </c>
      <c r="G236" s="5">
        <f>VLOOKUP(D236,'Product details'!$B$3:$E$9,4,FALSE)</f>
        <v>25</v>
      </c>
      <c r="H236" s="6">
        <f>VLOOKUP(D236,'Product details'!$B$3:$E$9,3,FALSE)</f>
        <v>150</v>
      </c>
      <c r="I236" s="5">
        <f>VLOOKUP(D236,'Product details'!$B$3:$F$9,5,FALSE)</f>
        <v>5</v>
      </c>
      <c r="J236" s="6" t="str">
        <f>IFS(
  AND(F236&gt;=0, F236&lt;=2499), Regions!C$3,
  AND(F236&gt;=2500, F236&lt;=4999), Regions!C$4,
  AND(F236&gt;=5000, F236&lt;=7499), Regions!C$5,
  AND(F236&gt;=7500, F236&lt;=9999), Regions!C$6
)
</f>
        <v>East</v>
      </c>
      <c r="K236" s="7">
        <f t="array" ref="K236">IFS(
  E236="Economy",
  INDEX('Shipping cost'!$B:$E,
    IFS(
      H236&gt;=400, 12,
      H236&gt;=300, 11,
      H236&gt;=250, 10,
      H236&gt;=200, 9,
      H236&gt;=150, 8,
      H236&gt;=100, 7,
      H236&gt;=50, 6,
      H236&gt;=0, 5
    ),
    MATCH(J236, 'Shipping cost'!$B$4:$E$4, 0)
  ),
  E236="Standard",
  INDEX('Shipping cost'!$H:$K,
    IFS(
      H236&gt;=400, 12,
      H236&gt;=300, 11,
      H236&gt;=250, 10,
      H236&gt;=200, 9,
      H236&gt;=150, 8,
      H236&gt;=100, 7,
      H236&gt;=50, 6,
      H236&gt;=0, 5
    ),
    MATCH(J236, 'Shipping cost'!$H$4:$K$4, 0)
  ),
  E236="Express",
  INDEX('Shipping cost'!$N:$Q,
    IFS(
      H236&gt;=400, 12,
      H236&gt;=300, 11,
      H236&gt;=250, 10,
      H236&gt;=200, 9,
      H236&gt;=150, 8,
      H236&gt;=100, 7,
      H236&gt;=50, 6,
      H236&gt;=0, 5
    ),
    MATCH(J236, 'Shipping cost'!$N$4:$Q$4, 0)
  ),
  TRUE, 0
)
</f>
        <v>2.01</v>
      </c>
      <c r="L236" s="8">
        <f t="shared" si="1"/>
        <v>4</v>
      </c>
    </row>
    <row r="237" ht="15.75" customHeight="1">
      <c r="A237" s="3">
        <v>40747.0</v>
      </c>
      <c r="B237" s="4">
        <v>45020.0</v>
      </c>
      <c r="C237" s="3" t="s">
        <v>12</v>
      </c>
      <c r="D237" s="3" t="s">
        <v>23</v>
      </c>
      <c r="E237" s="3" t="s">
        <v>17</v>
      </c>
      <c r="F237" s="3">
        <v>8199.0</v>
      </c>
      <c r="G237" s="5">
        <f>VLOOKUP(D237,'Product details'!$B$3:$E$9,4,FALSE)</f>
        <v>25</v>
      </c>
      <c r="H237" s="6">
        <f>VLOOKUP(D237,'Product details'!$B$3:$E$9,3,FALSE)</f>
        <v>50</v>
      </c>
      <c r="I237" s="5">
        <f>VLOOKUP(D237,'Product details'!$B$3:$F$9,5,FALSE)</f>
        <v>3</v>
      </c>
      <c r="J237" s="6" t="str">
        <f>IFS(
  AND(F237&gt;=0, F237&lt;=2499), Regions!C$3,
  AND(F237&gt;=2500, F237&lt;=4999), Regions!C$4,
  AND(F237&gt;=5000, F237&lt;=7499), Regions!C$5,
  AND(F237&gt;=7500, F237&lt;=9999), Regions!C$6
)
</f>
        <v>West</v>
      </c>
      <c r="K237" s="7">
        <f t="array" ref="K237">IFS(
  E237="Economy",
  INDEX('Shipping cost'!$B:$E,
    IFS(
      H237&gt;=400, 12,
      H237&gt;=300, 11,
      H237&gt;=250, 10,
      H237&gt;=200, 9,
      H237&gt;=150, 8,
      H237&gt;=100, 7,
      H237&gt;=50, 6,
      H237&gt;=0, 5
    ),
    MATCH(J237, 'Shipping cost'!$B$4:$E$4, 0)
  ),
  E237="Standard",
  INDEX('Shipping cost'!$H:$K,
    IFS(
      H237&gt;=400, 12,
      H237&gt;=300, 11,
      H237&gt;=250, 10,
      H237&gt;=200, 9,
      H237&gt;=150, 8,
      H237&gt;=100, 7,
      H237&gt;=50, 6,
      H237&gt;=0, 5
    ),
    MATCH(J237, 'Shipping cost'!$H$4:$K$4, 0)
  ),
  E237="Express",
  INDEX('Shipping cost'!$N:$Q,
    IFS(
      H237&gt;=400, 12,
      H237&gt;=300, 11,
      H237&gt;=250, 10,
      H237&gt;=200, 9,
      H237&gt;=150, 8,
      H237&gt;=100, 7,
      H237&gt;=50, 6,
      H237&gt;=0, 5
    ),
    MATCH(J237, 'Shipping cost'!$N$4:$Q$4, 0)
  ),
  TRUE, 0
)
</f>
        <v>1.59</v>
      </c>
      <c r="L237" s="8">
        <f t="shared" si="1"/>
        <v>4</v>
      </c>
    </row>
    <row r="238" ht="15.75" customHeight="1">
      <c r="A238" s="3">
        <v>13458.0</v>
      </c>
      <c r="B238" s="4">
        <v>45021.0</v>
      </c>
      <c r="C238" s="3" t="s">
        <v>12</v>
      </c>
      <c r="D238" s="3" t="s">
        <v>13</v>
      </c>
      <c r="E238" s="3" t="s">
        <v>14</v>
      </c>
      <c r="F238" s="3">
        <v>5464.0</v>
      </c>
      <c r="G238" s="5">
        <f>VLOOKUP(D238,'Product details'!$B$3:$E$9,4,FALSE)</f>
        <v>300</v>
      </c>
      <c r="H238" s="6">
        <f>VLOOKUP(D238,'Product details'!$B$3:$E$9,3,FALSE)</f>
        <v>250</v>
      </c>
      <c r="I238" s="5">
        <f>VLOOKUP(D238,'Product details'!$B$3:$F$9,5,FALSE)</f>
        <v>80</v>
      </c>
      <c r="J238" s="6" t="str">
        <f>IFS(
  AND(F238&gt;=0, F238&lt;=2499), Regions!C$3,
  AND(F238&gt;=2500, F238&lt;=4999), Regions!C$4,
  AND(F238&gt;=5000, F238&lt;=7499), Regions!C$5,
  AND(F238&gt;=7500, F238&lt;=9999), Regions!C$6
)
</f>
        <v>South</v>
      </c>
      <c r="K238" s="7">
        <f t="array" ref="K238">IFS(
  E238="Economy",
  INDEX('Shipping cost'!$B:$E,
    IFS(
      H238&gt;=400, 12,
      H238&gt;=300, 11,
      H238&gt;=250, 10,
      H238&gt;=200, 9,
      H238&gt;=150, 8,
      H238&gt;=100, 7,
      H238&gt;=50, 6,
      H238&gt;=0, 5
    ),
    MATCH(J238, 'Shipping cost'!$B$4:$E$4, 0)
  ),
  E238="Standard",
  INDEX('Shipping cost'!$H:$K,
    IFS(
      H238&gt;=400, 12,
      H238&gt;=300, 11,
      H238&gt;=250, 10,
      H238&gt;=200, 9,
      H238&gt;=150, 8,
      H238&gt;=100, 7,
      H238&gt;=50, 6,
      H238&gt;=0, 5
    ),
    MATCH(J238, 'Shipping cost'!$H$4:$K$4, 0)
  ),
  E238="Express",
  INDEX('Shipping cost'!$N:$Q,
    IFS(
      H238&gt;=400, 12,
      H238&gt;=300, 11,
      H238&gt;=250, 10,
      H238&gt;=200, 9,
      H238&gt;=150, 8,
      H238&gt;=100, 7,
      H238&gt;=50, 6,
      H238&gt;=0, 5
    ),
    MATCH(J238, 'Shipping cost'!$N$4:$Q$4, 0)
  ),
  TRUE, 0
)
</f>
        <v>2.51</v>
      </c>
      <c r="L238" s="8">
        <f t="shared" si="1"/>
        <v>4</v>
      </c>
    </row>
    <row r="239" ht="15.75" customHeight="1">
      <c r="A239" s="3">
        <v>24698.0</v>
      </c>
      <c r="B239" s="4">
        <v>45021.0</v>
      </c>
      <c r="C239" s="3" t="s">
        <v>12</v>
      </c>
      <c r="D239" s="3" t="s">
        <v>22</v>
      </c>
      <c r="E239" s="3" t="s">
        <v>14</v>
      </c>
      <c r="F239" s="3">
        <v>5667.0</v>
      </c>
      <c r="G239" s="5">
        <f>VLOOKUP(D239,'Product details'!$B$3:$E$9,4,FALSE)</f>
        <v>20</v>
      </c>
      <c r="H239" s="6">
        <f>VLOOKUP(D239,'Product details'!$B$3:$E$9,3,FALSE)</f>
        <v>250</v>
      </c>
      <c r="I239" s="5">
        <f>VLOOKUP(D239,'Product details'!$B$3:$F$9,5,FALSE)</f>
        <v>3</v>
      </c>
      <c r="J239" s="6" t="str">
        <f>IFS(
  AND(F239&gt;=0, F239&lt;=2499), Regions!C$3,
  AND(F239&gt;=2500, F239&lt;=4999), Regions!C$4,
  AND(F239&gt;=5000, F239&lt;=7499), Regions!C$5,
  AND(F239&gt;=7500, F239&lt;=9999), Regions!C$6
)
</f>
        <v>South</v>
      </c>
      <c r="K239" s="7">
        <f t="array" ref="K239">IFS(
  E239="Economy",
  INDEX('Shipping cost'!$B:$E,
    IFS(
      H239&gt;=400, 12,
      H239&gt;=300, 11,
      H239&gt;=250, 10,
      H239&gt;=200, 9,
      H239&gt;=150, 8,
      H239&gt;=100, 7,
      H239&gt;=50, 6,
      H239&gt;=0, 5
    ),
    MATCH(J239, 'Shipping cost'!$B$4:$E$4, 0)
  ),
  E239="Standard",
  INDEX('Shipping cost'!$H:$K,
    IFS(
      H239&gt;=400, 12,
      H239&gt;=300, 11,
      H239&gt;=250, 10,
      H239&gt;=200, 9,
      H239&gt;=150, 8,
      H239&gt;=100, 7,
      H239&gt;=50, 6,
      H239&gt;=0, 5
    ),
    MATCH(J239, 'Shipping cost'!$H$4:$K$4, 0)
  ),
  E239="Express",
  INDEX('Shipping cost'!$N:$Q,
    IFS(
      H239&gt;=400, 12,
      H239&gt;=300, 11,
      H239&gt;=250, 10,
      H239&gt;=200, 9,
      H239&gt;=150, 8,
      H239&gt;=100, 7,
      H239&gt;=50, 6,
      H239&gt;=0, 5
    ),
    MATCH(J239, 'Shipping cost'!$N$4:$Q$4, 0)
  ),
  TRUE, 0
)
</f>
        <v>2.51</v>
      </c>
      <c r="L239" s="8">
        <f t="shared" si="1"/>
        <v>4</v>
      </c>
    </row>
    <row r="240" ht="15.75" customHeight="1">
      <c r="A240" s="3">
        <v>25993.0</v>
      </c>
      <c r="B240" s="4">
        <v>45021.0</v>
      </c>
      <c r="C240" s="3" t="s">
        <v>21</v>
      </c>
      <c r="D240" s="3" t="s">
        <v>13</v>
      </c>
      <c r="E240" s="3" t="s">
        <v>19</v>
      </c>
      <c r="F240" s="3">
        <v>5357.0</v>
      </c>
      <c r="G240" s="5">
        <f>VLOOKUP(D240,'Product details'!$B$3:$E$9,4,FALSE)</f>
        <v>300</v>
      </c>
      <c r="H240" s="6">
        <f>VLOOKUP(D240,'Product details'!$B$3:$E$9,3,FALSE)</f>
        <v>250</v>
      </c>
      <c r="I240" s="5">
        <f>VLOOKUP(D240,'Product details'!$B$3:$F$9,5,FALSE)</f>
        <v>80</v>
      </c>
      <c r="J240" s="6" t="str">
        <f>IFS(
  AND(F240&gt;=0, F240&lt;=2499), Regions!C$3,
  AND(F240&gt;=2500, F240&lt;=4999), Regions!C$4,
  AND(F240&gt;=5000, F240&lt;=7499), Regions!C$5,
  AND(F240&gt;=7500, F240&lt;=9999), Regions!C$6
)
</f>
        <v>South</v>
      </c>
      <c r="K240" s="7">
        <f t="array" ref="K240">IFS(
  E240="Economy",
  INDEX('Shipping cost'!$B:$E,
    IFS(
      H240&gt;=400, 12,
      H240&gt;=300, 11,
      H240&gt;=250, 10,
      H240&gt;=200, 9,
      H240&gt;=150, 8,
      H240&gt;=100, 7,
      H240&gt;=50, 6,
      H240&gt;=0, 5
    ),
    MATCH(J240, 'Shipping cost'!$B$4:$E$4, 0)
  ),
  E240="Standard",
  INDEX('Shipping cost'!$H:$K,
    IFS(
      H240&gt;=400, 12,
      H240&gt;=300, 11,
      H240&gt;=250, 10,
      H240&gt;=200, 9,
      H240&gt;=150, 8,
      H240&gt;=100, 7,
      H240&gt;=50, 6,
      H240&gt;=0, 5
    ),
    MATCH(J240, 'Shipping cost'!$H$4:$K$4, 0)
  ),
  E240="Express",
  INDEX('Shipping cost'!$N:$Q,
    IFS(
      H240&gt;=400, 12,
      H240&gt;=300, 11,
      H240&gt;=250, 10,
      H240&gt;=200, 9,
      H240&gt;=150, 8,
      H240&gt;=100, 7,
      H240&gt;=50, 6,
      H240&gt;=0, 5
    ),
    MATCH(J240, 'Shipping cost'!$N$4:$Q$4, 0)
  ),
  TRUE, 0
)
</f>
        <v>3.02</v>
      </c>
      <c r="L240" s="8">
        <f t="shared" si="1"/>
        <v>4</v>
      </c>
    </row>
    <row r="241" ht="15.75" customHeight="1">
      <c r="A241" s="3">
        <v>98569.0</v>
      </c>
      <c r="B241" s="10">
        <v>45021.0</v>
      </c>
      <c r="C241" s="11" t="s">
        <v>12</v>
      </c>
      <c r="D241" s="3" t="s">
        <v>13</v>
      </c>
      <c r="E241" s="3" t="s">
        <v>17</v>
      </c>
      <c r="F241" s="3">
        <v>1800.0</v>
      </c>
      <c r="G241" s="5">
        <f>VLOOKUP(D241,'Product details'!$B$3:$E$9,4,FALSE)</f>
        <v>300</v>
      </c>
      <c r="H241" s="6">
        <f>VLOOKUP(D241,'Product details'!$B$3:$E$9,3,FALSE)</f>
        <v>250</v>
      </c>
      <c r="I241" s="5">
        <f>VLOOKUP(D241,'Product details'!$B$3:$F$9,5,FALSE)</f>
        <v>80</v>
      </c>
      <c r="J241" s="6" t="str">
        <f>IFS(
  AND(F241&gt;=0, F241&lt;=2499), Regions!C$3,
  AND(F241&gt;=2500, F241&lt;=4999), Regions!C$4,
  AND(F241&gt;=5000, F241&lt;=7499), Regions!C$5,
  AND(F241&gt;=7500, F241&lt;=9999), Regions!C$6
)
</f>
        <v>North</v>
      </c>
      <c r="K241" s="7">
        <f t="array" ref="K241">IFS(
  E241="Economy",
  INDEX('Shipping cost'!$B:$E,
    IFS(
      H241&gt;=400, 12,
      H241&gt;=300, 11,
      H241&gt;=250, 10,
      H241&gt;=200, 9,
      H241&gt;=150, 8,
      H241&gt;=100, 7,
      H241&gt;=50, 6,
      H241&gt;=0, 5
    ),
    MATCH(J241, 'Shipping cost'!$B$4:$E$4, 0)
  ),
  E241="Standard",
  INDEX('Shipping cost'!$H:$K,
    IFS(
      H241&gt;=400, 12,
      H241&gt;=300, 11,
      H241&gt;=250, 10,
      H241&gt;=200, 9,
      H241&gt;=150, 8,
      H241&gt;=100, 7,
      H241&gt;=50, 6,
      H241&gt;=0, 5
    ),
    MATCH(J241, 'Shipping cost'!$H$4:$K$4, 0)
  ),
  E241="Express",
  INDEX('Shipping cost'!$N:$Q,
    IFS(
      H241&gt;=400, 12,
      H241&gt;=300, 11,
      H241&gt;=250, 10,
      H241&gt;=200, 9,
      H241&gt;=150, 8,
      H241&gt;=100, 7,
      H241&gt;=50, 6,
      H241&gt;=0, 5
    ),
    MATCH(J241, 'Shipping cost'!$N$4:$Q$4, 0)
  ),
  TRUE, 0
)
</f>
        <v>2.96</v>
      </c>
      <c r="L241" s="8">
        <f t="shared" si="1"/>
        <v>4</v>
      </c>
    </row>
    <row r="242" ht="15.75" customHeight="1">
      <c r="A242" s="3">
        <v>56396.0</v>
      </c>
      <c r="B242" s="10">
        <v>45022.0</v>
      </c>
      <c r="C242" s="11" t="s">
        <v>12</v>
      </c>
      <c r="D242" s="3" t="s">
        <v>16</v>
      </c>
      <c r="E242" s="3" t="s">
        <v>14</v>
      </c>
      <c r="F242" s="3">
        <v>9437.0</v>
      </c>
      <c r="G242" s="5">
        <f>VLOOKUP(D242,'Product details'!$B$3:$E$9,4,FALSE)</f>
        <v>5</v>
      </c>
      <c r="H242" s="6">
        <f>VLOOKUP(D242,'Product details'!$B$3:$E$9,3,FALSE)</f>
        <v>20</v>
      </c>
      <c r="I242" s="5">
        <f>VLOOKUP(D242,'Product details'!$B$3:$F$9,5,FALSE)</f>
        <v>1</v>
      </c>
      <c r="J242" s="6" t="str">
        <f>IFS(
  AND(F242&gt;=0, F242&lt;=2499), Regions!C$3,
  AND(F242&gt;=2500, F242&lt;=4999), Regions!C$4,
  AND(F242&gt;=5000, F242&lt;=7499), Regions!C$5,
  AND(F242&gt;=7500, F242&lt;=9999), Regions!C$6
)
</f>
        <v>West</v>
      </c>
      <c r="K242" s="7">
        <f t="array" ref="K242">IFS(
  E242="Economy",
  INDEX('Shipping cost'!$B:$E,
    IFS(
      H242&gt;=400, 12,
      H242&gt;=300, 11,
      H242&gt;=250, 10,
      H242&gt;=200, 9,
      H242&gt;=150, 8,
      H242&gt;=100, 7,
      H242&gt;=50, 6,
      H242&gt;=0, 5
    ),
    MATCH(J242, 'Shipping cost'!$B$4:$E$4, 0)
  ),
  E242="Standard",
  INDEX('Shipping cost'!$H:$K,
    IFS(
      H242&gt;=400, 12,
      H242&gt;=300, 11,
      H242&gt;=250, 10,
      H242&gt;=200, 9,
      H242&gt;=150, 8,
      H242&gt;=100, 7,
      H242&gt;=50, 6,
      H242&gt;=0, 5
    ),
    MATCH(J242, 'Shipping cost'!$H$4:$K$4, 0)
  ),
  E242="Express",
  INDEX('Shipping cost'!$N:$Q,
    IFS(
      H242&gt;=400, 12,
      H242&gt;=300, 11,
      H242&gt;=250, 10,
      H242&gt;=200, 9,
      H242&gt;=150, 8,
      H242&gt;=100, 7,
      H242&gt;=50, 6,
      H242&gt;=0, 5
    ),
    MATCH(J242, 'Shipping cost'!$N$4:$Q$4, 0)
  ),
  TRUE, 0
)
</f>
        <v>0.78</v>
      </c>
      <c r="L242" s="8">
        <f t="shared" si="1"/>
        <v>4</v>
      </c>
    </row>
    <row r="243" ht="15.75" customHeight="1">
      <c r="A243" s="3">
        <v>66202.0</v>
      </c>
      <c r="B243" s="4">
        <v>45022.0</v>
      </c>
      <c r="C243" s="3" t="s">
        <v>12</v>
      </c>
      <c r="D243" s="3" t="s">
        <v>13</v>
      </c>
      <c r="E243" s="3" t="s">
        <v>14</v>
      </c>
      <c r="F243" s="3">
        <v>2573.0</v>
      </c>
      <c r="G243" s="5">
        <f>VLOOKUP(D243,'Product details'!$B$3:$E$9,4,FALSE)</f>
        <v>300</v>
      </c>
      <c r="H243" s="6">
        <f>VLOOKUP(D243,'Product details'!$B$3:$E$9,3,FALSE)</f>
        <v>250</v>
      </c>
      <c r="I243" s="5">
        <f>VLOOKUP(D243,'Product details'!$B$3:$F$9,5,FALSE)</f>
        <v>80</v>
      </c>
      <c r="J243" s="6" t="str">
        <f>IFS(
  AND(F243&gt;=0, F243&lt;=2499), Regions!C$3,
  AND(F243&gt;=2500, F243&lt;=4999), Regions!C$4,
  AND(F243&gt;=5000, F243&lt;=7499), Regions!C$5,
  AND(F243&gt;=7500, F243&lt;=9999), Regions!C$6
)
</f>
        <v>East</v>
      </c>
      <c r="K243" s="7">
        <f t="array" ref="K243">IFS(
  E243="Economy",
  INDEX('Shipping cost'!$B:$E,
    IFS(
      H243&gt;=400, 12,
      H243&gt;=300, 11,
      H243&gt;=250, 10,
      H243&gt;=200, 9,
      H243&gt;=150, 8,
      H243&gt;=100, 7,
      H243&gt;=50, 6,
      H243&gt;=0, 5
    ),
    MATCH(J243, 'Shipping cost'!$B$4:$E$4, 0)
  ),
  E243="Standard",
  INDEX('Shipping cost'!$H:$K,
    IFS(
      H243&gt;=400, 12,
      H243&gt;=300, 11,
      H243&gt;=250, 10,
      H243&gt;=200, 9,
      H243&gt;=150, 8,
      H243&gt;=100, 7,
      H243&gt;=50, 6,
      H243&gt;=0, 5
    ),
    MATCH(J243, 'Shipping cost'!$H$4:$K$4, 0)
  ),
  E243="Express",
  INDEX('Shipping cost'!$N:$Q,
    IFS(
      H243&gt;=400, 12,
      H243&gt;=300, 11,
      H243&gt;=250, 10,
      H243&gt;=200, 9,
      H243&gt;=150, 8,
      H243&gt;=100, 7,
      H243&gt;=50, 6,
      H243&gt;=0, 5
    ),
    MATCH(J243, 'Shipping cost'!$N$4:$Q$4, 0)
  ),
  TRUE, 0
)
</f>
        <v>2.18</v>
      </c>
      <c r="L243" s="8">
        <f t="shared" si="1"/>
        <v>4</v>
      </c>
    </row>
    <row r="244" ht="15.75" customHeight="1">
      <c r="A244" s="3">
        <v>21065.0</v>
      </c>
      <c r="B244" s="4">
        <v>45023.0</v>
      </c>
      <c r="C244" s="3" t="s">
        <v>12</v>
      </c>
      <c r="D244" s="3" t="s">
        <v>13</v>
      </c>
      <c r="E244" s="3" t="s">
        <v>19</v>
      </c>
      <c r="F244" s="3">
        <v>8907.0</v>
      </c>
      <c r="G244" s="5">
        <f>VLOOKUP(D244,'Product details'!$B$3:$E$9,4,FALSE)</f>
        <v>300</v>
      </c>
      <c r="H244" s="6">
        <f>VLOOKUP(D244,'Product details'!$B$3:$E$9,3,FALSE)</f>
        <v>250</v>
      </c>
      <c r="I244" s="5">
        <f>VLOOKUP(D244,'Product details'!$B$3:$F$9,5,FALSE)</f>
        <v>80</v>
      </c>
      <c r="J244" s="6" t="str">
        <f>IFS(
  AND(F244&gt;=0, F244&lt;=2499), Regions!C$3,
  AND(F244&gt;=2500, F244&lt;=4999), Regions!C$4,
  AND(F244&gt;=5000, F244&lt;=7499), Regions!C$5,
  AND(F244&gt;=7500, F244&lt;=9999), Regions!C$6
)
</f>
        <v>West</v>
      </c>
      <c r="K244" s="7">
        <f t="array" ref="K244">IFS(
  E244="Economy",
  INDEX('Shipping cost'!$B:$E,
    IFS(
      H244&gt;=400, 12,
      H244&gt;=300, 11,
      H244&gt;=250, 10,
      H244&gt;=200, 9,
      H244&gt;=150, 8,
      H244&gt;=100, 7,
      H244&gt;=50, 6,
      H244&gt;=0, 5
    ),
    MATCH(J244, 'Shipping cost'!$B$4:$E$4, 0)
  ),
  E244="Standard",
  INDEX('Shipping cost'!$H:$K,
    IFS(
      H244&gt;=400, 12,
      H244&gt;=300, 11,
      H244&gt;=250, 10,
      H244&gt;=200, 9,
      H244&gt;=150, 8,
      H244&gt;=100, 7,
      H244&gt;=50, 6,
      H244&gt;=0, 5
    ),
    MATCH(J244, 'Shipping cost'!$H$4:$K$4, 0)
  ),
  E244="Express",
  INDEX('Shipping cost'!$N:$Q,
    IFS(
      H244&gt;=400, 12,
      H244&gt;=300, 11,
      H244&gt;=250, 10,
      H244&gt;=200, 9,
      H244&gt;=150, 8,
      H244&gt;=100, 7,
      H244&gt;=50, 6,
      H244&gt;=0, 5
    ),
    MATCH(J244, 'Shipping cost'!$N$4:$Q$4, 0)
  ),
  TRUE, 0
)
</f>
        <v>3.47</v>
      </c>
      <c r="L244" s="8">
        <f t="shared" si="1"/>
        <v>4</v>
      </c>
    </row>
    <row r="245" ht="15.75" customHeight="1">
      <c r="A245" s="3">
        <v>26199.0</v>
      </c>
      <c r="B245" s="10">
        <v>45023.0</v>
      </c>
      <c r="C245" s="11" t="s">
        <v>12</v>
      </c>
      <c r="D245" s="3" t="s">
        <v>13</v>
      </c>
      <c r="E245" s="3" t="s">
        <v>19</v>
      </c>
      <c r="F245" s="3">
        <v>5958.0</v>
      </c>
      <c r="G245" s="5">
        <f>VLOOKUP(D245,'Product details'!$B$3:$E$9,4,FALSE)</f>
        <v>300</v>
      </c>
      <c r="H245" s="6">
        <f>VLOOKUP(D245,'Product details'!$B$3:$E$9,3,FALSE)</f>
        <v>250</v>
      </c>
      <c r="I245" s="5">
        <f>VLOOKUP(D245,'Product details'!$B$3:$F$9,5,FALSE)</f>
        <v>80</v>
      </c>
      <c r="J245" s="6" t="str">
        <f>IFS(
  AND(F245&gt;=0, F245&lt;=2499), Regions!C$3,
  AND(F245&gt;=2500, F245&lt;=4999), Regions!C$4,
  AND(F245&gt;=5000, F245&lt;=7499), Regions!C$5,
  AND(F245&gt;=7500, F245&lt;=9999), Regions!C$6
)
</f>
        <v>South</v>
      </c>
      <c r="K245" s="7">
        <f t="array" ref="K245">IFS(
  E245="Economy",
  INDEX('Shipping cost'!$B:$E,
    IFS(
      H245&gt;=400, 12,
      H245&gt;=300, 11,
      H245&gt;=250, 10,
      H245&gt;=200, 9,
      H245&gt;=150, 8,
      H245&gt;=100, 7,
      H245&gt;=50, 6,
      H245&gt;=0, 5
    ),
    MATCH(J245, 'Shipping cost'!$B$4:$E$4, 0)
  ),
  E245="Standard",
  INDEX('Shipping cost'!$H:$K,
    IFS(
      H245&gt;=400, 12,
      H245&gt;=300, 11,
      H245&gt;=250, 10,
      H245&gt;=200, 9,
      H245&gt;=150, 8,
      H245&gt;=100, 7,
      H245&gt;=50, 6,
      H245&gt;=0, 5
    ),
    MATCH(J245, 'Shipping cost'!$H$4:$K$4, 0)
  ),
  E245="Express",
  INDEX('Shipping cost'!$N:$Q,
    IFS(
      H245&gt;=400, 12,
      H245&gt;=300, 11,
      H245&gt;=250, 10,
      H245&gt;=200, 9,
      H245&gt;=150, 8,
      H245&gt;=100, 7,
      H245&gt;=50, 6,
      H245&gt;=0, 5
    ),
    MATCH(J245, 'Shipping cost'!$N$4:$Q$4, 0)
  ),
  TRUE, 0
)
</f>
        <v>3.02</v>
      </c>
      <c r="L245" s="8">
        <f t="shared" si="1"/>
        <v>4</v>
      </c>
    </row>
    <row r="246" ht="15.75" customHeight="1">
      <c r="A246" s="3">
        <v>50514.0</v>
      </c>
      <c r="B246" s="4">
        <v>45023.0</v>
      </c>
      <c r="C246" s="3" t="s">
        <v>12</v>
      </c>
      <c r="D246" s="3" t="s">
        <v>13</v>
      </c>
      <c r="E246" s="3" t="s">
        <v>14</v>
      </c>
      <c r="F246" s="3">
        <v>6684.0</v>
      </c>
      <c r="G246" s="5">
        <f>VLOOKUP(D246,'Product details'!$B$3:$E$9,4,FALSE)</f>
        <v>300</v>
      </c>
      <c r="H246" s="6">
        <f>VLOOKUP(D246,'Product details'!$B$3:$E$9,3,FALSE)</f>
        <v>250</v>
      </c>
      <c r="I246" s="5">
        <f>VLOOKUP(D246,'Product details'!$B$3:$F$9,5,FALSE)</f>
        <v>80</v>
      </c>
      <c r="J246" s="6" t="str">
        <f>IFS(
  AND(F246&gt;=0, F246&lt;=2499), Regions!C$3,
  AND(F246&gt;=2500, F246&lt;=4999), Regions!C$4,
  AND(F246&gt;=5000, F246&lt;=7499), Regions!C$5,
  AND(F246&gt;=7500, F246&lt;=9999), Regions!C$6
)
</f>
        <v>South</v>
      </c>
      <c r="K246" s="7">
        <f t="array" ref="K246">IFS(
  E246="Economy",
  INDEX('Shipping cost'!$B:$E,
    IFS(
      H246&gt;=400, 12,
      H246&gt;=300, 11,
      H246&gt;=250, 10,
      H246&gt;=200, 9,
      H246&gt;=150, 8,
      H246&gt;=100, 7,
      H246&gt;=50, 6,
      H246&gt;=0, 5
    ),
    MATCH(J246, 'Shipping cost'!$B$4:$E$4, 0)
  ),
  E246="Standard",
  INDEX('Shipping cost'!$H:$K,
    IFS(
      H246&gt;=400, 12,
      H246&gt;=300, 11,
      H246&gt;=250, 10,
      H246&gt;=200, 9,
      H246&gt;=150, 8,
      H246&gt;=100, 7,
      H246&gt;=50, 6,
      H246&gt;=0, 5
    ),
    MATCH(J246, 'Shipping cost'!$H$4:$K$4, 0)
  ),
  E246="Express",
  INDEX('Shipping cost'!$N:$Q,
    IFS(
      H246&gt;=400, 12,
      H246&gt;=300, 11,
      H246&gt;=250, 10,
      H246&gt;=200, 9,
      H246&gt;=150, 8,
      H246&gt;=100, 7,
      H246&gt;=50, 6,
      H246&gt;=0, 5
    ),
    MATCH(J246, 'Shipping cost'!$N$4:$Q$4, 0)
  ),
  TRUE, 0
)
</f>
        <v>2.51</v>
      </c>
      <c r="L246" s="8">
        <f t="shared" si="1"/>
        <v>4</v>
      </c>
    </row>
    <row r="247" ht="15.75" customHeight="1">
      <c r="A247" s="3">
        <v>79621.0</v>
      </c>
      <c r="B247" s="4">
        <v>45025.0</v>
      </c>
      <c r="C247" s="3" t="s">
        <v>21</v>
      </c>
      <c r="D247" s="3" t="s">
        <v>16</v>
      </c>
      <c r="E247" s="3" t="s">
        <v>19</v>
      </c>
      <c r="F247" s="3">
        <v>1195.0</v>
      </c>
      <c r="G247" s="5">
        <f>VLOOKUP(D247,'Product details'!$B$3:$E$9,4,FALSE)</f>
        <v>5</v>
      </c>
      <c r="H247" s="6">
        <f>VLOOKUP(D247,'Product details'!$B$3:$E$9,3,FALSE)</f>
        <v>20</v>
      </c>
      <c r="I247" s="5">
        <f>VLOOKUP(D247,'Product details'!$B$3:$F$9,5,FALSE)</f>
        <v>1</v>
      </c>
      <c r="J247" s="6" t="str">
        <f>IFS(
  AND(F247&gt;=0, F247&lt;=2499), Regions!C$3,
  AND(F247&gt;=2500, F247&lt;=4999), Regions!C$4,
  AND(F247&gt;=5000, F247&lt;=7499), Regions!C$5,
  AND(F247&gt;=7500, F247&lt;=9999), Regions!C$6
)
</f>
        <v>North</v>
      </c>
      <c r="K247" s="7">
        <f t="array" ref="K247">IFS(
  E247="Economy",
  INDEX('Shipping cost'!$B:$E,
    IFS(
      H247&gt;=400, 12,
      H247&gt;=300, 11,
      H247&gt;=250, 10,
      H247&gt;=200, 9,
      H247&gt;=150, 8,
      H247&gt;=100, 7,
      H247&gt;=50, 6,
      H247&gt;=0, 5
    ),
    MATCH(J247, 'Shipping cost'!$B$4:$E$4, 0)
  ),
  E247="Standard",
  INDEX('Shipping cost'!$H:$K,
    IFS(
      H247&gt;=400, 12,
      H247&gt;=300, 11,
      H247&gt;=250, 10,
      H247&gt;=200, 9,
      H247&gt;=150, 8,
      H247&gt;=100, 7,
      H247&gt;=50, 6,
      H247&gt;=0, 5
    ),
    MATCH(J247, 'Shipping cost'!$H$4:$K$4, 0)
  ),
  E247="Express",
  INDEX('Shipping cost'!$N:$Q,
    IFS(
      H247&gt;=400, 12,
      H247&gt;=300, 11,
      H247&gt;=250, 10,
      H247&gt;=200, 9,
      H247&gt;=150, 8,
      H247&gt;=100, 7,
      H247&gt;=50, 6,
      H247&gt;=0, 5
    ),
    MATCH(J247, 'Shipping cost'!$N$4:$Q$4, 0)
  ),
  TRUE, 0
)
</f>
        <v>0.6</v>
      </c>
      <c r="L247" s="8">
        <f t="shared" si="1"/>
        <v>4</v>
      </c>
    </row>
    <row r="248" ht="15.75" customHeight="1">
      <c r="A248" s="3">
        <v>98882.0</v>
      </c>
      <c r="B248" s="4">
        <v>45025.0</v>
      </c>
      <c r="C248" s="3" t="s">
        <v>12</v>
      </c>
      <c r="D248" s="3" t="s">
        <v>23</v>
      </c>
      <c r="E248" s="3" t="s">
        <v>17</v>
      </c>
      <c r="F248" s="3">
        <v>1738.0</v>
      </c>
      <c r="G248" s="5">
        <f>VLOOKUP(D248,'Product details'!$B$3:$E$9,4,FALSE)</f>
        <v>25</v>
      </c>
      <c r="H248" s="6">
        <f>VLOOKUP(D248,'Product details'!$B$3:$E$9,3,FALSE)</f>
        <v>50</v>
      </c>
      <c r="I248" s="5">
        <f>VLOOKUP(D248,'Product details'!$B$3:$F$9,5,FALSE)</f>
        <v>3</v>
      </c>
      <c r="J248" s="6" t="str">
        <f>IFS(
  AND(F248&gt;=0, F248&lt;=2499), Regions!C$3,
  AND(F248&gt;=2500, F248&lt;=4999), Regions!C$4,
  AND(F248&gt;=5000, F248&lt;=7499), Regions!C$5,
  AND(F248&gt;=7500, F248&lt;=9999), Regions!C$6
)
</f>
        <v>North</v>
      </c>
      <c r="K248" s="7">
        <f t="array" ref="K248">IFS(
  E248="Economy",
  INDEX('Shipping cost'!$B:$E,
    IFS(
      H248&gt;=400, 12,
      H248&gt;=300, 11,
      H248&gt;=250, 10,
      H248&gt;=200, 9,
      H248&gt;=150, 8,
      H248&gt;=100, 7,
      H248&gt;=50, 6,
      H248&gt;=0, 5
    ),
    MATCH(J248, 'Shipping cost'!$B$4:$E$4, 0)
  ),
  E248="Standard",
  INDEX('Shipping cost'!$H:$K,
    IFS(
      H248&gt;=400, 12,
      H248&gt;=300, 11,
      H248&gt;=250, 10,
      H248&gt;=200, 9,
      H248&gt;=150, 8,
      H248&gt;=100, 7,
      H248&gt;=50, 6,
      H248&gt;=0, 5
    ),
    MATCH(J248, 'Shipping cost'!$H$4:$K$4, 0)
  ),
  E248="Express",
  INDEX('Shipping cost'!$N:$Q,
    IFS(
      H248&gt;=400, 12,
      H248&gt;=300, 11,
      H248&gt;=250, 10,
      H248&gt;=200, 9,
      H248&gt;=150, 8,
      H248&gt;=100, 7,
      H248&gt;=50, 6,
      H248&gt;=0, 5
    ),
    MATCH(J248, 'Shipping cost'!$N$4:$Q$4, 0)
  ),
  TRUE, 0
)
</f>
        <v>1.02</v>
      </c>
      <c r="L248" s="8">
        <f t="shared" si="1"/>
        <v>4</v>
      </c>
    </row>
    <row r="249" ht="15.75" customHeight="1">
      <c r="A249" s="3">
        <v>60913.0</v>
      </c>
      <c r="B249" s="4">
        <v>45027.0</v>
      </c>
      <c r="C249" s="3" t="s">
        <v>12</v>
      </c>
      <c r="D249" s="3" t="s">
        <v>16</v>
      </c>
      <c r="E249" s="3" t="s">
        <v>14</v>
      </c>
      <c r="F249" s="3">
        <v>3117.0</v>
      </c>
      <c r="G249" s="5">
        <f>VLOOKUP(D249,'Product details'!$B$3:$E$9,4,FALSE)</f>
        <v>5</v>
      </c>
      <c r="H249" s="6">
        <f>VLOOKUP(D249,'Product details'!$B$3:$E$9,3,FALSE)</f>
        <v>20</v>
      </c>
      <c r="I249" s="5">
        <f>VLOOKUP(D249,'Product details'!$B$3:$F$9,5,FALSE)</f>
        <v>1</v>
      </c>
      <c r="J249" s="6" t="str">
        <f>IFS(
  AND(F249&gt;=0, F249&lt;=2499), Regions!C$3,
  AND(F249&gt;=2500, F249&lt;=4999), Regions!C$4,
  AND(F249&gt;=5000, F249&lt;=7499), Regions!C$5,
  AND(F249&gt;=7500, F249&lt;=9999), Regions!C$6
)
</f>
        <v>East</v>
      </c>
      <c r="K249" s="7">
        <f t="array" ref="K249">IFS(
  E249="Economy",
  INDEX('Shipping cost'!$B:$E,
    IFS(
      H249&gt;=400, 12,
      H249&gt;=300, 11,
      H249&gt;=250, 10,
      H249&gt;=200, 9,
      H249&gt;=150, 8,
      H249&gt;=100, 7,
      H249&gt;=50, 6,
      H249&gt;=0, 5
    ),
    MATCH(J249, 'Shipping cost'!$B$4:$E$4, 0)
  ),
  E249="Standard",
  INDEX('Shipping cost'!$H:$K,
    IFS(
      H249&gt;=400, 12,
      H249&gt;=300, 11,
      H249&gt;=250, 10,
      H249&gt;=200, 9,
      H249&gt;=150, 8,
      H249&gt;=100, 7,
      H249&gt;=50, 6,
      H249&gt;=0, 5
    ),
    MATCH(J249, 'Shipping cost'!$H$4:$K$4, 0)
  ),
  E249="Express",
  INDEX('Shipping cost'!$N:$Q,
    IFS(
      H249&gt;=400, 12,
      H249&gt;=300, 11,
      H249&gt;=250, 10,
      H249&gt;=200, 9,
      H249&gt;=150, 8,
      H249&gt;=100, 7,
      H249&gt;=50, 6,
      H249&gt;=0, 5
    ),
    MATCH(J249, 'Shipping cost'!$N$4:$Q$4, 0)
  ),
  TRUE, 0
)
</f>
        <v>0.58</v>
      </c>
      <c r="L249" s="8">
        <f t="shared" si="1"/>
        <v>4</v>
      </c>
    </row>
    <row r="250" ht="15.75" customHeight="1">
      <c r="A250" s="3">
        <v>86398.0</v>
      </c>
      <c r="B250" s="4">
        <v>45027.0</v>
      </c>
      <c r="C250" s="3" t="s">
        <v>12</v>
      </c>
      <c r="D250" s="3" t="s">
        <v>16</v>
      </c>
      <c r="E250" s="3" t="s">
        <v>14</v>
      </c>
      <c r="F250" s="3">
        <v>1896.0</v>
      </c>
      <c r="G250" s="5">
        <f>VLOOKUP(D250,'Product details'!$B$3:$E$9,4,FALSE)</f>
        <v>5</v>
      </c>
      <c r="H250" s="6">
        <f>VLOOKUP(D250,'Product details'!$B$3:$E$9,3,FALSE)</f>
        <v>20</v>
      </c>
      <c r="I250" s="5">
        <f>VLOOKUP(D250,'Product details'!$B$3:$F$9,5,FALSE)</f>
        <v>1</v>
      </c>
      <c r="J250" s="6" t="str">
        <f>IFS(
  AND(F250&gt;=0, F250&lt;=2499), Regions!C$3,
  AND(F250&gt;=2500, F250&lt;=4999), Regions!C$4,
  AND(F250&gt;=5000, F250&lt;=7499), Regions!C$5,
  AND(F250&gt;=7500, F250&lt;=9999), Regions!C$6
)
</f>
        <v>North</v>
      </c>
      <c r="K250" s="7">
        <f t="array" ref="K250">IFS(
  E250="Economy",
  INDEX('Shipping cost'!$B:$E,
    IFS(
      H250&gt;=400, 12,
      H250&gt;=300, 11,
      H250&gt;=250, 10,
      H250&gt;=200, 9,
      H250&gt;=150, 8,
      H250&gt;=100, 7,
      H250&gt;=50, 6,
      H250&gt;=0, 5
    ),
    MATCH(J250, 'Shipping cost'!$B$4:$E$4, 0)
  ),
  E250="Standard",
  INDEX('Shipping cost'!$H:$K,
    IFS(
      H250&gt;=400, 12,
      H250&gt;=300, 11,
      H250&gt;=250, 10,
      H250&gt;=200, 9,
      H250&gt;=150, 8,
      H250&gt;=100, 7,
      H250&gt;=50, 6,
      H250&gt;=0, 5
    ),
    MATCH(J250, 'Shipping cost'!$H$4:$K$4, 0)
  ),
  E250="Express",
  INDEX('Shipping cost'!$N:$Q,
    IFS(
      H250&gt;=400, 12,
      H250&gt;=300, 11,
      H250&gt;=250, 10,
      H250&gt;=200, 9,
      H250&gt;=150, 8,
      H250&gt;=100, 7,
      H250&gt;=50, 6,
      H250&gt;=0, 5
    ),
    MATCH(J250, 'Shipping cost'!$N$4:$Q$4, 0)
  ),
  TRUE, 0
)
</f>
        <v>0.5</v>
      </c>
      <c r="L250" s="8">
        <f t="shared" si="1"/>
        <v>4</v>
      </c>
    </row>
    <row r="251" ht="15.75" customHeight="1">
      <c r="A251" s="3">
        <v>13947.0</v>
      </c>
      <c r="B251" s="10">
        <v>45028.0</v>
      </c>
      <c r="C251" s="11" t="s">
        <v>12</v>
      </c>
      <c r="D251" s="3" t="s">
        <v>13</v>
      </c>
      <c r="E251" s="3" t="s">
        <v>14</v>
      </c>
      <c r="F251" s="3">
        <v>6978.0</v>
      </c>
      <c r="G251" s="5">
        <f>VLOOKUP(D251,'Product details'!$B$3:$E$9,4,FALSE)</f>
        <v>300</v>
      </c>
      <c r="H251" s="6">
        <f>VLOOKUP(D251,'Product details'!$B$3:$E$9,3,FALSE)</f>
        <v>250</v>
      </c>
      <c r="I251" s="5">
        <f>VLOOKUP(D251,'Product details'!$B$3:$F$9,5,FALSE)</f>
        <v>80</v>
      </c>
      <c r="J251" s="6" t="str">
        <f>IFS(
  AND(F251&gt;=0, F251&lt;=2499), Regions!C$3,
  AND(F251&gt;=2500, F251&lt;=4999), Regions!C$4,
  AND(F251&gt;=5000, F251&lt;=7499), Regions!C$5,
  AND(F251&gt;=7500, F251&lt;=9999), Regions!C$6
)
</f>
        <v>South</v>
      </c>
      <c r="K251" s="7">
        <f t="array" ref="K251">IFS(
  E251="Economy",
  INDEX('Shipping cost'!$B:$E,
    IFS(
      H251&gt;=400, 12,
      H251&gt;=300, 11,
      H251&gt;=250, 10,
      H251&gt;=200, 9,
      H251&gt;=150, 8,
      H251&gt;=100, 7,
      H251&gt;=50, 6,
      H251&gt;=0, 5
    ),
    MATCH(J251, 'Shipping cost'!$B$4:$E$4, 0)
  ),
  E251="Standard",
  INDEX('Shipping cost'!$H:$K,
    IFS(
      H251&gt;=400, 12,
      H251&gt;=300, 11,
      H251&gt;=250, 10,
      H251&gt;=200, 9,
      H251&gt;=150, 8,
      H251&gt;=100, 7,
      H251&gt;=50, 6,
      H251&gt;=0, 5
    ),
    MATCH(J251, 'Shipping cost'!$H$4:$K$4, 0)
  ),
  E251="Express",
  INDEX('Shipping cost'!$N:$Q,
    IFS(
      H251&gt;=400, 12,
      H251&gt;=300, 11,
      H251&gt;=250, 10,
      H251&gt;=200, 9,
      H251&gt;=150, 8,
      H251&gt;=100, 7,
      H251&gt;=50, 6,
      H251&gt;=0, 5
    ),
    MATCH(J251, 'Shipping cost'!$N$4:$Q$4, 0)
  ),
  TRUE, 0
)
</f>
        <v>2.51</v>
      </c>
      <c r="L251" s="8">
        <f t="shared" si="1"/>
        <v>4</v>
      </c>
    </row>
    <row r="252" ht="15.75" customHeight="1">
      <c r="A252" s="3">
        <v>36676.0</v>
      </c>
      <c r="B252" s="10">
        <v>45028.0</v>
      </c>
      <c r="C252" s="11" t="s">
        <v>12</v>
      </c>
      <c r="D252" s="3" t="s">
        <v>13</v>
      </c>
      <c r="E252" s="3" t="s">
        <v>19</v>
      </c>
      <c r="F252" s="3">
        <v>6589.0</v>
      </c>
      <c r="G252" s="5">
        <f>VLOOKUP(D252,'Product details'!$B$3:$E$9,4,FALSE)</f>
        <v>300</v>
      </c>
      <c r="H252" s="6">
        <f>VLOOKUP(D252,'Product details'!$B$3:$E$9,3,FALSE)</f>
        <v>250</v>
      </c>
      <c r="I252" s="5">
        <f>VLOOKUP(D252,'Product details'!$B$3:$F$9,5,FALSE)</f>
        <v>80</v>
      </c>
      <c r="J252" s="6" t="str">
        <f>IFS(
  AND(F252&gt;=0, F252&lt;=2499), Regions!C$3,
  AND(F252&gt;=2500, F252&lt;=4999), Regions!C$4,
  AND(F252&gt;=5000, F252&lt;=7499), Regions!C$5,
  AND(F252&gt;=7500, F252&lt;=9999), Regions!C$6
)
</f>
        <v>South</v>
      </c>
      <c r="K252" s="7">
        <f t="array" ref="K252">IFS(
  E252="Economy",
  INDEX('Shipping cost'!$B:$E,
    IFS(
      H252&gt;=400, 12,
      H252&gt;=300, 11,
      H252&gt;=250, 10,
      H252&gt;=200, 9,
      H252&gt;=150, 8,
      H252&gt;=100, 7,
      H252&gt;=50, 6,
      H252&gt;=0, 5
    ),
    MATCH(J252, 'Shipping cost'!$B$4:$E$4, 0)
  ),
  E252="Standard",
  INDEX('Shipping cost'!$H:$K,
    IFS(
      H252&gt;=400, 12,
      H252&gt;=300, 11,
      H252&gt;=250, 10,
      H252&gt;=200, 9,
      H252&gt;=150, 8,
      H252&gt;=100, 7,
      H252&gt;=50, 6,
      H252&gt;=0, 5
    ),
    MATCH(J252, 'Shipping cost'!$H$4:$K$4, 0)
  ),
  E252="Express",
  INDEX('Shipping cost'!$N:$Q,
    IFS(
      H252&gt;=400, 12,
      H252&gt;=300, 11,
      H252&gt;=250, 10,
      H252&gt;=200, 9,
      H252&gt;=150, 8,
      H252&gt;=100, 7,
      H252&gt;=50, 6,
      H252&gt;=0, 5
    ),
    MATCH(J252, 'Shipping cost'!$N$4:$Q$4, 0)
  ),
  TRUE, 0
)
</f>
        <v>3.02</v>
      </c>
      <c r="L252" s="8">
        <f t="shared" si="1"/>
        <v>4</v>
      </c>
    </row>
    <row r="253" ht="15.75" customHeight="1">
      <c r="A253" s="3">
        <v>74276.0</v>
      </c>
      <c r="B253" s="10">
        <v>45028.0</v>
      </c>
      <c r="C253" s="11" t="s">
        <v>12</v>
      </c>
      <c r="D253" s="3" t="s">
        <v>15</v>
      </c>
      <c r="E253" s="3" t="s">
        <v>19</v>
      </c>
      <c r="F253" s="3">
        <v>3539.0</v>
      </c>
      <c r="G253" s="5">
        <f>VLOOKUP(D253,'Product details'!$B$3:$E$9,4,FALSE)</f>
        <v>30</v>
      </c>
      <c r="H253" s="6">
        <f>VLOOKUP(D253,'Product details'!$B$3:$E$9,3,FALSE)</f>
        <v>300</v>
      </c>
      <c r="I253" s="5">
        <f>VLOOKUP(D253,'Product details'!$B$3:$F$9,5,FALSE)</f>
        <v>7</v>
      </c>
      <c r="J253" s="6" t="str">
        <f>IFS(
  AND(F253&gt;=0, F253&lt;=2499), Regions!C$3,
  AND(F253&gt;=2500, F253&lt;=4999), Regions!C$4,
  AND(F253&gt;=5000, F253&lt;=7499), Regions!C$5,
  AND(F253&gt;=7500, F253&lt;=9999), Regions!C$6
)
</f>
        <v>East</v>
      </c>
      <c r="K253" s="7">
        <f t="array" ref="K253">IFS(
  E253="Economy",
  INDEX('Shipping cost'!$B:$E,
    IFS(
      H253&gt;=400, 12,
      H253&gt;=300, 11,
      H253&gt;=250, 10,
      H253&gt;=200, 9,
      H253&gt;=150, 8,
      H253&gt;=100, 7,
      H253&gt;=50, 6,
      H253&gt;=0, 5
    ),
    MATCH(J253, 'Shipping cost'!$B$4:$E$4, 0)
  ),
  E253="Standard",
  INDEX('Shipping cost'!$H:$K,
    IFS(
      H253&gt;=400, 12,
      H253&gt;=300, 11,
      H253&gt;=250, 10,
      H253&gt;=200, 9,
      H253&gt;=150, 8,
      H253&gt;=100, 7,
      H253&gt;=50, 6,
      H253&gt;=0, 5
    ),
    MATCH(J253, 'Shipping cost'!$H$4:$K$4, 0)
  ),
  E253="Express",
  INDEX('Shipping cost'!$N:$Q,
    IFS(
      H253&gt;=400, 12,
      H253&gt;=300, 11,
      H253&gt;=250, 10,
      H253&gt;=200, 9,
      H253&gt;=150, 8,
      H253&gt;=100, 7,
      H253&gt;=50, 6,
      H253&gt;=0, 5
    ),
    MATCH(J253, 'Shipping cost'!$N$4:$Q$4, 0)
  ),
  TRUE, 0
)
</f>
        <v>3.4</v>
      </c>
      <c r="L253" s="8">
        <f t="shared" si="1"/>
        <v>4</v>
      </c>
    </row>
    <row r="254" ht="15.75" customHeight="1">
      <c r="A254" s="3">
        <v>14751.0</v>
      </c>
      <c r="B254" s="10">
        <v>45029.0</v>
      </c>
      <c r="C254" s="11" t="s">
        <v>12</v>
      </c>
      <c r="D254" s="3" t="s">
        <v>13</v>
      </c>
      <c r="E254" s="3" t="s">
        <v>19</v>
      </c>
      <c r="F254" s="3">
        <v>1161.0</v>
      </c>
      <c r="G254" s="5">
        <f>VLOOKUP(D254,'Product details'!$B$3:$E$9,4,FALSE)</f>
        <v>300</v>
      </c>
      <c r="H254" s="6">
        <f>VLOOKUP(D254,'Product details'!$B$3:$E$9,3,FALSE)</f>
        <v>250</v>
      </c>
      <c r="I254" s="5">
        <f>VLOOKUP(D254,'Product details'!$B$3:$F$9,5,FALSE)</f>
        <v>80</v>
      </c>
      <c r="J254" s="6" t="str">
        <f>IFS(
  AND(F254&gt;=0, F254&lt;=2499), Regions!C$3,
  AND(F254&gt;=2500, F254&lt;=4999), Regions!C$4,
  AND(F254&gt;=5000, F254&lt;=7499), Regions!C$5,
  AND(F254&gt;=7500, F254&lt;=9999), Regions!C$6
)
</f>
        <v>North</v>
      </c>
      <c r="K254" s="7">
        <f t="array" ref="K254">IFS(
  E254="Economy",
  INDEX('Shipping cost'!$B:$E,
    IFS(
      H254&gt;=400, 12,
      H254&gt;=300, 11,
      H254&gt;=250, 10,
      H254&gt;=200, 9,
      H254&gt;=150, 8,
      H254&gt;=100, 7,
      H254&gt;=50, 6,
      H254&gt;=0, 5
    ),
    MATCH(J254, 'Shipping cost'!$B$4:$E$4, 0)
  ),
  E254="Standard",
  INDEX('Shipping cost'!$H:$K,
    IFS(
      H254&gt;=400, 12,
      H254&gt;=300, 11,
      H254&gt;=250, 10,
      H254&gt;=200, 9,
      H254&gt;=150, 8,
      H254&gt;=100, 7,
      H254&gt;=50, 6,
      H254&gt;=0, 5
    ),
    MATCH(J254, 'Shipping cost'!$H$4:$K$4, 0)
  ),
  E254="Express",
  INDEX('Shipping cost'!$N:$Q,
    IFS(
      H254&gt;=400, 12,
      H254&gt;=300, 11,
      H254&gt;=250, 10,
      H254&gt;=200, 9,
      H254&gt;=150, 8,
      H254&gt;=100, 7,
      H254&gt;=50, 6,
      H254&gt;=0, 5
    ),
    MATCH(J254, 'Shipping cost'!$N$4:$Q$4, 0)
  ),
  TRUE, 0
)
</f>
        <v>2.27</v>
      </c>
      <c r="L254" s="8">
        <f t="shared" si="1"/>
        <v>4</v>
      </c>
    </row>
    <row r="255" ht="15.75" customHeight="1">
      <c r="A255" s="3">
        <v>95067.0</v>
      </c>
      <c r="B255" s="4">
        <v>45029.0</v>
      </c>
      <c r="C255" s="3" t="s">
        <v>12</v>
      </c>
      <c r="D255" s="3" t="s">
        <v>13</v>
      </c>
      <c r="E255" s="3" t="s">
        <v>14</v>
      </c>
      <c r="F255" s="3">
        <v>8636.0</v>
      </c>
      <c r="G255" s="5">
        <f>VLOOKUP(D255,'Product details'!$B$3:$E$9,4,FALSE)</f>
        <v>300</v>
      </c>
      <c r="H255" s="6">
        <f>VLOOKUP(D255,'Product details'!$B$3:$E$9,3,FALSE)</f>
        <v>250</v>
      </c>
      <c r="I255" s="5">
        <f>VLOOKUP(D255,'Product details'!$B$3:$F$9,5,FALSE)</f>
        <v>80</v>
      </c>
      <c r="J255" s="6" t="str">
        <f>IFS(
  AND(F255&gt;=0, F255&lt;=2499), Regions!C$3,
  AND(F255&gt;=2500, F255&lt;=4999), Regions!C$4,
  AND(F255&gt;=5000, F255&lt;=7499), Regions!C$5,
  AND(F255&gt;=7500, F255&lt;=9999), Regions!C$6
)
</f>
        <v>West</v>
      </c>
      <c r="K255" s="7">
        <f t="array" ref="K255">IFS(
  E255="Economy",
  INDEX('Shipping cost'!$B:$E,
    IFS(
      H255&gt;=400, 12,
      H255&gt;=300, 11,
      H255&gt;=250, 10,
      H255&gt;=200, 9,
      H255&gt;=150, 8,
      H255&gt;=100, 7,
      H255&gt;=50, 6,
      H255&gt;=0, 5
    ),
    MATCH(J255, 'Shipping cost'!$B$4:$E$4, 0)
  ),
  E255="Standard",
  INDEX('Shipping cost'!$H:$K,
    IFS(
      H255&gt;=400, 12,
      H255&gt;=300, 11,
      H255&gt;=250, 10,
      H255&gt;=200, 9,
      H255&gt;=150, 8,
      H255&gt;=100, 7,
      H255&gt;=50, 6,
      H255&gt;=0, 5
    ),
    MATCH(J255, 'Shipping cost'!$H$4:$K$4, 0)
  ),
  E255="Express",
  INDEX('Shipping cost'!$N:$Q,
    IFS(
      H255&gt;=400, 12,
      H255&gt;=300, 11,
      H255&gt;=250, 10,
      H255&gt;=200, 9,
      H255&gt;=150, 8,
      H255&gt;=100, 7,
      H255&gt;=50, 6,
      H255&gt;=0, 5
    ),
    MATCH(J255, 'Shipping cost'!$N$4:$Q$4, 0)
  ),
  TRUE, 0
)
</f>
        <v>2.89</v>
      </c>
      <c r="L255" s="8">
        <f t="shared" si="1"/>
        <v>4</v>
      </c>
    </row>
    <row r="256" ht="15.75" customHeight="1">
      <c r="A256" s="3">
        <v>50338.0</v>
      </c>
      <c r="B256" s="4">
        <v>45032.0</v>
      </c>
      <c r="C256" s="3" t="s">
        <v>12</v>
      </c>
      <c r="D256" s="3" t="s">
        <v>16</v>
      </c>
      <c r="E256" s="3" t="s">
        <v>14</v>
      </c>
      <c r="F256" s="3">
        <v>8865.0</v>
      </c>
      <c r="G256" s="5">
        <f>VLOOKUP(D256,'Product details'!$B$3:$E$9,4,FALSE)</f>
        <v>5</v>
      </c>
      <c r="H256" s="6">
        <f>VLOOKUP(D256,'Product details'!$B$3:$E$9,3,FALSE)</f>
        <v>20</v>
      </c>
      <c r="I256" s="5">
        <f>VLOOKUP(D256,'Product details'!$B$3:$F$9,5,FALSE)</f>
        <v>1</v>
      </c>
      <c r="J256" s="6" t="str">
        <f>IFS(
  AND(F256&gt;=0, F256&lt;=2499), Regions!C$3,
  AND(F256&gt;=2500, F256&lt;=4999), Regions!C$4,
  AND(F256&gt;=5000, F256&lt;=7499), Regions!C$5,
  AND(F256&gt;=7500, F256&lt;=9999), Regions!C$6
)
</f>
        <v>West</v>
      </c>
      <c r="K256" s="7">
        <f t="array" ref="K256">IFS(
  E256="Economy",
  INDEX('Shipping cost'!$B:$E,
    IFS(
      H256&gt;=400, 12,
      H256&gt;=300, 11,
      H256&gt;=250, 10,
      H256&gt;=200, 9,
      H256&gt;=150, 8,
      H256&gt;=100, 7,
      H256&gt;=50, 6,
      H256&gt;=0, 5
    ),
    MATCH(J256, 'Shipping cost'!$B$4:$E$4, 0)
  ),
  E256="Standard",
  INDEX('Shipping cost'!$H:$K,
    IFS(
      H256&gt;=400, 12,
      H256&gt;=300, 11,
      H256&gt;=250, 10,
      H256&gt;=200, 9,
      H256&gt;=150, 8,
      H256&gt;=100, 7,
      H256&gt;=50, 6,
      H256&gt;=0, 5
    ),
    MATCH(J256, 'Shipping cost'!$H$4:$K$4, 0)
  ),
  E256="Express",
  INDEX('Shipping cost'!$N:$Q,
    IFS(
      H256&gt;=400, 12,
      H256&gt;=300, 11,
      H256&gt;=250, 10,
      H256&gt;=200, 9,
      H256&gt;=150, 8,
      H256&gt;=100, 7,
      H256&gt;=50, 6,
      H256&gt;=0, 5
    ),
    MATCH(J256, 'Shipping cost'!$N$4:$Q$4, 0)
  ),
  TRUE, 0
)
</f>
        <v>0.78</v>
      </c>
      <c r="L256" s="8">
        <f t="shared" si="1"/>
        <v>4</v>
      </c>
    </row>
    <row r="257" ht="15.75" customHeight="1">
      <c r="A257" s="3">
        <v>52402.0</v>
      </c>
      <c r="B257" s="4">
        <v>45032.0</v>
      </c>
      <c r="C257" s="3" t="s">
        <v>12</v>
      </c>
      <c r="D257" s="3" t="s">
        <v>13</v>
      </c>
      <c r="E257" s="3" t="s">
        <v>19</v>
      </c>
      <c r="F257" s="3">
        <v>7954.0</v>
      </c>
      <c r="G257" s="5">
        <f>VLOOKUP(D257,'Product details'!$B$3:$E$9,4,FALSE)</f>
        <v>300</v>
      </c>
      <c r="H257" s="6">
        <f>VLOOKUP(D257,'Product details'!$B$3:$E$9,3,FALSE)</f>
        <v>250</v>
      </c>
      <c r="I257" s="5">
        <f>VLOOKUP(D257,'Product details'!$B$3:$F$9,5,FALSE)</f>
        <v>80</v>
      </c>
      <c r="J257" s="6" t="str">
        <f>IFS(
  AND(F257&gt;=0, F257&lt;=2499), Regions!C$3,
  AND(F257&gt;=2500, F257&lt;=4999), Regions!C$4,
  AND(F257&gt;=5000, F257&lt;=7499), Regions!C$5,
  AND(F257&gt;=7500, F257&lt;=9999), Regions!C$6
)
</f>
        <v>West</v>
      </c>
      <c r="K257" s="7">
        <f t="array" ref="K257">IFS(
  E257="Economy",
  INDEX('Shipping cost'!$B:$E,
    IFS(
      H257&gt;=400, 12,
      H257&gt;=300, 11,
      H257&gt;=250, 10,
      H257&gt;=200, 9,
      H257&gt;=150, 8,
      H257&gt;=100, 7,
      H257&gt;=50, 6,
      H257&gt;=0, 5
    ),
    MATCH(J257, 'Shipping cost'!$B$4:$E$4, 0)
  ),
  E257="Standard",
  INDEX('Shipping cost'!$H:$K,
    IFS(
      H257&gt;=400, 12,
      H257&gt;=300, 11,
      H257&gt;=250, 10,
      H257&gt;=200, 9,
      H257&gt;=150, 8,
      H257&gt;=100, 7,
      H257&gt;=50, 6,
      H257&gt;=0, 5
    ),
    MATCH(J257, 'Shipping cost'!$H$4:$K$4, 0)
  ),
  E257="Express",
  INDEX('Shipping cost'!$N:$Q,
    IFS(
      H257&gt;=400, 12,
      H257&gt;=300, 11,
      H257&gt;=250, 10,
      H257&gt;=200, 9,
      H257&gt;=150, 8,
      H257&gt;=100, 7,
      H257&gt;=50, 6,
      H257&gt;=0, 5
    ),
    MATCH(J257, 'Shipping cost'!$N$4:$Q$4, 0)
  ),
  TRUE, 0
)
</f>
        <v>3.47</v>
      </c>
      <c r="L257" s="8">
        <f t="shared" si="1"/>
        <v>4</v>
      </c>
    </row>
    <row r="258" ht="15.75" customHeight="1">
      <c r="A258" s="3">
        <v>83494.0</v>
      </c>
      <c r="B258" s="4">
        <v>45032.0</v>
      </c>
      <c r="C258" s="3" t="s">
        <v>12</v>
      </c>
      <c r="D258" s="3" t="s">
        <v>16</v>
      </c>
      <c r="E258" s="3" t="s">
        <v>19</v>
      </c>
      <c r="F258" s="3">
        <v>8598.0</v>
      </c>
      <c r="G258" s="5">
        <f>VLOOKUP(D258,'Product details'!$B$3:$E$9,4,FALSE)</f>
        <v>5</v>
      </c>
      <c r="H258" s="6">
        <f>VLOOKUP(D258,'Product details'!$B$3:$E$9,3,FALSE)</f>
        <v>20</v>
      </c>
      <c r="I258" s="5">
        <f>VLOOKUP(D258,'Product details'!$B$3:$F$9,5,FALSE)</f>
        <v>1</v>
      </c>
      <c r="J258" s="6" t="str">
        <f>IFS(
  AND(F258&gt;=0, F258&lt;=2499), Regions!C$3,
  AND(F258&gt;=2500, F258&lt;=4999), Regions!C$4,
  AND(F258&gt;=5000, F258&lt;=7499), Regions!C$5,
  AND(F258&gt;=7500, F258&lt;=9999), Regions!C$6
)
</f>
        <v>West</v>
      </c>
      <c r="K258" s="7">
        <f t="array" ref="K258">IFS(
  E258="Economy",
  INDEX('Shipping cost'!$B:$E,
    IFS(
      H258&gt;=400, 12,
      H258&gt;=300, 11,
      H258&gt;=250, 10,
      H258&gt;=200, 9,
      H258&gt;=150, 8,
      H258&gt;=100, 7,
      H258&gt;=50, 6,
      H258&gt;=0, 5
    ),
    MATCH(J258, 'Shipping cost'!$B$4:$E$4, 0)
  ),
  E258="Standard",
  INDEX('Shipping cost'!$H:$K,
    IFS(
      H258&gt;=400, 12,
      H258&gt;=300, 11,
      H258&gt;=250, 10,
      H258&gt;=200, 9,
      H258&gt;=150, 8,
      H258&gt;=100, 7,
      H258&gt;=50, 6,
      H258&gt;=0, 5
    ),
    MATCH(J258, 'Shipping cost'!$H$4:$K$4, 0)
  ),
  E258="Express",
  INDEX('Shipping cost'!$N:$Q,
    IFS(
      H258&gt;=400, 12,
      H258&gt;=300, 11,
      H258&gt;=250, 10,
      H258&gt;=200, 9,
      H258&gt;=150, 8,
      H258&gt;=100, 7,
      H258&gt;=50, 6,
      H258&gt;=0, 5
    ),
    MATCH(J258, 'Shipping cost'!$N$4:$Q$4, 0)
  ),
  TRUE, 0
)
</f>
        <v>0.94</v>
      </c>
      <c r="L258" s="8">
        <f t="shared" si="1"/>
        <v>4</v>
      </c>
    </row>
    <row r="259" ht="15.75" customHeight="1">
      <c r="A259" s="3">
        <v>20167.0</v>
      </c>
      <c r="B259" s="4">
        <v>45033.0</v>
      </c>
      <c r="C259" s="3" t="s">
        <v>12</v>
      </c>
      <c r="D259" s="3" t="s">
        <v>13</v>
      </c>
      <c r="E259" s="3" t="s">
        <v>14</v>
      </c>
      <c r="F259" s="3">
        <v>3890.0</v>
      </c>
      <c r="G259" s="5">
        <f>VLOOKUP(D259,'Product details'!$B$3:$E$9,4,FALSE)</f>
        <v>300</v>
      </c>
      <c r="H259" s="6">
        <f>VLOOKUP(D259,'Product details'!$B$3:$E$9,3,FALSE)</f>
        <v>250</v>
      </c>
      <c r="I259" s="5">
        <f>VLOOKUP(D259,'Product details'!$B$3:$F$9,5,FALSE)</f>
        <v>80</v>
      </c>
      <c r="J259" s="6" t="str">
        <f>IFS(
  AND(F259&gt;=0, F259&lt;=2499), Regions!C$3,
  AND(F259&gt;=2500, F259&lt;=4999), Regions!C$4,
  AND(F259&gt;=5000, F259&lt;=7499), Regions!C$5,
  AND(F259&gt;=7500, F259&lt;=9999), Regions!C$6
)
</f>
        <v>East</v>
      </c>
      <c r="K259" s="7">
        <f t="array" ref="K259">IFS(
  E259="Economy",
  INDEX('Shipping cost'!$B:$E,
    IFS(
      H259&gt;=400, 12,
      H259&gt;=300, 11,
      H259&gt;=250, 10,
      H259&gt;=200, 9,
      H259&gt;=150, 8,
      H259&gt;=100, 7,
      H259&gt;=50, 6,
      H259&gt;=0, 5
    ),
    MATCH(J259, 'Shipping cost'!$B$4:$E$4, 0)
  ),
  E259="Standard",
  INDEX('Shipping cost'!$H:$K,
    IFS(
      H259&gt;=400, 12,
      H259&gt;=300, 11,
      H259&gt;=250, 10,
      H259&gt;=200, 9,
      H259&gt;=150, 8,
      H259&gt;=100, 7,
      H259&gt;=50, 6,
      H259&gt;=0, 5
    ),
    MATCH(J259, 'Shipping cost'!$H$4:$K$4, 0)
  ),
  E259="Express",
  INDEX('Shipping cost'!$N:$Q,
    IFS(
      H259&gt;=400, 12,
      H259&gt;=300, 11,
      H259&gt;=250, 10,
      H259&gt;=200, 9,
      H259&gt;=150, 8,
      H259&gt;=100, 7,
      H259&gt;=50, 6,
      H259&gt;=0, 5
    ),
    MATCH(J259, 'Shipping cost'!$N$4:$Q$4, 0)
  ),
  TRUE, 0
)
</f>
        <v>2.18</v>
      </c>
      <c r="L259" s="8">
        <f t="shared" si="1"/>
        <v>4</v>
      </c>
    </row>
    <row r="260" ht="15.75" customHeight="1">
      <c r="A260" s="3">
        <v>41049.0</v>
      </c>
      <c r="B260" s="4">
        <v>45033.0</v>
      </c>
      <c r="C260" s="3" t="s">
        <v>12</v>
      </c>
      <c r="D260" s="3" t="s">
        <v>20</v>
      </c>
      <c r="E260" s="3" t="s">
        <v>19</v>
      </c>
      <c r="F260" s="3">
        <v>7348.0</v>
      </c>
      <c r="G260" s="5">
        <f>VLOOKUP(D260,'Product details'!$B$3:$E$9,4,FALSE)</f>
        <v>50</v>
      </c>
      <c r="H260" s="6">
        <f>VLOOKUP(D260,'Product details'!$B$3:$E$9,3,FALSE)</f>
        <v>150</v>
      </c>
      <c r="I260" s="5">
        <f>VLOOKUP(D260,'Product details'!$B$3:$F$9,5,FALSE)</f>
        <v>9</v>
      </c>
      <c r="J260" s="6" t="str">
        <f>IFS(
  AND(F260&gt;=0, F260&lt;=2499), Regions!C$3,
  AND(F260&gt;=2500, F260&lt;=4999), Regions!C$4,
  AND(F260&gt;=5000, F260&lt;=7499), Regions!C$5,
  AND(F260&gt;=7500, F260&lt;=9999), Regions!C$6
)
</f>
        <v>South</v>
      </c>
      <c r="K260" s="7">
        <f t="array" ref="K260">IFS(
  E260="Economy",
  INDEX('Shipping cost'!$B:$E,
    IFS(
      H260&gt;=400, 12,
      H260&gt;=300, 11,
      H260&gt;=250, 10,
      H260&gt;=200, 9,
      H260&gt;=150, 8,
      H260&gt;=100, 7,
      H260&gt;=50, 6,
      H260&gt;=0, 5
    ),
    MATCH(J260, 'Shipping cost'!$B$4:$E$4, 0)
  ),
  E260="Standard",
  INDEX('Shipping cost'!$H:$K,
    IFS(
      H260&gt;=400, 12,
      H260&gt;=300, 11,
      H260&gt;=250, 10,
      H260&gt;=200, 9,
      H260&gt;=150, 8,
      H260&gt;=100, 7,
      H260&gt;=50, 6,
      H260&gt;=0, 5
    ),
    MATCH(J260, 'Shipping cost'!$H$4:$K$4, 0)
  ),
  E260="Express",
  INDEX('Shipping cost'!$N:$Q,
    IFS(
      H260&gt;=400, 12,
      H260&gt;=300, 11,
      H260&gt;=250, 10,
      H260&gt;=200, 9,
      H260&gt;=150, 8,
      H260&gt;=100, 7,
      H260&gt;=50, 6,
      H260&gt;=0, 5
    ),
    MATCH(J260, 'Shipping cost'!$N$4:$Q$4, 0)
  ),
  TRUE, 0
)
</f>
        <v>1.78</v>
      </c>
      <c r="L260" s="8">
        <f t="shared" si="1"/>
        <v>4</v>
      </c>
    </row>
    <row r="261" ht="15.75" customHeight="1">
      <c r="A261" s="3">
        <v>50075.0</v>
      </c>
      <c r="B261" s="4">
        <v>45034.0</v>
      </c>
      <c r="C261" s="3" t="s">
        <v>21</v>
      </c>
      <c r="D261" s="3" t="s">
        <v>13</v>
      </c>
      <c r="E261" s="3" t="s">
        <v>14</v>
      </c>
      <c r="F261" s="3">
        <v>5146.0</v>
      </c>
      <c r="G261" s="5">
        <f>VLOOKUP(D261,'Product details'!$B$3:$E$9,4,FALSE)</f>
        <v>300</v>
      </c>
      <c r="H261" s="6">
        <f>VLOOKUP(D261,'Product details'!$B$3:$E$9,3,FALSE)</f>
        <v>250</v>
      </c>
      <c r="I261" s="5">
        <f>VLOOKUP(D261,'Product details'!$B$3:$F$9,5,FALSE)</f>
        <v>80</v>
      </c>
      <c r="J261" s="6" t="str">
        <f>IFS(
  AND(F261&gt;=0, F261&lt;=2499), Regions!C$3,
  AND(F261&gt;=2500, F261&lt;=4999), Regions!C$4,
  AND(F261&gt;=5000, F261&lt;=7499), Regions!C$5,
  AND(F261&gt;=7500, F261&lt;=9999), Regions!C$6
)
</f>
        <v>South</v>
      </c>
      <c r="K261" s="7">
        <f t="array" ref="K261">IFS(
  E261="Economy",
  INDEX('Shipping cost'!$B:$E,
    IFS(
      H261&gt;=400, 12,
      H261&gt;=300, 11,
      H261&gt;=250, 10,
      H261&gt;=200, 9,
      H261&gt;=150, 8,
      H261&gt;=100, 7,
      H261&gt;=50, 6,
      H261&gt;=0, 5
    ),
    MATCH(J261, 'Shipping cost'!$B$4:$E$4, 0)
  ),
  E261="Standard",
  INDEX('Shipping cost'!$H:$K,
    IFS(
      H261&gt;=400, 12,
      H261&gt;=300, 11,
      H261&gt;=250, 10,
      H261&gt;=200, 9,
      H261&gt;=150, 8,
      H261&gt;=100, 7,
      H261&gt;=50, 6,
      H261&gt;=0, 5
    ),
    MATCH(J261, 'Shipping cost'!$H$4:$K$4, 0)
  ),
  E261="Express",
  INDEX('Shipping cost'!$N:$Q,
    IFS(
      H261&gt;=400, 12,
      H261&gt;=300, 11,
      H261&gt;=250, 10,
      H261&gt;=200, 9,
      H261&gt;=150, 8,
      H261&gt;=100, 7,
      H261&gt;=50, 6,
      H261&gt;=0, 5
    ),
    MATCH(J261, 'Shipping cost'!$N$4:$Q$4, 0)
  ),
  TRUE, 0
)
</f>
        <v>2.51</v>
      </c>
      <c r="L261" s="8">
        <f t="shared" si="1"/>
        <v>4</v>
      </c>
    </row>
    <row r="262" ht="15.75" customHeight="1">
      <c r="A262" s="3">
        <v>30440.0</v>
      </c>
      <c r="B262" s="4">
        <v>45036.0</v>
      </c>
      <c r="C262" s="3" t="s">
        <v>12</v>
      </c>
      <c r="D262" s="3" t="s">
        <v>16</v>
      </c>
      <c r="E262" s="3" t="s">
        <v>19</v>
      </c>
      <c r="F262" s="3">
        <v>8747.0</v>
      </c>
      <c r="G262" s="5">
        <f>VLOOKUP(D262,'Product details'!$B$3:$E$9,4,FALSE)</f>
        <v>5</v>
      </c>
      <c r="H262" s="6">
        <f>VLOOKUP(D262,'Product details'!$B$3:$E$9,3,FALSE)</f>
        <v>20</v>
      </c>
      <c r="I262" s="5">
        <f>VLOOKUP(D262,'Product details'!$B$3:$F$9,5,FALSE)</f>
        <v>1</v>
      </c>
      <c r="J262" s="6" t="str">
        <f>IFS(
  AND(F262&gt;=0, F262&lt;=2499), Regions!C$3,
  AND(F262&gt;=2500, F262&lt;=4999), Regions!C$4,
  AND(F262&gt;=5000, F262&lt;=7499), Regions!C$5,
  AND(F262&gt;=7500, F262&lt;=9999), Regions!C$6
)
</f>
        <v>West</v>
      </c>
      <c r="K262" s="7">
        <f t="array" ref="K262">IFS(
  E262="Economy",
  INDEX('Shipping cost'!$B:$E,
    IFS(
      H262&gt;=400, 12,
      H262&gt;=300, 11,
      H262&gt;=250, 10,
      H262&gt;=200, 9,
      H262&gt;=150, 8,
      H262&gt;=100, 7,
      H262&gt;=50, 6,
      H262&gt;=0, 5
    ),
    MATCH(J262, 'Shipping cost'!$B$4:$E$4, 0)
  ),
  E262="Standard",
  INDEX('Shipping cost'!$H:$K,
    IFS(
      H262&gt;=400, 12,
      H262&gt;=300, 11,
      H262&gt;=250, 10,
      H262&gt;=200, 9,
      H262&gt;=150, 8,
      H262&gt;=100, 7,
      H262&gt;=50, 6,
      H262&gt;=0, 5
    ),
    MATCH(J262, 'Shipping cost'!$H$4:$K$4, 0)
  ),
  E262="Express",
  INDEX('Shipping cost'!$N:$Q,
    IFS(
      H262&gt;=400, 12,
      H262&gt;=300, 11,
      H262&gt;=250, 10,
      H262&gt;=200, 9,
      H262&gt;=150, 8,
      H262&gt;=100, 7,
      H262&gt;=50, 6,
      H262&gt;=0, 5
    ),
    MATCH(J262, 'Shipping cost'!$N$4:$Q$4, 0)
  ),
  TRUE, 0
)
</f>
        <v>0.94</v>
      </c>
      <c r="L262" s="8">
        <f t="shared" si="1"/>
        <v>4</v>
      </c>
    </row>
    <row r="263" ht="15.75" customHeight="1">
      <c r="A263" s="3">
        <v>34138.0</v>
      </c>
      <c r="B263" s="4">
        <v>45037.0</v>
      </c>
      <c r="C263" s="3" t="s">
        <v>12</v>
      </c>
      <c r="D263" s="3" t="s">
        <v>22</v>
      </c>
      <c r="E263" s="3" t="s">
        <v>14</v>
      </c>
      <c r="F263" s="3">
        <v>7321.0</v>
      </c>
      <c r="G263" s="5">
        <f>VLOOKUP(D263,'Product details'!$B$3:$E$9,4,FALSE)</f>
        <v>20</v>
      </c>
      <c r="H263" s="6">
        <f>VLOOKUP(D263,'Product details'!$B$3:$E$9,3,FALSE)</f>
        <v>250</v>
      </c>
      <c r="I263" s="5">
        <f>VLOOKUP(D263,'Product details'!$B$3:$F$9,5,FALSE)</f>
        <v>3</v>
      </c>
      <c r="J263" s="6" t="str">
        <f>IFS(
  AND(F263&gt;=0, F263&lt;=2499), Regions!C$3,
  AND(F263&gt;=2500, F263&lt;=4999), Regions!C$4,
  AND(F263&gt;=5000, F263&lt;=7499), Regions!C$5,
  AND(F263&gt;=7500, F263&lt;=9999), Regions!C$6
)
</f>
        <v>South</v>
      </c>
      <c r="K263" s="7">
        <f t="array" ref="K263">IFS(
  E263="Economy",
  INDEX('Shipping cost'!$B:$E,
    IFS(
      H263&gt;=400, 12,
      H263&gt;=300, 11,
      H263&gt;=250, 10,
      H263&gt;=200, 9,
      H263&gt;=150, 8,
      H263&gt;=100, 7,
      H263&gt;=50, 6,
      H263&gt;=0, 5
    ),
    MATCH(J263, 'Shipping cost'!$B$4:$E$4, 0)
  ),
  E263="Standard",
  INDEX('Shipping cost'!$H:$K,
    IFS(
      H263&gt;=400, 12,
      H263&gt;=300, 11,
      H263&gt;=250, 10,
      H263&gt;=200, 9,
      H263&gt;=150, 8,
      H263&gt;=100, 7,
      H263&gt;=50, 6,
      H263&gt;=0, 5
    ),
    MATCH(J263, 'Shipping cost'!$H$4:$K$4, 0)
  ),
  E263="Express",
  INDEX('Shipping cost'!$N:$Q,
    IFS(
      H263&gt;=400, 12,
      H263&gt;=300, 11,
      H263&gt;=250, 10,
      H263&gt;=200, 9,
      H263&gt;=150, 8,
      H263&gt;=100, 7,
      H263&gt;=50, 6,
      H263&gt;=0, 5
    ),
    MATCH(J263, 'Shipping cost'!$N$4:$Q$4, 0)
  ),
  TRUE, 0
)
</f>
        <v>2.51</v>
      </c>
      <c r="L263" s="8">
        <f t="shared" si="1"/>
        <v>4</v>
      </c>
    </row>
    <row r="264" ht="15.75" customHeight="1">
      <c r="A264" s="3">
        <v>35303.0</v>
      </c>
      <c r="B264" s="4">
        <v>45037.0</v>
      </c>
      <c r="C264" s="3" t="s">
        <v>12</v>
      </c>
      <c r="D264" s="3" t="s">
        <v>13</v>
      </c>
      <c r="E264" s="3" t="s">
        <v>14</v>
      </c>
      <c r="F264" s="3">
        <v>8169.0</v>
      </c>
      <c r="G264" s="5">
        <f>VLOOKUP(D264,'Product details'!$B$3:$E$9,4,FALSE)</f>
        <v>300</v>
      </c>
      <c r="H264" s="6">
        <f>VLOOKUP(D264,'Product details'!$B$3:$E$9,3,FALSE)</f>
        <v>250</v>
      </c>
      <c r="I264" s="5">
        <f>VLOOKUP(D264,'Product details'!$B$3:$F$9,5,FALSE)</f>
        <v>80</v>
      </c>
      <c r="J264" s="6" t="str">
        <f>IFS(
  AND(F264&gt;=0, F264&lt;=2499), Regions!C$3,
  AND(F264&gt;=2500, F264&lt;=4999), Regions!C$4,
  AND(F264&gt;=5000, F264&lt;=7499), Regions!C$5,
  AND(F264&gt;=7500, F264&lt;=9999), Regions!C$6
)
</f>
        <v>West</v>
      </c>
      <c r="K264" s="7">
        <f t="array" ref="K264">IFS(
  E264="Economy",
  INDEX('Shipping cost'!$B:$E,
    IFS(
      H264&gt;=400, 12,
      H264&gt;=300, 11,
      H264&gt;=250, 10,
      H264&gt;=200, 9,
      H264&gt;=150, 8,
      H264&gt;=100, 7,
      H264&gt;=50, 6,
      H264&gt;=0, 5
    ),
    MATCH(J264, 'Shipping cost'!$B$4:$E$4, 0)
  ),
  E264="Standard",
  INDEX('Shipping cost'!$H:$K,
    IFS(
      H264&gt;=400, 12,
      H264&gt;=300, 11,
      H264&gt;=250, 10,
      H264&gt;=200, 9,
      H264&gt;=150, 8,
      H264&gt;=100, 7,
      H264&gt;=50, 6,
      H264&gt;=0, 5
    ),
    MATCH(J264, 'Shipping cost'!$H$4:$K$4, 0)
  ),
  E264="Express",
  INDEX('Shipping cost'!$N:$Q,
    IFS(
      H264&gt;=400, 12,
      H264&gt;=300, 11,
      H264&gt;=250, 10,
      H264&gt;=200, 9,
      H264&gt;=150, 8,
      H264&gt;=100, 7,
      H264&gt;=50, 6,
      H264&gt;=0, 5
    ),
    MATCH(J264, 'Shipping cost'!$N$4:$Q$4, 0)
  ),
  TRUE, 0
)
</f>
        <v>2.89</v>
      </c>
      <c r="L264" s="8">
        <f t="shared" si="1"/>
        <v>4</v>
      </c>
    </row>
    <row r="265" ht="15.75" customHeight="1">
      <c r="A265" s="3">
        <v>77469.0</v>
      </c>
      <c r="B265" s="4">
        <v>45037.0</v>
      </c>
      <c r="C265" s="3" t="s">
        <v>12</v>
      </c>
      <c r="D265" s="3" t="s">
        <v>13</v>
      </c>
      <c r="E265" s="3" t="s">
        <v>19</v>
      </c>
      <c r="F265" s="3">
        <v>8780.0</v>
      </c>
      <c r="G265" s="5">
        <f>VLOOKUP(D265,'Product details'!$B$3:$E$9,4,FALSE)</f>
        <v>300</v>
      </c>
      <c r="H265" s="6">
        <f>VLOOKUP(D265,'Product details'!$B$3:$E$9,3,FALSE)</f>
        <v>250</v>
      </c>
      <c r="I265" s="5">
        <f>VLOOKUP(D265,'Product details'!$B$3:$F$9,5,FALSE)</f>
        <v>80</v>
      </c>
      <c r="J265" s="6" t="str">
        <f>IFS(
  AND(F265&gt;=0, F265&lt;=2499), Regions!C$3,
  AND(F265&gt;=2500, F265&lt;=4999), Regions!C$4,
  AND(F265&gt;=5000, F265&lt;=7499), Regions!C$5,
  AND(F265&gt;=7500, F265&lt;=9999), Regions!C$6
)
</f>
        <v>West</v>
      </c>
      <c r="K265" s="7">
        <f t="array" ref="K265">IFS(
  E265="Economy",
  INDEX('Shipping cost'!$B:$E,
    IFS(
      H265&gt;=400, 12,
      H265&gt;=300, 11,
      H265&gt;=250, 10,
      H265&gt;=200, 9,
      H265&gt;=150, 8,
      H265&gt;=100, 7,
      H265&gt;=50, 6,
      H265&gt;=0, 5
    ),
    MATCH(J265, 'Shipping cost'!$B$4:$E$4, 0)
  ),
  E265="Standard",
  INDEX('Shipping cost'!$H:$K,
    IFS(
      H265&gt;=400, 12,
      H265&gt;=300, 11,
      H265&gt;=250, 10,
      H265&gt;=200, 9,
      H265&gt;=150, 8,
      H265&gt;=100, 7,
      H265&gt;=50, 6,
      H265&gt;=0, 5
    ),
    MATCH(J265, 'Shipping cost'!$H$4:$K$4, 0)
  ),
  E265="Express",
  INDEX('Shipping cost'!$N:$Q,
    IFS(
      H265&gt;=400, 12,
      H265&gt;=300, 11,
      H265&gt;=250, 10,
      H265&gt;=200, 9,
      H265&gt;=150, 8,
      H265&gt;=100, 7,
      H265&gt;=50, 6,
      H265&gt;=0, 5
    ),
    MATCH(J265, 'Shipping cost'!$N$4:$Q$4, 0)
  ),
  TRUE, 0
)
</f>
        <v>3.47</v>
      </c>
      <c r="L265" s="8">
        <f t="shared" si="1"/>
        <v>4</v>
      </c>
    </row>
    <row r="266" ht="15.75" customHeight="1">
      <c r="A266" s="3">
        <v>98178.0</v>
      </c>
      <c r="B266" s="4">
        <v>45037.0</v>
      </c>
      <c r="C266" s="3" t="s">
        <v>12</v>
      </c>
      <c r="D266" s="3" t="s">
        <v>20</v>
      </c>
      <c r="E266" s="3" t="s">
        <v>19</v>
      </c>
      <c r="F266" s="3">
        <v>4079.0</v>
      </c>
      <c r="G266" s="5">
        <f>VLOOKUP(D266,'Product details'!$B$3:$E$9,4,FALSE)</f>
        <v>50</v>
      </c>
      <c r="H266" s="6">
        <f>VLOOKUP(D266,'Product details'!$B$3:$E$9,3,FALSE)</f>
        <v>150</v>
      </c>
      <c r="I266" s="5">
        <f>VLOOKUP(D266,'Product details'!$B$3:$F$9,5,FALSE)</f>
        <v>9</v>
      </c>
      <c r="J266" s="6" t="str">
        <f>IFS(
  AND(F266&gt;=0, F266&lt;=2499), Regions!C$3,
  AND(F266&gt;=2500, F266&lt;=4999), Regions!C$4,
  AND(F266&gt;=5000, F266&lt;=7499), Regions!C$5,
  AND(F266&gt;=7500, F266&lt;=9999), Regions!C$6
)
</f>
        <v>East</v>
      </c>
      <c r="K266" s="7">
        <f t="array" ref="K266">IFS(
  E266="Economy",
  INDEX('Shipping cost'!$B:$E,
    IFS(
      H266&gt;=400, 12,
      H266&gt;=300, 11,
      H266&gt;=250, 10,
      H266&gt;=200, 9,
      H266&gt;=150, 8,
      H266&gt;=100, 7,
      H266&gt;=50, 6,
      H266&gt;=0, 5
    ),
    MATCH(J266, 'Shipping cost'!$B$4:$E$4, 0)
  ),
  E266="Standard",
  INDEX('Shipping cost'!$H:$K,
    IFS(
      H266&gt;=400, 12,
      H266&gt;=300, 11,
      H266&gt;=250, 10,
      H266&gt;=200, 9,
      H266&gt;=150, 8,
      H266&gt;=100, 7,
      H266&gt;=50, 6,
      H266&gt;=0, 5
    ),
    MATCH(J266, 'Shipping cost'!$H$4:$K$4, 0)
  ),
  E266="Express",
  INDEX('Shipping cost'!$N:$Q,
    IFS(
      H266&gt;=400, 12,
      H266&gt;=300, 11,
      H266&gt;=250, 10,
      H266&gt;=200, 9,
      H266&gt;=150, 8,
      H266&gt;=100, 7,
      H266&gt;=50, 6,
      H266&gt;=0, 5
    ),
    MATCH(J266, 'Shipping cost'!$N$4:$Q$4, 0)
  ),
  TRUE, 0
)
</f>
        <v>1.54</v>
      </c>
      <c r="L266" s="8">
        <f t="shared" si="1"/>
        <v>4</v>
      </c>
    </row>
    <row r="267" ht="15.75" customHeight="1">
      <c r="A267" s="3">
        <v>10253.0</v>
      </c>
      <c r="B267" s="4">
        <v>45038.0</v>
      </c>
      <c r="C267" s="3" t="s">
        <v>12</v>
      </c>
      <c r="D267" s="3" t="s">
        <v>13</v>
      </c>
      <c r="E267" s="3" t="s">
        <v>19</v>
      </c>
      <c r="F267" s="3">
        <v>1083.0</v>
      </c>
      <c r="G267" s="5">
        <f>VLOOKUP(D267,'Product details'!$B$3:$E$9,4,FALSE)</f>
        <v>300</v>
      </c>
      <c r="H267" s="6">
        <f>VLOOKUP(D267,'Product details'!$B$3:$E$9,3,FALSE)</f>
        <v>250</v>
      </c>
      <c r="I267" s="5">
        <f>VLOOKUP(D267,'Product details'!$B$3:$F$9,5,FALSE)</f>
        <v>80</v>
      </c>
      <c r="J267" s="6" t="str">
        <f>IFS(
  AND(F267&gt;=0, F267&lt;=2499), Regions!C$3,
  AND(F267&gt;=2500, F267&lt;=4999), Regions!C$4,
  AND(F267&gt;=5000, F267&lt;=7499), Regions!C$5,
  AND(F267&gt;=7500, F267&lt;=9999), Regions!C$6
)
</f>
        <v>North</v>
      </c>
      <c r="K267" s="7">
        <f t="array" ref="K267">IFS(
  E267="Economy",
  INDEX('Shipping cost'!$B:$E,
    IFS(
      H267&gt;=400, 12,
      H267&gt;=300, 11,
      H267&gt;=250, 10,
      H267&gt;=200, 9,
      H267&gt;=150, 8,
      H267&gt;=100, 7,
      H267&gt;=50, 6,
      H267&gt;=0, 5
    ),
    MATCH(J267, 'Shipping cost'!$B$4:$E$4, 0)
  ),
  E267="Standard",
  INDEX('Shipping cost'!$H:$K,
    IFS(
      H267&gt;=400, 12,
      H267&gt;=300, 11,
      H267&gt;=250, 10,
      H267&gt;=200, 9,
      H267&gt;=150, 8,
      H267&gt;=100, 7,
      H267&gt;=50, 6,
      H267&gt;=0, 5
    ),
    MATCH(J267, 'Shipping cost'!$H$4:$K$4, 0)
  ),
  E267="Express",
  INDEX('Shipping cost'!$N:$Q,
    IFS(
      H267&gt;=400, 12,
      H267&gt;=300, 11,
      H267&gt;=250, 10,
      H267&gt;=200, 9,
      H267&gt;=150, 8,
      H267&gt;=100, 7,
      H267&gt;=50, 6,
      H267&gt;=0, 5
    ),
    MATCH(J267, 'Shipping cost'!$N$4:$Q$4, 0)
  ),
  TRUE, 0
)
</f>
        <v>2.27</v>
      </c>
      <c r="L267" s="8">
        <f t="shared" si="1"/>
        <v>4</v>
      </c>
    </row>
    <row r="268" ht="15.75" customHeight="1">
      <c r="A268" s="3">
        <v>96420.0</v>
      </c>
      <c r="B268" s="4">
        <v>45038.0</v>
      </c>
      <c r="C268" s="3" t="s">
        <v>12</v>
      </c>
      <c r="D268" s="3" t="s">
        <v>15</v>
      </c>
      <c r="E268" s="3" t="s">
        <v>19</v>
      </c>
      <c r="F268" s="3">
        <v>2935.0</v>
      </c>
      <c r="G268" s="5">
        <f>VLOOKUP(D268,'Product details'!$B$3:$E$9,4,FALSE)</f>
        <v>30</v>
      </c>
      <c r="H268" s="6">
        <f>VLOOKUP(D268,'Product details'!$B$3:$E$9,3,FALSE)</f>
        <v>300</v>
      </c>
      <c r="I268" s="5">
        <f>VLOOKUP(D268,'Product details'!$B$3:$F$9,5,FALSE)</f>
        <v>7</v>
      </c>
      <c r="J268" s="6" t="str">
        <f>IFS(
  AND(F268&gt;=0, F268&lt;=2499), Regions!C$3,
  AND(F268&gt;=2500, F268&lt;=4999), Regions!C$4,
  AND(F268&gt;=5000, F268&lt;=7499), Regions!C$5,
  AND(F268&gt;=7500, F268&lt;=9999), Regions!C$6
)
</f>
        <v>East</v>
      </c>
      <c r="K268" s="7">
        <f t="array" ref="K268">IFS(
  E268="Economy",
  INDEX('Shipping cost'!$B:$E,
    IFS(
      H268&gt;=400, 12,
      H268&gt;=300, 11,
      H268&gt;=250, 10,
      H268&gt;=200, 9,
      H268&gt;=150, 8,
      H268&gt;=100, 7,
      H268&gt;=50, 6,
      H268&gt;=0, 5
    ),
    MATCH(J268, 'Shipping cost'!$B$4:$E$4, 0)
  ),
  E268="Standard",
  INDEX('Shipping cost'!$H:$K,
    IFS(
      H268&gt;=400, 12,
      H268&gt;=300, 11,
      H268&gt;=250, 10,
      H268&gt;=200, 9,
      H268&gt;=150, 8,
      H268&gt;=100, 7,
      H268&gt;=50, 6,
      H268&gt;=0, 5
    ),
    MATCH(J268, 'Shipping cost'!$H$4:$K$4, 0)
  ),
  E268="Express",
  INDEX('Shipping cost'!$N:$Q,
    IFS(
      H268&gt;=400, 12,
      H268&gt;=300, 11,
      H268&gt;=250, 10,
      H268&gt;=200, 9,
      H268&gt;=150, 8,
      H268&gt;=100, 7,
      H268&gt;=50, 6,
      H268&gt;=0, 5
    ),
    MATCH(J268, 'Shipping cost'!$N$4:$Q$4, 0)
  ),
  TRUE, 0
)
</f>
        <v>3.4</v>
      </c>
      <c r="L268" s="8">
        <f t="shared" si="1"/>
        <v>4</v>
      </c>
    </row>
    <row r="269" ht="15.75" customHeight="1">
      <c r="A269" s="3">
        <v>16276.0</v>
      </c>
      <c r="B269" s="4">
        <v>45039.0</v>
      </c>
      <c r="C269" s="3" t="s">
        <v>12</v>
      </c>
      <c r="D269" s="3" t="s">
        <v>13</v>
      </c>
      <c r="E269" s="3" t="s">
        <v>19</v>
      </c>
      <c r="F269" s="3">
        <v>1518.0</v>
      </c>
      <c r="G269" s="5">
        <f>VLOOKUP(D269,'Product details'!$B$3:$E$9,4,FALSE)</f>
        <v>300</v>
      </c>
      <c r="H269" s="6">
        <f>VLOOKUP(D269,'Product details'!$B$3:$E$9,3,FALSE)</f>
        <v>250</v>
      </c>
      <c r="I269" s="5">
        <f>VLOOKUP(D269,'Product details'!$B$3:$F$9,5,FALSE)</f>
        <v>80</v>
      </c>
      <c r="J269" s="6" t="str">
        <f>IFS(
  AND(F269&gt;=0, F269&lt;=2499), Regions!C$3,
  AND(F269&gt;=2500, F269&lt;=4999), Regions!C$4,
  AND(F269&gt;=5000, F269&lt;=7499), Regions!C$5,
  AND(F269&gt;=7500, F269&lt;=9999), Regions!C$6
)
</f>
        <v>North</v>
      </c>
      <c r="K269" s="7">
        <f t="array" ref="K269">IFS(
  E269="Economy",
  INDEX('Shipping cost'!$B:$E,
    IFS(
      H269&gt;=400, 12,
      H269&gt;=300, 11,
      H269&gt;=250, 10,
      H269&gt;=200, 9,
      H269&gt;=150, 8,
      H269&gt;=100, 7,
      H269&gt;=50, 6,
      H269&gt;=0, 5
    ),
    MATCH(J269, 'Shipping cost'!$B$4:$E$4, 0)
  ),
  E269="Standard",
  INDEX('Shipping cost'!$H:$K,
    IFS(
      H269&gt;=400, 12,
      H269&gt;=300, 11,
      H269&gt;=250, 10,
      H269&gt;=200, 9,
      H269&gt;=150, 8,
      H269&gt;=100, 7,
      H269&gt;=50, 6,
      H269&gt;=0, 5
    ),
    MATCH(J269, 'Shipping cost'!$H$4:$K$4, 0)
  ),
  E269="Express",
  INDEX('Shipping cost'!$N:$Q,
    IFS(
      H269&gt;=400, 12,
      H269&gt;=300, 11,
      H269&gt;=250, 10,
      H269&gt;=200, 9,
      H269&gt;=150, 8,
      H269&gt;=100, 7,
      H269&gt;=50, 6,
      H269&gt;=0, 5
    ),
    MATCH(J269, 'Shipping cost'!$N$4:$Q$4, 0)
  ),
  TRUE, 0
)
</f>
        <v>2.27</v>
      </c>
      <c r="L269" s="8">
        <f t="shared" si="1"/>
        <v>4</v>
      </c>
    </row>
    <row r="270" ht="15.75" customHeight="1">
      <c r="A270" s="3">
        <v>27601.0</v>
      </c>
      <c r="B270" s="4">
        <v>45039.0</v>
      </c>
      <c r="C270" s="3" t="s">
        <v>21</v>
      </c>
      <c r="D270" s="3" t="s">
        <v>16</v>
      </c>
      <c r="E270" s="3" t="s">
        <v>14</v>
      </c>
      <c r="F270" s="3">
        <v>8983.0</v>
      </c>
      <c r="G270" s="5">
        <f>VLOOKUP(D270,'Product details'!$B$3:$E$9,4,FALSE)</f>
        <v>5</v>
      </c>
      <c r="H270" s="6">
        <f>VLOOKUP(D270,'Product details'!$B$3:$E$9,3,FALSE)</f>
        <v>20</v>
      </c>
      <c r="I270" s="5">
        <f>VLOOKUP(D270,'Product details'!$B$3:$F$9,5,FALSE)</f>
        <v>1</v>
      </c>
      <c r="J270" s="6" t="str">
        <f>IFS(
  AND(F270&gt;=0, F270&lt;=2499), Regions!C$3,
  AND(F270&gt;=2500, F270&lt;=4999), Regions!C$4,
  AND(F270&gt;=5000, F270&lt;=7499), Regions!C$5,
  AND(F270&gt;=7500, F270&lt;=9999), Regions!C$6
)
</f>
        <v>West</v>
      </c>
      <c r="K270" s="7">
        <f t="array" ref="K270">IFS(
  E270="Economy",
  INDEX('Shipping cost'!$B:$E,
    IFS(
      H270&gt;=400, 12,
      H270&gt;=300, 11,
      H270&gt;=250, 10,
      H270&gt;=200, 9,
      H270&gt;=150, 8,
      H270&gt;=100, 7,
      H270&gt;=50, 6,
      H270&gt;=0, 5
    ),
    MATCH(J270, 'Shipping cost'!$B$4:$E$4, 0)
  ),
  E270="Standard",
  INDEX('Shipping cost'!$H:$K,
    IFS(
      H270&gt;=400, 12,
      H270&gt;=300, 11,
      H270&gt;=250, 10,
      H270&gt;=200, 9,
      H270&gt;=150, 8,
      H270&gt;=100, 7,
      H270&gt;=50, 6,
      H270&gt;=0, 5
    ),
    MATCH(J270, 'Shipping cost'!$H$4:$K$4, 0)
  ),
  E270="Express",
  INDEX('Shipping cost'!$N:$Q,
    IFS(
      H270&gt;=400, 12,
      H270&gt;=300, 11,
      H270&gt;=250, 10,
      H270&gt;=200, 9,
      H270&gt;=150, 8,
      H270&gt;=100, 7,
      H270&gt;=50, 6,
      H270&gt;=0, 5
    ),
    MATCH(J270, 'Shipping cost'!$N$4:$Q$4, 0)
  ),
  TRUE, 0
)
</f>
        <v>0.78</v>
      </c>
      <c r="L270" s="8">
        <f t="shared" si="1"/>
        <v>4</v>
      </c>
    </row>
    <row r="271" ht="15.75" customHeight="1">
      <c r="A271" s="3">
        <v>94495.0</v>
      </c>
      <c r="B271" s="4">
        <v>45039.0</v>
      </c>
      <c r="C271" s="3" t="s">
        <v>12</v>
      </c>
      <c r="D271" s="3" t="s">
        <v>13</v>
      </c>
      <c r="E271" s="3" t="s">
        <v>19</v>
      </c>
      <c r="F271" s="3">
        <v>7221.0</v>
      </c>
      <c r="G271" s="5">
        <f>VLOOKUP(D271,'Product details'!$B$3:$E$9,4,FALSE)</f>
        <v>300</v>
      </c>
      <c r="H271" s="6">
        <f>VLOOKUP(D271,'Product details'!$B$3:$E$9,3,FALSE)</f>
        <v>250</v>
      </c>
      <c r="I271" s="5">
        <f>VLOOKUP(D271,'Product details'!$B$3:$F$9,5,FALSE)</f>
        <v>80</v>
      </c>
      <c r="J271" s="6" t="str">
        <f>IFS(
  AND(F271&gt;=0, F271&lt;=2499), Regions!C$3,
  AND(F271&gt;=2500, F271&lt;=4999), Regions!C$4,
  AND(F271&gt;=5000, F271&lt;=7499), Regions!C$5,
  AND(F271&gt;=7500, F271&lt;=9999), Regions!C$6
)
</f>
        <v>South</v>
      </c>
      <c r="K271" s="7">
        <f t="array" ref="K271">IFS(
  E271="Economy",
  INDEX('Shipping cost'!$B:$E,
    IFS(
      H271&gt;=400, 12,
      H271&gt;=300, 11,
      H271&gt;=250, 10,
      H271&gt;=200, 9,
      H271&gt;=150, 8,
      H271&gt;=100, 7,
      H271&gt;=50, 6,
      H271&gt;=0, 5
    ),
    MATCH(J271, 'Shipping cost'!$B$4:$E$4, 0)
  ),
  E271="Standard",
  INDEX('Shipping cost'!$H:$K,
    IFS(
      H271&gt;=400, 12,
      H271&gt;=300, 11,
      H271&gt;=250, 10,
      H271&gt;=200, 9,
      H271&gt;=150, 8,
      H271&gt;=100, 7,
      H271&gt;=50, 6,
      H271&gt;=0, 5
    ),
    MATCH(J271, 'Shipping cost'!$H$4:$K$4, 0)
  ),
  E271="Express",
  INDEX('Shipping cost'!$N:$Q,
    IFS(
      H271&gt;=400, 12,
      H271&gt;=300, 11,
      H271&gt;=250, 10,
      H271&gt;=200, 9,
      H271&gt;=150, 8,
      H271&gt;=100, 7,
      H271&gt;=50, 6,
      H271&gt;=0, 5
    ),
    MATCH(J271, 'Shipping cost'!$N$4:$Q$4, 0)
  ),
  TRUE, 0
)
</f>
        <v>3.02</v>
      </c>
      <c r="L271" s="8">
        <f t="shared" si="1"/>
        <v>4</v>
      </c>
    </row>
    <row r="272" ht="15.75" customHeight="1">
      <c r="A272" s="3">
        <v>19454.0</v>
      </c>
      <c r="B272" s="4">
        <v>45040.0</v>
      </c>
      <c r="C272" s="3" t="s">
        <v>12</v>
      </c>
      <c r="D272" s="3" t="s">
        <v>22</v>
      </c>
      <c r="E272" s="3" t="s">
        <v>17</v>
      </c>
      <c r="F272" s="3">
        <v>1562.0</v>
      </c>
      <c r="G272" s="5">
        <f>VLOOKUP(D272,'Product details'!$B$3:$E$9,4,FALSE)</f>
        <v>20</v>
      </c>
      <c r="H272" s="6">
        <f>VLOOKUP(D272,'Product details'!$B$3:$E$9,3,FALSE)</f>
        <v>250</v>
      </c>
      <c r="I272" s="5">
        <f>VLOOKUP(D272,'Product details'!$B$3:$F$9,5,FALSE)</f>
        <v>3</v>
      </c>
      <c r="J272" s="6" t="str">
        <f>IFS(
  AND(F272&gt;=0, F272&lt;=2499), Regions!C$3,
  AND(F272&gt;=2500, F272&lt;=4999), Regions!C$4,
  AND(F272&gt;=5000, F272&lt;=7499), Regions!C$5,
  AND(F272&gt;=7500, F272&lt;=9999), Regions!C$6
)
</f>
        <v>North</v>
      </c>
      <c r="K272" s="7">
        <f t="array" ref="K272">IFS(
  E272="Economy",
  INDEX('Shipping cost'!$B:$E,
    IFS(
      H272&gt;=400, 12,
      H272&gt;=300, 11,
      H272&gt;=250, 10,
      H272&gt;=200, 9,
      H272&gt;=150, 8,
      H272&gt;=100, 7,
      H272&gt;=50, 6,
      H272&gt;=0, 5
    ),
    MATCH(J272, 'Shipping cost'!$B$4:$E$4, 0)
  ),
  E272="Standard",
  INDEX('Shipping cost'!$H:$K,
    IFS(
      H272&gt;=400, 12,
      H272&gt;=300, 11,
      H272&gt;=250, 10,
      H272&gt;=200, 9,
      H272&gt;=150, 8,
      H272&gt;=100, 7,
      H272&gt;=50, 6,
      H272&gt;=0, 5
    ),
    MATCH(J272, 'Shipping cost'!$H$4:$K$4, 0)
  ),
  E272="Express",
  INDEX('Shipping cost'!$N:$Q,
    IFS(
      H272&gt;=400, 12,
      H272&gt;=300, 11,
      H272&gt;=250, 10,
      H272&gt;=200, 9,
      H272&gt;=150, 8,
      H272&gt;=100, 7,
      H272&gt;=50, 6,
      H272&gt;=0, 5
    ),
    MATCH(J272, 'Shipping cost'!$N$4:$Q$4, 0)
  ),
  TRUE, 0
)
</f>
        <v>2.96</v>
      </c>
      <c r="L272" s="8">
        <f t="shared" si="1"/>
        <v>4</v>
      </c>
    </row>
    <row r="273" ht="15.75" customHeight="1">
      <c r="A273" s="3">
        <v>32369.0</v>
      </c>
      <c r="B273" s="4">
        <v>45041.0</v>
      </c>
      <c r="C273" s="3" t="s">
        <v>21</v>
      </c>
      <c r="D273" s="3" t="s">
        <v>15</v>
      </c>
      <c r="E273" s="3" t="s">
        <v>19</v>
      </c>
      <c r="F273" s="3">
        <v>5839.0</v>
      </c>
      <c r="G273" s="5">
        <f>VLOOKUP(D273,'Product details'!$B$3:$E$9,4,FALSE)</f>
        <v>30</v>
      </c>
      <c r="H273" s="6">
        <f>VLOOKUP(D273,'Product details'!$B$3:$E$9,3,FALSE)</f>
        <v>300</v>
      </c>
      <c r="I273" s="5">
        <f>VLOOKUP(D273,'Product details'!$B$3:$F$9,5,FALSE)</f>
        <v>7</v>
      </c>
      <c r="J273" s="6" t="str">
        <f>IFS(
  AND(F273&gt;=0, F273&lt;=2499), Regions!C$3,
  AND(F273&gt;=2500, F273&lt;=4999), Regions!C$4,
  AND(F273&gt;=5000, F273&lt;=7499), Regions!C$5,
  AND(F273&gt;=7500, F273&lt;=9999), Regions!C$6
)
</f>
        <v>South</v>
      </c>
      <c r="K273" s="7">
        <f t="array" ref="K273">IFS(
  E273="Economy",
  INDEX('Shipping cost'!$B:$E,
    IFS(
      H273&gt;=400, 12,
      H273&gt;=300, 11,
      H273&gt;=250, 10,
      H273&gt;=200, 9,
      H273&gt;=150, 8,
      H273&gt;=100, 7,
      H273&gt;=50, 6,
      H273&gt;=0, 5
    ),
    MATCH(J273, 'Shipping cost'!$B$4:$E$4, 0)
  ),
  E273="Standard",
  INDEX('Shipping cost'!$H:$K,
    IFS(
      H273&gt;=400, 12,
      H273&gt;=300, 11,
      H273&gt;=250, 10,
      H273&gt;=200, 9,
      H273&gt;=150, 8,
      H273&gt;=100, 7,
      H273&gt;=50, 6,
      H273&gt;=0, 5
    ),
    MATCH(J273, 'Shipping cost'!$H$4:$K$4, 0)
  ),
  E273="Express",
  INDEX('Shipping cost'!$N:$Q,
    IFS(
      H273&gt;=400, 12,
      H273&gt;=300, 11,
      H273&gt;=250, 10,
      H273&gt;=200, 9,
      H273&gt;=150, 8,
      H273&gt;=100, 7,
      H273&gt;=50, 6,
      H273&gt;=0, 5
    ),
    MATCH(J273, 'Shipping cost'!$N$4:$Q$4, 0)
  ),
  TRUE, 0
)
</f>
        <v>3.92</v>
      </c>
      <c r="L273" s="8">
        <f t="shared" si="1"/>
        <v>4</v>
      </c>
    </row>
    <row r="274" ht="15.75" customHeight="1">
      <c r="A274" s="3">
        <v>38621.0</v>
      </c>
      <c r="B274" s="10">
        <v>45041.0</v>
      </c>
      <c r="C274" s="11" t="s">
        <v>12</v>
      </c>
      <c r="D274" s="3" t="s">
        <v>15</v>
      </c>
      <c r="E274" s="3" t="s">
        <v>14</v>
      </c>
      <c r="F274" s="3">
        <v>1624.0</v>
      </c>
      <c r="G274" s="5">
        <f>VLOOKUP(D274,'Product details'!$B$3:$E$9,4,FALSE)</f>
        <v>30</v>
      </c>
      <c r="H274" s="6">
        <f>VLOOKUP(D274,'Product details'!$B$3:$E$9,3,FALSE)</f>
        <v>300</v>
      </c>
      <c r="I274" s="5">
        <f>VLOOKUP(D274,'Product details'!$B$3:$F$9,5,FALSE)</f>
        <v>7</v>
      </c>
      <c r="J274" s="6" t="str">
        <f>IFS(
  AND(F274&gt;=0, F274&lt;=2499), Regions!C$3,
  AND(F274&gt;=2500, F274&lt;=4999), Regions!C$4,
  AND(F274&gt;=5000, F274&lt;=7499), Regions!C$5,
  AND(F274&gt;=7500, F274&lt;=9999), Regions!C$6
)
</f>
        <v>North</v>
      </c>
      <c r="K274" s="7">
        <f t="array" ref="K274">IFS(
  E274="Economy",
  INDEX('Shipping cost'!$B:$E,
    IFS(
      H274&gt;=400, 12,
      H274&gt;=300, 11,
      H274&gt;=250, 10,
      H274&gt;=200, 9,
      H274&gt;=150, 8,
      H274&gt;=100, 7,
      H274&gt;=50, 6,
      H274&gt;=0, 5
    ),
    MATCH(J274, 'Shipping cost'!$B$4:$E$4, 0)
  ),
  E274="Standard",
  INDEX('Shipping cost'!$H:$K,
    IFS(
      H274&gt;=400, 12,
      H274&gt;=300, 11,
      H274&gt;=250, 10,
      H274&gt;=200, 9,
      H274&gt;=150, 8,
      H274&gt;=100, 7,
      H274&gt;=50, 6,
      H274&gt;=0, 5
    ),
    MATCH(J274, 'Shipping cost'!$H$4:$K$4, 0)
  ),
  E274="Express",
  INDEX('Shipping cost'!$N:$Q,
    IFS(
      H274&gt;=400, 12,
      H274&gt;=300, 11,
      H274&gt;=250, 10,
      H274&gt;=200, 9,
      H274&gt;=150, 8,
      H274&gt;=100, 7,
      H274&gt;=50, 6,
      H274&gt;=0, 5
    ),
    MATCH(J274, 'Shipping cost'!$N$4:$Q$4, 0)
  ),
  TRUE, 0
)
</f>
        <v>2.46</v>
      </c>
      <c r="L274" s="8">
        <f t="shared" si="1"/>
        <v>4</v>
      </c>
    </row>
    <row r="275" ht="15.75" customHeight="1">
      <c r="A275" s="3">
        <v>40610.0</v>
      </c>
      <c r="B275" s="10">
        <v>45041.0</v>
      </c>
      <c r="C275" s="11" t="s">
        <v>12</v>
      </c>
      <c r="D275" s="3" t="s">
        <v>20</v>
      </c>
      <c r="E275" s="3" t="s">
        <v>14</v>
      </c>
      <c r="F275" s="3">
        <v>2254.0</v>
      </c>
      <c r="G275" s="5">
        <f>VLOOKUP(D275,'Product details'!$B$3:$E$9,4,FALSE)</f>
        <v>50</v>
      </c>
      <c r="H275" s="6">
        <f>VLOOKUP(D275,'Product details'!$B$3:$E$9,3,FALSE)</f>
        <v>150</v>
      </c>
      <c r="I275" s="5">
        <f>VLOOKUP(D275,'Product details'!$B$3:$F$9,5,FALSE)</f>
        <v>9</v>
      </c>
      <c r="J275" s="6" t="str">
        <f>IFS(
  AND(F275&gt;=0, F275&lt;=2499), Regions!C$3,
  AND(F275&gt;=2500, F275&lt;=4999), Regions!C$4,
  AND(F275&gt;=5000, F275&lt;=7499), Regions!C$5,
  AND(F275&gt;=7500, F275&lt;=9999), Regions!C$6
)
</f>
        <v>North</v>
      </c>
      <c r="K275" s="7">
        <f t="array" ref="K275">IFS(
  E275="Economy",
  INDEX('Shipping cost'!$B:$E,
    IFS(
      H275&gt;=400, 12,
      H275&gt;=300, 11,
      H275&gt;=250, 10,
      H275&gt;=200, 9,
      H275&gt;=150, 8,
      H275&gt;=100, 7,
      H275&gt;=50, 6,
      H275&gt;=0, 5
    ),
    MATCH(J275, 'Shipping cost'!$B$4:$E$4, 0)
  ),
  E275="Standard",
  INDEX('Shipping cost'!$H:$K,
    IFS(
      H275&gt;=400, 12,
      H275&gt;=300, 11,
      H275&gt;=250, 10,
      H275&gt;=200, 9,
      H275&gt;=150, 8,
      H275&gt;=100, 7,
      H275&gt;=50, 6,
      H275&gt;=0, 5
    ),
    MATCH(J275, 'Shipping cost'!$H$4:$K$4, 0)
  ),
  E275="Express",
  INDEX('Shipping cost'!$N:$Q,
    IFS(
      H275&gt;=400, 12,
      H275&gt;=300, 11,
      H275&gt;=250, 10,
      H275&gt;=200, 9,
      H275&gt;=150, 8,
      H275&gt;=100, 7,
      H275&gt;=50, 6,
      H275&gt;=0, 5
    ),
    MATCH(J275, 'Shipping cost'!$N$4:$Q$4, 0)
  ),
  TRUE, 0
)
</f>
        <v>1.11</v>
      </c>
      <c r="L275" s="8">
        <f t="shared" si="1"/>
        <v>4</v>
      </c>
    </row>
    <row r="276" ht="15.75" customHeight="1">
      <c r="A276" s="3">
        <v>86212.0</v>
      </c>
      <c r="B276" s="4">
        <v>45042.0</v>
      </c>
      <c r="C276" s="3" t="s">
        <v>12</v>
      </c>
      <c r="D276" s="3" t="s">
        <v>23</v>
      </c>
      <c r="E276" s="3" t="s">
        <v>14</v>
      </c>
      <c r="F276" s="3">
        <v>5776.0</v>
      </c>
      <c r="G276" s="5">
        <f>VLOOKUP(D276,'Product details'!$B$3:$E$9,4,FALSE)</f>
        <v>25</v>
      </c>
      <c r="H276" s="6">
        <f>VLOOKUP(D276,'Product details'!$B$3:$E$9,3,FALSE)</f>
        <v>50</v>
      </c>
      <c r="I276" s="5">
        <f>VLOOKUP(D276,'Product details'!$B$3:$F$9,5,FALSE)</f>
        <v>3</v>
      </c>
      <c r="J276" s="6" t="str">
        <f>IFS(
  AND(F276&gt;=0, F276&lt;=2499), Regions!C$3,
  AND(F276&gt;=2500, F276&lt;=4999), Regions!C$4,
  AND(F276&gt;=5000, F276&lt;=7499), Regions!C$5,
  AND(F276&gt;=7500, F276&lt;=9999), Regions!C$6
)
</f>
        <v>South</v>
      </c>
      <c r="K276" s="7">
        <f t="array" ref="K276">IFS(
  E276="Economy",
  INDEX('Shipping cost'!$B:$E,
    IFS(
      H276&gt;=400, 12,
      H276&gt;=300, 11,
      H276&gt;=250, 10,
      H276&gt;=200, 9,
      H276&gt;=150, 8,
      H276&gt;=100, 7,
      H276&gt;=50, 6,
      H276&gt;=0, 5
    ),
    MATCH(J276, 'Shipping cost'!$B$4:$E$4, 0)
  ),
  E276="Standard",
  INDEX('Shipping cost'!$H:$K,
    IFS(
      H276&gt;=400, 12,
      H276&gt;=300, 11,
      H276&gt;=250, 10,
      H276&gt;=200, 9,
      H276&gt;=150, 8,
      H276&gt;=100, 7,
      H276&gt;=50, 6,
      H276&gt;=0, 5
    ),
    MATCH(J276, 'Shipping cost'!$H$4:$K$4, 0)
  ),
  E276="Express",
  INDEX('Shipping cost'!$N:$Q,
    IFS(
      H276&gt;=400, 12,
      H276&gt;=300, 11,
      H276&gt;=250, 10,
      H276&gt;=200, 9,
      H276&gt;=150, 8,
      H276&gt;=100, 7,
      H276&gt;=50, 6,
      H276&gt;=0, 5
    ),
    MATCH(J276, 'Shipping cost'!$N$4:$Q$4, 0)
  ),
  TRUE, 0
)
</f>
        <v>0.87</v>
      </c>
      <c r="L276" s="8">
        <f t="shared" si="1"/>
        <v>4</v>
      </c>
    </row>
    <row r="277" ht="15.75" customHeight="1">
      <c r="A277" s="3">
        <v>12447.0</v>
      </c>
      <c r="B277" s="10">
        <v>45043.0</v>
      </c>
      <c r="C277" s="11" t="s">
        <v>12</v>
      </c>
      <c r="D277" s="3" t="s">
        <v>20</v>
      </c>
      <c r="E277" s="3" t="s">
        <v>19</v>
      </c>
      <c r="F277" s="3">
        <v>6538.0</v>
      </c>
      <c r="G277" s="5">
        <f>VLOOKUP(D277,'Product details'!$B$3:$E$9,4,FALSE)</f>
        <v>50</v>
      </c>
      <c r="H277" s="6">
        <f>VLOOKUP(D277,'Product details'!$B$3:$E$9,3,FALSE)</f>
        <v>150</v>
      </c>
      <c r="I277" s="5">
        <f>VLOOKUP(D277,'Product details'!$B$3:$F$9,5,FALSE)</f>
        <v>9</v>
      </c>
      <c r="J277" s="6" t="str">
        <f>IFS(
  AND(F277&gt;=0, F277&lt;=2499), Regions!C$3,
  AND(F277&gt;=2500, F277&lt;=4999), Regions!C$4,
  AND(F277&gt;=5000, F277&lt;=7499), Regions!C$5,
  AND(F277&gt;=7500, F277&lt;=9999), Regions!C$6
)
</f>
        <v>South</v>
      </c>
      <c r="K277" s="7">
        <f t="array" ref="K277">IFS(
  E277="Economy",
  INDEX('Shipping cost'!$B:$E,
    IFS(
      H277&gt;=400, 12,
      H277&gt;=300, 11,
      H277&gt;=250, 10,
      H277&gt;=200, 9,
      H277&gt;=150, 8,
      H277&gt;=100, 7,
      H277&gt;=50, 6,
      H277&gt;=0, 5
    ),
    MATCH(J277, 'Shipping cost'!$B$4:$E$4, 0)
  ),
  E277="Standard",
  INDEX('Shipping cost'!$H:$K,
    IFS(
      H277&gt;=400, 12,
      H277&gt;=300, 11,
      H277&gt;=250, 10,
      H277&gt;=200, 9,
      H277&gt;=150, 8,
      H277&gt;=100, 7,
      H277&gt;=50, 6,
      H277&gt;=0, 5
    ),
    MATCH(J277, 'Shipping cost'!$H$4:$K$4, 0)
  ),
  E277="Express",
  INDEX('Shipping cost'!$N:$Q,
    IFS(
      H277&gt;=400, 12,
      H277&gt;=300, 11,
      H277&gt;=250, 10,
      H277&gt;=200, 9,
      H277&gt;=150, 8,
      H277&gt;=100, 7,
      H277&gt;=50, 6,
      H277&gt;=0, 5
    ),
    MATCH(J277, 'Shipping cost'!$N$4:$Q$4, 0)
  ),
  TRUE, 0
)
</f>
        <v>1.78</v>
      </c>
      <c r="L277" s="8">
        <f t="shared" si="1"/>
        <v>4</v>
      </c>
    </row>
    <row r="278" ht="15.75" customHeight="1">
      <c r="A278" s="3">
        <v>13973.0</v>
      </c>
      <c r="B278" s="10">
        <v>45043.0</v>
      </c>
      <c r="C278" s="11" t="s">
        <v>12</v>
      </c>
      <c r="D278" s="3" t="s">
        <v>15</v>
      </c>
      <c r="E278" s="3" t="s">
        <v>19</v>
      </c>
      <c r="F278" s="3">
        <v>6353.0</v>
      </c>
      <c r="G278" s="5">
        <f>VLOOKUP(D278,'Product details'!$B$3:$E$9,4,FALSE)</f>
        <v>30</v>
      </c>
      <c r="H278" s="6">
        <f>VLOOKUP(D278,'Product details'!$B$3:$E$9,3,FALSE)</f>
        <v>300</v>
      </c>
      <c r="I278" s="5">
        <f>VLOOKUP(D278,'Product details'!$B$3:$F$9,5,FALSE)</f>
        <v>7</v>
      </c>
      <c r="J278" s="6" t="str">
        <f>IFS(
  AND(F278&gt;=0, F278&lt;=2499), Regions!C$3,
  AND(F278&gt;=2500, F278&lt;=4999), Regions!C$4,
  AND(F278&gt;=5000, F278&lt;=7499), Regions!C$5,
  AND(F278&gt;=7500, F278&lt;=9999), Regions!C$6
)
</f>
        <v>South</v>
      </c>
      <c r="K278" s="7">
        <f t="array" ref="K278">IFS(
  E278="Economy",
  INDEX('Shipping cost'!$B:$E,
    IFS(
      H278&gt;=400, 12,
      H278&gt;=300, 11,
      H278&gt;=250, 10,
      H278&gt;=200, 9,
      H278&gt;=150, 8,
      H278&gt;=100, 7,
      H278&gt;=50, 6,
      H278&gt;=0, 5
    ),
    MATCH(J278, 'Shipping cost'!$B$4:$E$4, 0)
  ),
  E278="Standard",
  INDEX('Shipping cost'!$H:$K,
    IFS(
      H278&gt;=400, 12,
      H278&gt;=300, 11,
      H278&gt;=250, 10,
      H278&gt;=200, 9,
      H278&gt;=150, 8,
      H278&gt;=100, 7,
      H278&gt;=50, 6,
      H278&gt;=0, 5
    ),
    MATCH(J278, 'Shipping cost'!$H$4:$K$4, 0)
  ),
  E278="Express",
  INDEX('Shipping cost'!$N:$Q,
    IFS(
      H278&gt;=400, 12,
      H278&gt;=300, 11,
      H278&gt;=250, 10,
      H278&gt;=200, 9,
      H278&gt;=150, 8,
      H278&gt;=100, 7,
      H278&gt;=50, 6,
      H278&gt;=0, 5
    ),
    MATCH(J278, 'Shipping cost'!$N$4:$Q$4, 0)
  ),
  TRUE, 0
)
</f>
        <v>3.92</v>
      </c>
      <c r="L278" s="8">
        <f t="shared" si="1"/>
        <v>4</v>
      </c>
    </row>
    <row r="279" ht="15.75" customHeight="1">
      <c r="A279" s="3">
        <v>97165.0</v>
      </c>
      <c r="B279" s="10">
        <v>45043.0</v>
      </c>
      <c r="C279" s="11" t="s">
        <v>12</v>
      </c>
      <c r="D279" s="3" t="s">
        <v>13</v>
      </c>
      <c r="E279" s="3" t="s">
        <v>19</v>
      </c>
      <c r="F279" s="3">
        <v>4789.0</v>
      </c>
      <c r="G279" s="5">
        <f>VLOOKUP(D279,'Product details'!$B$3:$E$9,4,FALSE)</f>
        <v>300</v>
      </c>
      <c r="H279" s="6">
        <f>VLOOKUP(D279,'Product details'!$B$3:$E$9,3,FALSE)</f>
        <v>250</v>
      </c>
      <c r="I279" s="5">
        <f>VLOOKUP(D279,'Product details'!$B$3:$F$9,5,FALSE)</f>
        <v>80</v>
      </c>
      <c r="J279" s="6" t="str">
        <f>IFS(
  AND(F279&gt;=0, F279&lt;=2499), Regions!C$3,
  AND(F279&gt;=2500, F279&lt;=4999), Regions!C$4,
  AND(F279&gt;=5000, F279&lt;=7499), Regions!C$5,
  AND(F279&gt;=7500, F279&lt;=9999), Regions!C$6
)
</f>
        <v>East</v>
      </c>
      <c r="K279" s="7">
        <f t="array" ref="K279">IFS(
  E279="Economy",
  INDEX('Shipping cost'!$B:$E,
    IFS(
      H279&gt;=400, 12,
      H279&gt;=300, 11,
      H279&gt;=250, 10,
      H279&gt;=200, 9,
      H279&gt;=150, 8,
      H279&gt;=100, 7,
      H279&gt;=50, 6,
      H279&gt;=0, 5
    ),
    MATCH(J279, 'Shipping cost'!$B$4:$E$4, 0)
  ),
  E279="Standard",
  INDEX('Shipping cost'!$H:$K,
    IFS(
      H279&gt;=400, 12,
      H279&gt;=300, 11,
      H279&gt;=250, 10,
      H279&gt;=200, 9,
      H279&gt;=150, 8,
      H279&gt;=100, 7,
      H279&gt;=50, 6,
      H279&gt;=0, 5
    ),
    MATCH(J279, 'Shipping cost'!$H$4:$K$4, 0)
  ),
  E279="Express",
  INDEX('Shipping cost'!$N:$Q,
    IFS(
      H279&gt;=400, 12,
      H279&gt;=300, 11,
      H279&gt;=250, 10,
      H279&gt;=200, 9,
      H279&gt;=150, 8,
      H279&gt;=100, 7,
      H279&gt;=50, 6,
      H279&gt;=0, 5
    ),
    MATCH(J279, 'Shipping cost'!$N$4:$Q$4, 0)
  ),
  TRUE, 0
)
</f>
        <v>2.62</v>
      </c>
      <c r="L279" s="8">
        <f t="shared" si="1"/>
        <v>4</v>
      </c>
    </row>
    <row r="280" ht="15.75" customHeight="1">
      <c r="A280" s="3">
        <v>39790.0</v>
      </c>
      <c r="B280" s="4">
        <v>45044.0</v>
      </c>
      <c r="C280" s="3" t="s">
        <v>12</v>
      </c>
      <c r="D280" s="3" t="s">
        <v>18</v>
      </c>
      <c r="E280" s="3" t="s">
        <v>19</v>
      </c>
      <c r="F280" s="3">
        <v>8393.0</v>
      </c>
      <c r="G280" s="5">
        <f>VLOOKUP(D280,'Product details'!$B$3:$E$9,4,FALSE)</f>
        <v>25</v>
      </c>
      <c r="H280" s="6">
        <f>VLOOKUP(D280,'Product details'!$B$3:$E$9,3,FALSE)</f>
        <v>150</v>
      </c>
      <c r="I280" s="5">
        <f>VLOOKUP(D280,'Product details'!$B$3:$F$9,5,FALSE)</f>
        <v>5</v>
      </c>
      <c r="J280" s="6" t="str">
        <f>IFS(
  AND(F280&gt;=0, F280&lt;=2499), Regions!C$3,
  AND(F280&gt;=2500, F280&lt;=4999), Regions!C$4,
  AND(F280&gt;=5000, F280&lt;=7499), Regions!C$5,
  AND(F280&gt;=7500, F280&lt;=9999), Regions!C$6
)
</f>
        <v>West</v>
      </c>
      <c r="K280" s="7">
        <f t="array" ref="K280">IFS(
  E280="Economy",
  INDEX('Shipping cost'!$B:$E,
    IFS(
      H280&gt;=400, 12,
      H280&gt;=300, 11,
      H280&gt;=250, 10,
      H280&gt;=200, 9,
      H280&gt;=150, 8,
      H280&gt;=100, 7,
      H280&gt;=50, 6,
      H280&gt;=0, 5
    ),
    MATCH(J280, 'Shipping cost'!$B$4:$E$4, 0)
  ),
  E280="Standard",
  INDEX('Shipping cost'!$H:$K,
    IFS(
      H280&gt;=400, 12,
      H280&gt;=300, 11,
      H280&gt;=250, 10,
      H280&gt;=200, 9,
      H280&gt;=150, 8,
      H280&gt;=100, 7,
      H280&gt;=50, 6,
      H280&gt;=0, 5
    ),
    MATCH(J280, 'Shipping cost'!$H$4:$K$4, 0)
  ),
  E280="Express",
  INDEX('Shipping cost'!$N:$Q,
    IFS(
      H280&gt;=400, 12,
      H280&gt;=300, 11,
      H280&gt;=250, 10,
      H280&gt;=200, 9,
      H280&gt;=150, 8,
      H280&gt;=100, 7,
      H280&gt;=50, 6,
      H280&gt;=0, 5
    ),
    MATCH(J280, 'Shipping cost'!$N$4:$Q$4, 0)
  ),
  TRUE, 0
)
</f>
        <v>2.06</v>
      </c>
      <c r="L280" s="8">
        <f t="shared" si="1"/>
        <v>4</v>
      </c>
    </row>
    <row r="281" ht="15.75" customHeight="1">
      <c r="A281" s="3">
        <v>51631.0</v>
      </c>
      <c r="B281" s="4">
        <v>45044.0</v>
      </c>
      <c r="C281" s="3" t="s">
        <v>12</v>
      </c>
      <c r="D281" s="3" t="s">
        <v>13</v>
      </c>
      <c r="E281" s="3" t="s">
        <v>19</v>
      </c>
      <c r="F281" s="3">
        <v>4439.0</v>
      </c>
      <c r="G281" s="5">
        <f>VLOOKUP(D281,'Product details'!$B$3:$E$9,4,FALSE)</f>
        <v>300</v>
      </c>
      <c r="H281" s="6">
        <f>VLOOKUP(D281,'Product details'!$B$3:$E$9,3,FALSE)</f>
        <v>250</v>
      </c>
      <c r="I281" s="5">
        <f>VLOOKUP(D281,'Product details'!$B$3:$F$9,5,FALSE)</f>
        <v>80</v>
      </c>
      <c r="J281" s="6" t="str">
        <f>IFS(
  AND(F281&gt;=0, F281&lt;=2499), Regions!C$3,
  AND(F281&gt;=2500, F281&lt;=4999), Regions!C$4,
  AND(F281&gt;=5000, F281&lt;=7499), Regions!C$5,
  AND(F281&gt;=7500, F281&lt;=9999), Regions!C$6
)
</f>
        <v>East</v>
      </c>
      <c r="K281" s="7">
        <f t="array" ref="K281">IFS(
  E281="Economy",
  INDEX('Shipping cost'!$B:$E,
    IFS(
      H281&gt;=400, 12,
      H281&gt;=300, 11,
      H281&gt;=250, 10,
      H281&gt;=200, 9,
      H281&gt;=150, 8,
      H281&gt;=100, 7,
      H281&gt;=50, 6,
      H281&gt;=0, 5
    ),
    MATCH(J281, 'Shipping cost'!$B$4:$E$4, 0)
  ),
  E281="Standard",
  INDEX('Shipping cost'!$H:$K,
    IFS(
      H281&gt;=400, 12,
      H281&gt;=300, 11,
      H281&gt;=250, 10,
      H281&gt;=200, 9,
      H281&gt;=150, 8,
      H281&gt;=100, 7,
      H281&gt;=50, 6,
      H281&gt;=0, 5
    ),
    MATCH(J281, 'Shipping cost'!$H$4:$K$4, 0)
  ),
  E281="Express",
  INDEX('Shipping cost'!$N:$Q,
    IFS(
      H281&gt;=400, 12,
      H281&gt;=300, 11,
      H281&gt;=250, 10,
      H281&gt;=200, 9,
      H281&gt;=150, 8,
      H281&gt;=100, 7,
      H281&gt;=50, 6,
      H281&gt;=0, 5
    ),
    MATCH(J281, 'Shipping cost'!$N$4:$Q$4, 0)
  ),
  TRUE, 0
)
</f>
        <v>2.62</v>
      </c>
      <c r="L281" s="8">
        <f t="shared" si="1"/>
        <v>4</v>
      </c>
    </row>
    <row r="282" ht="15.75" customHeight="1">
      <c r="A282" s="3">
        <v>20534.0</v>
      </c>
      <c r="B282" s="4">
        <v>45045.0</v>
      </c>
      <c r="C282" s="3" t="s">
        <v>21</v>
      </c>
      <c r="D282" s="3" t="s">
        <v>18</v>
      </c>
      <c r="E282" s="3" t="s">
        <v>17</v>
      </c>
      <c r="F282" s="3">
        <v>4059.0</v>
      </c>
      <c r="G282" s="5">
        <f>VLOOKUP(D282,'Product details'!$B$3:$E$9,4,FALSE)</f>
        <v>25</v>
      </c>
      <c r="H282" s="6">
        <f>VLOOKUP(D282,'Product details'!$B$3:$E$9,3,FALSE)</f>
        <v>150</v>
      </c>
      <c r="I282" s="5">
        <f>VLOOKUP(D282,'Product details'!$B$3:$F$9,5,FALSE)</f>
        <v>5</v>
      </c>
      <c r="J282" s="6" t="str">
        <f>IFS(
  AND(F282&gt;=0, F282&lt;=2499), Regions!C$3,
  AND(F282&gt;=2500, F282&lt;=4999), Regions!C$4,
  AND(F282&gt;=5000, F282&lt;=7499), Regions!C$5,
  AND(F282&gt;=7500, F282&lt;=9999), Regions!C$6
)
</f>
        <v>East</v>
      </c>
      <c r="K282" s="7">
        <f t="array" ref="K282">IFS(
  E282="Economy",
  INDEX('Shipping cost'!$B:$E,
    IFS(
      H282&gt;=400, 12,
      H282&gt;=300, 11,
      H282&gt;=250, 10,
      H282&gt;=200, 9,
      H282&gt;=150, 8,
      H282&gt;=100, 7,
      H282&gt;=50, 6,
      H282&gt;=0, 5
    ),
    MATCH(J282, 'Shipping cost'!$B$4:$E$4, 0)
  ),
  E282="Standard",
  INDEX('Shipping cost'!$H:$K,
    IFS(
      H282&gt;=400, 12,
      H282&gt;=300, 11,
      H282&gt;=250, 10,
      H282&gt;=200, 9,
      H282&gt;=150, 8,
      H282&gt;=100, 7,
      H282&gt;=50, 6,
      H282&gt;=0, 5
    ),
    MATCH(J282, 'Shipping cost'!$H$4:$K$4, 0)
  ),
  E282="Express",
  INDEX('Shipping cost'!$N:$Q,
    IFS(
      H282&gt;=400, 12,
      H282&gt;=300, 11,
      H282&gt;=250, 10,
      H282&gt;=200, 9,
      H282&gt;=150, 8,
      H282&gt;=100, 7,
      H282&gt;=50, 6,
      H282&gt;=0, 5
    ),
    MATCH(J282, 'Shipping cost'!$N$4:$Q$4, 0)
  ),
  TRUE, 0
)
</f>
        <v>2.01</v>
      </c>
      <c r="L282" s="8">
        <f t="shared" si="1"/>
        <v>4</v>
      </c>
    </row>
    <row r="283" ht="15.75" customHeight="1">
      <c r="A283" s="3">
        <v>64912.0</v>
      </c>
      <c r="B283" s="10">
        <v>45045.0</v>
      </c>
      <c r="C283" s="11" t="s">
        <v>12</v>
      </c>
      <c r="D283" s="3" t="s">
        <v>15</v>
      </c>
      <c r="E283" s="3" t="s">
        <v>14</v>
      </c>
      <c r="F283" s="3">
        <v>7702.0</v>
      </c>
      <c r="G283" s="5">
        <f>VLOOKUP(D283,'Product details'!$B$3:$E$9,4,FALSE)</f>
        <v>30</v>
      </c>
      <c r="H283" s="6">
        <f>VLOOKUP(D283,'Product details'!$B$3:$E$9,3,FALSE)</f>
        <v>300</v>
      </c>
      <c r="I283" s="5">
        <f>VLOOKUP(D283,'Product details'!$B$3:$F$9,5,FALSE)</f>
        <v>7</v>
      </c>
      <c r="J283" s="6" t="str">
        <f>IFS(
  AND(F283&gt;=0, F283&lt;=2499), Regions!C$3,
  AND(F283&gt;=2500, F283&lt;=4999), Regions!C$4,
  AND(F283&gt;=5000, F283&lt;=7499), Regions!C$5,
  AND(F283&gt;=7500, F283&lt;=9999), Regions!C$6
)
</f>
        <v>West</v>
      </c>
      <c r="K283" s="7">
        <f t="array" ref="K283">IFS(
  E283="Economy",
  INDEX('Shipping cost'!$B:$E,
    IFS(
      H283&gt;=400, 12,
      H283&gt;=300, 11,
      H283&gt;=250, 10,
      H283&gt;=200, 9,
      H283&gt;=150, 8,
      H283&gt;=100, 7,
      H283&gt;=50, 6,
      H283&gt;=0, 5
    ),
    MATCH(J283, 'Shipping cost'!$B$4:$E$4, 0)
  ),
  E283="Standard",
  INDEX('Shipping cost'!$H:$K,
    IFS(
      H283&gt;=400, 12,
      H283&gt;=300, 11,
      H283&gt;=250, 10,
      H283&gt;=200, 9,
      H283&gt;=150, 8,
      H283&gt;=100, 7,
      H283&gt;=50, 6,
      H283&gt;=0, 5
    ),
    MATCH(J283, 'Shipping cost'!$H$4:$K$4, 0)
  ),
  E283="Express",
  INDEX('Shipping cost'!$N:$Q,
    IFS(
      H283&gt;=400, 12,
      H283&gt;=300, 11,
      H283&gt;=250, 10,
      H283&gt;=200, 9,
      H283&gt;=150, 8,
      H283&gt;=100, 7,
      H283&gt;=50, 6,
      H283&gt;=0, 5
    ),
    MATCH(J283, 'Shipping cost'!$N$4:$Q$4, 0)
  ),
  TRUE, 0
)
</f>
        <v>3.75</v>
      </c>
      <c r="L283" s="8">
        <f t="shared" si="1"/>
        <v>4</v>
      </c>
    </row>
    <row r="284" ht="15.75" customHeight="1">
      <c r="A284" s="3">
        <v>14699.0</v>
      </c>
      <c r="B284" s="10">
        <v>45046.0</v>
      </c>
      <c r="C284" s="3" t="s">
        <v>21</v>
      </c>
      <c r="D284" s="3" t="s">
        <v>16</v>
      </c>
      <c r="E284" s="3" t="s">
        <v>17</v>
      </c>
      <c r="F284" s="3">
        <v>7847.0</v>
      </c>
      <c r="G284" s="5">
        <f>VLOOKUP(D284,'Product details'!$B$3:$E$9,4,FALSE)</f>
        <v>5</v>
      </c>
      <c r="H284" s="6">
        <f>VLOOKUP(D284,'Product details'!$B$3:$E$9,3,FALSE)</f>
        <v>20</v>
      </c>
      <c r="I284" s="5">
        <f>VLOOKUP(D284,'Product details'!$B$3:$F$9,5,FALSE)</f>
        <v>1</v>
      </c>
      <c r="J284" s="6" t="str">
        <f>IFS(
  AND(F284&gt;=0, F284&lt;=2499), Regions!C$3,
  AND(F284&gt;=2500, F284&lt;=4999), Regions!C$4,
  AND(F284&gt;=5000, F284&lt;=7499), Regions!C$5,
  AND(F284&gt;=7500, F284&lt;=9999), Regions!C$6
)
</f>
        <v>West</v>
      </c>
      <c r="K284" s="7">
        <f t="array" ref="K284">IFS(
  E284="Economy",
  INDEX('Shipping cost'!$B:$E,
    IFS(
      H284&gt;=400, 12,
      H284&gt;=300, 11,
      H284&gt;=250, 10,
      H284&gt;=200, 9,
      H284&gt;=150, 8,
      H284&gt;=100, 7,
      H284&gt;=50, 6,
      H284&gt;=0, 5
    ),
    MATCH(J284, 'Shipping cost'!$B$4:$E$4, 0)
  ),
  E284="Standard",
  INDEX('Shipping cost'!$H:$K,
    IFS(
      H284&gt;=400, 12,
      H284&gt;=300, 11,
      H284&gt;=250, 10,
      H284&gt;=200, 9,
      H284&gt;=150, 8,
      H284&gt;=100, 7,
      H284&gt;=50, 6,
      H284&gt;=0, 5
    ),
    MATCH(J284, 'Shipping cost'!$H$4:$K$4, 0)
  ),
  E284="Express",
  INDEX('Shipping cost'!$N:$Q,
    IFS(
      H284&gt;=400, 12,
      H284&gt;=300, 11,
      H284&gt;=250, 10,
      H284&gt;=200, 9,
      H284&gt;=150, 8,
      H284&gt;=100, 7,
      H284&gt;=50, 6,
      H284&gt;=0, 5
    ),
    MATCH(J284, 'Shipping cost'!$N$4:$Q$4, 0)
  ),
  TRUE, 0
)
</f>
        <v>1.23</v>
      </c>
      <c r="L284" s="8">
        <f t="shared" si="1"/>
        <v>4</v>
      </c>
    </row>
    <row r="285" ht="15.75" customHeight="1">
      <c r="A285" s="3">
        <v>98946.0</v>
      </c>
      <c r="B285" s="4">
        <v>45046.0</v>
      </c>
      <c r="C285" s="3" t="s">
        <v>12</v>
      </c>
      <c r="D285" s="3" t="s">
        <v>13</v>
      </c>
      <c r="E285" s="3" t="s">
        <v>19</v>
      </c>
      <c r="F285" s="3">
        <v>6618.0</v>
      </c>
      <c r="G285" s="5">
        <f>VLOOKUP(D285,'Product details'!$B$3:$E$9,4,FALSE)</f>
        <v>300</v>
      </c>
      <c r="H285" s="6">
        <f>VLOOKUP(D285,'Product details'!$B$3:$E$9,3,FALSE)</f>
        <v>250</v>
      </c>
      <c r="I285" s="5">
        <f>VLOOKUP(D285,'Product details'!$B$3:$F$9,5,FALSE)</f>
        <v>80</v>
      </c>
      <c r="J285" s="6" t="str">
        <f>IFS(
  AND(F285&gt;=0, F285&lt;=2499), Regions!C$3,
  AND(F285&gt;=2500, F285&lt;=4999), Regions!C$4,
  AND(F285&gt;=5000, F285&lt;=7499), Regions!C$5,
  AND(F285&gt;=7500, F285&lt;=9999), Regions!C$6
)
</f>
        <v>South</v>
      </c>
      <c r="K285" s="7">
        <f t="array" ref="K285">IFS(
  E285="Economy",
  INDEX('Shipping cost'!$B:$E,
    IFS(
      H285&gt;=400, 12,
      H285&gt;=300, 11,
      H285&gt;=250, 10,
      H285&gt;=200, 9,
      H285&gt;=150, 8,
      H285&gt;=100, 7,
      H285&gt;=50, 6,
      H285&gt;=0, 5
    ),
    MATCH(J285, 'Shipping cost'!$B$4:$E$4, 0)
  ),
  E285="Standard",
  INDEX('Shipping cost'!$H:$K,
    IFS(
      H285&gt;=400, 12,
      H285&gt;=300, 11,
      H285&gt;=250, 10,
      H285&gt;=200, 9,
      H285&gt;=150, 8,
      H285&gt;=100, 7,
      H285&gt;=50, 6,
      H285&gt;=0, 5
    ),
    MATCH(J285, 'Shipping cost'!$H$4:$K$4, 0)
  ),
  E285="Express",
  INDEX('Shipping cost'!$N:$Q,
    IFS(
      H285&gt;=400, 12,
      H285&gt;=300, 11,
      H285&gt;=250, 10,
      H285&gt;=200, 9,
      H285&gt;=150, 8,
      H285&gt;=100, 7,
      H285&gt;=50, 6,
      H285&gt;=0, 5
    ),
    MATCH(J285, 'Shipping cost'!$N$4:$Q$4, 0)
  ),
  TRUE, 0
)
</f>
        <v>3.02</v>
      </c>
      <c r="L285" s="8">
        <f t="shared" si="1"/>
        <v>4</v>
      </c>
    </row>
    <row r="286" ht="15.75" customHeight="1">
      <c r="A286" s="3">
        <v>25191.0</v>
      </c>
      <c r="B286" s="4">
        <v>45047.0</v>
      </c>
      <c r="C286" s="3" t="s">
        <v>12</v>
      </c>
      <c r="D286" s="3" t="s">
        <v>16</v>
      </c>
      <c r="E286" s="3" t="s">
        <v>19</v>
      </c>
      <c r="F286" s="3">
        <v>1293.0</v>
      </c>
      <c r="G286" s="5">
        <f>VLOOKUP(D286,'Product details'!$B$3:$E$9,4,FALSE)</f>
        <v>5</v>
      </c>
      <c r="H286" s="6">
        <f>VLOOKUP(D286,'Product details'!$B$3:$E$9,3,FALSE)</f>
        <v>20</v>
      </c>
      <c r="I286" s="5">
        <f>VLOOKUP(D286,'Product details'!$B$3:$F$9,5,FALSE)</f>
        <v>1</v>
      </c>
      <c r="J286" s="6" t="str">
        <f>IFS(
  AND(F286&gt;=0, F286&lt;=2499), Regions!C$3,
  AND(F286&gt;=2500, F286&lt;=4999), Regions!C$4,
  AND(F286&gt;=5000, F286&lt;=7499), Regions!C$5,
  AND(F286&gt;=7500, F286&lt;=9999), Regions!C$6
)
</f>
        <v>North</v>
      </c>
      <c r="K286" s="7">
        <f t="array" ref="K286">IFS(
  E286="Economy",
  INDEX('Shipping cost'!$B:$E,
    IFS(
      H286&gt;=400, 12,
      H286&gt;=300, 11,
      H286&gt;=250, 10,
      H286&gt;=200, 9,
      H286&gt;=150, 8,
      H286&gt;=100, 7,
      H286&gt;=50, 6,
      H286&gt;=0, 5
    ),
    MATCH(J286, 'Shipping cost'!$B$4:$E$4, 0)
  ),
  E286="Standard",
  INDEX('Shipping cost'!$H:$K,
    IFS(
      H286&gt;=400, 12,
      H286&gt;=300, 11,
      H286&gt;=250, 10,
      H286&gt;=200, 9,
      H286&gt;=150, 8,
      H286&gt;=100, 7,
      H286&gt;=50, 6,
      H286&gt;=0, 5
    ),
    MATCH(J286, 'Shipping cost'!$H$4:$K$4, 0)
  ),
  E286="Express",
  INDEX('Shipping cost'!$N:$Q,
    IFS(
      H286&gt;=400, 12,
      H286&gt;=300, 11,
      H286&gt;=250, 10,
      H286&gt;=200, 9,
      H286&gt;=150, 8,
      H286&gt;=100, 7,
      H286&gt;=50, 6,
      H286&gt;=0, 5
    ),
    MATCH(J286, 'Shipping cost'!$N$4:$Q$4, 0)
  ),
  TRUE, 0
)
</f>
        <v>0.6</v>
      </c>
      <c r="L286" s="8">
        <f t="shared" si="1"/>
        <v>5</v>
      </c>
    </row>
    <row r="287" ht="15.75" customHeight="1">
      <c r="A287" s="3">
        <v>86736.0</v>
      </c>
      <c r="B287" s="4">
        <v>45047.0</v>
      </c>
      <c r="C287" s="3" t="s">
        <v>12</v>
      </c>
      <c r="D287" s="3" t="s">
        <v>18</v>
      </c>
      <c r="E287" s="3" t="s">
        <v>14</v>
      </c>
      <c r="F287" s="3">
        <v>7707.0</v>
      </c>
      <c r="G287" s="5">
        <f>VLOOKUP(D287,'Product details'!$B$3:$E$9,4,FALSE)</f>
        <v>25</v>
      </c>
      <c r="H287" s="6">
        <f>VLOOKUP(D287,'Product details'!$B$3:$E$9,3,FALSE)</f>
        <v>150</v>
      </c>
      <c r="I287" s="5">
        <f>VLOOKUP(D287,'Product details'!$B$3:$F$9,5,FALSE)</f>
        <v>5</v>
      </c>
      <c r="J287" s="6" t="str">
        <f>IFS(
  AND(F287&gt;=0, F287&lt;=2499), Regions!C$3,
  AND(F287&gt;=2500, F287&lt;=4999), Regions!C$4,
  AND(F287&gt;=5000, F287&lt;=7499), Regions!C$5,
  AND(F287&gt;=7500, F287&lt;=9999), Regions!C$6
)
</f>
        <v>West</v>
      </c>
      <c r="K287" s="7">
        <f t="array" ref="K287">IFS(
  E287="Economy",
  INDEX('Shipping cost'!$B:$E,
    IFS(
      H287&gt;=400, 12,
      H287&gt;=300, 11,
      H287&gt;=250, 10,
      H287&gt;=200, 9,
      H287&gt;=150, 8,
      H287&gt;=100, 7,
      H287&gt;=50, 6,
      H287&gt;=0, 5
    ),
    MATCH(J287, 'Shipping cost'!$B$4:$E$4, 0)
  ),
  E287="Standard",
  INDEX('Shipping cost'!$H:$K,
    IFS(
      H287&gt;=400, 12,
      H287&gt;=300, 11,
      H287&gt;=250, 10,
      H287&gt;=200, 9,
      H287&gt;=150, 8,
      H287&gt;=100, 7,
      H287&gt;=50, 6,
      H287&gt;=0, 5
    ),
    MATCH(J287, 'Shipping cost'!$H$4:$K$4, 0)
  ),
  E287="Express",
  INDEX('Shipping cost'!$N:$Q,
    IFS(
      H287&gt;=400, 12,
      H287&gt;=300, 11,
      H287&gt;=250, 10,
      H287&gt;=200, 9,
      H287&gt;=150, 8,
      H287&gt;=100, 7,
      H287&gt;=50, 6,
      H287&gt;=0, 5
    ),
    MATCH(J287, 'Shipping cost'!$N$4:$Q$4, 0)
  ),
  TRUE, 0
)
</f>
        <v>1.71</v>
      </c>
      <c r="L287" s="8">
        <f t="shared" si="1"/>
        <v>5</v>
      </c>
    </row>
    <row r="288" ht="15.75" customHeight="1">
      <c r="A288" s="3">
        <v>31746.0</v>
      </c>
      <c r="B288" s="4">
        <v>45048.0</v>
      </c>
      <c r="C288" s="3" t="s">
        <v>21</v>
      </c>
      <c r="D288" s="3" t="s">
        <v>16</v>
      </c>
      <c r="E288" s="3" t="s">
        <v>17</v>
      </c>
      <c r="F288" s="3">
        <v>1885.0</v>
      </c>
      <c r="G288" s="5">
        <f>VLOOKUP(D288,'Product details'!$B$3:$E$9,4,FALSE)</f>
        <v>5</v>
      </c>
      <c r="H288" s="6">
        <f>VLOOKUP(D288,'Product details'!$B$3:$E$9,3,FALSE)</f>
        <v>20</v>
      </c>
      <c r="I288" s="5">
        <f>VLOOKUP(D288,'Product details'!$B$3:$F$9,5,FALSE)</f>
        <v>1</v>
      </c>
      <c r="J288" s="6" t="str">
        <f>IFS(
  AND(F288&gt;=0, F288&lt;=2499), Regions!C$3,
  AND(F288&gt;=2500, F288&lt;=4999), Regions!C$4,
  AND(F288&gt;=5000, F288&lt;=7499), Regions!C$5,
  AND(F288&gt;=7500, F288&lt;=9999), Regions!C$6
)
</f>
        <v>North</v>
      </c>
      <c r="K288" s="7">
        <f t="array" ref="K288">IFS(
  E288="Economy",
  INDEX('Shipping cost'!$B:$E,
    IFS(
      H288&gt;=400, 12,
      H288&gt;=300, 11,
      H288&gt;=250, 10,
      H288&gt;=200, 9,
      H288&gt;=150, 8,
      H288&gt;=100, 7,
      H288&gt;=50, 6,
      H288&gt;=0, 5
    ),
    MATCH(J288, 'Shipping cost'!$B$4:$E$4, 0)
  ),
  E288="Standard",
  INDEX('Shipping cost'!$H:$K,
    IFS(
      H288&gt;=400, 12,
      H288&gt;=300, 11,
      H288&gt;=250, 10,
      H288&gt;=200, 9,
      H288&gt;=150, 8,
      H288&gt;=100, 7,
      H288&gt;=50, 6,
      H288&gt;=0, 5
    ),
    MATCH(J288, 'Shipping cost'!$H$4:$K$4, 0)
  ),
  E288="Express",
  INDEX('Shipping cost'!$N:$Q,
    IFS(
      H288&gt;=400, 12,
      H288&gt;=300, 11,
      H288&gt;=250, 10,
      H288&gt;=200, 9,
      H288&gt;=150, 8,
      H288&gt;=100, 7,
      H288&gt;=50, 6,
      H288&gt;=0, 5
    ),
    MATCH(J288, 'Shipping cost'!$N$4:$Q$4, 0)
  ),
  TRUE, 0
)
</f>
        <v>0.78</v>
      </c>
      <c r="L288" s="8">
        <f t="shared" si="1"/>
        <v>5</v>
      </c>
    </row>
    <row r="289" ht="15.75" customHeight="1">
      <c r="A289" s="3">
        <v>36736.0</v>
      </c>
      <c r="B289" s="4">
        <v>45048.0</v>
      </c>
      <c r="C289" s="3" t="s">
        <v>12</v>
      </c>
      <c r="D289" s="3" t="s">
        <v>13</v>
      </c>
      <c r="E289" s="3" t="s">
        <v>19</v>
      </c>
      <c r="F289" s="3">
        <v>1194.0</v>
      </c>
      <c r="G289" s="5">
        <f>VLOOKUP(D289,'Product details'!$B$3:$E$9,4,FALSE)</f>
        <v>300</v>
      </c>
      <c r="H289" s="6">
        <f>VLOOKUP(D289,'Product details'!$B$3:$E$9,3,FALSE)</f>
        <v>250</v>
      </c>
      <c r="I289" s="5">
        <f>VLOOKUP(D289,'Product details'!$B$3:$F$9,5,FALSE)</f>
        <v>80</v>
      </c>
      <c r="J289" s="6" t="str">
        <f>IFS(
  AND(F289&gt;=0, F289&lt;=2499), Regions!C$3,
  AND(F289&gt;=2500, F289&lt;=4999), Regions!C$4,
  AND(F289&gt;=5000, F289&lt;=7499), Regions!C$5,
  AND(F289&gt;=7500, F289&lt;=9999), Regions!C$6
)
</f>
        <v>North</v>
      </c>
      <c r="K289" s="7">
        <f t="array" ref="K289">IFS(
  E289="Economy",
  INDEX('Shipping cost'!$B:$E,
    IFS(
      H289&gt;=400, 12,
      H289&gt;=300, 11,
      H289&gt;=250, 10,
      H289&gt;=200, 9,
      H289&gt;=150, 8,
      H289&gt;=100, 7,
      H289&gt;=50, 6,
      H289&gt;=0, 5
    ),
    MATCH(J289, 'Shipping cost'!$B$4:$E$4, 0)
  ),
  E289="Standard",
  INDEX('Shipping cost'!$H:$K,
    IFS(
      H289&gt;=400, 12,
      H289&gt;=300, 11,
      H289&gt;=250, 10,
      H289&gt;=200, 9,
      H289&gt;=150, 8,
      H289&gt;=100, 7,
      H289&gt;=50, 6,
      H289&gt;=0, 5
    ),
    MATCH(J289, 'Shipping cost'!$H$4:$K$4, 0)
  ),
  E289="Express",
  INDEX('Shipping cost'!$N:$Q,
    IFS(
      H289&gt;=400, 12,
      H289&gt;=300, 11,
      H289&gt;=250, 10,
      H289&gt;=200, 9,
      H289&gt;=150, 8,
      H289&gt;=100, 7,
      H289&gt;=50, 6,
      H289&gt;=0, 5
    ),
    MATCH(J289, 'Shipping cost'!$N$4:$Q$4, 0)
  ),
  TRUE, 0
)
</f>
        <v>2.27</v>
      </c>
      <c r="L289" s="8">
        <f t="shared" si="1"/>
        <v>5</v>
      </c>
    </row>
    <row r="290" ht="15.75" customHeight="1">
      <c r="A290" s="3">
        <v>62218.0</v>
      </c>
      <c r="B290" s="4">
        <v>45048.0</v>
      </c>
      <c r="C290" s="3" t="s">
        <v>12</v>
      </c>
      <c r="D290" s="3" t="s">
        <v>13</v>
      </c>
      <c r="E290" s="3" t="s">
        <v>19</v>
      </c>
      <c r="F290" s="3">
        <v>3847.0</v>
      </c>
      <c r="G290" s="5">
        <f>VLOOKUP(D290,'Product details'!$B$3:$E$9,4,FALSE)</f>
        <v>300</v>
      </c>
      <c r="H290" s="6">
        <f>VLOOKUP(D290,'Product details'!$B$3:$E$9,3,FALSE)</f>
        <v>250</v>
      </c>
      <c r="I290" s="5">
        <f>VLOOKUP(D290,'Product details'!$B$3:$F$9,5,FALSE)</f>
        <v>80</v>
      </c>
      <c r="J290" s="6" t="str">
        <f>IFS(
  AND(F290&gt;=0, F290&lt;=2499), Regions!C$3,
  AND(F290&gt;=2500, F290&lt;=4999), Regions!C$4,
  AND(F290&gt;=5000, F290&lt;=7499), Regions!C$5,
  AND(F290&gt;=7500, F290&lt;=9999), Regions!C$6
)
</f>
        <v>East</v>
      </c>
      <c r="K290" s="7">
        <f t="array" ref="K290">IFS(
  E290="Economy",
  INDEX('Shipping cost'!$B:$E,
    IFS(
      H290&gt;=400, 12,
      H290&gt;=300, 11,
      H290&gt;=250, 10,
      H290&gt;=200, 9,
      H290&gt;=150, 8,
      H290&gt;=100, 7,
      H290&gt;=50, 6,
      H290&gt;=0, 5
    ),
    MATCH(J290, 'Shipping cost'!$B$4:$E$4, 0)
  ),
  E290="Standard",
  INDEX('Shipping cost'!$H:$K,
    IFS(
      H290&gt;=400, 12,
      H290&gt;=300, 11,
      H290&gt;=250, 10,
      H290&gt;=200, 9,
      H290&gt;=150, 8,
      H290&gt;=100, 7,
      H290&gt;=50, 6,
      H290&gt;=0, 5
    ),
    MATCH(J290, 'Shipping cost'!$H$4:$K$4, 0)
  ),
  E290="Express",
  INDEX('Shipping cost'!$N:$Q,
    IFS(
      H290&gt;=400, 12,
      H290&gt;=300, 11,
      H290&gt;=250, 10,
      H290&gt;=200, 9,
      H290&gt;=150, 8,
      H290&gt;=100, 7,
      H290&gt;=50, 6,
      H290&gt;=0, 5
    ),
    MATCH(J290, 'Shipping cost'!$N$4:$Q$4, 0)
  ),
  TRUE, 0
)
</f>
        <v>2.62</v>
      </c>
      <c r="L290" s="8">
        <f t="shared" si="1"/>
        <v>5</v>
      </c>
    </row>
    <row r="291" ht="15.75" customHeight="1">
      <c r="A291" s="3">
        <v>65270.0</v>
      </c>
      <c r="B291" s="4">
        <v>45049.0</v>
      </c>
      <c r="C291" s="3" t="s">
        <v>12</v>
      </c>
      <c r="D291" s="3" t="s">
        <v>15</v>
      </c>
      <c r="E291" s="3" t="s">
        <v>17</v>
      </c>
      <c r="F291" s="3">
        <v>2521.0</v>
      </c>
      <c r="G291" s="5">
        <f>VLOOKUP(D291,'Product details'!$B$3:$E$9,4,FALSE)</f>
        <v>30</v>
      </c>
      <c r="H291" s="6">
        <f>VLOOKUP(D291,'Product details'!$B$3:$E$9,3,FALSE)</f>
        <v>300</v>
      </c>
      <c r="I291" s="5">
        <f>VLOOKUP(D291,'Product details'!$B$3:$F$9,5,FALSE)</f>
        <v>7</v>
      </c>
      <c r="J291" s="6" t="str">
        <f>IFS(
  AND(F291&gt;=0, F291&lt;=2499), Regions!C$3,
  AND(F291&gt;=2500, F291&lt;=4999), Regions!C$4,
  AND(F291&gt;=5000, F291&lt;=7499), Regions!C$5,
  AND(F291&gt;=7500, F291&lt;=9999), Regions!C$6
)
</f>
        <v>East</v>
      </c>
      <c r="K291" s="7">
        <f t="array" ref="K291">IFS(
  E291="Economy",
  INDEX('Shipping cost'!$B:$E,
    IFS(
      H291&gt;=400, 12,
      H291&gt;=300, 11,
      H291&gt;=250, 10,
      H291&gt;=200, 9,
      H291&gt;=150, 8,
      H291&gt;=100, 7,
      H291&gt;=50, 6,
      H291&gt;=0, 5
    ),
    MATCH(J291, 'Shipping cost'!$B$4:$E$4, 0)
  ),
  E291="Standard",
  INDEX('Shipping cost'!$H:$K,
    IFS(
      H291&gt;=400, 12,
      H291&gt;=300, 11,
      H291&gt;=250, 10,
      H291&gt;=200, 9,
      H291&gt;=150, 8,
      H291&gt;=100, 7,
      H291&gt;=50, 6,
      H291&gt;=0, 5
    ),
    MATCH(J291, 'Shipping cost'!$H$4:$K$4, 0)
  ),
  E291="Express",
  INDEX('Shipping cost'!$N:$Q,
    IFS(
      H291&gt;=400, 12,
      H291&gt;=300, 11,
      H291&gt;=250, 10,
      H291&gt;=200, 9,
      H291&gt;=150, 8,
      H291&gt;=100, 7,
      H291&gt;=50, 6,
      H291&gt;=0, 5
    ),
    MATCH(J291, 'Shipping cost'!$N$4:$Q$4, 0)
  ),
  TRUE, 0
)
</f>
        <v>4.42</v>
      </c>
      <c r="L291" s="8">
        <f t="shared" si="1"/>
        <v>5</v>
      </c>
    </row>
    <row r="292" ht="15.75" customHeight="1">
      <c r="A292" s="3">
        <v>80480.0</v>
      </c>
      <c r="B292" s="4">
        <v>45049.0</v>
      </c>
      <c r="C292" s="3" t="s">
        <v>12</v>
      </c>
      <c r="D292" s="3" t="s">
        <v>13</v>
      </c>
      <c r="E292" s="3" t="s">
        <v>17</v>
      </c>
      <c r="F292" s="3">
        <v>7957.0</v>
      </c>
      <c r="G292" s="5">
        <f>VLOOKUP(D292,'Product details'!$B$3:$E$9,4,FALSE)</f>
        <v>300</v>
      </c>
      <c r="H292" s="6">
        <f>VLOOKUP(D292,'Product details'!$B$3:$E$9,3,FALSE)</f>
        <v>250</v>
      </c>
      <c r="I292" s="5">
        <f>VLOOKUP(D292,'Product details'!$B$3:$F$9,5,FALSE)</f>
        <v>80</v>
      </c>
      <c r="J292" s="6" t="str">
        <f>IFS(
  AND(F292&gt;=0, F292&lt;=2499), Regions!C$3,
  AND(F292&gt;=2500, F292&lt;=4999), Regions!C$4,
  AND(F292&gt;=5000, F292&lt;=7499), Regions!C$5,
  AND(F292&gt;=7500, F292&lt;=9999), Regions!C$6
)
</f>
        <v>West</v>
      </c>
      <c r="K292" s="7">
        <f t="array" ref="K292">IFS(
  E292="Economy",
  INDEX('Shipping cost'!$B:$E,
    IFS(
      H292&gt;=400, 12,
      H292&gt;=300, 11,
      H292&gt;=250, 10,
      H292&gt;=200, 9,
      H292&gt;=150, 8,
      H292&gt;=100, 7,
      H292&gt;=50, 6,
      H292&gt;=0, 5
    ),
    MATCH(J292, 'Shipping cost'!$B$4:$E$4, 0)
  ),
  E292="Standard",
  INDEX('Shipping cost'!$H:$K,
    IFS(
      H292&gt;=400, 12,
      H292&gt;=300, 11,
      H292&gt;=250, 10,
      H292&gt;=200, 9,
      H292&gt;=150, 8,
      H292&gt;=100, 7,
      H292&gt;=50, 6,
      H292&gt;=0, 5
    ),
    MATCH(J292, 'Shipping cost'!$H$4:$K$4, 0)
  ),
  E292="Express",
  INDEX('Shipping cost'!$N:$Q,
    IFS(
      H292&gt;=400, 12,
      H292&gt;=300, 11,
      H292&gt;=250, 10,
      H292&gt;=200, 9,
      H292&gt;=150, 8,
      H292&gt;=100, 7,
      H292&gt;=50, 6,
      H292&gt;=0, 5
    ),
    MATCH(J292, 'Shipping cost'!$N$4:$Q$4, 0)
  ),
  TRUE, 0
)
</f>
        <v>4.52</v>
      </c>
      <c r="L292" s="8">
        <f t="shared" si="1"/>
        <v>5</v>
      </c>
    </row>
    <row r="293" ht="15.75" customHeight="1">
      <c r="A293" s="3">
        <v>10391.0</v>
      </c>
      <c r="B293" s="4">
        <v>45050.0</v>
      </c>
      <c r="C293" s="3" t="s">
        <v>21</v>
      </c>
      <c r="D293" s="3" t="s">
        <v>13</v>
      </c>
      <c r="E293" s="3" t="s">
        <v>14</v>
      </c>
      <c r="F293" s="3">
        <v>7992.0</v>
      </c>
      <c r="G293" s="5">
        <f>VLOOKUP(D293,'Product details'!$B$3:$E$9,4,FALSE)</f>
        <v>300</v>
      </c>
      <c r="H293" s="6">
        <f>VLOOKUP(D293,'Product details'!$B$3:$E$9,3,FALSE)</f>
        <v>250</v>
      </c>
      <c r="I293" s="5">
        <f>VLOOKUP(D293,'Product details'!$B$3:$F$9,5,FALSE)</f>
        <v>80</v>
      </c>
      <c r="J293" s="6" t="str">
        <f>IFS(
  AND(F293&gt;=0, F293&lt;=2499), Regions!C$3,
  AND(F293&gt;=2500, F293&lt;=4999), Regions!C$4,
  AND(F293&gt;=5000, F293&lt;=7499), Regions!C$5,
  AND(F293&gt;=7500, F293&lt;=9999), Regions!C$6
)
</f>
        <v>West</v>
      </c>
      <c r="K293" s="7">
        <f t="array" ref="K293">IFS(
  E293="Economy",
  INDEX('Shipping cost'!$B:$E,
    IFS(
      H293&gt;=400, 12,
      H293&gt;=300, 11,
      H293&gt;=250, 10,
      H293&gt;=200, 9,
      H293&gt;=150, 8,
      H293&gt;=100, 7,
      H293&gt;=50, 6,
      H293&gt;=0, 5
    ),
    MATCH(J293, 'Shipping cost'!$B$4:$E$4, 0)
  ),
  E293="Standard",
  INDEX('Shipping cost'!$H:$K,
    IFS(
      H293&gt;=400, 12,
      H293&gt;=300, 11,
      H293&gt;=250, 10,
      H293&gt;=200, 9,
      H293&gt;=150, 8,
      H293&gt;=100, 7,
      H293&gt;=50, 6,
      H293&gt;=0, 5
    ),
    MATCH(J293, 'Shipping cost'!$H$4:$K$4, 0)
  ),
  E293="Express",
  INDEX('Shipping cost'!$N:$Q,
    IFS(
      H293&gt;=400, 12,
      H293&gt;=300, 11,
      H293&gt;=250, 10,
      H293&gt;=200, 9,
      H293&gt;=150, 8,
      H293&gt;=100, 7,
      H293&gt;=50, 6,
      H293&gt;=0, 5
    ),
    MATCH(J293, 'Shipping cost'!$N$4:$Q$4, 0)
  ),
  TRUE, 0
)
</f>
        <v>2.89</v>
      </c>
      <c r="L293" s="8">
        <f t="shared" si="1"/>
        <v>5</v>
      </c>
    </row>
    <row r="294" ht="15.75" customHeight="1">
      <c r="A294" s="3">
        <v>23530.0</v>
      </c>
      <c r="B294" s="4">
        <v>45050.0</v>
      </c>
      <c r="C294" s="3" t="s">
        <v>12</v>
      </c>
      <c r="D294" s="3" t="s">
        <v>15</v>
      </c>
      <c r="E294" s="3" t="s">
        <v>17</v>
      </c>
      <c r="F294" s="3">
        <v>8760.0</v>
      </c>
      <c r="G294" s="5">
        <f>VLOOKUP(D294,'Product details'!$B$3:$E$9,4,FALSE)</f>
        <v>30</v>
      </c>
      <c r="H294" s="6">
        <f>VLOOKUP(D294,'Product details'!$B$3:$E$9,3,FALSE)</f>
        <v>300</v>
      </c>
      <c r="I294" s="5">
        <f>VLOOKUP(D294,'Product details'!$B$3:$F$9,5,FALSE)</f>
        <v>7</v>
      </c>
      <c r="J294" s="6" t="str">
        <f>IFS(
  AND(F294&gt;=0, F294&lt;=2499), Regions!C$3,
  AND(F294&gt;=2500, F294&lt;=4999), Regions!C$4,
  AND(F294&gt;=5000, F294&lt;=7499), Regions!C$5,
  AND(F294&gt;=7500, F294&lt;=9999), Regions!C$6
)
</f>
        <v>West</v>
      </c>
      <c r="K294" s="7">
        <f t="array" ref="K294">IFS(
  E294="Economy",
  INDEX('Shipping cost'!$B:$E,
    IFS(
      H294&gt;=400, 12,
      H294&gt;=300, 11,
      H294&gt;=250, 10,
      H294&gt;=200, 9,
      H294&gt;=150, 8,
      H294&gt;=100, 7,
      H294&gt;=50, 6,
      H294&gt;=0, 5
    ),
    MATCH(J294, 'Shipping cost'!$B$4:$E$4, 0)
  ),
  E294="Standard",
  INDEX('Shipping cost'!$H:$K,
    IFS(
      H294&gt;=400, 12,
      H294&gt;=300, 11,
      H294&gt;=250, 10,
      H294&gt;=200, 9,
      H294&gt;=150, 8,
      H294&gt;=100, 7,
      H294&gt;=50, 6,
      H294&gt;=0, 5
    ),
    MATCH(J294, 'Shipping cost'!$H$4:$K$4, 0)
  ),
  E294="Express",
  INDEX('Shipping cost'!$N:$Q,
    IFS(
      H294&gt;=400, 12,
      H294&gt;=300, 11,
      H294&gt;=250, 10,
      H294&gt;=200, 9,
      H294&gt;=150, 8,
      H294&gt;=100, 7,
      H294&gt;=50, 6,
      H294&gt;=0, 5
    ),
    MATCH(J294, 'Shipping cost'!$N$4:$Q$4, 0)
  ),
  TRUE, 0
)
</f>
        <v>5.85</v>
      </c>
      <c r="L294" s="8">
        <f t="shared" si="1"/>
        <v>5</v>
      </c>
    </row>
    <row r="295" ht="15.75" customHeight="1">
      <c r="A295" s="3">
        <v>61114.0</v>
      </c>
      <c r="B295" s="4">
        <v>45050.0</v>
      </c>
      <c r="C295" s="3" t="s">
        <v>12</v>
      </c>
      <c r="D295" s="3" t="s">
        <v>13</v>
      </c>
      <c r="E295" s="3" t="s">
        <v>14</v>
      </c>
      <c r="F295" s="3">
        <v>6194.0</v>
      </c>
      <c r="G295" s="5">
        <f>VLOOKUP(D295,'Product details'!$B$3:$E$9,4,FALSE)</f>
        <v>300</v>
      </c>
      <c r="H295" s="6">
        <f>VLOOKUP(D295,'Product details'!$B$3:$E$9,3,FALSE)</f>
        <v>250</v>
      </c>
      <c r="I295" s="5">
        <f>VLOOKUP(D295,'Product details'!$B$3:$F$9,5,FALSE)</f>
        <v>80</v>
      </c>
      <c r="J295" s="6" t="str">
        <f>IFS(
  AND(F295&gt;=0, F295&lt;=2499), Regions!C$3,
  AND(F295&gt;=2500, F295&lt;=4999), Regions!C$4,
  AND(F295&gt;=5000, F295&lt;=7499), Regions!C$5,
  AND(F295&gt;=7500, F295&lt;=9999), Regions!C$6
)
</f>
        <v>South</v>
      </c>
      <c r="K295" s="7">
        <f t="array" ref="K295">IFS(
  E295="Economy",
  INDEX('Shipping cost'!$B:$E,
    IFS(
      H295&gt;=400, 12,
      H295&gt;=300, 11,
      H295&gt;=250, 10,
      H295&gt;=200, 9,
      H295&gt;=150, 8,
      H295&gt;=100, 7,
      H295&gt;=50, 6,
      H295&gt;=0, 5
    ),
    MATCH(J295, 'Shipping cost'!$B$4:$E$4, 0)
  ),
  E295="Standard",
  INDEX('Shipping cost'!$H:$K,
    IFS(
      H295&gt;=400, 12,
      H295&gt;=300, 11,
      H295&gt;=250, 10,
      H295&gt;=200, 9,
      H295&gt;=150, 8,
      H295&gt;=100, 7,
      H295&gt;=50, 6,
      H295&gt;=0, 5
    ),
    MATCH(J295, 'Shipping cost'!$H$4:$K$4, 0)
  ),
  E295="Express",
  INDEX('Shipping cost'!$N:$Q,
    IFS(
      H295&gt;=400, 12,
      H295&gt;=300, 11,
      H295&gt;=250, 10,
      H295&gt;=200, 9,
      H295&gt;=150, 8,
      H295&gt;=100, 7,
      H295&gt;=50, 6,
      H295&gt;=0, 5
    ),
    MATCH(J295, 'Shipping cost'!$N$4:$Q$4, 0)
  ),
  TRUE, 0
)
</f>
        <v>2.51</v>
      </c>
      <c r="L295" s="8">
        <f t="shared" si="1"/>
        <v>5</v>
      </c>
    </row>
    <row r="296" ht="15.75" customHeight="1">
      <c r="A296" s="3">
        <v>81958.0</v>
      </c>
      <c r="B296" s="4">
        <v>45050.0</v>
      </c>
      <c r="C296" s="3" t="s">
        <v>12</v>
      </c>
      <c r="D296" s="3" t="s">
        <v>23</v>
      </c>
      <c r="E296" s="3" t="s">
        <v>14</v>
      </c>
      <c r="F296" s="3">
        <v>1680.0</v>
      </c>
      <c r="G296" s="5">
        <f>VLOOKUP(D296,'Product details'!$B$3:$E$9,4,FALSE)</f>
        <v>25</v>
      </c>
      <c r="H296" s="6">
        <f>VLOOKUP(D296,'Product details'!$B$3:$E$9,3,FALSE)</f>
        <v>50</v>
      </c>
      <c r="I296" s="5">
        <f>VLOOKUP(D296,'Product details'!$B$3:$F$9,5,FALSE)</f>
        <v>3</v>
      </c>
      <c r="J296" s="6" t="str">
        <f>IFS(
  AND(F296&gt;=0, F296&lt;=2499), Regions!C$3,
  AND(F296&gt;=2500, F296&lt;=4999), Regions!C$4,
  AND(F296&gt;=5000, F296&lt;=7499), Regions!C$5,
  AND(F296&gt;=7500, F296&lt;=9999), Regions!C$6
)
</f>
        <v>North</v>
      </c>
      <c r="K296" s="7">
        <f t="array" ref="K296">IFS(
  E296="Economy",
  INDEX('Shipping cost'!$B:$E,
    IFS(
      H296&gt;=400, 12,
      H296&gt;=300, 11,
      H296&gt;=250, 10,
      H296&gt;=200, 9,
      H296&gt;=150, 8,
      H296&gt;=100, 7,
      H296&gt;=50, 6,
      H296&gt;=0, 5
    ),
    MATCH(J296, 'Shipping cost'!$B$4:$E$4, 0)
  ),
  E296="Standard",
  INDEX('Shipping cost'!$H:$K,
    IFS(
      H296&gt;=400, 12,
      H296&gt;=300, 11,
      H296&gt;=250, 10,
      H296&gt;=200, 9,
      H296&gt;=150, 8,
      H296&gt;=100, 7,
      H296&gt;=50, 6,
      H296&gt;=0, 5
    ),
    MATCH(J296, 'Shipping cost'!$H$4:$K$4, 0)
  ),
  E296="Express",
  INDEX('Shipping cost'!$N:$Q,
    IFS(
      H296&gt;=400, 12,
      H296&gt;=300, 11,
      H296&gt;=250, 10,
      H296&gt;=200, 9,
      H296&gt;=150, 8,
      H296&gt;=100, 7,
      H296&gt;=50, 6,
      H296&gt;=0, 5
    ),
    MATCH(J296, 'Shipping cost'!$N$4:$Q$4, 0)
  ),
  TRUE, 0
)
</f>
        <v>0.65</v>
      </c>
      <c r="L296" s="8">
        <f t="shared" si="1"/>
        <v>5</v>
      </c>
    </row>
    <row r="297" ht="15.75" customHeight="1">
      <c r="A297" s="3">
        <v>21644.0</v>
      </c>
      <c r="B297" s="4">
        <v>45051.0</v>
      </c>
      <c r="C297" s="3" t="s">
        <v>12</v>
      </c>
      <c r="D297" s="3" t="s">
        <v>13</v>
      </c>
      <c r="E297" s="3" t="s">
        <v>14</v>
      </c>
      <c r="F297" s="3">
        <v>3982.0</v>
      </c>
      <c r="G297" s="5">
        <f>VLOOKUP(D297,'Product details'!$B$3:$E$9,4,FALSE)</f>
        <v>300</v>
      </c>
      <c r="H297" s="6">
        <f>VLOOKUP(D297,'Product details'!$B$3:$E$9,3,FALSE)</f>
        <v>250</v>
      </c>
      <c r="I297" s="5">
        <f>VLOOKUP(D297,'Product details'!$B$3:$F$9,5,FALSE)</f>
        <v>80</v>
      </c>
      <c r="J297" s="6" t="str">
        <f>IFS(
  AND(F297&gt;=0, F297&lt;=2499), Regions!C$3,
  AND(F297&gt;=2500, F297&lt;=4999), Regions!C$4,
  AND(F297&gt;=5000, F297&lt;=7499), Regions!C$5,
  AND(F297&gt;=7500, F297&lt;=9999), Regions!C$6
)
</f>
        <v>East</v>
      </c>
      <c r="K297" s="7">
        <f t="array" ref="K297">IFS(
  E297="Economy",
  INDEX('Shipping cost'!$B:$E,
    IFS(
      H297&gt;=400, 12,
      H297&gt;=300, 11,
      H297&gt;=250, 10,
      H297&gt;=200, 9,
      H297&gt;=150, 8,
      H297&gt;=100, 7,
      H297&gt;=50, 6,
      H297&gt;=0, 5
    ),
    MATCH(J297, 'Shipping cost'!$B$4:$E$4, 0)
  ),
  E297="Standard",
  INDEX('Shipping cost'!$H:$K,
    IFS(
      H297&gt;=400, 12,
      H297&gt;=300, 11,
      H297&gt;=250, 10,
      H297&gt;=200, 9,
      H297&gt;=150, 8,
      H297&gt;=100, 7,
      H297&gt;=50, 6,
      H297&gt;=0, 5
    ),
    MATCH(J297, 'Shipping cost'!$H$4:$K$4, 0)
  ),
  E297="Express",
  INDEX('Shipping cost'!$N:$Q,
    IFS(
      H297&gt;=400, 12,
      H297&gt;=300, 11,
      H297&gt;=250, 10,
      H297&gt;=200, 9,
      H297&gt;=150, 8,
      H297&gt;=100, 7,
      H297&gt;=50, 6,
      H297&gt;=0, 5
    ),
    MATCH(J297, 'Shipping cost'!$N$4:$Q$4, 0)
  ),
  TRUE, 0
)
</f>
        <v>2.18</v>
      </c>
      <c r="L297" s="8">
        <f t="shared" si="1"/>
        <v>5</v>
      </c>
    </row>
    <row r="298" ht="15.75" customHeight="1">
      <c r="A298" s="3">
        <v>37801.0</v>
      </c>
      <c r="B298" s="4">
        <v>45051.0</v>
      </c>
      <c r="C298" s="3" t="s">
        <v>12</v>
      </c>
      <c r="D298" s="3" t="s">
        <v>13</v>
      </c>
      <c r="E298" s="3" t="s">
        <v>17</v>
      </c>
      <c r="F298" s="3">
        <v>7365.0</v>
      </c>
      <c r="G298" s="5">
        <f>VLOOKUP(D298,'Product details'!$B$3:$E$9,4,FALSE)</f>
        <v>300</v>
      </c>
      <c r="H298" s="6">
        <f>VLOOKUP(D298,'Product details'!$B$3:$E$9,3,FALSE)</f>
        <v>250</v>
      </c>
      <c r="I298" s="5">
        <f>VLOOKUP(D298,'Product details'!$B$3:$F$9,5,FALSE)</f>
        <v>80</v>
      </c>
      <c r="J298" s="6" t="str">
        <f>IFS(
  AND(F298&gt;=0, F298&lt;=2499), Regions!C$3,
  AND(F298&gt;=2500, F298&lt;=4999), Regions!C$4,
  AND(F298&gt;=5000, F298&lt;=7499), Regions!C$5,
  AND(F298&gt;=7500, F298&lt;=9999), Regions!C$6
)
</f>
        <v>South</v>
      </c>
      <c r="K298" s="7">
        <f t="array" ref="K298">IFS(
  E298="Economy",
  INDEX('Shipping cost'!$B:$E,
    IFS(
      H298&gt;=400, 12,
      H298&gt;=300, 11,
      H298&gt;=250, 10,
      H298&gt;=200, 9,
      H298&gt;=150, 8,
      H298&gt;=100, 7,
      H298&gt;=50, 6,
      H298&gt;=0, 5
    ),
    MATCH(J298, 'Shipping cost'!$B$4:$E$4, 0)
  ),
  E298="Standard",
  INDEX('Shipping cost'!$H:$K,
    IFS(
      H298&gt;=400, 12,
      H298&gt;=300, 11,
      H298&gt;=250, 10,
      H298&gt;=200, 9,
      H298&gt;=150, 8,
      H298&gt;=100, 7,
      H298&gt;=50, 6,
      H298&gt;=0, 5
    ),
    MATCH(J298, 'Shipping cost'!$H$4:$K$4, 0)
  ),
  E298="Express",
  INDEX('Shipping cost'!$N:$Q,
    IFS(
      H298&gt;=400, 12,
      H298&gt;=300, 11,
      H298&gt;=250, 10,
      H298&gt;=200, 9,
      H298&gt;=150, 8,
      H298&gt;=100, 7,
      H298&gt;=50, 6,
      H298&gt;=0, 5
    ),
    MATCH(J298, 'Shipping cost'!$N$4:$Q$4, 0)
  ),
  TRUE, 0
)
</f>
        <v>3.93</v>
      </c>
      <c r="L298" s="8">
        <f t="shared" si="1"/>
        <v>5</v>
      </c>
    </row>
    <row r="299" ht="15.75" customHeight="1">
      <c r="A299" s="3">
        <v>58303.0</v>
      </c>
      <c r="B299" s="4">
        <v>45052.0</v>
      </c>
      <c r="C299" s="3" t="s">
        <v>12</v>
      </c>
      <c r="D299" s="3" t="s">
        <v>20</v>
      </c>
      <c r="E299" s="3" t="s">
        <v>19</v>
      </c>
      <c r="F299" s="3">
        <v>9856.0</v>
      </c>
      <c r="G299" s="5">
        <f>VLOOKUP(D299,'Product details'!$B$3:$E$9,4,FALSE)</f>
        <v>50</v>
      </c>
      <c r="H299" s="6">
        <f>VLOOKUP(D299,'Product details'!$B$3:$E$9,3,FALSE)</f>
        <v>150</v>
      </c>
      <c r="I299" s="5">
        <f>VLOOKUP(D299,'Product details'!$B$3:$F$9,5,FALSE)</f>
        <v>9</v>
      </c>
      <c r="J299" s="6" t="str">
        <f>IFS(
  AND(F299&gt;=0, F299&lt;=2499), Regions!C$3,
  AND(F299&gt;=2500, F299&lt;=4999), Regions!C$4,
  AND(F299&gt;=5000, F299&lt;=7499), Regions!C$5,
  AND(F299&gt;=7500, F299&lt;=9999), Regions!C$6
)
</f>
        <v>West</v>
      </c>
      <c r="K299" s="7">
        <f t="array" ref="K299">IFS(
  E299="Economy",
  INDEX('Shipping cost'!$B:$E,
    IFS(
      H299&gt;=400, 12,
      H299&gt;=300, 11,
      H299&gt;=250, 10,
      H299&gt;=200, 9,
      H299&gt;=150, 8,
      H299&gt;=100, 7,
      H299&gt;=50, 6,
      H299&gt;=0, 5
    ),
    MATCH(J299, 'Shipping cost'!$B$4:$E$4, 0)
  ),
  E299="Standard",
  INDEX('Shipping cost'!$H:$K,
    IFS(
      H299&gt;=400, 12,
      H299&gt;=300, 11,
      H299&gt;=250, 10,
      H299&gt;=200, 9,
      H299&gt;=150, 8,
      H299&gt;=100, 7,
      H299&gt;=50, 6,
      H299&gt;=0, 5
    ),
    MATCH(J299, 'Shipping cost'!$H$4:$K$4, 0)
  ),
  E299="Express",
  INDEX('Shipping cost'!$N:$Q,
    IFS(
      H299&gt;=400, 12,
      H299&gt;=300, 11,
      H299&gt;=250, 10,
      H299&gt;=200, 9,
      H299&gt;=150, 8,
      H299&gt;=100, 7,
      H299&gt;=50, 6,
      H299&gt;=0, 5
    ),
    MATCH(J299, 'Shipping cost'!$N$4:$Q$4, 0)
  ),
  TRUE, 0
)
</f>
        <v>2.06</v>
      </c>
      <c r="L299" s="8">
        <f t="shared" si="1"/>
        <v>5</v>
      </c>
    </row>
    <row r="300" ht="15.75" customHeight="1">
      <c r="A300" s="3">
        <v>59941.0</v>
      </c>
      <c r="B300" s="4">
        <v>45052.0</v>
      </c>
      <c r="C300" s="3" t="s">
        <v>12</v>
      </c>
      <c r="D300" s="3" t="s">
        <v>13</v>
      </c>
      <c r="E300" s="3" t="s">
        <v>14</v>
      </c>
      <c r="F300" s="3">
        <v>1651.0</v>
      </c>
      <c r="G300" s="5">
        <f>VLOOKUP(D300,'Product details'!$B$3:$E$9,4,FALSE)</f>
        <v>300</v>
      </c>
      <c r="H300" s="6">
        <f>VLOOKUP(D300,'Product details'!$B$3:$E$9,3,FALSE)</f>
        <v>250</v>
      </c>
      <c r="I300" s="5">
        <f>VLOOKUP(D300,'Product details'!$B$3:$F$9,5,FALSE)</f>
        <v>80</v>
      </c>
      <c r="J300" s="6" t="str">
        <f>IFS(
  AND(F300&gt;=0, F300&lt;=2499), Regions!C$3,
  AND(F300&gt;=2500, F300&lt;=4999), Regions!C$4,
  AND(F300&gt;=5000, F300&lt;=7499), Regions!C$5,
  AND(F300&gt;=7500, F300&lt;=9999), Regions!C$6
)
</f>
        <v>North</v>
      </c>
      <c r="K300" s="7">
        <f t="array" ref="K300">IFS(
  E300="Economy",
  INDEX('Shipping cost'!$B:$E,
    IFS(
      H300&gt;=400, 12,
      H300&gt;=300, 11,
      H300&gt;=250, 10,
      H300&gt;=200, 9,
      H300&gt;=150, 8,
      H300&gt;=100, 7,
      H300&gt;=50, 6,
      H300&gt;=0, 5
    ),
    MATCH(J300, 'Shipping cost'!$B$4:$E$4, 0)
  ),
  E300="Standard",
  INDEX('Shipping cost'!$H:$K,
    IFS(
      H300&gt;=400, 12,
      H300&gt;=300, 11,
      H300&gt;=250, 10,
      H300&gt;=200, 9,
      H300&gt;=150, 8,
      H300&gt;=100, 7,
      H300&gt;=50, 6,
      H300&gt;=0, 5
    ),
    MATCH(J300, 'Shipping cost'!$H$4:$K$4, 0)
  ),
  E300="Express",
  INDEX('Shipping cost'!$N:$Q,
    IFS(
      H300&gt;=400, 12,
      H300&gt;=300, 11,
      H300&gt;=250, 10,
      H300&gt;=200, 9,
      H300&gt;=150, 8,
      H300&gt;=100, 7,
      H300&gt;=50, 6,
      H300&gt;=0, 5
    ),
    MATCH(J300, 'Shipping cost'!$N$4:$Q$4, 0)
  ),
  TRUE, 0
)
</f>
        <v>1.89</v>
      </c>
      <c r="L300" s="8">
        <f t="shared" si="1"/>
        <v>5</v>
      </c>
    </row>
    <row r="301" ht="15.75" customHeight="1">
      <c r="A301" s="3">
        <v>68414.0</v>
      </c>
      <c r="B301" s="4">
        <v>45052.0</v>
      </c>
      <c r="C301" s="3" t="s">
        <v>21</v>
      </c>
      <c r="D301" s="3" t="s">
        <v>18</v>
      </c>
      <c r="E301" s="3" t="s">
        <v>19</v>
      </c>
      <c r="F301" s="3">
        <v>7105.0</v>
      </c>
      <c r="G301" s="5">
        <f>VLOOKUP(D301,'Product details'!$B$3:$E$9,4,FALSE)</f>
        <v>25</v>
      </c>
      <c r="H301" s="6">
        <f>VLOOKUP(D301,'Product details'!$B$3:$E$9,3,FALSE)</f>
        <v>150</v>
      </c>
      <c r="I301" s="5">
        <f>VLOOKUP(D301,'Product details'!$B$3:$F$9,5,FALSE)</f>
        <v>5</v>
      </c>
      <c r="J301" s="6" t="str">
        <f>IFS(
  AND(F301&gt;=0, F301&lt;=2499), Regions!C$3,
  AND(F301&gt;=2500, F301&lt;=4999), Regions!C$4,
  AND(F301&gt;=5000, F301&lt;=7499), Regions!C$5,
  AND(F301&gt;=7500, F301&lt;=9999), Regions!C$6
)
</f>
        <v>South</v>
      </c>
      <c r="K301" s="7">
        <f t="array" ref="K301">IFS(
  E301="Economy",
  INDEX('Shipping cost'!$B:$E,
    IFS(
      H301&gt;=400, 12,
      H301&gt;=300, 11,
      H301&gt;=250, 10,
      H301&gt;=200, 9,
      H301&gt;=150, 8,
      H301&gt;=100, 7,
      H301&gt;=50, 6,
      H301&gt;=0, 5
    ),
    MATCH(J301, 'Shipping cost'!$B$4:$E$4, 0)
  ),
  E301="Standard",
  INDEX('Shipping cost'!$H:$K,
    IFS(
      H301&gt;=400, 12,
      H301&gt;=300, 11,
      H301&gt;=250, 10,
      H301&gt;=200, 9,
      H301&gt;=150, 8,
      H301&gt;=100, 7,
      H301&gt;=50, 6,
      H301&gt;=0, 5
    ),
    MATCH(J301, 'Shipping cost'!$H$4:$K$4, 0)
  ),
  E301="Express",
  INDEX('Shipping cost'!$N:$Q,
    IFS(
      H301&gt;=400, 12,
      H301&gt;=300, 11,
      H301&gt;=250, 10,
      H301&gt;=200, 9,
      H301&gt;=150, 8,
      H301&gt;=100, 7,
      H301&gt;=50, 6,
      H301&gt;=0, 5
    ),
    MATCH(J301, 'Shipping cost'!$N$4:$Q$4, 0)
  ),
  TRUE, 0
)
</f>
        <v>1.78</v>
      </c>
      <c r="L301" s="8">
        <f t="shared" si="1"/>
        <v>5</v>
      </c>
    </row>
    <row r="302" ht="15.75" customHeight="1">
      <c r="A302" s="3">
        <v>74003.0</v>
      </c>
      <c r="B302" s="4">
        <v>45052.0</v>
      </c>
      <c r="C302" s="3" t="s">
        <v>12</v>
      </c>
      <c r="D302" s="3" t="s">
        <v>15</v>
      </c>
      <c r="E302" s="3" t="s">
        <v>19</v>
      </c>
      <c r="F302" s="3">
        <v>6154.0</v>
      </c>
      <c r="G302" s="5">
        <f>VLOOKUP(D302,'Product details'!$B$3:$E$9,4,FALSE)</f>
        <v>30</v>
      </c>
      <c r="H302" s="6">
        <f>VLOOKUP(D302,'Product details'!$B$3:$E$9,3,FALSE)</f>
        <v>300</v>
      </c>
      <c r="I302" s="5">
        <f>VLOOKUP(D302,'Product details'!$B$3:$F$9,5,FALSE)</f>
        <v>7</v>
      </c>
      <c r="J302" s="6" t="str">
        <f>IFS(
  AND(F302&gt;=0, F302&lt;=2499), Regions!C$3,
  AND(F302&gt;=2500, F302&lt;=4999), Regions!C$4,
  AND(F302&gt;=5000, F302&lt;=7499), Regions!C$5,
  AND(F302&gt;=7500, F302&lt;=9999), Regions!C$6
)
</f>
        <v>South</v>
      </c>
      <c r="K302" s="7">
        <f t="array" ref="K302">IFS(
  E302="Economy",
  INDEX('Shipping cost'!$B:$E,
    IFS(
      H302&gt;=400, 12,
      H302&gt;=300, 11,
      H302&gt;=250, 10,
      H302&gt;=200, 9,
      H302&gt;=150, 8,
      H302&gt;=100, 7,
      H302&gt;=50, 6,
      H302&gt;=0, 5
    ),
    MATCH(J302, 'Shipping cost'!$B$4:$E$4, 0)
  ),
  E302="Standard",
  INDEX('Shipping cost'!$H:$K,
    IFS(
      H302&gt;=400, 12,
      H302&gt;=300, 11,
      H302&gt;=250, 10,
      H302&gt;=200, 9,
      H302&gt;=150, 8,
      H302&gt;=100, 7,
      H302&gt;=50, 6,
      H302&gt;=0, 5
    ),
    MATCH(J302, 'Shipping cost'!$H$4:$K$4, 0)
  ),
  E302="Express",
  INDEX('Shipping cost'!$N:$Q,
    IFS(
      H302&gt;=400, 12,
      H302&gt;=300, 11,
      H302&gt;=250, 10,
      H302&gt;=200, 9,
      H302&gt;=150, 8,
      H302&gt;=100, 7,
      H302&gt;=50, 6,
      H302&gt;=0, 5
    ),
    MATCH(J302, 'Shipping cost'!$N$4:$Q$4, 0)
  ),
  TRUE, 0
)
</f>
        <v>3.92</v>
      </c>
      <c r="L302" s="8">
        <f t="shared" si="1"/>
        <v>5</v>
      </c>
    </row>
    <row r="303" ht="15.75" customHeight="1">
      <c r="A303" s="3">
        <v>26203.0</v>
      </c>
      <c r="B303" s="4">
        <v>45053.0</v>
      </c>
      <c r="C303" s="3" t="s">
        <v>12</v>
      </c>
      <c r="D303" s="3" t="s">
        <v>18</v>
      </c>
      <c r="E303" s="3" t="s">
        <v>14</v>
      </c>
      <c r="F303" s="3">
        <v>9938.0</v>
      </c>
      <c r="G303" s="5">
        <f>VLOOKUP(D303,'Product details'!$B$3:$E$9,4,FALSE)</f>
        <v>25</v>
      </c>
      <c r="H303" s="6">
        <f>VLOOKUP(D303,'Product details'!$B$3:$E$9,3,FALSE)</f>
        <v>150</v>
      </c>
      <c r="I303" s="5">
        <f>VLOOKUP(D303,'Product details'!$B$3:$F$9,5,FALSE)</f>
        <v>5</v>
      </c>
      <c r="J303" s="6" t="str">
        <f>IFS(
  AND(F303&gt;=0, F303&lt;=2499), Regions!C$3,
  AND(F303&gt;=2500, F303&lt;=4999), Regions!C$4,
  AND(F303&gt;=5000, F303&lt;=7499), Regions!C$5,
  AND(F303&gt;=7500, F303&lt;=9999), Regions!C$6
)
</f>
        <v>West</v>
      </c>
      <c r="K303" s="7">
        <f t="array" ref="K303">IFS(
  E303="Economy",
  INDEX('Shipping cost'!$B:$E,
    IFS(
      H303&gt;=400, 12,
      H303&gt;=300, 11,
      H303&gt;=250, 10,
      H303&gt;=200, 9,
      H303&gt;=150, 8,
      H303&gt;=100, 7,
      H303&gt;=50, 6,
      H303&gt;=0, 5
    ),
    MATCH(J303, 'Shipping cost'!$B$4:$E$4, 0)
  ),
  E303="Standard",
  INDEX('Shipping cost'!$H:$K,
    IFS(
      H303&gt;=400, 12,
      H303&gt;=300, 11,
      H303&gt;=250, 10,
      H303&gt;=200, 9,
      H303&gt;=150, 8,
      H303&gt;=100, 7,
      H303&gt;=50, 6,
      H303&gt;=0, 5
    ),
    MATCH(J303, 'Shipping cost'!$H$4:$K$4, 0)
  ),
  E303="Express",
  INDEX('Shipping cost'!$N:$Q,
    IFS(
      H303&gt;=400, 12,
      H303&gt;=300, 11,
      H303&gt;=250, 10,
      H303&gt;=200, 9,
      H303&gt;=150, 8,
      H303&gt;=100, 7,
      H303&gt;=50, 6,
      H303&gt;=0, 5
    ),
    MATCH(J303, 'Shipping cost'!$N$4:$Q$4, 0)
  ),
  TRUE, 0
)
</f>
        <v>1.71</v>
      </c>
      <c r="L303" s="8">
        <f t="shared" si="1"/>
        <v>5</v>
      </c>
    </row>
    <row r="304" ht="15.75" customHeight="1">
      <c r="A304" s="3">
        <v>73315.0</v>
      </c>
      <c r="B304" s="10">
        <v>45053.0</v>
      </c>
      <c r="C304" s="11" t="s">
        <v>12</v>
      </c>
      <c r="D304" s="3" t="s">
        <v>16</v>
      </c>
      <c r="E304" s="3" t="s">
        <v>14</v>
      </c>
      <c r="F304" s="3">
        <v>2532.0</v>
      </c>
      <c r="G304" s="5">
        <f>VLOOKUP(D304,'Product details'!$B$3:$E$9,4,FALSE)</f>
        <v>5</v>
      </c>
      <c r="H304" s="6">
        <f>VLOOKUP(D304,'Product details'!$B$3:$E$9,3,FALSE)</f>
        <v>20</v>
      </c>
      <c r="I304" s="5">
        <f>VLOOKUP(D304,'Product details'!$B$3:$F$9,5,FALSE)</f>
        <v>1</v>
      </c>
      <c r="J304" s="6" t="str">
        <f>IFS(
  AND(F304&gt;=0, F304&lt;=2499), Regions!C$3,
  AND(F304&gt;=2500, F304&lt;=4999), Regions!C$4,
  AND(F304&gt;=5000, F304&lt;=7499), Regions!C$5,
  AND(F304&gt;=7500, F304&lt;=9999), Regions!C$6
)
</f>
        <v>East</v>
      </c>
      <c r="K304" s="7">
        <f t="array" ref="K304">IFS(
  E304="Economy",
  INDEX('Shipping cost'!$B:$E,
    IFS(
      H304&gt;=400, 12,
      H304&gt;=300, 11,
      H304&gt;=250, 10,
      H304&gt;=200, 9,
      H304&gt;=150, 8,
      H304&gt;=100, 7,
      H304&gt;=50, 6,
      H304&gt;=0, 5
    ),
    MATCH(J304, 'Shipping cost'!$B$4:$E$4, 0)
  ),
  E304="Standard",
  INDEX('Shipping cost'!$H:$K,
    IFS(
      H304&gt;=400, 12,
      H304&gt;=300, 11,
      H304&gt;=250, 10,
      H304&gt;=200, 9,
      H304&gt;=150, 8,
      H304&gt;=100, 7,
      H304&gt;=50, 6,
      H304&gt;=0, 5
    ),
    MATCH(J304, 'Shipping cost'!$H$4:$K$4, 0)
  ),
  E304="Express",
  INDEX('Shipping cost'!$N:$Q,
    IFS(
      H304&gt;=400, 12,
      H304&gt;=300, 11,
      H304&gt;=250, 10,
      H304&gt;=200, 9,
      H304&gt;=150, 8,
      H304&gt;=100, 7,
      H304&gt;=50, 6,
      H304&gt;=0, 5
    ),
    MATCH(J304, 'Shipping cost'!$N$4:$Q$4, 0)
  ),
  TRUE, 0
)
</f>
        <v>0.58</v>
      </c>
      <c r="L304" s="8">
        <f t="shared" si="1"/>
        <v>5</v>
      </c>
    </row>
    <row r="305" ht="15.75" customHeight="1">
      <c r="A305" s="3">
        <v>81137.0</v>
      </c>
      <c r="B305" s="4">
        <v>45053.0</v>
      </c>
      <c r="C305" s="3" t="s">
        <v>21</v>
      </c>
      <c r="D305" s="3" t="s">
        <v>18</v>
      </c>
      <c r="E305" s="3" t="s">
        <v>19</v>
      </c>
      <c r="F305" s="3">
        <v>6534.0</v>
      </c>
      <c r="G305" s="5">
        <f>VLOOKUP(D305,'Product details'!$B$3:$E$9,4,FALSE)</f>
        <v>25</v>
      </c>
      <c r="H305" s="6">
        <f>VLOOKUP(D305,'Product details'!$B$3:$E$9,3,FALSE)</f>
        <v>150</v>
      </c>
      <c r="I305" s="5">
        <f>VLOOKUP(D305,'Product details'!$B$3:$F$9,5,FALSE)</f>
        <v>5</v>
      </c>
      <c r="J305" s="6" t="str">
        <f>IFS(
  AND(F305&gt;=0, F305&lt;=2499), Regions!C$3,
  AND(F305&gt;=2500, F305&lt;=4999), Regions!C$4,
  AND(F305&gt;=5000, F305&lt;=7499), Regions!C$5,
  AND(F305&gt;=7500, F305&lt;=9999), Regions!C$6
)
</f>
        <v>South</v>
      </c>
      <c r="K305" s="7">
        <f t="array" ref="K305">IFS(
  E305="Economy",
  INDEX('Shipping cost'!$B:$E,
    IFS(
      H305&gt;=400, 12,
      H305&gt;=300, 11,
      H305&gt;=250, 10,
      H305&gt;=200, 9,
      H305&gt;=150, 8,
      H305&gt;=100, 7,
      H305&gt;=50, 6,
      H305&gt;=0, 5
    ),
    MATCH(J305, 'Shipping cost'!$B$4:$E$4, 0)
  ),
  E305="Standard",
  INDEX('Shipping cost'!$H:$K,
    IFS(
      H305&gt;=400, 12,
      H305&gt;=300, 11,
      H305&gt;=250, 10,
      H305&gt;=200, 9,
      H305&gt;=150, 8,
      H305&gt;=100, 7,
      H305&gt;=50, 6,
      H305&gt;=0, 5
    ),
    MATCH(J305, 'Shipping cost'!$H$4:$K$4, 0)
  ),
  E305="Express",
  INDEX('Shipping cost'!$N:$Q,
    IFS(
      H305&gt;=400, 12,
      H305&gt;=300, 11,
      H305&gt;=250, 10,
      H305&gt;=200, 9,
      H305&gt;=150, 8,
      H305&gt;=100, 7,
      H305&gt;=50, 6,
      H305&gt;=0, 5
    ),
    MATCH(J305, 'Shipping cost'!$N$4:$Q$4, 0)
  ),
  TRUE, 0
)
</f>
        <v>1.78</v>
      </c>
      <c r="L305" s="8">
        <f t="shared" si="1"/>
        <v>5</v>
      </c>
    </row>
    <row r="306" ht="15.75" customHeight="1">
      <c r="A306" s="3">
        <v>85540.0</v>
      </c>
      <c r="B306" s="4">
        <v>45053.0</v>
      </c>
      <c r="C306" s="3" t="s">
        <v>12</v>
      </c>
      <c r="D306" s="3" t="s">
        <v>22</v>
      </c>
      <c r="E306" s="3" t="s">
        <v>19</v>
      </c>
      <c r="F306" s="3">
        <v>2271.0</v>
      </c>
      <c r="G306" s="5">
        <f>VLOOKUP(D306,'Product details'!$B$3:$E$9,4,FALSE)</f>
        <v>20</v>
      </c>
      <c r="H306" s="6">
        <f>VLOOKUP(D306,'Product details'!$B$3:$E$9,3,FALSE)</f>
        <v>250</v>
      </c>
      <c r="I306" s="5">
        <f>VLOOKUP(D306,'Product details'!$B$3:$F$9,5,FALSE)</f>
        <v>3</v>
      </c>
      <c r="J306" s="6" t="str">
        <f>IFS(
  AND(F306&gt;=0, F306&lt;=2499), Regions!C$3,
  AND(F306&gt;=2500, F306&lt;=4999), Regions!C$4,
  AND(F306&gt;=5000, F306&lt;=7499), Regions!C$5,
  AND(F306&gt;=7500, F306&lt;=9999), Regions!C$6
)
</f>
        <v>North</v>
      </c>
      <c r="K306" s="7">
        <f t="array" ref="K306">IFS(
  E306="Economy",
  INDEX('Shipping cost'!$B:$E,
    IFS(
      H306&gt;=400, 12,
      H306&gt;=300, 11,
      H306&gt;=250, 10,
      H306&gt;=200, 9,
      H306&gt;=150, 8,
      H306&gt;=100, 7,
      H306&gt;=50, 6,
      H306&gt;=0, 5
    ),
    MATCH(J306, 'Shipping cost'!$B$4:$E$4, 0)
  ),
  E306="Standard",
  INDEX('Shipping cost'!$H:$K,
    IFS(
      H306&gt;=400, 12,
      H306&gt;=300, 11,
      H306&gt;=250, 10,
      H306&gt;=200, 9,
      H306&gt;=150, 8,
      H306&gt;=100, 7,
      H306&gt;=50, 6,
      H306&gt;=0, 5
    ),
    MATCH(J306, 'Shipping cost'!$H$4:$K$4, 0)
  ),
  E306="Express",
  INDEX('Shipping cost'!$N:$Q,
    IFS(
      H306&gt;=400, 12,
      H306&gt;=300, 11,
      H306&gt;=250, 10,
      H306&gt;=200, 9,
      H306&gt;=150, 8,
      H306&gt;=100, 7,
      H306&gt;=50, 6,
      H306&gt;=0, 5
    ),
    MATCH(J306, 'Shipping cost'!$N$4:$Q$4, 0)
  ),
  TRUE, 0
)
</f>
        <v>2.27</v>
      </c>
      <c r="L306" s="8">
        <f t="shared" si="1"/>
        <v>5</v>
      </c>
    </row>
    <row r="307" ht="15.75" customHeight="1">
      <c r="A307" s="3">
        <v>88870.0</v>
      </c>
      <c r="B307" s="4">
        <v>45053.0</v>
      </c>
      <c r="C307" s="3" t="s">
        <v>12</v>
      </c>
      <c r="D307" s="3" t="s">
        <v>13</v>
      </c>
      <c r="E307" s="3" t="s">
        <v>14</v>
      </c>
      <c r="F307" s="3">
        <v>7497.0</v>
      </c>
      <c r="G307" s="5">
        <f>VLOOKUP(D307,'Product details'!$B$3:$E$9,4,FALSE)</f>
        <v>300</v>
      </c>
      <c r="H307" s="6">
        <f>VLOOKUP(D307,'Product details'!$B$3:$E$9,3,FALSE)</f>
        <v>250</v>
      </c>
      <c r="I307" s="5">
        <f>VLOOKUP(D307,'Product details'!$B$3:$F$9,5,FALSE)</f>
        <v>80</v>
      </c>
      <c r="J307" s="6" t="str">
        <f>IFS(
  AND(F307&gt;=0, F307&lt;=2499), Regions!C$3,
  AND(F307&gt;=2500, F307&lt;=4999), Regions!C$4,
  AND(F307&gt;=5000, F307&lt;=7499), Regions!C$5,
  AND(F307&gt;=7500, F307&lt;=9999), Regions!C$6
)
</f>
        <v>South</v>
      </c>
      <c r="K307" s="7">
        <f t="array" ref="K307">IFS(
  E307="Economy",
  INDEX('Shipping cost'!$B:$E,
    IFS(
      H307&gt;=400, 12,
      H307&gt;=300, 11,
      H307&gt;=250, 10,
      H307&gt;=200, 9,
      H307&gt;=150, 8,
      H307&gt;=100, 7,
      H307&gt;=50, 6,
      H307&gt;=0, 5
    ),
    MATCH(J307, 'Shipping cost'!$B$4:$E$4, 0)
  ),
  E307="Standard",
  INDEX('Shipping cost'!$H:$K,
    IFS(
      H307&gt;=400, 12,
      H307&gt;=300, 11,
      H307&gt;=250, 10,
      H307&gt;=200, 9,
      H307&gt;=150, 8,
      H307&gt;=100, 7,
      H307&gt;=50, 6,
      H307&gt;=0, 5
    ),
    MATCH(J307, 'Shipping cost'!$H$4:$K$4, 0)
  ),
  E307="Express",
  INDEX('Shipping cost'!$N:$Q,
    IFS(
      H307&gt;=400, 12,
      H307&gt;=300, 11,
      H307&gt;=250, 10,
      H307&gt;=200, 9,
      H307&gt;=150, 8,
      H307&gt;=100, 7,
      H307&gt;=50, 6,
      H307&gt;=0, 5
    ),
    MATCH(J307, 'Shipping cost'!$N$4:$Q$4, 0)
  ),
  TRUE, 0
)
</f>
        <v>2.51</v>
      </c>
      <c r="L307" s="8">
        <f t="shared" si="1"/>
        <v>5</v>
      </c>
    </row>
    <row r="308" ht="15.75" customHeight="1">
      <c r="A308" s="3">
        <v>71788.0</v>
      </c>
      <c r="B308" s="10">
        <v>45054.0</v>
      </c>
      <c r="C308" s="11" t="s">
        <v>12</v>
      </c>
      <c r="D308" s="3" t="s">
        <v>18</v>
      </c>
      <c r="E308" s="3" t="s">
        <v>19</v>
      </c>
      <c r="F308" s="3">
        <v>8098.0</v>
      </c>
      <c r="G308" s="5">
        <f>VLOOKUP(D308,'Product details'!$B$3:$E$9,4,FALSE)</f>
        <v>25</v>
      </c>
      <c r="H308" s="6">
        <f>VLOOKUP(D308,'Product details'!$B$3:$E$9,3,FALSE)</f>
        <v>150</v>
      </c>
      <c r="I308" s="5">
        <f>VLOOKUP(D308,'Product details'!$B$3:$F$9,5,FALSE)</f>
        <v>5</v>
      </c>
      <c r="J308" s="6" t="str">
        <f>IFS(
  AND(F308&gt;=0, F308&lt;=2499), Regions!C$3,
  AND(F308&gt;=2500, F308&lt;=4999), Regions!C$4,
  AND(F308&gt;=5000, F308&lt;=7499), Regions!C$5,
  AND(F308&gt;=7500, F308&lt;=9999), Regions!C$6
)
</f>
        <v>West</v>
      </c>
      <c r="K308" s="7">
        <f t="array" ref="K308">IFS(
  E308="Economy",
  INDEX('Shipping cost'!$B:$E,
    IFS(
      H308&gt;=400, 12,
      H308&gt;=300, 11,
      H308&gt;=250, 10,
      H308&gt;=200, 9,
      H308&gt;=150, 8,
      H308&gt;=100, 7,
      H308&gt;=50, 6,
      H308&gt;=0, 5
    ),
    MATCH(J308, 'Shipping cost'!$B$4:$E$4, 0)
  ),
  E308="Standard",
  INDEX('Shipping cost'!$H:$K,
    IFS(
      H308&gt;=400, 12,
      H308&gt;=300, 11,
      H308&gt;=250, 10,
      H308&gt;=200, 9,
      H308&gt;=150, 8,
      H308&gt;=100, 7,
      H308&gt;=50, 6,
      H308&gt;=0, 5
    ),
    MATCH(J308, 'Shipping cost'!$H$4:$K$4, 0)
  ),
  E308="Express",
  INDEX('Shipping cost'!$N:$Q,
    IFS(
      H308&gt;=400, 12,
      H308&gt;=300, 11,
      H308&gt;=250, 10,
      H308&gt;=200, 9,
      H308&gt;=150, 8,
      H308&gt;=100, 7,
      H308&gt;=50, 6,
      H308&gt;=0, 5
    ),
    MATCH(J308, 'Shipping cost'!$N$4:$Q$4, 0)
  ),
  TRUE, 0
)
</f>
        <v>2.06</v>
      </c>
      <c r="L308" s="8">
        <f t="shared" si="1"/>
        <v>5</v>
      </c>
    </row>
    <row r="309" ht="15.75" customHeight="1">
      <c r="A309" s="3">
        <v>72027.0</v>
      </c>
      <c r="B309" s="10">
        <v>45054.0</v>
      </c>
      <c r="C309" s="11" t="s">
        <v>12</v>
      </c>
      <c r="D309" s="3" t="s">
        <v>13</v>
      </c>
      <c r="E309" s="3" t="s">
        <v>17</v>
      </c>
      <c r="F309" s="3">
        <v>9817.0</v>
      </c>
      <c r="G309" s="5">
        <f>VLOOKUP(D309,'Product details'!$B$3:$E$9,4,FALSE)</f>
        <v>300</v>
      </c>
      <c r="H309" s="6">
        <f>VLOOKUP(D309,'Product details'!$B$3:$E$9,3,FALSE)</f>
        <v>250</v>
      </c>
      <c r="I309" s="5">
        <f>VLOOKUP(D309,'Product details'!$B$3:$F$9,5,FALSE)</f>
        <v>80</v>
      </c>
      <c r="J309" s="6" t="str">
        <f>IFS(
  AND(F309&gt;=0, F309&lt;=2499), Regions!C$3,
  AND(F309&gt;=2500, F309&lt;=4999), Regions!C$4,
  AND(F309&gt;=5000, F309&lt;=7499), Regions!C$5,
  AND(F309&gt;=7500, F309&lt;=9999), Regions!C$6
)
</f>
        <v>West</v>
      </c>
      <c r="K309" s="7">
        <f t="array" ref="K309">IFS(
  E309="Economy",
  INDEX('Shipping cost'!$B:$E,
    IFS(
      H309&gt;=400, 12,
      H309&gt;=300, 11,
      H309&gt;=250, 10,
      H309&gt;=200, 9,
      H309&gt;=150, 8,
      H309&gt;=100, 7,
      H309&gt;=50, 6,
      H309&gt;=0, 5
    ),
    MATCH(J309, 'Shipping cost'!$B$4:$E$4, 0)
  ),
  E309="Standard",
  INDEX('Shipping cost'!$H:$K,
    IFS(
      H309&gt;=400, 12,
      H309&gt;=300, 11,
      H309&gt;=250, 10,
      H309&gt;=200, 9,
      H309&gt;=150, 8,
      H309&gt;=100, 7,
      H309&gt;=50, 6,
      H309&gt;=0, 5
    ),
    MATCH(J309, 'Shipping cost'!$H$4:$K$4, 0)
  ),
  E309="Express",
  INDEX('Shipping cost'!$N:$Q,
    IFS(
      H309&gt;=400, 12,
      H309&gt;=300, 11,
      H309&gt;=250, 10,
      H309&gt;=200, 9,
      H309&gt;=150, 8,
      H309&gt;=100, 7,
      H309&gt;=50, 6,
      H309&gt;=0, 5
    ),
    MATCH(J309, 'Shipping cost'!$N$4:$Q$4, 0)
  ),
  TRUE, 0
)
</f>
        <v>4.52</v>
      </c>
      <c r="L309" s="8">
        <f t="shared" si="1"/>
        <v>5</v>
      </c>
    </row>
    <row r="310" ht="15.75" customHeight="1">
      <c r="A310" s="3">
        <v>81461.0</v>
      </c>
      <c r="B310" s="4">
        <v>45054.0</v>
      </c>
      <c r="C310" s="3" t="s">
        <v>12</v>
      </c>
      <c r="D310" s="3" t="s">
        <v>13</v>
      </c>
      <c r="E310" s="3" t="s">
        <v>14</v>
      </c>
      <c r="F310" s="3">
        <v>4653.0</v>
      </c>
      <c r="G310" s="5">
        <f>VLOOKUP(D310,'Product details'!$B$3:$E$9,4,FALSE)</f>
        <v>300</v>
      </c>
      <c r="H310" s="6">
        <f>VLOOKUP(D310,'Product details'!$B$3:$E$9,3,FALSE)</f>
        <v>250</v>
      </c>
      <c r="I310" s="5">
        <f>VLOOKUP(D310,'Product details'!$B$3:$F$9,5,FALSE)</f>
        <v>80</v>
      </c>
      <c r="J310" s="6" t="str">
        <f>IFS(
  AND(F310&gt;=0, F310&lt;=2499), Regions!C$3,
  AND(F310&gt;=2500, F310&lt;=4999), Regions!C$4,
  AND(F310&gt;=5000, F310&lt;=7499), Regions!C$5,
  AND(F310&gt;=7500, F310&lt;=9999), Regions!C$6
)
</f>
        <v>East</v>
      </c>
      <c r="K310" s="7">
        <f t="array" ref="K310">IFS(
  E310="Economy",
  INDEX('Shipping cost'!$B:$E,
    IFS(
      H310&gt;=400, 12,
      H310&gt;=300, 11,
      H310&gt;=250, 10,
      H310&gt;=200, 9,
      H310&gt;=150, 8,
      H310&gt;=100, 7,
      H310&gt;=50, 6,
      H310&gt;=0, 5
    ),
    MATCH(J310, 'Shipping cost'!$B$4:$E$4, 0)
  ),
  E310="Standard",
  INDEX('Shipping cost'!$H:$K,
    IFS(
      H310&gt;=400, 12,
      H310&gt;=300, 11,
      H310&gt;=250, 10,
      H310&gt;=200, 9,
      H310&gt;=150, 8,
      H310&gt;=100, 7,
      H310&gt;=50, 6,
      H310&gt;=0, 5
    ),
    MATCH(J310, 'Shipping cost'!$H$4:$K$4, 0)
  ),
  E310="Express",
  INDEX('Shipping cost'!$N:$Q,
    IFS(
      H310&gt;=400, 12,
      H310&gt;=300, 11,
      H310&gt;=250, 10,
      H310&gt;=200, 9,
      H310&gt;=150, 8,
      H310&gt;=100, 7,
      H310&gt;=50, 6,
      H310&gt;=0, 5
    ),
    MATCH(J310, 'Shipping cost'!$N$4:$Q$4, 0)
  ),
  TRUE, 0
)
</f>
        <v>2.18</v>
      </c>
      <c r="L310" s="8">
        <f t="shared" si="1"/>
        <v>5</v>
      </c>
    </row>
    <row r="311" ht="15.75" customHeight="1">
      <c r="A311" s="3">
        <v>87987.0</v>
      </c>
      <c r="B311" s="4">
        <v>45054.0</v>
      </c>
      <c r="C311" s="3" t="s">
        <v>12</v>
      </c>
      <c r="D311" s="3" t="s">
        <v>18</v>
      </c>
      <c r="E311" s="3" t="s">
        <v>19</v>
      </c>
      <c r="F311" s="3">
        <v>1932.0</v>
      </c>
      <c r="G311" s="5">
        <f>VLOOKUP(D311,'Product details'!$B$3:$E$9,4,FALSE)</f>
        <v>25</v>
      </c>
      <c r="H311" s="6">
        <f>VLOOKUP(D311,'Product details'!$B$3:$E$9,3,FALSE)</f>
        <v>150</v>
      </c>
      <c r="I311" s="5">
        <f>VLOOKUP(D311,'Product details'!$B$3:$F$9,5,FALSE)</f>
        <v>5</v>
      </c>
      <c r="J311" s="6" t="str">
        <f>IFS(
  AND(F311&gt;=0, F311&lt;=2499), Regions!C$3,
  AND(F311&gt;=2500, F311&lt;=4999), Regions!C$4,
  AND(F311&gt;=5000, F311&lt;=7499), Regions!C$5,
  AND(F311&gt;=7500, F311&lt;=9999), Regions!C$6
)
</f>
        <v>North</v>
      </c>
      <c r="K311" s="7">
        <f t="array" ref="K311">IFS(
  E311="Economy",
  INDEX('Shipping cost'!$B:$E,
    IFS(
      H311&gt;=400, 12,
      H311&gt;=300, 11,
      H311&gt;=250, 10,
      H311&gt;=200, 9,
      H311&gt;=150, 8,
      H311&gt;=100, 7,
      H311&gt;=50, 6,
      H311&gt;=0, 5
    ),
    MATCH(J311, 'Shipping cost'!$B$4:$E$4, 0)
  ),
  E311="Standard",
  INDEX('Shipping cost'!$H:$K,
    IFS(
      H311&gt;=400, 12,
      H311&gt;=300, 11,
      H311&gt;=250, 10,
      H311&gt;=200, 9,
      H311&gt;=150, 8,
      H311&gt;=100, 7,
      H311&gt;=50, 6,
      H311&gt;=0, 5
    ),
    MATCH(J311, 'Shipping cost'!$H$4:$K$4, 0)
  ),
  E311="Express",
  INDEX('Shipping cost'!$N:$Q,
    IFS(
      H311&gt;=400, 12,
      H311&gt;=300, 11,
      H311&gt;=250, 10,
      H311&gt;=200, 9,
      H311&gt;=150, 8,
      H311&gt;=100, 7,
      H311&gt;=50, 6,
      H311&gt;=0, 5
    ),
    MATCH(J311, 'Shipping cost'!$N$4:$Q$4, 0)
  ),
  TRUE, 0
)
</f>
        <v>1.34</v>
      </c>
      <c r="L311" s="8">
        <f t="shared" si="1"/>
        <v>5</v>
      </c>
    </row>
    <row r="312" ht="15.75" customHeight="1">
      <c r="A312" s="3">
        <v>25634.0</v>
      </c>
      <c r="B312" s="4">
        <v>45055.0</v>
      </c>
      <c r="C312" s="3" t="s">
        <v>12</v>
      </c>
      <c r="D312" s="3" t="s">
        <v>22</v>
      </c>
      <c r="E312" s="3" t="s">
        <v>17</v>
      </c>
      <c r="F312" s="3">
        <v>7340.0</v>
      </c>
      <c r="G312" s="5">
        <f>VLOOKUP(D312,'Product details'!$B$3:$E$9,4,FALSE)</f>
        <v>20</v>
      </c>
      <c r="H312" s="6">
        <f>VLOOKUP(D312,'Product details'!$B$3:$E$9,3,FALSE)</f>
        <v>250</v>
      </c>
      <c r="I312" s="5">
        <f>VLOOKUP(D312,'Product details'!$B$3:$F$9,5,FALSE)</f>
        <v>3</v>
      </c>
      <c r="J312" s="6" t="str">
        <f>IFS(
  AND(F312&gt;=0, F312&lt;=2499), Regions!C$3,
  AND(F312&gt;=2500, F312&lt;=4999), Regions!C$4,
  AND(F312&gt;=5000, F312&lt;=7499), Regions!C$5,
  AND(F312&gt;=7500, F312&lt;=9999), Regions!C$6
)
</f>
        <v>South</v>
      </c>
      <c r="K312" s="7">
        <f t="array" ref="K312">IFS(
  E312="Economy",
  INDEX('Shipping cost'!$B:$E,
    IFS(
      H312&gt;=400, 12,
      H312&gt;=300, 11,
      H312&gt;=250, 10,
      H312&gt;=200, 9,
      H312&gt;=150, 8,
      H312&gt;=100, 7,
      H312&gt;=50, 6,
      H312&gt;=0, 5
    ),
    MATCH(J312, 'Shipping cost'!$B$4:$E$4, 0)
  ),
  E312="Standard",
  INDEX('Shipping cost'!$H:$K,
    IFS(
      H312&gt;=400, 12,
      H312&gt;=300, 11,
      H312&gt;=250, 10,
      H312&gt;=200, 9,
      H312&gt;=150, 8,
      H312&gt;=100, 7,
      H312&gt;=50, 6,
      H312&gt;=0, 5
    ),
    MATCH(J312, 'Shipping cost'!$H$4:$K$4, 0)
  ),
  E312="Express",
  INDEX('Shipping cost'!$N:$Q,
    IFS(
      H312&gt;=400, 12,
      H312&gt;=300, 11,
      H312&gt;=250, 10,
      H312&gt;=200, 9,
      H312&gt;=150, 8,
      H312&gt;=100, 7,
      H312&gt;=50, 6,
      H312&gt;=0, 5
    ),
    MATCH(J312, 'Shipping cost'!$N$4:$Q$4, 0)
  ),
  TRUE, 0
)
</f>
        <v>3.93</v>
      </c>
      <c r="L312" s="8">
        <f t="shared" si="1"/>
        <v>5</v>
      </c>
    </row>
    <row r="313" ht="15.75" customHeight="1">
      <c r="A313" s="3">
        <v>49037.0</v>
      </c>
      <c r="B313" s="4">
        <v>45055.0</v>
      </c>
      <c r="C313" s="3" t="s">
        <v>12</v>
      </c>
      <c r="D313" s="3" t="s">
        <v>22</v>
      </c>
      <c r="E313" s="3" t="s">
        <v>19</v>
      </c>
      <c r="F313" s="3">
        <v>8567.0</v>
      </c>
      <c r="G313" s="5">
        <f>VLOOKUP(D313,'Product details'!$B$3:$E$9,4,FALSE)</f>
        <v>20</v>
      </c>
      <c r="H313" s="6">
        <f>VLOOKUP(D313,'Product details'!$B$3:$E$9,3,FALSE)</f>
        <v>250</v>
      </c>
      <c r="I313" s="5">
        <f>VLOOKUP(D313,'Product details'!$B$3:$F$9,5,FALSE)</f>
        <v>3</v>
      </c>
      <c r="J313" s="6" t="str">
        <f>IFS(
  AND(F313&gt;=0, F313&lt;=2499), Regions!C$3,
  AND(F313&gt;=2500, F313&lt;=4999), Regions!C$4,
  AND(F313&gt;=5000, F313&lt;=7499), Regions!C$5,
  AND(F313&gt;=7500, F313&lt;=9999), Regions!C$6
)
</f>
        <v>West</v>
      </c>
      <c r="K313" s="7">
        <f t="array" ref="K313">IFS(
  E313="Economy",
  INDEX('Shipping cost'!$B:$E,
    IFS(
      H313&gt;=400, 12,
      H313&gt;=300, 11,
      H313&gt;=250, 10,
      H313&gt;=200, 9,
      H313&gt;=150, 8,
      H313&gt;=100, 7,
      H313&gt;=50, 6,
      H313&gt;=0, 5
    ),
    MATCH(J313, 'Shipping cost'!$B$4:$E$4, 0)
  ),
  E313="Standard",
  INDEX('Shipping cost'!$H:$K,
    IFS(
      H313&gt;=400, 12,
      H313&gt;=300, 11,
      H313&gt;=250, 10,
      H313&gt;=200, 9,
      H313&gt;=150, 8,
      H313&gt;=100, 7,
      H313&gt;=50, 6,
      H313&gt;=0, 5
    ),
    MATCH(J313, 'Shipping cost'!$H$4:$K$4, 0)
  ),
  E313="Express",
  INDEX('Shipping cost'!$N:$Q,
    IFS(
      H313&gt;=400, 12,
      H313&gt;=300, 11,
      H313&gt;=250, 10,
      H313&gt;=200, 9,
      H313&gt;=150, 8,
      H313&gt;=100, 7,
      H313&gt;=50, 6,
      H313&gt;=0, 5
    ),
    MATCH(J313, 'Shipping cost'!$N$4:$Q$4, 0)
  ),
  TRUE, 0
)
</f>
        <v>3.47</v>
      </c>
      <c r="L313" s="8">
        <f t="shared" si="1"/>
        <v>5</v>
      </c>
    </row>
    <row r="314" ht="15.75" customHeight="1">
      <c r="A314" s="3">
        <v>49202.0</v>
      </c>
      <c r="B314" s="10">
        <v>45055.0</v>
      </c>
      <c r="C314" s="11" t="s">
        <v>12</v>
      </c>
      <c r="D314" s="3" t="s">
        <v>22</v>
      </c>
      <c r="E314" s="3" t="s">
        <v>19</v>
      </c>
      <c r="F314" s="3">
        <v>7158.0</v>
      </c>
      <c r="G314" s="5">
        <f>VLOOKUP(D314,'Product details'!$B$3:$E$9,4,FALSE)</f>
        <v>20</v>
      </c>
      <c r="H314" s="6">
        <f>VLOOKUP(D314,'Product details'!$B$3:$E$9,3,FALSE)</f>
        <v>250</v>
      </c>
      <c r="I314" s="5">
        <f>VLOOKUP(D314,'Product details'!$B$3:$F$9,5,FALSE)</f>
        <v>3</v>
      </c>
      <c r="J314" s="6" t="str">
        <f>IFS(
  AND(F314&gt;=0, F314&lt;=2499), Regions!C$3,
  AND(F314&gt;=2500, F314&lt;=4999), Regions!C$4,
  AND(F314&gt;=5000, F314&lt;=7499), Regions!C$5,
  AND(F314&gt;=7500, F314&lt;=9999), Regions!C$6
)
</f>
        <v>South</v>
      </c>
      <c r="K314" s="7">
        <f t="array" ref="K314">IFS(
  E314="Economy",
  INDEX('Shipping cost'!$B:$E,
    IFS(
      H314&gt;=400, 12,
      H314&gt;=300, 11,
      H314&gt;=250, 10,
      H314&gt;=200, 9,
      H314&gt;=150, 8,
      H314&gt;=100, 7,
      H314&gt;=50, 6,
      H314&gt;=0, 5
    ),
    MATCH(J314, 'Shipping cost'!$B$4:$E$4, 0)
  ),
  E314="Standard",
  INDEX('Shipping cost'!$H:$K,
    IFS(
      H314&gt;=400, 12,
      H314&gt;=300, 11,
      H314&gt;=250, 10,
      H314&gt;=200, 9,
      H314&gt;=150, 8,
      H314&gt;=100, 7,
      H314&gt;=50, 6,
      H314&gt;=0, 5
    ),
    MATCH(J314, 'Shipping cost'!$H$4:$K$4, 0)
  ),
  E314="Express",
  INDEX('Shipping cost'!$N:$Q,
    IFS(
      H314&gt;=400, 12,
      H314&gt;=300, 11,
      H314&gt;=250, 10,
      H314&gt;=200, 9,
      H314&gt;=150, 8,
      H314&gt;=100, 7,
      H314&gt;=50, 6,
      H314&gt;=0, 5
    ),
    MATCH(J314, 'Shipping cost'!$N$4:$Q$4, 0)
  ),
  TRUE, 0
)
</f>
        <v>3.02</v>
      </c>
      <c r="L314" s="8">
        <f t="shared" si="1"/>
        <v>5</v>
      </c>
    </row>
    <row r="315" ht="15.75" customHeight="1">
      <c r="A315" s="3">
        <v>14266.0</v>
      </c>
      <c r="B315" s="4">
        <v>45056.0</v>
      </c>
      <c r="C315" s="3" t="s">
        <v>12</v>
      </c>
      <c r="D315" s="3" t="s">
        <v>18</v>
      </c>
      <c r="E315" s="3" t="s">
        <v>14</v>
      </c>
      <c r="F315" s="3">
        <v>1435.0</v>
      </c>
      <c r="G315" s="5">
        <f>VLOOKUP(D315,'Product details'!$B$3:$E$9,4,FALSE)</f>
        <v>25</v>
      </c>
      <c r="H315" s="6">
        <f>VLOOKUP(D315,'Product details'!$B$3:$E$9,3,FALSE)</f>
        <v>150</v>
      </c>
      <c r="I315" s="5">
        <f>VLOOKUP(D315,'Product details'!$B$3:$F$9,5,FALSE)</f>
        <v>5</v>
      </c>
      <c r="J315" s="6" t="str">
        <f>IFS(
  AND(F315&gt;=0, F315&lt;=2499), Regions!C$3,
  AND(F315&gt;=2500, F315&lt;=4999), Regions!C$4,
  AND(F315&gt;=5000, F315&lt;=7499), Regions!C$5,
  AND(F315&gt;=7500, F315&lt;=9999), Regions!C$6
)
</f>
        <v>North</v>
      </c>
      <c r="K315" s="7">
        <f t="array" ref="K315">IFS(
  E315="Economy",
  INDEX('Shipping cost'!$B:$E,
    IFS(
      H315&gt;=400, 12,
      H315&gt;=300, 11,
      H315&gt;=250, 10,
      H315&gt;=200, 9,
      H315&gt;=150, 8,
      H315&gt;=100, 7,
      H315&gt;=50, 6,
      H315&gt;=0, 5
    ),
    MATCH(J315, 'Shipping cost'!$B$4:$E$4, 0)
  ),
  E315="Standard",
  INDEX('Shipping cost'!$H:$K,
    IFS(
      H315&gt;=400, 12,
      H315&gt;=300, 11,
      H315&gt;=250, 10,
      H315&gt;=200, 9,
      H315&gt;=150, 8,
      H315&gt;=100, 7,
      H315&gt;=50, 6,
      H315&gt;=0, 5
    ),
    MATCH(J315, 'Shipping cost'!$H$4:$K$4, 0)
  ),
  E315="Express",
  INDEX('Shipping cost'!$N:$Q,
    IFS(
      H315&gt;=400, 12,
      H315&gt;=300, 11,
      H315&gt;=250, 10,
      H315&gt;=200, 9,
      H315&gt;=150, 8,
      H315&gt;=100, 7,
      H315&gt;=50, 6,
      H315&gt;=0, 5
    ),
    MATCH(J315, 'Shipping cost'!$N$4:$Q$4, 0)
  ),
  TRUE, 0
)
</f>
        <v>1.11</v>
      </c>
      <c r="L315" s="8">
        <f t="shared" si="1"/>
        <v>5</v>
      </c>
    </row>
    <row r="316" ht="15.75" customHeight="1">
      <c r="A316" s="3">
        <v>15897.0</v>
      </c>
      <c r="B316" s="4">
        <v>45056.0</v>
      </c>
      <c r="C316" s="3" t="s">
        <v>12</v>
      </c>
      <c r="D316" s="3" t="s">
        <v>13</v>
      </c>
      <c r="E316" s="3" t="s">
        <v>17</v>
      </c>
      <c r="F316" s="3">
        <v>4823.0</v>
      </c>
      <c r="G316" s="5">
        <f>VLOOKUP(D316,'Product details'!$B$3:$E$9,4,FALSE)</f>
        <v>300</v>
      </c>
      <c r="H316" s="6">
        <f>VLOOKUP(D316,'Product details'!$B$3:$E$9,3,FALSE)</f>
        <v>250</v>
      </c>
      <c r="I316" s="5">
        <f>VLOOKUP(D316,'Product details'!$B$3:$F$9,5,FALSE)</f>
        <v>80</v>
      </c>
      <c r="J316" s="6" t="str">
        <f>IFS(
  AND(F316&gt;=0, F316&lt;=2499), Regions!C$3,
  AND(F316&gt;=2500, F316&lt;=4999), Regions!C$4,
  AND(F316&gt;=5000, F316&lt;=7499), Regions!C$5,
  AND(F316&gt;=7500, F316&lt;=9999), Regions!C$6
)
</f>
        <v>East</v>
      </c>
      <c r="K316" s="7">
        <f t="array" ref="K316">IFS(
  E316="Economy",
  INDEX('Shipping cost'!$B:$E,
    IFS(
      H316&gt;=400, 12,
      H316&gt;=300, 11,
      H316&gt;=250, 10,
      H316&gt;=200, 9,
      H316&gt;=150, 8,
      H316&gt;=100, 7,
      H316&gt;=50, 6,
      H316&gt;=0, 5
    ),
    MATCH(J316, 'Shipping cost'!$B$4:$E$4, 0)
  ),
  E316="Standard",
  INDEX('Shipping cost'!$H:$K,
    IFS(
      H316&gt;=400, 12,
      H316&gt;=300, 11,
      H316&gt;=250, 10,
      H316&gt;=200, 9,
      H316&gt;=150, 8,
      H316&gt;=100, 7,
      H316&gt;=50, 6,
      H316&gt;=0, 5
    ),
    MATCH(J316, 'Shipping cost'!$H$4:$K$4, 0)
  ),
  E316="Express",
  INDEX('Shipping cost'!$N:$Q,
    IFS(
      H316&gt;=400, 12,
      H316&gt;=300, 11,
      H316&gt;=250, 10,
      H316&gt;=200, 9,
      H316&gt;=150, 8,
      H316&gt;=100, 7,
      H316&gt;=50, 6,
      H316&gt;=0, 5
    ),
    MATCH(J316, 'Shipping cost'!$N$4:$Q$4, 0)
  ),
  TRUE, 0
)
</f>
        <v>3.41</v>
      </c>
      <c r="L316" s="8">
        <f t="shared" si="1"/>
        <v>5</v>
      </c>
    </row>
    <row r="317" ht="15.75" customHeight="1">
      <c r="A317" s="3">
        <v>28952.0</v>
      </c>
      <c r="B317" s="4">
        <v>45056.0</v>
      </c>
      <c r="C317" s="3" t="s">
        <v>12</v>
      </c>
      <c r="D317" s="3" t="s">
        <v>15</v>
      </c>
      <c r="E317" s="3" t="s">
        <v>14</v>
      </c>
      <c r="F317" s="3">
        <v>7675.0</v>
      </c>
      <c r="G317" s="5">
        <f>VLOOKUP(D317,'Product details'!$B$3:$E$9,4,FALSE)</f>
        <v>30</v>
      </c>
      <c r="H317" s="6">
        <f>VLOOKUP(D317,'Product details'!$B$3:$E$9,3,FALSE)</f>
        <v>300</v>
      </c>
      <c r="I317" s="5">
        <f>VLOOKUP(D317,'Product details'!$B$3:$F$9,5,FALSE)</f>
        <v>7</v>
      </c>
      <c r="J317" s="6" t="str">
        <f>IFS(
  AND(F317&gt;=0, F317&lt;=2499), Regions!C$3,
  AND(F317&gt;=2500, F317&lt;=4999), Regions!C$4,
  AND(F317&gt;=5000, F317&lt;=7499), Regions!C$5,
  AND(F317&gt;=7500, F317&lt;=9999), Regions!C$6
)
</f>
        <v>West</v>
      </c>
      <c r="K317" s="7">
        <f t="array" ref="K317">IFS(
  E317="Economy",
  INDEX('Shipping cost'!$B:$E,
    IFS(
      H317&gt;=400, 12,
      H317&gt;=300, 11,
      H317&gt;=250, 10,
      H317&gt;=200, 9,
      H317&gt;=150, 8,
      H317&gt;=100, 7,
      H317&gt;=50, 6,
      H317&gt;=0, 5
    ),
    MATCH(J317, 'Shipping cost'!$B$4:$E$4, 0)
  ),
  E317="Standard",
  INDEX('Shipping cost'!$H:$K,
    IFS(
      H317&gt;=400, 12,
      H317&gt;=300, 11,
      H317&gt;=250, 10,
      H317&gt;=200, 9,
      H317&gt;=150, 8,
      H317&gt;=100, 7,
      H317&gt;=50, 6,
      H317&gt;=0, 5
    ),
    MATCH(J317, 'Shipping cost'!$H$4:$K$4, 0)
  ),
  E317="Express",
  INDEX('Shipping cost'!$N:$Q,
    IFS(
      H317&gt;=400, 12,
      H317&gt;=300, 11,
      H317&gt;=250, 10,
      H317&gt;=200, 9,
      H317&gt;=150, 8,
      H317&gt;=100, 7,
      H317&gt;=50, 6,
      H317&gt;=0, 5
    ),
    MATCH(J317, 'Shipping cost'!$N$4:$Q$4, 0)
  ),
  TRUE, 0
)
</f>
        <v>3.75</v>
      </c>
      <c r="L317" s="8">
        <f t="shared" si="1"/>
        <v>5</v>
      </c>
    </row>
    <row r="318" ht="15.75" customHeight="1">
      <c r="A318" s="3">
        <v>33707.0</v>
      </c>
      <c r="B318" s="4">
        <v>45056.0</v>
      </c>
      <c r="C318" s="3" t="s">
        <v>12</v>
      </c>
      <c r="D318" s="3" t="s">
        <v>13</v>
      </c>
      <c r="E318" s="3" t="s">
        <v>14</v>
      </c>
      <c r="F318" s="3">
        <v>7666.0</v>
      </c>
      <c r="G318" s="5">
        <f>VLOOKUP(D318,'Product details'!$B$3:$E$9,4,FALSE)</f>
        <v>300</v>
      </c>
      <c r="H318" s="6">
        <f>VLOOKUP(D318,'Product details'!$B$3:$E$9,3,FALSE)</f>
        <v>250</v>
      </c>
      <c r="I318" s="5">
        <f>VLOOKUP(D318,'Product details'!$B$3:$F$9,5,FALSE)</f>
        <v>80</v>
      </c>
      <c r="J318" s="6" t="str">
        <f>IFS(
  AND(F318&gt;=0, F318&lt;=2499), Regions!C$3,
  AND(F318&gt;=2500, F318&lt;=4999), Regions!C$4,
  AND(F318&gt;=5000, F318&lt;=7499), Regions!C$5,
  AND(F318&gt;=7500, F318&lt;=9999), Regions!C$6
)
</f>
        <v>West</v>
      </c>
      <c r="K318" s="7">
        <f t="array" ref="K318">IFS(
  E318="Economy",
  INDEX('Shipping cost'!$B:$E,
    IFS(
      H318&gt;=400, 12,
      H318&gt;=300, 11,
      H318&gt;=250, 10,
      H318&gt;=200, 9,
      H318&gt;=150, 8,
      H318&gt;=100, 7,
      H318&gt;=50, 6,
      H318&gt;=0, 5
    ),
    MATCH(J318, 'Shipping cost'!$B$4:$E$4, 0)
  ),
  E318="Standard",
  INDEX('Shipping cost'!$H:$K,
    IFS(
      H318&gt;=400, 12,
      H318&gt;=300, 11,
      H318&gt;=250, 10,
      H318&gt;=200, 9,
      H318&gt;=150, 8,
      H318&gt;=100, 7,
      H318&gt;=50, 6,
      H318&gt;=0, 5
    ),
    MATCH(J318, 'Shipping cost'!$H$4:$K$4, 0)
  ),
  E318="Express",
  INDEX('Shipping cost'!$N:$Q,
    IFS(
      H318&gt;=400, 12,
      H318&gt;=300, 11,
      H318&gt;=250, 10,
      H318&gt;=200, 9,
      H318&gt;=150, 8,
      H318&gt;=100, 7,
      H318&gt;=50, 6,
      H318&gt;=0, 5
    ),
    MATCH(J318, 'Shipping cost'!$N$4:$Q$4, 0)
  ),
  TRUE, 0
)
</f>
        <v>2.89</v>
      </c>
      <c r="L318" s="8">
        <f t="shared" si="1"/>
        <v>5</v>
      </c>
    </row>
    <row r="319" ht="15.75" customHeight="1">
      <c r="A319" s="3">
        <v>25775.0</v>
      </c>
      <c r="B319" s="4">
        <v>45057.0</v>
      </c>
      <c r="C319" s="3" t="s">
        <v>12</v>
      </c>
      <c r="D319" s="3" t="s">
        <v>16</v>
      </c>
      <c r="E319" s="3" t="s">
        <v>19</v>
      </c>
      <c r="F319" s="3">
        <v>6100.0</v>
      </c>
      <c r="G319" s="5">
        <f>VLOOKUP(D319,'Product details'!$B$3:$E$9,4,FALSE)</f>
        <v>5</v>
      </c>
      <c r="H319" s="6">
        <f>VLOOKUP(D319,'Product details'!$B$3:$E$9,3,FALSE)</f>
        <v>20</v>
      </c>
      <c r="I319" s="5">
        <f>VLOOKUP(D319,'Product details'!$B$3:$F$9,5,FALSE)</f>
        <v>1</v>
      </c>
      <c r="J319" s="6" t="str">
        <f>IFS(
  AND(F319&gt;=0, F319&lt;=2499), Regions!C$3,
  AND(F319&gt;=2500, F319&lt;=4999), Regions!C$4,
  AND(F319&gt;=5000, F319&lt;=7499), Regions!C$5,
  AND(F319&gt;=7500, F319&lt;=9999), Regions!C$6
)
</f>
        <v>South</v>
      </c>
      <c r="K319" s="7">
        <f t="array" ref="K319">IFS(
  E319="Economy",
  INDEX('Shipping cost'!$B:$E,
    IFS(
      H319&gt;=400, 12,
      H319&gt;=300, 11,
      H319&gt;=250, 10,
      H319&gt;=200, 9,
      H319&gt;=150, 8,
      H319&gt;=100, 7,
      H319&gt;=50, 6,
      H319&gt;=0, 5
    ),
    MATCH(J319, 'Shipping cost'!$B$4:$E$4, 0)
  ),
  E319="Standard",
  INDEX('Shipping cost'!$H:$K,
    IFS(
      H319&gt;=400, 12,
      H319&gt;=300, 11,
      H319&gt;=250, 10,
      H319&gt;=200, 9,
      H319&gt;=150, 8,
      H319&gt;=100, 7,
      H319&gt;=50, 6,
      H319&gt;=0, 5
    ),
    MATCH(J319, 'Shipping cost'!$H$4:$K$4, 0)
  ),
  E319="Express",
  INDEX('Shipping cost'!$N:$Q,
    IFS(
      H319&gt;=400, 12,
      H319&gt;=300, 11,
      H319&gt;=250, 10,
      H319&gt;=200, 9,
      H319&gt;=150, 8,
      H319&gt;=100, 7,
      H319&gt;=50, 6,
      H319&gt;=0, 5
    ),
    MATCH(J319, 'Shipping cost'!$N$4:$Q$4, 0)
  ),
  TRUE, 0
)
</f>
        <v>0.81</v>
      </c>
      <c r="L319" s="8">
        <f t="shared" si="1"/>
        <v>5</v>
      </c>
    </row>
    <row r="320" ht="15.75" customHeight="1">
      <c r="A320" s="3">
        <v>16098.0</v>
      </c>
      <c r="B320" s="4">
        <v>45058.0</v>
      </c>
      <c r="C320" s="3" t="s">
        <v>12</v>
      </c>
      <c r="D320" s="3" t="s">
        <v>22</v>
      </c>
      <c r="E320" s="3" t="s">
        <v>19</v>
      </c>
      <c r="F320" s="3">
        <v>5218.0</v>
      </c>
      <c r="G320" s="5">
        <f>VLOOKUP(D320,'Product details'!$B$3:$E$9,4,FALSE)</f>
        <v>20</v>
      </c>
      <c r="H320" s="6">
        <f>VLOOKUP(D320,'Product details'!$B$3:$E$9,3,FALSE)</f>
        <v>250</v>
      </c>
      <c r="I320" s="5">
        <f>VLOOKUP(D320,'Product details'!$B$3:$F$9,5,FALSE)</f>
        <v>3</v>
      </c>
      <c r="J320" s="6" t="str">
        <f>IFS(
  AND(F320&gt;=0, F320&lt;=2499), Regions!C$3,
  AND(F320&gt;=2500, F320&lt;=4999), Regions!C$4,
  AND(F320&gt;=5000, F320&lt;=7499), Regions!C$5,
  AND(F320&gt;=7500, F320&lt;=9999), Regions!C$6
)
</f>
        <v>South</v>
      </c>
      <c r="K320" s="7">
        <f t="array" ref="K320">IFS(
  E320="Economy",
  INDEX('Shipping cost'!$B:$E,
    IFS(
      H320&gt;=400, 12,
      H320&gt;=300, 11,
      H320&gt;=250, 10,
      H320&gt;=200, 9,
      H320&gt;=150, 8,
      H320&gt;=100, 7,
      H320&gt;=50, 6,
      H320&gt;=0, 5
    ),
    MATCH(J320, 'Shipping cost'!$B$4:$E$4, 0)
  ),
  E320="Standard",
  INDEX('Shipping cost'!$H:$K,
    IFS(
      H320&gt;=400, 12,
      H320&gt;=300, 11,
      H320&gt;=250, 10,
      H320&gt;=200, 9,
      H320&gt;=150, 8,
      H320&gt;=100, 7,
      H320&gt;=50, 6,
      H320&gt;=0, 5
    ),
    MATCH(J320, 'Shipping cost'!$H$4:$K$4, 0)
  ),
  E320="Express",
  INDEX('Shipping cost'!$N:$Q,
    IFS(
      H320&gt;=400, 12,
      H320&gt;=300, 11,
      H320&gt;=250, 10,
      H320&gt;=200, 9,
      H320&gt;=150, 8,
      H320&gt;=100, 7,
      H320&gt;=50, 6,
      H320&gt;=0, 5
    ),
    MATCH(J320, 'Shipping cost'!$N$4:$Q$4, 0)
  ),
  TRUE, 0
)
</f>
        <v>3.02</v>
      </c>
      <c r="L320" s="8">
        <f t="shared" si="1"/>
        <v>5</v>
      </c>
    </row>
    <row r="321" ht="15.75" customHeight="1">
      <c r="A321" s="3">
        <v>58143.0</v>
      </c>
      <c r="B321" s="10">
        <v>45058.0</v>
      </c>
      <c r="C321" s="11" t="s">
        <v>12</v>
      </c>
      <c r="D321" s="3" t="s">
        <v>13</v>
      </c>
      <c r="E321" s="3" t="s">
        <v>17</v>
      </c>
      <c r="F321" s="3">
        <v>4623.0</v>
      </c>
      <c r="G321" s="5">
        <f>VLOOKUP(D321,'Product details'!$B$3:$E$9,4,FALSE)</f>
        <v>300</v>
      </c>
      <c r="H321" s="6">
        <f>VLOOKUP(D321,'Product details'!$B$3:$E$9,3,FALSE)</f>
        <v>250</v>
      </c>
      <c r="I321" s="5">
        <f>VLOOKUP(D321,'Product details'!$B$3:$F$9,5,FALSE)</f>
        <v>80</v>
      </c>
      <c r="J321" s="6" t="str">
        <f>IFS(
  AND(F321&gt;=0, F321&lt;=2499), Regions!C$3,
  AND(F321&gt;=2500, F321&lt;=4999), Regions!C$4,
  AND(F321&gt;=5000, F321&lt;=7499), Regions!C$5,
  AND(F321&gt;=7500, F321&lt;=9999), Regions!C$6
)
</f>
        <v>East</v>
      </c>
      <c r="K321" s="7">
        <f t="array" ref="K321">IFS(
  E321="Economy",
  INDEX('Shipping cost'!$B:$E,
    IFS(
      H321&gt;=400, 12,
      H321&gt;=300, 11,
      H321&gt;=250, 10,
      H321&gt;=200, 9,
      H321&gt;=150, 8,
      H321&gt;=100, 7,
      H321&gt;=50, 6,
      H321&gt;=0, 5
    ),
    MATCH(J321, 'Shipping cost'!$B$4:$E$4, 0)
  ),
  E321="Standard",
  INDEX('Shipping cost'!$H:$K,
    IFS(
      H321&gt;=400, 12,
      H321&gt;=300, 11,
      H321&gt;=250, 10,
      H321&gt;=200, 9,
      H321&gt;=150, 8,
      H321&gt;=100, 7,
      H321&gt;=50, 6,
      H321&gt;=0, 5
    ),
    MATCH(J321, 'Shipping cost'!$H$4:$K$4, 0)
  ),
  E321="Express",
  INDEX('Shipping cost'!$N:$Q,
    IFS(
      H321&gt;=400, 12,
      H321&gt;=300, 11,
      H321&gt;=250, 10,
      H321&gt;=200, 9,
      H321&gt;=150, 8,
      H321&gt;=100, 7,
      H321&gt;=50, 6,
      H321&gt;=0, 5
    ),
    MATCH(J321, 'Shipping cost'!$N$4:$Q$4, 0)
  ),
  TRUE, 0
)
</f>
        <v>3.41</v>
      </c>
      <c r="L321" s="8">
        <f t="shared" si="1"/>
        <v>5</v>
      </c>
    </row>
    <row r="322" ht="15.75" customHeight="1">
      <c r="A322" s="3">
        <v>15634.0</v>
      </c>
      <c r="B322" s="4">
        <v>45059.0</v>
      </c>
      <c r="C322" s="3" t="s">
        <v>12</v>
      </c>
      <c r="D322" s="3" t="s">
        <v>23</v>
      </c>
      <c r="E322" s="3" t="s">
        <v>14</v>
      </c>
      <c r="F322" s="3">
        <v>3927.0</v>
      </c>
      <c r="G322" s="5">
        <f>VLOOKUP(D322,'Product details'!$B$3:$E$9,4,FALSE)</f>
        <v>25</v>
      </c>
      <c r="H322" s="6">
        <f>VLOOKUP(D322,'Product details'!$B$3:$E$9,3,FALSE)</f>
        <v>50</v>
      </c>
      <c r="I322" s="5">
        <f>VLOOKUP(D322,'Product details'!$B$3:$F$9,5,FALSE)</f>
        <v>3</v>
      </c>
      <c r="J322" s="6" t="str">
        <f>IFS(
  AND(F322&gt;=0, F322&lt;=2499), Regions!C$3,
  AND(F322&gt;=2500, F322&lt;=4999), Regions!C$4,
  AND(F322&gt;=5000, F322&lt;=7499), Regions!C$5,
  AND(F322&gt;=7500, F322&lt;=9999), Regions!C$6
)
</f>
        <v>East</v>
      </c>
      <c r="K322" s="7">
        <f t="array" ref="K322">IFS(
  E322="Economy",
  INDEX('Shipping cost'!$B:$E,
    IFS(
      H322&gt;=400, 12,
      H322&gt;=300, 11,
      H322&gt;=250, 10,
      H322&gt;=200, 9,
      H322&gt;=150, 8,
      H322&gt;=100, 7,
      H322&gt;=50, 6,
      H322&gt;=0, 5
    ),
    MATCH(J322, 'Shipping cost'!$B$4:$E$4, 0)
  ),
  E322="Standard",
  INDEX('Shipping cost'!$H:$K,
    IFS(
      H322&gt;=400, 12,
      H322&gt;=300, 11,
      H322&gt;=250, 10,
      H322&gt;=200, 9,
      H322&gt;=150, 8,
      H322&gt;=100, 7,
      H322&gt;=50, 6,
      H322&gt;=0, 5
    ),
    MATCH(J322, 'Shipping cost'!$H$4:$K$4, 0)
  ),
  E322="Express",
  INDEX('Shipping cost'!$N:$Q,
    IFS(
      H322&gt;=400, 12,
      H322&gt;=300, 11,
      H322&gt;=250, 10,
      H322&gt;=200, 9,
      H322&gt;=150, 8,
      H322&gt;=100, 7,
      H322&gt;=50, 6,
      H322&gt;=0, 5
    ),
    MATCH(J322, 'Shipping cost'!$N$4:$Q$4, 0)
  ),
  TRUE, 0
)
</f>
        <v>0.75</v>
      </c>
      <c r="L322" s="8">
        <f t="shared" si="1"/>
        <v>5</v>
      </c>
    </row>
    <row r="323" ht="15.75" customHeight="1">
      <c r="A323" s="3">
        <v>69571.0</v>
      </c>
      <c r="B323" s="4">
        <v>45060.0</v>
      </c>
      <c r="C323" s="3" t="s">
        <v>12</v>
      </c>
      <c r="D323" s="3" t="s">
        <v>23</v>
      </c>
      <c r="E323" s="3" t="s">
        <v>14</v>
      </c>
      <c r="F323" s="3">
        <v>8241.0</v>
      </c>
      <c r="G323" s="5">
        <f>VLOOKUP(D323,'Product details'!$B$3:$E$9,4,FALSE)</f>
        <v>25</v>
      </c>
      <c r="H323" s="6">
        <f>VLOOKUP(D323,'Product details'!$B$3:$E$9,3,FALSE)</f>
        <v>50</v>
      </c>
      <c r="I323" s="5">
        <f>VLOOKUP(D323,'Product details'!$B$3:$F$9,5,FALSE)</f>
        <v>3</v>
      </c>
      <c r="J323" s="6" t="str">
        <f>IFS(
  AND(F323&gt;=0, F323&lt;=2499), Regions!C$3,
  AND(F323&gt;=2500, F323&lt;=4999), Regions!C$4,
  AND(F323&gt;=5000, F323&lt;=7499), Regions!C$5,
  AND(F323&gt;=7500, F323&lt;=9999), Regions!C$6
)
</f>
        <v>West</v>
      </c>
      <c r="K323" s="7">
        <f t="array" ref="K323">IFS(
  E323="Economy",
  INDEX('Shipping cost'!$B:$E,
    IFS(
      H323&gt;=400, 12,
      H323&gt;=300, 11,
      H323&gt;=250, 10,
      H323&gt;=200, 9,
      H323&gt;=150, 8,
      H323&gt;=100, 7,
      H323&gt;=50, 6,
      H323&gt;=0, 5
    ),
    MATCH(J323, 'Shipping cost'!$B$4:$E$4, 0)
  ),
  E323="Standard",
  INDEX('Shipping cost'!$H:$K,
    IFS(
      H323&gt;=400, 12,
      H323&gt;=300, 11,
      H323&gt;=250, 10,
      H323&gt;=200, 9,
      H323&gt;=150, 8,
      H323&gt;=100, 7,
      H323&gt;=50, 6,
      H323&gt;=0, 5
    ),
    MATCH(J323, 'Shipping cost'!$H$4:$K$4, 0)
  ),
  E323="Express",
  INDEX('Shipping cost'!$N:$Q,
    IFS(
      H323&gt;=400, 12,
      H323&gt;=300, 11,
      H323&gt;=250, 10,
      H323&gt;=200, 9,
      H323&gt;=150, 8,
      H323&gt;=100, 7,
      H323&gt;=50, 6,
      H323&gt;=0, 5
    ),
    MATCH(J323, 'Shipping cost'!$N$4:$Q$4, 0)
  ),
  TRUE, 0
)
</f>
        <v>1.01</v>
      </c>
      <c r="L323" s="8">
        <f t="shared" si="1"/>
        <v>5</v>
      </c>
    </row>
    <row r="324" ht="15.75" customHeight="1">
      <c r="A324" s="3">
        <v>88368.0</v>
      </c>
      <c r="B324" s="4">
        <v>45060.0</v>
      </c>
      <c r="C324" s="3" t="s">
        <v>12</v>
      </c>
      <c r="D324" s="3" t="s">
        <v>20</v>
      </c>
      <c r="E324" s="3" t="s">
        <v>14</v>
      </c>
      <c r="F324" s="3">
        <v>5357.0</v>
      </c>
      <c r="G324" s="5">
        <f>VLOOKUP(D324,'Product details'!$B$3:$E$9,4,FALSE)</f>
        <v>50</v>
      </c>
      <c r="H324" s="6">
        <f>VLOOKUP(D324,'Product details'!$B$3:$E$9,3,FALSE)</f>
        <v>150</v>
      </c>
      <c r="I324" s="5">
        <f>VLOOKUP(D324,'Product details'!$B$3:$F$9,5,FALSE)</f>
        <v>9</v>
      </c>
      <c r="J324" s="6" t="str">
        <f>IFS(
  AND(F324&gt;=0, F324&lt;=2499), Regions!C$3,
  AND(F324&gt;=2500, F324&lt;=4999), Regions!C$4,
  AND(F324&gt;=5000, F324&lt;=7499), Regions!C$5,
  AND(F324&gt;=7500, F324&lt;=9999), Regions!C$6
)
</f>
        <v>South</v>
      </c>
      <c r="K324" s="7">
        <f t="array" ref="K324">IFS(
  E324="Economy",
  INDEX('Shipping cost'!$B:$E,
    IFS(
      H324&gt;=400, 12,
      H324&gt;=300, 11,
      H324&gt;=250, 10,
      H324&gt;=200, 9,
      H324&gt;=150, 8,
      H324&gt;=100, 7,
      H324&gt;=50, 6,
      H324&gt;=0, 5
    ),
    MATCH(J324, 'Shipping cost'!$B$4:$E$4, 0)
  ),
  E324="Standard",
  INDEX('Shipping cost'!$H:$K,
    IFS(
      H324&gt;=400, 12,
      H324&gt;=300, 11,
      H324&gt;=250, 10,
      H324&gt;=200, 9,
      H324&gt;=150, 8,
      H324&gt;=100, 7,
      H324&gt;=50, 6,
      H324&gt;=0, 5
    ),
    MATCH(J324, 'Shipping cost'!$H$4:$K$4, 0)
  ),
  E324="Express",
  INDEX('Shipping cost'!$N:$Q,
    IFS(
      H324&gt;=400, 12,
      H324&gt;=300, 11,
      H324&gt;=250, 10,
      H324&gt;=200, 9,
      H324&gt;=150, 8,
      H324&gt;=100, 7,
      H324&gt;=50, 6,
      H324&gt;=0, 5
    ),
    MATCH(J324, 'Shipping cost'!$N$4:$Q$4, 0)
  ),
  TRUE, 0
)
</f>
        <v>1.48</v>
      </c>
      <c r="L324" s="8">
        <f t="shared" si="1"/>
        <v>5</v>
      </c>
    </row>
    <row r="325" ht="15.75" customHeight="1">
      <c r="A325" s="3">
        <v>97432.0</v>
      </c>
      <c r="B325" s="10">
        <v>45060.0</v>
      </c>
      <c r="C325" s="11" t="s">
        <v>12</v>
      </c>
      <c r="D325" s="3" t="s">
        <v>18</v>
      </c>
      <c r="E325" s="3" t="s">
        <v>14</v>
      </c>
      <c r="F325" s="3">
        <v>5460.0</v>
      </c>
      <c r="G325" s="5">
        <f>VLOOKUP(D325,'Product details'!$B$3:$E$9,4,FALSE)</f>
        <v>25</v>
      </c>
      <c r="H325" s="6">
        <f>VLOOKUP(D325,'Product details'!$B$3:$E$9,3,FALSE)</f>
        <v>150</v>
      </c>
      <c r="I325" s="5">
        <f>VLOOKUP(D325,'Product details'!$B$3:$F$9,5,FALSE)</f>
        <v>5</v>
      </c>
      <c r="J325" s="6" t="str">
        <f>IFS(
  AND(F325&gt;=0, F325&lt;=2499), Regions!C$3,
  AND(F325&gt;=2500, F325&lt;=4999), Regions!C$4,
  AND(F325&gt;=5000, F325&lt;=7499), Regions!C$5,
  AND(F325&gt;=7500, F325&lt;=9999), Regions!C$6
)
</f>
        <v>South</v>
      </c>
      <c r="K325" s="7">
        <f t="array" ref="K325">IFS(
  E325="Economy",
  INDEX('Shipping cost'!$B:$E,
    IFS(
      H325&gt;=400, 12,
      H325&gt;=300, 11,
      H325&gt;=250, 10,
      H325&gt;=200, 9,
      H325&gt;=150, 8,
      H325&gt;=100, 7,
      H325&gt;=50, 6,
      H325&gt;=0, 5
    ),
    MATCH(J325, 'Shipping cost'!$B$4:$E$4, 0)
  ),
  E325="Standard",
  INDEX('Shipping cost'!$H:$K,
    IFS(
      H325&gt;=400, 12,
      H325&gt;=300, 11,
      H325&gt;=250, 10,
      H325&gt;=200, 9,
      H325&gt;=150, 8,
      H325&gt;=100, 7,
      H325&gt;=50, 6,
      H325&gt;=0, 5
    ),
    MATCH(J325, 'Shipping cost'!$H$4:$K$4, 0)
  ),
  E325="Express",
  INDEX('Shipping cost'!$N:$Q,
    IFS(
      H325&gt;=400, 12,
      H325&gt;=300, 11,
      H325&gt;=250, 10,
      H325&gt;=200, 9,
      H325&gt;=150, 8,
      H325&gt;=100, 7,
      H325&gt;=50, 6,
      H325&gt;=0, 5
    ),
    MATCH(J325, 'Shipping cost'!$N$4:$Q$4, 0)
  ),
  TRUE, 0
)
</f>
        <v>1.48</v>
      </c>
      <c r="L325" s="8">
        <f t="shared" si="1"/>
        <v>5</v>
      </c>
    </row>
    <row r="326" ht="15.75" customHeight="1">
      <c r="A326" s="3">
        <v>73967.0</v>
      </c>
      <c r="B326" s="4">
        <v>45061.0</v>
      </c>
      <c r="C326" s="3" t="s">
        <v>12</v>
      </c>
      <c r="D326" s="3" t="s">
        <v>16</v>
      </c>
      <c r="E326" s="3" t="s">
        <v>19</v>
      </c>
      <c r="F326" s="3">
        <v>7471.0</v>
      </c>
      <c r="G326" s="5">
        <f>VLOOKUP(D326,'Product details'!$B$3:$E$9,4,FALSE)</f>
        <v>5</v>
      </c>
      <c r="H326" s="6">
        <f>VLOOKUP(D326,'Product details'!$B$3:$E$9,3,FALSE)</f>
        <v>20</v>
      </c>
      <c r="I326" s="5">
        <f>VLOOKUP(D326,'Product details'!$B$3:$F$9,5,FALSE)</f>
        <v>1</v>
      </c>
      <c r="J326" s="6" t="str">
        <f>IFS(
  AND(F326&gt;=0, F326&lt;=2499), Regions!C$3,
  AND(F326&gt;=2500, F326&lt;=4999), Regions!C$4,
  AND(F326&gt;=5000, F326&lt;=7499), Regions!C$5,
  AND(F326&gt;=7500, F326&lt;=9999), Regions!C$6
)
</f>
        <v>South</v>
      </c>
      <c r="K326" s="7">
        <f t="array" ref="K326">IFS(
  E326="Economy",
  INDEX('Shipping cost'!$B:$E,
    IFS(
      H326&gt;=400, 12,
      H326&gt;=300, 11,
      H326&gt;=250, 10,
      H326&gt;=200, 9,
      H326&gt;=150, 8,
      H326&gt;=100, 7,
      H326&gt;=50, 6,
      H326&gt;=0, 5
    ),
    MATCH(J326, 'Shipping cost'!$B$4:$E$4, 0)
  ),
  E326="Standard",
  INDEX('Shipping cost'!$H:$K,
    IFS(
      H326&gt;=400, 12,
      H326&gt;=300, 11,
      H326&gt;=250, 10,
      H326&gt;=200, 9,
      H326&gt;=150, 8,
      H326&gt;=100, 7,
      H326&gt;=50, 6,
      H326&gt;=0, 5
    ),
    MATCH(J326, 'Shipping cost'!$H$4:$K$4, 0)
  ),
  E326="Express",
  INDEX('Shipping cost'!$N:$Q,
    IFS(
      H326&gt;=400, 12,
      H326&gt;=300, 11,
      H326&gt;=250, 10,
      H326&gt;=200, 9,
      H326&gt;=150, 8,
      H326&gt;=100, 7,
      H326&gt;=50, 6,
      H326&gt;=0, 5
    ),
    MATCH(J326, 'Shipping cost'!$N$4:$Q$4, 0)
  ),
  TRUE, 0
)
</f>
        <v>0.81</v>
      </c>
      <c r="L326" s="8">
        <f t="shared" si="1"/>
        <v>5</v>
      </c>
    </row>
    <row r="327" ht="15.75" customHeight="1">
      <c r="A327" s="3">
        <v>84780.0</v>
      </c>
      <c r="B327" s="10">
        <v>45061.0</v>
      </c>
      <c r="C327" s="11" t="s">
        <v>12</v>
      </c>
      <c r="D327" s="3" t="s">
        <v>18</v>
      </c>
      <c r="E327" s="3" t="s">
        <v>14</v>
      </c>
      <c r="F327" s="3">
        <v>9855.0</v>
      </c>
      <c r="G327" s="5">
        <f>VLOOKUP(D327,'Product details'!$B$3:$E$9,4,FALSE)</f>
        <v>25</v>
      </c>
      <c r="H327" s="6">
        <f>VLOOKUP(D327,'Product details'!$B$3:$E$9,3,FALSE)</f>
        <v>150</v>
      </c>
      <c r="I327" s="5">
        <f>VLOOKUP(D327,'Product details'!$B$3:$F$9,5,FALSE)</f>
        <v>5</v>
      </c>
      <c r="J327" s="6" t="str">
        <f>IFS(
  AND(F327&gt;=0, F327&lt;=2499), Regions!C$3,
  AND(F327&gt;=2500, F327&lt;=4999), Regions!C$4,
  AND(F327&gt;=5000, F327&lt;=7499), Regions!C$5,
  AND(F327&gt;=7500, F327&lt;=9999), Regions!C$6
)
</f>
        <v>West</v>
      </c>
      <c r="K327" s="7">
        <f t="array" ref="K327">IFS(
  E327="Economy",
  INDEX('Shipping cost'!$B:$E,
    IFS(
      H327&gt;=400, 12,
      H327&gt;=300, 11,
      H327&gt;=250, 10,
      H327&gt;=200, 9,
      H327&gt;=150, 8,
      H327&gt;=100, 7,
      H327&gt;=50, 6,
      H327&gt;=0, 5
    ),
    MATCH(J327, 'Shipping cost'!$B$4:$E$4, 0)
  ),
  E327="Standard",
  INDEX('Shipping cost'!$H:$K,
    IFS(
      H327&gt;=400, 12,
      H327&gt;=300, 11,
      H327&gt;=250, 10,
      H327&gt;=200, 9,
      H327&gt;=150, 8,
      H327&gt;=100, 7,
      H327&gt;=50, 6,
      H327&gt;=0, 5
    ),
    MATCH(J327, 'Shipping cost'!$H$4:$K$4, 0)
  ),
  E327="Express",
  INDEX('Shipping cost'!$N:$Q,
    IFS(
      H327&gt;=400, 12,
      H327&gt;=300, 11,
      H327&gt;=250, 10,
      H327&gt;=200, 9,
      H327&gt;=150, 8,
      H327&gt;=100, 7,
      H327&gt;=50, 6,
      H327&gt;=0, 5
    ),
    MATCH(J327, 'Shipping cost'!$N$4:$Q$4, 0)
  ),
  TRUE, 0
)
</f>
        <v>1.71</v>
      </c>
      <c r="L327" s="8">
        <f t="shared" si="1"/>
        <v>5</v>
      </c>
    </row>
    <row r="328" ht="15.75" customHeight="1">
      <c r="A328" s="3">
        <v>25014.0</v>
      </c>
      <c r="B328" s="4">
        <v>45062.0</v>
      </c>
      <c r="C328" s="3" t="s">
        <v>12</v>
      </c>
      <c r="D328" s="3" t="s">
        <v>15</v>
      </c>
      <c r="E328" s="3" t="s">
        <v>14</v>
      </c>
      <c r="F328" s="3">
        <v>8506.0</v>
      </c>
      <c r="G328" s="5">
        <f>VLOOKUP(D328,'Product details'!$B$3:$E$9,4,FALSE)</f>
        <v>30</v>
      </c>
      <c r="H328" s="6">
        <f>VLOOKUP(D328,'Product details'!$B$3:$E$9,3,FALSE)</f>
        <v>300</v>
      </c>
      <c r="I328" s="5">
        <f>VLOOKUP(D328,'Product details'!$B$3:$F$9,5,FALSE)</f>
        <v>7</v>
      </c>
      <c r="J328" s="6" t="str">
        <f>IFS(
  AND(F328&gt;=0, F328&lt;=2499), Regions!C$3,
  AND(F328&gt;=2500, F328&lt;=4999), Regions!C$4,
  AND(F328&gt;=5000, F328&lt;=7499), Regions!C$5,
  AND(F328&gt;=7500, F328&lt;=9999), Regions!C$6
)
</f>
        <v>West</v>
      </c>
      <c r="K328" s="7">
        <f t="array" ref="K328">IFS(
  E328="Economy",
  INDEX('Shipping cost'!$B:$E,
    IFS(
      H328&gt;=400, 12,
      H328&gt;=300, 11,
      H328&gt;=250, 10,
      H328&gt;=200, 9,
      H328&gt;=150, 8,
      H328&gt;=100, 7,
      H328&gt;=50, 6,
      H328&gt;=0, 5
    ),
    MATCH(J328, 'Shipping cost'!$B$4:$E$4, 0)
  ),
  E328="Standard",
  INDEX('Shipping cost'!$H:$K,
    IFS(
      H328&gt;=400, 12,
      H328&gt;=300, 11,
      H328&gt;=250, 10,
      H328&gt;=200, 9,
      H328&gt;=150, 8,
      H328&gt;=100, 7,
      H328&gt;=50, 6,
      H328&gt;=0, 5
    ),
    MATCH(J328, 'Shipping cost'!$H$4:$K$4, 0)
  ),
  E328="Express",
  INDEX('Shipping cost'!$N:$Q,
    IFS(
      H328&gt;=400, 12,
      H328&gt;=300, 11,
      H328&gt;=250, 10,
      H328&gt;=200, 9,
      H328&gt;=150, 8,
      H328&gt;=100, 7,
      H328&gt;=50, 6,
      H328&gt;=0, 5
    ),
    MATCH(J328, 'Shipping cost'!$N$4:$Q$4, 0)
  ),
  TRUE, 0
)
</f>
        <v>3.75</v>
      </c>
      <c r="L328" s="8">
        <f t="shared" si="1"/>
        <v>5</v>
      </c>
    </row>
    <row r="329" ht="15.75" customHeight="1">
      <c r="A329" s="3">
        <v>61238.0</v>
      </c>
      <c r="B329" s="4">
        <v>45062.0</v>
      </c>
      <c r="C329" s="3" t="s">
        <v>12</v>
      </c>
      <c r="D329" s="3" t="s">
        <v>23</v>
      </c>
      <c r="E329" s="3" t="s">
        <v>14</v>
      </c>
      <c r="F329" s="3">
        <v>8734.0</v>
      </c>
      <c r="G329" s="5">
        <f>VLOOKUP(D329,'Product details'!$B$3:$E$9,4,FALSE)</f>
        <v>25</v>
      </c>
      <c r="H329" s="6">
        <f>VLOOKUP(D329,'Product details'!$B$3:$E$9,3,FALSE)</f>
        <v>50</v>
      </c>
      <c r="I329" s="5">
        <f>VLOOKUP(D329,'Product details'!$B$3:$F$9,5,FALSE)</f>
        <v>3</v>
      </c>
      <c r="J329" s="6" t="str">
        <f>IFS(
  AND(F329&gt;=0, F329&lt;=2499), Regions!C$3,
  AND(F329&gt;=2500, F329&lt;=4999), Regions!C$4,
  AND(F329&gt;=5000, F329&lt;=7499), Regions!C$5,
  AND(F329&gt;=7500, F329&lt;=9999), Regions!C$6
)
</f>
        <v>West</v>
      </c>
      <c r="K329" s="7">
        <f t="array" ref="K329">IFS(
  E329="Economy",
  INDEX('Shipping cost'!$B:$E,
    IFS(
      H329&gt;=400, 12,
      H329&gt;=300, 11,
      H329&gt;=250, 10,
      H329&gt;=200, 9,
      H329&gt;=150, 8,
      H329&gt;=100, 7,
      H329&gt;=50, 6,
      H329&gt;=0, 5
    ),
    MATCH(J329, 'Shipping cost'!$B$4:$E$4, 0)
  ),
  E329="Standard",
  INDEX('Shipping cost'!$H:$K,
    IFS(
      H329&gt;=400, 12,
      H329&gt;=300, 11,
      H329&gt;=250, 10,
      H329&gt;=200, 9,
      H329&gt;=150, 8,
      H329&gt;=100, 7,
      H329&gt;=50, 6,
      H329&gt;=0, 5
    ),
    MATCH(J329, 'Shipping cost'!$H$4:$K$4, 0)
  ),
  E329="Express",
  INDEX('Shipping cost'!$N:$Q,
    IFS(
      H329&gt;=400, 12,
      H329&gt;=300, 11,
      H329&gt;=250, 10,
      H329&gt;=200, 9,
      H329&gt;=150, 8,
      H329&gt;=100, 7,
      H329&gt;=50, 6,
      H329&gt;=0, 5
    ),
    MATCH(J329, 'Shipping cost'!$N$4:$Q$4, 0)
  ),
  TRUE, 0
)
</f>
        <v>1.01</v>
      </c>
      <c r="L329" s="8">
        <f t="shared" si="1"/>
        <v>5</v>
      </c>
    </row>
    <row r="330" ht="15.75" customHeight="1">
      <c r="A330" s="3">
        <v>20531.0</v>
      </c>
      <c r="B330" s="4">
        <v>45063.0</v>
      </c>
      <c r="C330" s="3" t="s">
        <v>12</v>
      </c>
      <c r="D330" s="3" t="s">
        <v>13</v>
      </c>
      <c r="E330" s="3" t="s">
        <v>19</v>
      </c>
      <c r="F330" s="3">
        <v>6549.0</v>
      </c>
      <c r="G330" s="5">
        <f>VLOOKUP(D330,'Product details'!$B$3:$E$9,4,FALSE)</f>
        <v>300</v>
      </c>
      <c r="H330" s="6">
        <f>VLOOKUP(D330,'Product details'!$B$3:$E$9,3,FALSE)</f>
        <v>250</v>
      </c>
      <c r="I330" s="5">
        <f>VLOOKUP(D330,'Product details'!$B$3:$F$9,5,FALSE)</f>
        <v>80</v>
      </c>
      <c r="J330" s="6" t="str">
        <f>IFS(
  AND(F330&gt;=0, F330&lt;=2499), Regions!C$3,
  AND(F330&gt;=2500, F330&lt;=4999), Regions!C$4,
  AND(F330&gt;=5000, F330&lt;=7499), Regions!C$5,
  AND(F330&gt;=7500, F330&lt;=9999), Regions!C$6
)
</f>
        <v>South</v>
      </c>
      <c r="K330" s="7">
        <f t="array" ref="K330">IFS(
  E330="Economy",
  INDEX('Shipping cost'!$B:$E,
    IFS(
      H330&gt;=400, 12,
      H330&gt;=300, 11,
      H330&gt;=250, 10,
      H330&gt;=200, 9,
      H330&gt;=150, 8,
      H330&gt;=100, 7,
      H330&gt;=50, 6,
      H330&gt;=0, 5
    ),
    MATCH(J330, 'Shipping cost'!$B$4:$E$4, 0)
  ),
  E330="Standard",
  INDEX('Shipping cost'!$H:$K,
    IFS(
      H330&gt;=400, 12,
      H330&gt;=300, 11,
      H330&gt;=250, 10,
      H330&gt;=200, 9,
      H330&gt;=150, 8,
      H330&gt;=100, 7,
      H330&gt;=50, 6,
      H330&gt;=0, 5
    ),
    MATCH(J330, 'Shipping cost'!$H$4:$K$4, 0)
  ),
  E330="Express",
  INDEX('Shipping cost'!$N:$Q,
    IFS(
      H330&gt;=400, 12,
      H330&gt;=300, 11,
      H330&gt;=250, 10,
      H330&gt;=200, 9,
      H330&gt;=150, 8,
      H330&gt;=100, 7,
      H330&gt;=50, 6,
      H330&gt;=0, 5
    ),
    MATCH(J330, 'Shipping cost'!$N$4:$Q$4, 0)
  ),
  TRUE, 0
)
</f>
        <v>3.02</v>
      </c>
      <c r="L330" s="8">
        <f t="shared" si="1"/>
        <v>5</v>
      </c>
    </row>
    <row r="331" ht="15.75" customHeight="1">
      <c r="A331" s="3">
        <v>30042.0</v>
      </c>
      <c r="B331" s="10">
        <v>45063.0</v>
      </c>
      <c r="C331" s="11" t="s">
        <v>12</v>
      </c>
      <c r="D331" s="3" t="s">
        <v>20</v>
      </c>
      <c r="E331" s="3" t="s">
        <v>19</v>
      </c>
      <c r="F331" s="3">
        <v>2959.0</v>
      </c>
      <c r="G331" s="5">
        <f>VLOOKUP(D331,'Product details'!$B$3:$E$9,4,FALSE)</f>
        <v>50</v>
      </c>
      <c r="H331" s="6">
        <f>VLOOKUP(D331,'Product details'!$B$3:$E$9,3,FALSE)</f>
        <v>150</v>
      </c>
      <c r="I331" s="5">
        <f>VLOOKUP(D331,'Product details'!$B$3:$F$9,5,FALSE)</f>
        <v>9</v>
      </c>
      <c r="J331" s="6" t="str">
        <f>IFS(
  AND(F331&gt;=0, F331&lt;=2499), Regions!C$3,
  AND(F331&gt;=2500, F331&lt;=4999), Regions!C$4,
  AND(F331&gt;=5000, F331&lt;=7499), Regions!C$5,
  AND(F331&gt;=7500, F331&lt;=9999), Regions!C$6
)
</f>
        <v>East</v>
      </c>
      <c r="K331" s="7">
        <f t="array" ref="K331">IFS(
  E331="Economy",
  INDEX('Shipping cost'!$B:$E,
    IFS(
      H331&gt;=400, 12,
      H331&gt;=300, 11,
      H331&gt;=250, 10,
      H331&gt;=200, 9,
      H331&gt;=150, 8,
      H331&gt;=100, 7,
      H331&gt;=50, 6,
      H331&gt;=0, 5
    ),
    MATCH(J331, 'Shipping cost'!$B$4:$E$4, 0)
  ),
  E331="Standard",
  INDEX('Shipping cost'!$H:$K,
    IFS(
      H331&gt;=400, 12,
      H331&gt;=300, 11,
      H331&gt;=250, 10,
      H331&gt;=200, 9,
      H331&gt;=150, 8,
      H331&gt;=100, 7,
      H331&gt;=50, 6,
      H331&gt;=0, 5
    ),
    MATCH(J331, 'Shipping cost'!$H$4:$K$4, 0)
  ),
  E331="Express",
  INDEX('Shipping cost'!$N:$Q,
    IFS(
      H331&gt;=400, 12,
      H331&gt;=300, 11,
      H331&gt;=250, 10,
      H331&gt;=200, 9,
      H331&gt;=150, 8,
      H331&gt;=100, 7,
      H331&gt;=50, 6,
      H331&gt;=0, 5
    ),
    MATCH(J331, 'Shipping cost'!$N$4:$Q$4, 0)
  ),
  TRUE, 0
)
</f>
        <v>1.54</v>
      </c>
      <c r="L331" s="8">
        <f t="shared" si="1"/>
        <v>5</v>
      </c>
    </row>
    <row r="332" ht="15.75" customHeight="1">
      <c r="A332" s="3">
        <v>62964.0</v>
      </c>
      <c r="B332" s="4">
        <v>45063.0</v>
      </c>
      <c r="C332" s="3" t="s">
        <v>12</v>
      </c>
      <c r="D332" s="3" t="s">
        <v>18</v>
      </c>
      <c r="E332" s="3" t="s">
        <v>14</v>
      </c>
      <c r="F332" s="3">
        <v>4874.0</v>
      </c>
      <c r="G332" s="5">
        <f>VLOOKUP(D332,'Product details'!$B$3:$E$9,4,FALSE)</f>
        <v>25</v>
      </c>
      <c r="H332" s="6">
        <f>VLOOKUP(D332,'Product details'!$B$3:$E$9,3,FALSE)</f>
        <v>150</v>
      </c>
      <c r="I332" s="5">
        <f>VLOOKUP(D332,'Product details'!$B$3:$F$9,5,FALSE)</f>
        <v>5</v>
      </c>
      <c r="J332" s="6" t="str">
        <f>IFS(
  AND(F332&gt;=0, F332&lt;=2499), Regions!C$3,
  AND(F332&gt;=2500, F332&lt;=4999), Regions!C$4,
  AND(F332&gt;=5000, F332&lt;=7499), Regions!C$5,
  AND(F332&gt;=7500, F332&lt;=9999), Regions!C$6
)
</f>
        <v>East</v>
      </c>
      <c r="K332" s="7">
        <f t="array" ref="K332">IFS(
  E332="Economy",
  INDEX('Shipping cost'!$B:$E,
    IFS(
      H332&gt;=400, 12,
      H332&gt;=300, 11,
      H332&gt;=250, 10,
      H332&gt;=200, 9,
      H332&gt;=150, 8,
      H332&gt;=100, 7,
      H332&gt;=50, 6,
      H332&gt;=0, 5
    ),
    MATCH(J332, 'Shipping cost'!$B$4:$E$4, 0)
  ),
  E332="Standard",
  INDEX('Shipping cost'!$H:$K,
    IFS(
      H332&gt;=400, 12,
      H332&gt;=300, 11,
      H332&gt;=250, 10,
      H332&gt;=200, 9,
      H332&gt;=150, 8,
      H332&gt;=100, 7,
      H332&gt;=50, 6,
      H332&gt;=0, 5
    ),
    MATCH(J332, 'Shipping cost'!$H$4:$K$4, 0)
  ),
  E332="Express",
  INDEX('Shipping cost'!$N:$Q,
    IFS(
      H332&gt;=400, 12,
      H332&gt;=300, 11,
      H332&gt;=250, 10,
      H332&gt;=200, 9,
      H332&gt;=150, 8,
      H332&gt;=100, 7,
      H332&gt;=50, 6,
      H332&gt;=0, 5
    ),
    MATCH(J332, 'Shipping cost'!$N$4:$Q$4, 0)
  ),
  TRUE, 0
)
</f>
        <v>1.28</v>
      </c>
      <c r="L332" s="8">
        <f t="shared" si="1"/>
        <v>5</v>
      </c>
    </row>
    <row r="333" ht="15.75" customHeight="1">
      <c r="A333" s="3">
        <v>76084.0</v>
      </c>
      <c r="B333" s="4">
        <v>45063.0</v>
      </c>
      <c r="C333" s="3" t="s">
        <v>12</v>
      </c>
      <c r="D333" s="3" t="s">
        <v>18</v>
      </c>
      <c r="E333" s="3" t="s">
        <v>17</v>
      </c>
      <c r="F333" s="3">
        <v>4842.0</v>
      </c>
      <c r="G333" s="5">
        <f>VLOOKUP(D333,'Product details'!$B$3:$E$9,4,FALSE)</f>
        <v>25</v>
      </c>
      <c r="H333" s="6">
        <f>VLOOKUP(D333,'Product details'!$B$3:$E$9,3,FALSE)</f>
        <v>150</v>
      </c>
      <c r="I333" s="5">
        <f>VLOOKUP(D333,'Product details'!$B$3:$F$9,5,FALSE)</f>
        <v>5</v>
      </c>
      <c r="J333" s="6" t="str">
        <f>IFS(
  AND(F333&gt;=0, F333&lt;=2499), Regions!C$3,
  AND(F333&gt;=2500, F333&lt;=4999), Regions!C$4,
  AND(F333&gt;=5000, F333&lt;=7499), Regions!C$5,
  AND(F333&gt;=7500, F333&lt;=9999), Regions!C$6
)
</f>
        <v>East</v>
      </c>
      <c r="K333" s="7">
        <f t="array" ref="K333">IFS(
  E333="Economy",
  INDEX('Shipping cost'!$B:$E,
    IFS(
      H333&gt;=400, 12,
      H333&gt;=300, 11,
      H333&gt;=250, 10,
      H333&gt;=200, 9,
      H333&gt;=150, 8,
      H333&gt;=100, 7,
      H333&gt;=50, 6,
      H333&gt;=0, 5
    ),
    MATCH(J333, 'Shipping cost'!$B$4:$E$4, 0)
  ),
  E333="Standard",
  INDEX('Shipping cost'!$H:$K,
    IFS(
      H333&gt;=400, 12,
      H333&gt;=300, 11,
      H333&gt;=250, 10,
      H333&gt;=200, 9,
      H333&gt;=150, 8,
      H333&gt;=100, 7,
      H333&gt;=50, 6,
      H333&gt;=0, 5
    ),
    MATCH(J333, 'Shipping cost'!$H$4:$K$4, 0)
  ),
  E333="Express",
  INDEX('Shipping cost'!$N:$Q,
    IFS(
      H333&gt;=400, 12,
      H333&gt;=300, 11,
      H333&gt;=250, 10,
      H333&gt;=200, 9,
      H333&gt;=150, 8,
      H333&gt;=100, 7,
      H333&gt;=50, 6,
      H333&gt;=0, 5
    ),
    MATCH(J333, 'Shipping cost'!$N$4:$Q$4, 0)
  ),
  TRUE, 0
)
</f>
        <v>2.01</v>
      </c>
      <c r="L333" s="8">
        <f t="shared" si="1"/>
        <v>5</v>
      </c>
    </row>
    <row r="334" ht="15.75" customHeight="1">
      <c r="A334" s="3">
        <v>78801.0</v>
      </c>
      <c r="B334" s="4">
        <v>45063.0</v>
      </c>
      <c r="C334" s="3" t="s">
        <v>12</v>
      </c>
      <c r="D334" s="3" t="s">
        <v>20</v>
      </c>
      <c r="E334" s="3" t="s">
        <v>19</v>
      </c>
      <c r="F334" s="3">
        <v>2830.0</v>
      </c>
      <c r="G334" s="5">
        <f>VLOOKUP(D334,'Product details'!$B$3:$E$9,4,FALSE)</f>
        <v>50</v>
      </c>
      <c r="H334" s="6">
        <f>VLOOKUP(D334,'Product details'!$B$3:$E$9,3,FALSE)</f>
        <v>150</v>
      </c>
      <c r="I334" s="5">
        <f>VLOOKUP(D334,'Product details'!$B$3:$F$9,5,FALSE)</f>
        <v>9</v>
      </c>
      <c r="J334" s="6" t="str">
        <f>IFS(
  AND(F334&gt;=0, F334&lt;=2499), Regions!C$3,
  AND(F334&gt;=2500, F334&lt;=4999), Regions!C$4,
  AND(F334&gt;=5000, F334&lt;=7499), Regions!C$5,
  AND(F334&gt;=7500, F334&lt;=9999), Regions!C$6
)
</f>
        <v>East</v>
      </c>
      <c r="K334" s="7">
        <f t="array" ref="K334">IFS(
  E334="Economy",
  INDEX('Shipping cost'!$B:$E,
    IFS(
      H334&gt;=400, 12,
      H334&gt;=300, 11,
      H334&gt;=250, 10,
      H334&gt;=200, 9,
      H334&gt;=150, 8,
      H334&gt;=100, 7,
      H334&gt;=50, 6,
      H334&gt;=0, 5
    ),
    MATCH(J334, 'Shipping cost'!$B$4:$E$4, 0)
  ),
  E334="Standard",
  INDEX('Shipping cost'!$H:$K,
    IFS(
      H334&gt;=400, 12,
      H334&gt;=300, 11,
      H334&gt;=250, 10,
      H334&gt;=200, 9,
      H334&gt;=150, 8,
      H334&gt;=100, 7,
      H334&gt;=50, 6,
      H334&gt;=0, 5
    ),
    MATCH(J334, 'Shipping cost'!$H$4:$K$4, 0)
  ),
  E334="Express",
  INDEX('Shipping cost'!$N:$Q,
    IFS(
      H334&gt;=400, 12,
      H334&gt;=300, 11,
      H334&gt;=250, 10,
      H334&gt;=200, 9,
      H334&gt;=150, 8,
      H334&gt;=100, 7,
      H334&gt;=50, 6,
      H334&gt;=0, 5
    ),
    MATCH(J334, 'Shipping cost'!$N$4:$Q$4, 0)
  ),
  TRUE, 0
)
</f>
        <v>1.54</v>
      </c>
      <c r="L334" s="8">
        <f t="shared" si="1"/>
        <v>5</v>
      </c>
    </row>
    <row r="335" ht="15.75" customHeight="1">
      <c r="A335" s="3">
        <v>46963.0</v>
      </c>
      <c r="B335" s="10">
        <v>45064.0</v>
      </c>
      <c r="C335" s="11" t="s">
        <v>12</v>
      </c>
      <c r="D335" s="3" t="s">
        <v>23</v>
      </c>
      <c r="E335" s="3" t="s">
        <v>19</v>
      </c>
      <c r="F335" s="3">
        <v>4349.0</v>
      </c>
      <c r="G335" s="5">
        <f>VLOOKUP(D335,'Product details'!$B$3:$E$9,4,FALSE)</f>
        <v>25</v>
      </c>
      <c r="H335" s="6">
        <f>VLOOKUP(D335,'Product details'!$B$3:$E$9,3,FALSE)</f>
        <v>50</v>
      </c>
      <c r="I335" s="5">
        <f>VLOOKUP(D335,'Product details'!$B$3:$F$9,5,FALSE)</f>
        <v>3</v>
      </c>
      <c r="J335" s="6" t="str">
        <f>IFS(
  AND(F335&gt;=0, F335&lt;=2499), Regions!C$3,
  AND(F335&gt;=2500, F335&lt;=4999), Regions!C$4,
  AND(F335&gt;=5000, F335&lt;=7499), Regions!C$5,
  AND(F335&gt;=7500, F335&lt;=9999), Regions!C$6
)
</f>
        <v>East</v>
      </c>
      <c r="K335" s="7">
        <f t="array" ref="K335">IFS(
  E335="Economy",
  INDEX('Shipping cost'!$B:$E,
    IFS(
      H335&gt;=400, 12,
      H335&gt;=300, 11,
      H335&gt;=250, 10,
      H335&gt;=200, 9,
      H335&gt;=150, 8,
      H335&gt;=100, 7,
      H335&gt;=50, 6,
      H335&gt;=0, 5
    ),
    MATCH(J335, 'Shipping cost'!$B$4:$E$4, 0)
  ),
  E335="Standard",
  INDEX('Shipping cost'!$H:$K,
    IFS(
      H335&gt;=400, 12,
      H335&gt;=300, 11,
      H335&gt;=250, 10,
      H335&gt;=200, 9,
      H335&gt;=150, 8,
      H335&gt;=100, 7,
      H335&gt;=50, 6,
      H335&gt;=0, 5
    ),
    MATCH(J335, 'Shipping cost'!$H$4:$K$4, 0)
  ),
  E335="Express",
  INDEX('Shipping cost'!$N:$Q,
    IFS(
      H335&gt;=400, 12,
      H335&gt;=300, 11,
      H335&gt;=250, 10,
      H335&gt;=200, 9,
      H335&gt;=150, 8,
      H335&gt;=100, 7,
      H335&gt;=50, 6,
      H335&gt;=0, 5
    ),
    MATCH(J335, 'Shipping cost'!$N$4:$Q$4, 0)
  ),
  TRUE, 0
)
</f>
        <v>0.9</v>
      </c>
      <c r="L335" s="8">
        <f t="shared" si="1"/>
        <v>5</v>
      </c>
    </row>
    <row r="336" ht="15.75" customHeight="1">
      <c r="A336" s="3">
        <v>20344.0</v>
      </c>
      <c r="B336" s="4">
        <v>45065.0</v>
      </c>
      <c r="C336" s="3" t="s">
        <v>21</v>
      </c>
      <c r="D336" s="3" t="s">
        <v>13</v>
      </c>
      <c r="E336" s="3" t="s">
        <v>14</v>
      </c>
      <c r="F336" s="3">
        <v>3229.0</v>
      </c>
      <c r="G336" s="5">
        <f>VLOOKUP(D336,'Product details'!$B$3:$E$9,4,FALSE)</f>
        <v>300</v>
      </c>
      <c r="H336" s="6">
        <f>VLOOKUP(D336,'Product details'!$B$3:$E$9,3,FALSE)</f>
        <v>250</v>
      </c>
      <c r="I336" s="5">
        <f>VLOOKUP(D336,'Product details'!$B$3:$F$9,5,FALSE)</f>
        <v>80</v>
      </c>
      <c r="J336" s="6" t="str">
        <f>IFS(
  AND(F336&gt;=0, F336&lt;=2499), Regions!C$3,
  AND(F336&gt;=2500, F336&lt;=4999), Regions!C$4,
  AND(F336&gt;=5000, F336&lt;=7499), Regions!C$5,
  AND(F336&gt;=7500, F336&lt;=9999), Regions!C$6
)
</f>
        <v>East</v>
      </c>
      <c r="K336" s="7">
        <f t="array" ref="K336">IFS(
  E336="Economy",
  INDEX('Shipping cost'!$B:$E,
    IFS(
      H336&gt;=400, 12,
      H336&gt;=300, 11,
      H336&gt;=250, 10,
      H336&gt;=200, 9,
      H336&gt;=150, 8,
      H336&gt;=100, 7,
      H336&gt;=50, 6,
      H336&gt;=0, 5
    ),
    MATCH(J336, 'Shipping cost'!$B$4:$E$4, 0)
  ),
  E336="Standard",
  INDEX('Shipping cost'!$H:$K,
    IFS(
      H336&gt;=400, 12,
      H336&gt;=300, 11,
      H336&gt;=250, 10,
      H336&gt;=200, 9,
      H336&gt;=150, 8,
      H336&gt;=100, 7,
      H336&gt;=50, 6,
      H336&gt;=0, 5
    ),
    MATCH(J336, 'Shipping cost'!$H$4:$K$4, 0)
  ),
  E336="Express",
  INDEX('Shipping cost'!$N:$Q,
    IFS(
      H336&gt;=400, 12,
      H336&gt;=300, 11,
      H336&gt;=250, 10,
      H336&gt;=200, 9,
      H336&gt;=150, 8,
      H336&gt;=100, 7,
      H336&gt;=50, 6,
      H336&gt;=0, 5
    ),
    MATCH(J336, 'Shipping cost'!$N$4:$Q$4, 0)
  ),
  TRUE, 0
)
</f>
        <v>2.18</v>
      </c>
      <c r="L336" s="8">
        <f t="shared" si="1"/>
        <v>5</v>
      </c>
    </row>
    <row r="337" ht="15.75" customHeight="1">
      <c r="A337" s="3">
        <v>32369.0</v>
      </c>
      <c r="B337" s="10">
        <v>45065.0</v>
      </c>
      <c r="C337" s="11" t="s">
        <v>12</v>
      </c>
      <c r="D337" s="3" t="s">
        <v>16</v>
      </c>
      <c r="E337" s="3" t="s">
        <v>17</v>
      </c>
      <c r="F337" s="3">
        <v>7998.0</v>
      </c>
      <c r="G337" s="5">
        <f>VLOOKUP(D337,'Product details'!$B$3:$E$9,4,FALSE)</f>
        <v>5</v>
      </c>
      <c r="H337" s="6">
        <f>VLOOKUP(D337,'Product details'!$B$3:$E$9,3,FALSE)</f>
        <v>20</v>
      </c>
      <c r="I337" s="5">
        <f>VLOOKUP(D337,'Product details'!$B$3:$F$9,5,FALSE)</f>
        <v>1</v>
      </c>
      <c r="J337" s="6" t="str">
        <f>IFS(
  AND(F337&gt;=0, F337&lt;=2499), Regions!C$3,
  AND(F337&gt;=2500, F337&lt;=4999), Regions!C$4,
  AND(F337&gt;=5000, F337&lt;=7499), Regions!C$5,
  AND(F337&gt;=7500, F337&lt;=9999), Regions!C$6
)
</f>
        <v>West</v>
      </c>
      <c r="K337" s="7">
        <f t="array" ref="K337">IFS(
  E337="Economy",
  INDEX('Shipping cost'!$B:$E,
    IFS(
      H337&gt;=400, 12,
      H337&gt;=300, 11,
      H337&gt;=250, 10,
      H337&gt;=200, 9,
      H337&gt;=150, 8,
      H337&gt;=100, 7,
      H337&gt;=50, 6,
      H337&gt;=0, 5
    ),
    MATCH(J337, 'Shipping cost'!$B$4:$E$4, 0)
  ),
  E337="Standard",
  INDEX('Shipping cost'!$H:$K,
    IFS(
      H337&gt;=400, 12,
      H337&gt;=300, 11,
      H337&gt;=250, 10,
      H337&gt;=200, 9,
      H337&gt;=150, 8,
      H337&gt;=100, 7,
      H337&gt;=50, 6,
      H337&gt;=0, 5
    ),
    MATCH(J337, 'Shipping cost'!$H$4:$K$4, 0)
  ),
  E337="Express",
  INDEX('Shipping cost'!$N:$Q,
    IFS(
      H337&gt;=400, 12,
      H337&gt;=300, 11,
      H337&gt;=250, 10,
      H337&gt;=200, 9,
      H337&gt;=150, 8,
      H337&gt;=100, 7,
      H337&gt;=50, 6,
      H337&gt;=0, 5
    ),
    MATCH(J337, 'Shipping cost'!$N$4:$Q$4, 0)
  ),
  TRUE, 0
)
</f>
        <v>1.23</v>
      </c>
      <c r="L337" s="8">
        <f t="shared" si="1"/>
        <v>5</v>
      </c>
    </row>
    <row r="338" ht="15.75" customHeight="1">
      <c r="A338" s="3">
        <v>93277.0</v>
      </c>
      <c r="B338" s="4">
        <v>45066.0</v>
      </c>
      <c r="C338" s="3" t="s">
        <v>12</v>
      </c>
      <c r="D338" s="3" t="s">
        <v>18</v>
      </c>
      <c r="E338" s="3" t="s">
        <v>17</v>
      </c>
      <c r="F338" s="3">
        <v>6009.0</v>
      </c>
      <c r="G338" s="5">
        <f>VLOOKUP(D338,'Product details'!$B$3:$E$9,4,FALSE)</f>
        <v>25</v>
      </c>
      <c r="H338" s="6">
        <f>VLOOKUP(D338,'Product details'!$B$3:$E$9,3,FALSE)</f>
        <v>150</v>
      </c>
      <c r="I338" s="5">
        <f>VLOOKUP(D338,'Product details'!$B$3:$F$9,5,FALSE)</f>
        <v>5</v>
      </c>
      <c r="J338" s="6" t="str">
        <f>IFS(
  AND(F338&gt;=0, F338&lt;=2499), Regions!C$3,
  AND(F338&gt;=2500, F338&lt;=4999), Regions!C$4,
  AND(F338&gt;=5000, F338&lt;=7499), Regions!C$5,
  AND(F338&gt;=7500, F338&lt;=9999), Regions!C$6
)
</f>
        <v>South</v>
      </c>
      <c r="K338" s="7">
        <f t="array" ref="K338">IFS(
  E338="Economy",
  INDEX('Shipping cost'!$B:$E,
    IFS(
      H338&gt;=400, 12,
      H338&gt;=300, 11,
      H338&gt;=250, 10,
      H338&gt;=200, 9,
      H338&gt;=150, 8,
      H338&gt;=100, 7,
      H338&gt;=50, 6,
      H338&gt;=0, 5
    ),
    MATCH(J338, 'Shipping cost'!$B$4:$E$4, 0)
  ),
  E338="Standard",
  INDEX('Shipping cost'!$H:$K,
    IFS(
      H338&gt;=400, 12,
      H338&gt;=300, 11,
      H338&gt;=250, 10,
      H338&gt;=200, 9,
      H338&gt;=150, 8,
      H338&gt;=100, 7,
      H338&gt;=50, 6,
      H338&gt;=0, 5
    ),
    MATCH(J338, 'Shipping cost'!$H$4:$K$4, 0)
  ),
  E338="Express",
  INDEX('Shipping cost'!$N:$Q,
    IFS(
      H338&gt;=400, 12,
      H338&gt;=300, 11,
      H338&gt;=250, 10,
      H338&gt;=200, 9,
      H338&gt;=150, 8,
      H338&gt;=100, 7,
      H338&gt;=50, 6,
      H338&gt;=0, 5
    ),
    MATCH(J338, 'Shipping cost'!$N$4:$Q$4, 0)
  ),
  TRUE, 0
)
</f>
        <v>2.32</v>
      </c>
      <c r="L338" s="8">
        <f t="shared" si="1"/>
        <v>5</v>
      </c>
    </row>
    <row r="339" ht="15.75" customHeight="1">
      <c r="A339" s="3">
        <v>21866.0</v>
      </c>
      <c r="B339" s="4">
        <v>45067.0</v>
      </c>
      <c r="C339" s="3" t="s">
        <v>12</v>
      </c>
      <c r="D339" s="3" t="s">
        <v>15</v>
      </c>
      <c r="E339" s="3" t="s">
        <v>19</v>
      </c>
      <c r="F339" s="3">
        <v>7946.0</v>
      </c>
      <c r="G339" s="5">
        <f>VLOOKUP(D339,'Product details'!$B$3:$E$9,4,FALSE)</f>
        <v>30</v>
      </c>
      <c r="H339" s="6">
        <f>VLOOKUP(D339,'Product details'!$B$3:$E$9,3,FALSE)</f>
        <v>300</v>
      </c>
      <c r="I339" s="5">
        <f>VLOOKUP(D339,'Product details'!$B$3:$F$9,5,FALSE)</f>
        <v>7</v>
      </c>
      <c r="J339" s="6" t="str">
        <f>IFS(
  AND(F339&gt;=0, F339&lt;=2499), Regions!C$3,
  AND(F339&gt;=2500, F339&lt;=4999), Regions!C$4,
  AND(F339&gt;=5000, F339&lt;=7499), Regions!C$5,
  AND(F339&gt;=7500, F339&lt;=9999), Regions!C$6
)
</f>
        <v>West</v>
      </c>
      <c r="K339" s="7">
        <f t="array" ref="K339">IFS(
  E339="Economy",
  INDEX('Shipping cost'!$B:$E,
    IFS(
      H339&gt;=400, 12,
      H339&gt;=300, 11,
      H339&gt;=250, 10,
      H339&gt;=200, 9,
      H339&gt;=150, 8,
      H339&gt;=100, 7,
      H339&gt;=50, 6,
      H339&gt;=0, 5
    ),
    MATCH(J339, 'Shipping cost'!$B$4:$E$4, 0)
  ),
  E339="Standard",
  INDEX('Shipping cost'!$H:$K,
    IFS(
      H339&gt;=400, 12,
      H339&gt;=300, 11,
      H339&gt;=250, 10,
      H339&gt;=200, 9,
      H339&gt;=150, 8,
      H339&gt;=100, 7,
      H339&gt;=50, 6,
      H339&gt;=0, 5
    ),
    MATCH(J339, 'Shipping cost'!$H$4:$K$4, 0)
  ),
  E339="Express",
  INDEX('Shipping cost'!$N:$Q,
    IFS(
      H339&gt;=400, 12,
      H339&gt;=300, 11,
      H339&gt;=250, 10,
      H339&gt;=200, 9,
      H339&gt;=150, 8,
      H339&gt;=100, 7,
      H339&gt;=50, 6,
      H339&gt;=0, 5
    ),
    MATCH(J339, 'Shipping cost'!$N$4:$Q$4, 0)
  ),
  TRUE, 0
)
</f>
        <v>4.5</v>
      </c>
      <c r="L339" s="8">
        <f t="shared" si="1"/>
        <v>5</v>
      </c>
    </row>
    <row r="340" ht="15.75" customHeight="1">
      <c r="A340" s="3">
        <v>71569.0</v>
      </c>
      <c r="B340" s="4">
        <v>45067.0</v>
      </c>
      <c r="C340" s="3" t="s">
        <v>12</v>
      </c>
      <c r="D340" s="3" t="s">
        <v>13</v>
      </c>
      <c r="E340" s="3" t="s">
        <v>14</v>
      </c>
      <c r="F340" s="3">
        <v>9406.0</v>
      </c>
      <c r="G340" s="5">
        <f>VLOOKUP(D340,'Product details'!$B$3:$E$9,4,FALSE)</f>
        <v>300</v>
      </c>
      <c r="H340" s="6">
        <f>VLOOKUP(D340,'Product details'!$B$3:$E$9,3,FALSE)</f>
        <v>250</v>
      </c>
      <c r="I340" s="5">
        <f>VLOOKUP(D340,'Product details'!$B$3:$F$9,5,FALSE)</f>
        <v>80</v>
      </c>
      <c r="J340" s="6" t="str">
        <f>IFS(
  AND(F340&gt;=0, F340&lt;=2499), Regions!C$3,
  AND(F340&gt;=2500, F340&lt;=4999), Regions!C$4,
  AND(F340&gt;=5000, F340&lt;=7499), Regions!C$5,
  AND(F340&gt;=7500, F340&lt;=9999), Regions!C$6
)
</f>
        <v>West</v>
      </c>
      <c r="K340" s="7">
        <f t="array" ref="K340">IFS(
  E340="Economy",
  INDEX('Shipping cost'!$B:$E,
    IFS(
      H340&gt;=400, 12,
      H340&gt;=300, 11,
      H340&gt;=250, 10,
      H340&gt;=200, 9,
      H340&gt;=150, 8,
      H340&gt;=100, 7,
      H340&gt;=50, 6,
      H340&gt;=0, 5
    ),
    MATCH(J340, 'Shipping cost'!$B$4:$E$4, 0)
  ),
  E340="Standard",
  INDEX('Shipping cost'!$H:$K,
    IFS(
      H340&gt;=400, 12,
      H340&gt;=300, 11,
      H340&gt;=250, 10,
      H340&gt;=200, 9,
      H340&gt;=150, 8,
      H340&gt;=100, 7,
      H340&gt;=50, 6,
      H340&gt;=0, 5
    ),
    MATCH(J340, 'Shipping cost'!$H$4:$K$4, 0)
  ),
  E340="Express",
  INDEX('Shipping cost'!$N:$Q,
    IFS(
      H340&gt;=400, 12,
      H340&gt;=300, 11,
      H340&gt;=250, 10,
      H340&gt;=200, 9,
      H340&gt;=150, 8,
      H340&gt;=100, 7,
      H340&gt;=50, 6,
      H340&gt;=0, 5
    ),
    MATCH(J340, 'Shipping cost'!$N$4:$Q$4, 0)
  ),
  TRUE, 0
)
</f>
        <v>2.89</v>
      </c>
      <c r="L340" s="8">
        <f t="shared" si="1"/>
        <v>5</v>
      </c>
    </row>
    <row r="341" ht="15.75" customHeight="1">
      <c r="A341" s="3">
        <v>79876.0</v>
      </c>
      <c r="B341" s="4">
        <v>45067.0</v>
      </c>
      <c r="C341" s="3" t="s">
        <v>21</v>
      </c>
      <c r="D341" s="3" t="s">
        <v>18</v>
      </c>
      <c r="E341" s="3" t="s">
        <v>14</v>
      </c>
      <c r="F341" s="3">
        <v>1802.0</v>
      </c>
      <c r="G341" s="5">
        <f>VLOOKUP(D341,'Product details'!$B$3:$E$9,4,FALSE)</f>
        <v>25</v>
      </c>
      <c r="H341" s="6">
        <f>VLOOKUP(D341,'Product details'!$B$3:$E$9,3,FALSE)</f>
        <v>150</v>
      </c>
      <c r="I341" s="5">
        <f>VLOOKUP(D341,'Product details'!$B$3:$F$9,5,FALSE)</f>
        <v>5</v>
      </c>
      <c r="J341" s="6" t="str">
        <f>IFS(
  AND(F341&gt;=0, F341&lt;=2499), Regions!C$3,
  AND(F341&gt;=2500, F341&lt;=4999), Regions!C$4,
  AND(F341&gt;=5000, F341&lt;=7499), Regions!C$5,
  AND(F341&gt;=7500, F341&lt;=9999), Regions!C$6
)
</f>
        <v>North</v>
      </c>
      <c r="K341" s="7">
        <f t="array" ref="K341">IFS(
  E341="Economy",
  INDEX('Shipping cost'!$B:$E,
    IFS(
      H341&gt;=400, 12,
      H341&gt;=300, 11,
      H341&gt;=250, 10,
      H341&gt;=200, 9,
      H341&gt;=150, 8,
      H341&gt;=100, 7,
      H341&gt;=50, 6,
      H341&gt;=0, 5
    ),
    MATCH(J341, 'Shipping cost'!$B$4:$E$4, 0)
  ),
  E341="Standard",
  INDEX('Shipping cost'!$H:$K,
    IFS(
      H341&gt;=400, 12,
      H341&gt;=300, 11,
      H341&gt;=250, 10,
      H341&gt;=200, 9,
      H341&gt;=150, 8,
      H341&gt;=100, 7,
      H341&gt;=50, 6,
      H341&gt;=0, 5
    ),
    MATCH(J341, 'Shipping cost'!$H$4:$K$4, 0)
  ),
  E341="Express",
  INDEX('Shipping cost'!$N:$Q,
    IFS(
      H341&gt;=400, 12,
      H341&gt;=300, 11,
      H341&gt;=250, 10,
      H341&gt;=200, 9,
      H341&gt;=150, 8,
      H341&gt;=100, 7,
      H341&gt;=50, 6,
      H341&gt;=0, 5
    ),
    MATCH(J341, 'Shipping cost'!$N$4:$Q$4, 0)
  ),
  TRUE, 0
)
</f>
        <v>1.11</v>
      </c>
      <c r="L341" s="8">
        <f t="shared" si="1"/>
        <v>5</v>
      </c>
    </row>
    <row r="342" ht="15.75" customHeight="1">
      <c r="A342" s="3">
        <v>29485.0</v>
      </c>
      <c r="B342" s="4">
        <v>45068.0</v>
      </c>
      <c r="C342" s="3" t="s">
        <v>21</v>
      </c>
      <c r="D342" s="3" t="s">
        <v>16</v>
      </c>
      <c r="E342" s="3" t="s">
        <v>17</v>
      </c>
      <c r="F342" s="3">
        <v>5541.0</v>
      </c>
      <c r="G342" s="5">
        <f>VLOOKUP(D342,'Product details'!$B$3:$E$9,4,FALSE)</f>
        <v>5</v>
      </c>
      <c r="H342" s="6">
        <f>VLOOKUP(D342,'Product details'!$B$3:$E$9,3,FALSE)</f>
        <v>20</v>
      </c>
      <c r="I342" s="5">
        <f>VLOOKUP(D342,'Product details'!$B$3:$F$9,5,FALSE)</f>
        <v>1</v>
      </c>
      <c r="J342" s="6" t="str">
        <f>IFS(
  AND(F342&gt;=0, F342&lt;=2499), Regions!C$3,
  AND(F342&gt;=2500, F342&lt;=4999), Regions!C$4,
  AND(F342&gt;=5000, F342&lt;=7499), Regions!C$5,
  AND(F342&gt;=7500, F342&lt;=9999), Regions!C$6
)
</f>
        <v>South</v>
      </c>
      <c r="K342" s="7">
        <f t="array" ref="K342">IFS(
  E342="Economy",
  INDEX('Shipping cost'!$B:$E,
    IFS(
      H342&gt;=400, 12,
      H342&gt;=300, 11,
      H342&gt;=250, 10,
      H342&gt;=200, 9,
      H342&gt;=150, 8,
      H342&gt;=100, 7,
      H342&gt;=50, 6,
      H342&gt;=0, 5
    ),
    MATCH(J342, 'Shipping cost'!$B$4:$E$4, 0)
  ),
  E342="Standard",
  INDEX('Shipping cost'!$H:$K,
    IFS(
      H342&gt;=400, 12,
      H342&gt;=300, 11,
      H342&gt;=250, 10,
      H342&gt;=200, 9,
      H342&gt;=150, 8,
      H342&gt;=100, 7,
      H342&gt;=50, 6,
      H342&gt;=0, 5
    ),
    MATCH(J342, 'Shipping cost'!$H$4:$K$4, 0)
  ),
  E342="Express",
  INDEX('Shipping cost'!$N:$Q,
    IFS(
      H342&gt;=400, 12,
      H342&gt;=300, 11,
      H342&gt;=250, 10,
      H342&gt;=200, 9,
      H342&gt;=150, 8,
      H342&gt;=100, 7,
      H342&gt;=50, 6,
      H342&gt;=0, 5
    ),
    MATCH(J342, 'Shipping cost'!$N$4:$Q$4, 0)
  ),
  TRUE, 0
)
</f>
        <v>1.06</v>
      </c>
      <c r="L342" s="8">
        <f t="shared" si="1"/>
        <v>5</v>
      </c>
    </row>
    <row r="343" ht="15.75" customHeight="1">
      <c r="A343" s="3">
        <v>60187.0</v>
      </c>
      <c r="B343" s="4">
        <v>45068.0</v>
      </c>
      <c r="C343" s="3" t="s">
        <v>12</v>
      </c>
      <c r="D343" s="3" t="s">
        <v>23</v>
      </c>
      <c r="E343" s="3" t="s">
        <v>19</v>
      </c>
      <c r="F343" s="3">
        <v>7569.0</v>
      </c>
      <c r="G343" s="5">
        <f>VLOOKUP(D343,'Product details'!$B$3:$E$9,4,FALSE)</f>
        <v>25</v>
      </c>
      <c r="H343" s="6">
        <f>VLOOKUP(D343,'Product details'!$B$3:$E$9,3,FALSE)</f>
        <v>50</v>
      </c>
      <c r="I343" s="5">
        <f>VLOOKUP(D343,'Product details'!$B$3:$F$9,5,FALSE)</f>
        <v>3</v>
      </c>
      <c r="J343" s="6" t="str">
        <f>IFS(
  AND(F343&gt;=0, F343&lt;=2499), Regions!C$3,
  AND(F343&gt;=2500, F343&lt;=4999), Regions!C$4,
  AND(F343&gt;=5000, F343&lt;=7499), Regions!C$5,
  AND(F343&gt;=7500, F343&lt;=9999), Regions!C$6
)
</f>
        <v>West</v>
      </c>
      <c r="K343" s="7">
        <f t="array" ref="K343">IFS(
  E343="Economy",
  INDEX('Shipping cost'!$B:$E,
    IFS(
      H343&gt;=400, 12,
      H343&gt;=300, 11,
      H343&gt;=250, 10,
      H343&gt;=200, 9,
      H343&gt;=150, 8,
      H343&gt;=100, 7,
      H343&gt;=50, 6,
      H343&gt;=0, 5
    ),
    MATCH(J343, 'Shipping cost'!$B$4:$E$4, 0)
  ),
  E343="Standard",
  INDEX('Shipping cost'!$H:$K,
    IFS(
      H343&gt;=400, 12,
      H343&gt;=300, 11,
      H343&gt;=250, 10,
      H343&gt;=200, 9,
      H343&gt;=150, 8,
      H343&gt;=100, 7,
      H343&gt;=50, 6,
      H343&gt;=0, 5
    ),
    MATCH(J343, 'Shipping cost'!$H$4:$K$4, 0)
  ),
  E343="Express",
  INDEX('Shipping cost'!$N:$Q,
    IFS(
      H343&gt;=400, 12,
      H343&gt;=300, 11,
      H343&gt;=250, 10,
      H343&gt;=200, 9,
      H343&gt;=150, 8,
      H343&gt;=100, 7,
      H343&gt;=50, 6,
      H343&gt;=0, 5
    ),
    MATCH(J343, 'Shipping cost'!$N$4:$Q$4, 0)
  ),
  TRUE, 0
)
</f>
        <v>1.22</v>
      </c>
      <c r="L343" s="8">
        <f t="shared" si="1"/>
        <v>5</v>
      </c>
    </row>
    <row r="344" ht="15.75" customHeight="1">
      <c r="A344" s="3">
        <v>13253.0</v>
      </c>
      <c r="B344" s="4">
        <v>45070.0</v>
      </c>
      <c r="C344" s="3" t="s">
        <v>12</v>
      </c>
      <c r="D344" s="3" t="s">
        <v>15</v>
      </c>
      <c r="E344" s="3" t="s">
        <v>19</v>
      </c>
      <c r="F344" s="3">
        <v>8152.0</v>
      </c>
      <c r="G344" s="5">
        <f>VLOOKUP(D344,'Product details'!$B$3:$E$9,4,FALSE)</f>
        <v>30</v>
      </c>
      <c r="H344" s="6">
        <f>VLOOKUP(D344,'Product details'!$B$3:$E$9,3,FALSE)</f>
        <v>300</v>
      </c>
      <c r="I344" s="5">
        <f>VLOOKUP(D344,'Product details'!$B$3:$F$9,5,FALSE)</f>
        <v>7</v>
      </c>
      <c r="J344" s="6" t="str">
        <f>IFS(
  AND(F344&gt;=0, F344&lt;=2499), Regions!C$3,
  AND(F344&gt;=2500, F344&lt;=4999), Regions!C$4,
  AND(F344&gt;=5000, F344&lt;=7499), Regions!C$5,
  AND(F344&gt;=7500, F344&lt;=9999), Regions!C$6
)
</f>
        <v>West</v>
      </c>
      <c r="K344" s="7">
        <f t="array" ref="K344">IFS(
  E344="Economy",
  INDEX('Shipping cost'!$B:$E,
    IFS(
      H344&gt;=400, 12,
      H344&gt;=300, 11,
      H344&gt;=250, 10,
      H344&gt;=200, 9,
      H344&gt;=150, 8,
      H344&gt;=100, 7,
      H344&gt;=50, 6,
      H344&gt;=0, 5
    ),
    MATCH(J344, 'Shipping cost'!$B$4:$E$4, 0)
  ),
  E344="Standard",
  INDEX('Shipping cost'!$H:$K,
    IFS(
      H344&gt;=400, 12,
      H344&gt;=300, 11,
      H344&gt;=250, 10,
      H344&gt;=200, 9,
      H344&gt;=150, 8,
      H344&gt;=100, 7,
      H344&gt;=50, 6,
      H344&gt;=0, 5
    ),
    MATCH(J344, 'Shipping cost'!$H$4:$K$4, 0)
  ),
  E344="Express",
  INDEX('Shipping cost'!$N:$Q,
    IFS(
      H344&gt;=400, 12,
      H344&gt;=300, 11,
      H344&gt;=250, 10,
      H344&gt;=200, 9,
      H344&gt;=150, 8,
      H344&gt;=100, 7,
      H344&gt;=50, 6,
      H344&gt;=0, 5
    ),
    MATCH(J344, 'Shipping cost'!$N$4:$Q$4, 0)
  ),
  TRUE, 0
)
</f>
        <v>4.5</v>
      </c>
      <c r="L344" s="8">
        <f t="shared" si="1"/>
        <v>5</v>
      </c>
    </row>
    <row r="345" ht="15.75" customHeight="1">
      <c r="A345" s="3">
        <v>50187.0</v>
      </c>
      <c r="B345" s="4">
        <v>45070.0</v>
      </c>
      <c r="C345" s="3" t="s">
        <v>12</v>
      </c>
      <c r="D345" s="3" t="s">
        <v>20</v>
      </c>
      <c r="E345" s="3" t="s">
        <v>17</v>
      </c>
      <c r="F345" s="3">
        <v>9583.0</v>
      </c>
      <c r="G345" s="5">
        <f>VLOOKUP(D345,'Product details'!$B$3:$E$9,4,FALSE)</f>
        <v>50</v>
      </c>
      <c r="H345" s="6">
        <f>VLOOKUP(D345,'Product details'!$B$3:$E$9,3,FALSE)</f>
        <v>150</v>
      </c>
      <c r="I345" s="5">
        <f>VLOOKUP(D345,'Product details'!$B$3:$F$9,5,FALSE)</f>
        <v>9</v>
      </c>
      <c r="J345" s="6" t="str">
        <f>IFS(
  AND(F345&gt;=0, F345&lt;=2499), Regions!C$3,
  AND(F345&gt;=2500, F345&lt;=4999), Regions!C$4,
  AND(F345&gt;=5000, F345&lt;=7499), Regions!C$5,
  AND(F345&gt;=7500, F345&lt;=9999), Regions!C$6
)
</f>
        <v>West</v>
      </c>
      <c r="K345" s="7">
        <f t="array" ref="K345">IFS(
  E345="Economy",
  INDEX('Shipping cost'!$B:$E,
    IFS(
      H345&gt;=400, 12,
      H345&gt;=300, 11,
      H345&gt;=250, 10,
      H345&gt;=200, 9,
      H345&gt;=150, 8,
      H345&gt;=100, 7,
      H345&gt;=50, 6,
      H345&gt;=0, 5
    ),
    MATCH(J345, 'Shipping cost'!$B$4:$E$4, 0)
  ),
  E345="Standard",
  INDEX('Shipping cost'!$H:$K,
    IFS(
      H345&gt;=400, 12,
      H345&gt;=300, 11,
      H345&gt;=250, 10,
      H345&gt;=200, 9,
      H345&gt;=150, 8,
      H345&gt;=100, 7,
      H345&gt;=50, 6,
      H345&gt;=0, 5
    ),
    MATCH(J345, 'Shipping cost'!$H$4:$K$4, 0)
  ),
  E345="Express",
  INDEX('Shipping cost'!$N:$Q,
    IFS(
      H345&gt;=400, 12,
      H345&gt;=300, 11,
      H345&gt;=250, 10,
      H345&gt;=200, 9,
      H345&gt;=150, 8,
      H345&gt;=100, 7,
      H345&gt;=50, 6,
      H345&gt;=0, 5
    ),
    MATCH(J345, 'Shipping cost'!$N$4:$Q$4, 0)
  ),
  TRUE, 0
)
</f>
        <v>2.68</v>
      </c>
      <c r="L345" s="8">
        <f t="shared" si="1"/>
        <v>5</v>
      </c>
    </row>
    <row r="346" ht="15.75" customHeight="1">
      <c r="A346" s="3">
        <v>66432.0</v>
      </c>
      <c r="B346" s="4">
        <v>45070.0</v>
      </c>
      <c r="C346" s="3" t="s">
        <v>21</v>
      </c>
      <c r="D346" s="3" t="s">
        <v>23</v>
      </c>
      <c r="E346" s="3" t="s">
        <v>14</v>
      </c>
      <c r="F346" s="3">
        <v>3745.0</v>
      </c>
      <c r="G346" s="5">
        <f>VLOOKUP(D346,'Product details'!$B$3:$E$9,4,FALSE)</f>
        <v>25</v>
      </c>
      <c r="H346" s="6">
        <f>VLOOKUP(D346,'Product details'!$B$3:$E$9,3,FALSE)</f>
        <v>50</v>
      </c>
      <c r="I346" s="5">
        <f>VLOOKUP(D346,'Product details'!$B$3:$F$9,5,FALSE)</f>
        <v>3</v>
      </c>
      <c r="J346" s="6" t="str">
        <f>IFS(
  AND(F346&gt;=0, F346&lt;=2499), Regions!C$3,
  AND(F346&gt;=2500, F346&lt;=4999), Regions!C$4,
  AND(F346&gt;=5000, F346&lt;=7499), Regions!C$5,
  AND(F346&gt;=7500, F346&lt;=9999), Regions!C$6
)
</f>
        <v>East</v>
      </c>
      <c r="K346" s="7">
        <f t="array" ref="K346">IFS(
  E346="Economy",
  INDEX('Shipping cost'!$B:$E,
    IFS(
      H346&gt;=400, 12,
      H346&gt;=300, 11,
      H346&gt;=250, 10,
      H346&gt;=200, 9,
      H346&gt;=150, 8,
      H346&gt;=100, 7,
      H346&gt;=50, 6,
      H346&gt;=0, 5
    ),
    MATCH(J346, 'Shipping cost'!$B$4:$E$4, 0)
  ),
  E346="Standard",
  INDEX('Shipping cost'!$H:$K,
    IFS(
      H346&gt;=400, 12,
      H346&gt;=300, 11,
      H346&gt;=250, 10,
      H346&gt;=200, 9,
      H346&gt;=150, 8,
      H346&gt;=100, 7,
      H346&gt;=50, 6,
      H346&gt;=0, 5
    ),
    MATCH(J346, 'Shipping cost'!$H$4:$K$4, 0)
  ),
  E346="Express",
  INDEX('Shipping cost'!$N:$Q,
    IFS(
      H346&gt;=400, 12,
      H346&gt;=300, 11,
      H346&gt;=250, 10,
      H346&gt;=200, 9,
      H346&gt;=150, 8,
      H346&gt;=100, 7,
      H346&gt;=50, 6,
      H346&gt;=0, 5
    ),
    MATCH(J346, 'Shipping cost'!$N$4:$Q$4, 0)
  ),
  TRUE, 0
)
</f>
        <v>0.75</v>
      </c>
      <c r="L346" s="8">
        <f t="shared" si="1"/>
        <v>5</v>
      </c>
    </row>
    <row r="347" ht="15.75" customHeight="1">
      <c r="A347" s="3">
        <v>24218.0</v>
      </c>
      <c r="B347" s="4">
        <v>45071.0</v>
      </c>
      <c r="C347" s="3" t="s">
        <v>21</v>
      </c>
      <c r="D347" s="3" t="s">
        <v>22</v>
      </c>
      <c r="E347" s="3" t="s">
        <v>14</v>
      </c>
      <c r="F347" s="3">
        <v>1152.0</v>
      </c>
      <c r="G347" s="5">
        <f>VLOOKUP(D347,'Product details'!$B$3:$E$9,4,FALSE)</f>
        <v>20</v>
      </c>
      <c r="H347" s="6">
        <f>VLOOKUP(D347,'Product details'!$B$3:$E$9,3,FALSE)</f>
        <v>250</v>
      </c>
      <c r="I347" s="5">
        <f>VLOOKUP(D347,'Product details'!$B$3:$F$9,5,FALSE)</f>
        <v>3</v>
      </c>
      <c r="J347" s="6" t="str">
        <f>IFS(
  AND(F347&gt;=0, F347&lt;=2499), Regions!C$3,
  AND(F347&gt;=2500, F347&lt;=4999), Regions!C$4,
  AND(F347&gt;=5000, F347&lt;=7499), Regions!C$5,
  AND(F347&gt;=7500, F347&lt;=9999), Regions!C$6
)
</f>
        <v>North</v>
      </c>
      <c r="K347" s="7">
        <f t="array" ref="K347">IFS(
  E347="Economy",
  INDEX('Shipping cost'!$B:$E,
    IFS(
      H347&gt;=400, 12,
      H347&gt;=300, 11,
      H347&gt;=250, 10,
      H347&gt;=200, 9,
      H347&gt;=150, 8,
      H347&gt;=100, 7,
      H347&gt;=50, 6,
      H347&gt;=0, 5
    ),
    MATCH(J347, 'Shipping cost'!$B$4:$E$4, 0)
  ),
  E347="Standard",
  INDEX('Shipping cost'!$H:$K,
    IFS(
      H347&gt;=400, 12,
      H347&gt;=300, 11,
      H347&gt;=250, 10,
      H347&gt;=200, 9,
      H347&gt;=150, 8,
      H347&gt;=100, 7,
      H347&gt;=50, 6,
      H347&gt;=0, 5
    ),
    MATCH(J347, 'Shipping cost'!$H$4:$K$4, 0)
  ),
  E347="Express",
  INDEX('Shipping cost'!$N:$Q,
    IFS(
      H347&gt;=400, 12,
      H347&gt;=300, 11,
      H347&gt;=250, 10,
      H347&gt;=200, 9,
      H347&gt;=150, 8,
      H347&gt;=100, 7,
      H347&gt;=50, 6,
      H347&gt;=0, 5
    ),
    MATCH(J347, 'Shipping cost'!$N$4:$Q$4, 0)
  ),
  TRUE, 0
)
</f>
        <v>1.89</v>
      </c>
      <c r="L347" s="8">
        <f t="shared" si="1"/>
        <v>5</v>
      </c>
    </row>
    <row r="348" ht="15.75" customHeight="1">
      <c r="A348" s="3">
        <v>35349.0</v>
      </c>
      <c r="B348" s="4">
        <v>45072.0</v>
      </c>
      <c r="C348" s="3" t="s">
        <v>12</v>
      </c>
      <c r="D348" s="3" t="s">
        <v>22</v>
      </c>
      <c r="E348" s="3" t="s">
        <v>17</v>
      </c>
      <c r="F348" s="3">
        <v>5911.0</v>
      </c>
      <c r="G348" s="5">
        <f>VLOOKUP(D348,'Product details'!$B$3:$E$9,4,FALSE)</f>
        <v>20</v>
      </c>
      <c r="H348" s="6">
        <f>VLOOKUP(D348,'Product details'!$B$3:$E$9,3,FALSE)</f>
        <v>250</v>
      </c>
      <c r="I348" s="5">
        <f>VLOOKUP(D348,'Product details'!$B$3:$F$9,5,FALSE)</f>
        <v>3</v>
      </c>
      <c r="J348" s="6" t="str">
        <f>IFS(
  AND(F348&gt;=0, F348&lt;=2499), Regions!C$3,
  AND(F348&gt;=2500, F348&lt;=4999), Regions!C$4,
  AND(F348&gt;=5000, F348&lt;=7499), Regions!C$5,
  AND(F348&gt;=7500, F348&lt;=9999), Regions!C$6
)
</f>
        <v>South</v>
      </c>
      <c r="K348" s="7">
        <f t="array" ref="K348">IFS(
  E348="Economy",
  INDEX('Shipping cost'!$B:$E,
    IFS(
      H348&gt;=400, 12,
      H348&gt;=300, 11,
      H348&gt;=250, 10,
      H348&gt;=200, 9,
      H348&gt;=150, 8,
      H348&gt;=100, 7,
      H348&gt;=50, 6,
      H348&gt;=0, 5
    ),
    MATCH(J348, 'Shipping cost'!$B$4:$E$4, 0)
  ),
  E348="Standard",
  INDEX('Shipping cost'!$H:$K,
    IFS(
      H348&gt;=400, 12,
      H348&gt;=300, 11,
      H348&gt;=250, 10,
      H348&gt;=200, 9,
      H348&gt;=150, 8,
      H348&gt;=100, 7,
      H348&gt;=50, 6,
      H348&gt;=0, 5
    ),
    MATCH(J348, 'Shipping cost'!$H$4:$K$4, 0)
  ),
  E348="Express",
  INDEX('Shipping cost'!$N:$Q,
    IFS(
      H348&gt;=400, 12,
      H348&gt;=300, 11,
      H348&gt;=250, 10,
      H348&gt;=200, 9,
      H348&gt;=150, 8,
      H348&gt;=100, 7,
      H348&gt;=50, 6,
      H348&gt;=0, 5
    ),
    MATCH(J348, 'Shipping cost'!$N$4:$Q$4, 0)
  ),
  TRUE, 0
)
</f>
        <v>3.93</v>
      </c>
      <c r="L348" s="8">
        <f t="shared" si="1"/>
        <v>5</v>
      </c>
    </row>
    <row r="349" ht="15.75" customHeight="1">
      <c r="A349" s="3">
        <v>44732.0</v>
      </c>
      <c r="B349" s="4">
        <v>45072.0</v>
      </c>
      <c r="C349" s="3" t="s">
        <v>12</v>
      </c>
      <c r="D349" s="3" t="s">
        <v>13</v>
      </c>
      <c r="E349" s="3" t="s">
        <v>14</v>
      </c>
      <c r="F349" s="3">
        <v>6878.0</v>
      </c>
      <c r="G349" s="5">
        <f>VLOOKUP(D349,'Product details'!$B$3:$E$9,4,FALSE)</f>
        <v>300</v>
      </c>
      <c r="H349" s="6">
        <f>VLOOKUP(D349,'Product details'!$B$3:$E$9,3,FALSE)</f>
        <v>250</v>
      </c>
      <c r="I349" s="5">
        <f>VLOOKUP(D349,'Product details'!$B$3:$F$9,5,FALSE)</f>
        <v>80</v>
      </c>
      <c r="J349" s="6" t="str">
        <f>IFS(
  AND(F349&gt;=0, F349&lt;=2499), Regions!C$3,
  AND(F349&gt;=2500, F349&lt;=4999), Regions!C$4,
  AND(F349&gt;=5000, F349&lt;=7499), Regions!C$5,
  AND(F349&gt;=7500, F349&lt;=9999), Regions!C$6
)
</f>
        <v>South</v>
      </c>
      <c r="K349" s="7">
        <f t="array" ref="K349">IFS(
  E349="Economy",
  INDEX('Shipping cost'!$B:$E,
    IFS(
      H349&gt;=400, 12,
      H349&gt;=300, 11,
      H349&gt;=250, 10,
      H349&gt;=200, 9,
      H349&gt;=150, 8,
      H349&gt;=100, 7,
      H349&gt;=50, 6,
      H349&gt;=0, 5
    ),
    MATCH(J349, 'Shipping cost'!$B$4:$E$4, 0)
  ),
  E349="Standard",
  INDEX('Shipping cost'!$H:$K,
    IFS(
      H349&gt;=400, 12,
      H349&gt;=300, 11,
      H349&gt;=250, 10,
      H349&gt;=200, 9,
      H349&gt;=150, 8,
      H349&gt;=100, 7,
      H349&gt;=50, 6,
      H349&gt;=0, 5
    ),
    MATCH(J349, 'Shipping cost'!$H$4:$K$4, 0)
  ),
  E349="Express",
  INDEX('Shipping cost'!$N:$Q,
    IFS(
      H349&gt;=400, 12,
      H349&gt;=300, 11,
      H349&gt;=250, 10,
      H349&gt;=200, 9,
      H349&gt;=150, 8,
      H349&gt;=100, 7,
      H349&gt;=50, 6,
      H349&gt;=0, 5
    ),
    MATCH(J349, 'Shipping cost'!$N$4:$Q$4, 0)
  ),
  TRUE, 0
)
</f>
        <v>2.51</v>
      </c>
      <c r="L349" s="8">
        <f t="shared" si="1"/>
        <v>5</v>
      </c>
    </row>
    <row r="350" ht="15.75" customHeight="1">
      <c r="A350" s="3">
        <v>64485.0</v>
      </c>
      <c r="B350" s="4">
        <v>45072.0</v>
      </c>
      <c r="C350" s="3" t="s">
        <v>12</v>
      </c>
      <c r="D350" s="3" t="s">
        <v>13</v>
      </c>
      <c r="E350" s="3" t="s">
        <v>19</v>
      </c>
      <c r="F350" s="3">
        <v>2337.0</v>
      </c>
      <c r="G350" s="5">
        <f>VLOOKUP(D350,'Product details'!$B$3:$E$9,4,FALSE)</f>
        <v>300</v>
      </c>
      <c r="H350" s="6">
        <f>VLOOKUP(D350,'Product details'!$B$3:$E$9,3,FALSE)</f>
        <v>250</v>
      </c>
      <c r="I350" s="5">
        <f>VLOOKUP(D350,'Product details'!$B$3:$F$9,5,FALSE)</f>
        <v>80</v>
      </c>
      <c r="J350" s="6" t="str">
        <f>IFS(
  AND(F350&gt;=0, F350&lt;=2499), Regions!C$3,
  AND(F350&gt;=2500, F350&lt;=4999), Regions!C$4,
  AND(F350&gt;=5000, F350&lt;=7499), Regions!C$5,
  AND(F350&gt;=7500, F350&lt;=9999), Regions!C$6
)
</f>
        <v>North</v>
      </c>
      <c r="K350" s="7">
        <f t="array" ref="K350">IFS(
  E350="Economy",
  INDEX('Shipping cost'!$B:$E,
    IFS(
      H350&gt;=400, 12,
      H350&gt;=300, 11,
      H350&gt;=250, 10,
      H350&gt;=200, 9,
      H350&gt;=150, 8,
      H350&gt;=100, 7,
      H350&gt;=50, 6,
      H350&gt;=0, 5
    ),
    MATCH(J350, 'Shipping cost'!$B$4:$E$4, 0)
  ),
  E350="Standard",
  INDEX('Shipping cost'!$H:$K,
    IFS(
      H350&gt;=400, 12,
      H350&gt;=300, 11,
      H350&gt;=250, 10,
      H350&gt;=200, 9,
      H350&gt;=150, 8,
      H350&gt;=100, 7,
      H350&gt;=50, 6,
      H350&gt;=0, 5
    ),
    MATCH(J350, 'Shipping cost'!$H$4:$K$4, 0)
  ),
  E350="Express",
  INDEX('Shipping cost'!$N:$Q,
    IFS(
      H350&gt;=400, 12,
      H350&gt;=300, 11,
      H350&gt;=250, 10,
      H350&gt;=200, 9,
      H350&gt;=150, 8,
      H350&gt;=100, 7,
      H350&gt;=50, 6,
      H350&gt;=0, 5
    ),
    MATCH(J350, 'Shipping cost'!$N$4:$Q$4, 0)
  ),
  TRUE, 0
)
</f>
        <v>2.27</v>
      </c>
      <c r="L350" s="8">
        <f t="shared" si="1"/>
        <v>5</v>
      </c>
    </row>
    <row r="351" ht="15.75" customHeight="1">
      <c r="A351" s="3">
        <v>84450.0</v>
      </c>
      <c r="B351" s="4">
        <v>45072.0</v>
      </c>
      <c r="C351" s="3" t="s">
        <v>12</v>
      </c>
      <c r="D351" s="3" t="s">
        <v>13</v>
      </c>
      <c r="E351" s="3" t="s">
        <v>17</v>
      </c>
      <c r="F351" s="3">
        <v>2275.0</v>
      </c>
      <c r="G351" s="5">
        <f>VLOOKUP(D351,'Product details'!$B$3:$E$9,4,FALSE)</f>
        <v>300</v>
      </c>
      <c r="H351" s="6">
        <f>VLOOKUP(D351,'Product details'!$B$3:$E$9,3,FALSE)</f>
        <v>250</v>
      </c>
      <c r="I351" s="5">
        <f>VLOOKUP(D351,'Product details'!$B$3:$F$9,5,FALSE)</f>
        <v>80</v>
      </c>
      <c r="J351" s="6" t="str">
        <f>IFS(
  AND(F351&gt;=0, F351&lt;=2499), Regions!C$3,
  AND(F351&gt;=2500, F351&lt;=4999), Regions!C$4,
  AND(F351&gt;=5000, F351&lt;=7499), Regions!C$5,
  AND(F351&gt;=7500, F351&lt;=9999), Regions!C$6
)
</f>
        <v>North</v>
      </c>
      <c r="K351" s="7">
        <f t="array" ref="K351">IFS(
  E351="Economy",
  INDEX('Shipping cost'!$B:$E,
    IFS(
      H351&gt;=400, 12,
      H351&gt;=300, 11,
      H351&gt;=250, 10,
      H351&gt;=200, 9,
      H351&gt;=150, 8,
      H351&gt;=100, 7,
      H351&gt;=50, 6,
      H351&gt;=0, 5
    ),
    MATCH(J351, 'Shipping cost'!$B$4:$E$4, 0)
  ),
  E351="Standard",
  INDEX('Shipping cost'!$H:$K,
    IFS(
      H351&gt;=400, 12,
      H351&gt;=300, 11,
      H351&gt;=250, 10,
      H351&gt;=200, 9,
      H351&gt;=150, 8,
      H351&gt;=100, 7,
      H351&gt;=50, 6,
      H351&gt;=0, 5
    ),
    MATCH(J351, 'Shipping cost'!$H$4:$K$4, 0)
  ),
  E351="Express",
  INDEX('Shipping cost'!$N:$Q,
    IFS(
      H351&gt;=400, 12,
      H351&gt;=300, 11,
      H351&gt;=250, 10,
      H351&gt;=200, 9,
      H351&gt;=150, 8,
      H351&gt;=100, 7,
      H351&gt;=50, 6,
      H351&gt;=0, 5
    ),
    MATCH(J351, 'Shipping cost'!$N$4:$Q$4, 0)
  ),
  TRUE, 0
)
</f>
        <v>2.96</v>
      </c>
      <c r="L351" s="8">
        <f t="shared" si="1"/>
        <v>5</v>
      </c>
    </row>
    <row r="352" ht="15.75" customHeight="1">
      <c r="A352" s="3">
        <v>84280.0</v>
      </c>
      <c r="B352" s="10">
        <v>45073.0</v>
      </c>
      <c r="C352" s="11" t="s">
        <v>12</v>
      </c>
      <c r="D352" s="3" t="s">
        <v>22</v>
      </c>
      <c r="E352" s="3" t="s">
        <v>14</v>
      </c>
      <c r="F352" s="3">
        <v>6781.0</v>
      </c>
      <c r="G352" s="5">
        <f>VLOOKUP(D352,'Product details'!$B$3:$E$9,4,FALSE)</f>
        <v>20</v>
      </c>
      <c r="H352" s="6">
        <f>VLOOKUP(D352,'Product details'!$B$3:$E$9,3,FALSE)</f>
        <v>250</v>
      </c>
      <c r="I352" s="5">
        <f>VLOOKUP(D352,'Product details'!$B$3:$F$9,5,FALSE)</f>
        <v>3</v>
      </c>
      <c r="J352" s="6" t="str">
        <f>IFS(
  AND(F352&gt;=0, F352&lt;=2499), Regions!C$3,
  AND(F352&gt;=2500, F352&lt;=4999), Regions!C$4,
  AND(F352&gt;=5000, F352&lt;=7499), Regions!C$5,
  AND(F352&gt;=7500, F352&lt;=9999), Regions!C$6
)
</f>
        <v>South</v>
      </c>
      <c r="K352" s="7">
        <f t="array" ref="K352">IFS(
  E352="Economy",
  INDEX('Shipping cost'!$B:$E,
    IFS(
      H352&gt;=400, 12,
      H352&gt;=300, 11,
      H352&gt;=250, 10,
      H352&gt;=200, 9,
      H352&gt;=150, 8,
      H352&gt;=100, 7,
      H352&gt;=50, 6,
      H352&gt;=0, 5
    ),
    MATCH(J352, 'Shipping cost'!$B$4:$E$4, 0)
  ),
  E352="Standard",
  INDEX('Shipping cost'!$H:$K,
    IFS(
      H352&gt;=400, 12,
      H352&gt;=300, 11,
      H352&gt;=250, 10,
      H352&gt;=200, 9,
      H352&gt;=150, 8,
      H352&gt;=100, 7,
      H352&gt;=50, 6,
      H352&gt;=0, 5
    ),
    MATCH(J352, 'Shipping cost'!$H$4:$K$4, 0)
  ),
  E352="Express",
  INDEX('Shipping cost'!$N:$Q,
    IFS(
      H352&gt;=400, 12,
      H352&gt;=300, 11,
      H352&gt;=250, 10,
      H352&gt;=200, 9,
      H352&gt;=150, 8,
      H352&gt;=100, 7,
      H352&gt;=50, 6,
      H352&gt;=0, 5
    ),
    MATCH(J352, 'Shipping cost'!$N$4:$Q$4, 0)
  ),
  TRUE, 0
)
</f>
        <v>2.51</v>
      </c>
      <c r="L352" s="8">
        <f t="shared" si="1"/>
        <v>5</v>
      </c>
    </row>
    <row r="353" ht="15.75" customHeight="1">
      <c r="A353" s="3">
        <v>68854.0</v>
      </c>
      <c r="B353" s="4">
        <v>45074.0</v>
      </c>
      <c r="C353" s="3" t="s">
        <v>12</v>
      </c>
      <c r="D353" s="3" t="s">
        <v>13</v>
      </c>
      <c r="E353" s="3" t="s">
        <v>14</v>
      </c>
      <c r="F353" s="3">
        <v>1361.0</v>
      </c>
      <c r="G353" s="5">
        <f>VLOOKUP(D353,'Product details'!$B$3:$E$9,4,FALSE)</f>
        <v>300</v>
      </c>
      <c r="H353" s="6">
        <f>VLOOKUP(D353,'Product details'!$B$3:$E$9,3,FALSE)</f>
        <v>250</v>
      </c>
      <c r="I353" s="5">
        <f>VLOOKUP(D353,'Product details'!$B$3:$F$9,5,FALSE)</f>
        <v>80</v>
      </c>
      <c r="J353" s="6" t="str">
        <f>IFS(
  AND(F353&gt;=0, F353&lt;=2499), Regions!C$3,
  AND(F353&gt;=2500, F353&lt;=4999), Regions!C$4,
  AND(F353&gt;=5000, F353&lt;=7499), Regions!C$5,
  AND(F353&gt;=7500, F353&lt;=9999), Regions!C$6
)
</f>
        <v>North</v>
      </c>
      <c r="K353" s="7">
        <f t="array" ref="K353">IFS(
  E353="Economy",
  INDEX('Shipping cost'!$B:$E,
    IFS(
      H353&gt;=400, 12,
      H353&gt;=300, 11,
      H353&gt;=250, 10,
      H353&gt;=200, 9,
      H353&gt;=150, 8,
      H353&gt;=100, 7,
      H353&gt;=50, 6,
      H353&gt;=0, 5
    ),
    MATCH(J353, 'Shipping cost'!$B$4:$E$4, 0)
  ),
  E353="Standard",
  INDEX('Shipping cost'!$H:$K,
    IFS(
      H353&gt;=400, 12,
      H353&gt;=300, 11,
      H353&gt;=250, 10,
      H353&gt;=200, 9,
      H353&gt;=150, 8,
      H353&gt;=100, 7,
      H353&gt;=50, 6,
      H353&gt;=0, 5
    ),
    MATCH(J353, 'Shipping cost'!$H$4:$K$4, 0)
  ),
  E353="Express",
  INDEX('Shipping cost'!$N:$Q,
    IFS(
      H353&gt;=400, 12,
      H353&gt;=300, 11,
      H353&gt;=250, 10,
      H353&gt;=200, 9,
      H353&gt;=150, 8,
      H353&gt;=100, 7,
      H353&gt;=50, 6,
      H353&gt;=0, 5
    ),
    MATCH(J353, 'Shipping cost'!$N$4:$Q$4, 0)
  ),
  TRUE, 0
)
</f>
        <v>1.89</v>
      </c>
      <c r="L353" s="8">
        <f t="shared" si="1"/>
        <v>5</v>
      </c>
    </row>
    <row r="354" ht="15.75" customHeight="1">
      <c r="A354" s="3">
        <v>73852.0</v>
      </c>
      <c r="B354" s="4">
        <v>45074.0</v>
      </c>
      <c r="C354" s="3" t="s">
        <v>12</v>
      </c>
      <c r="D354" s="3" t="s">
        <v>15</v>
      </c>
      <c r="E354" s="3" t="s">
        <v>14</v>
      </c>
      <c r="F354" s="3">
        <v>3734.0</v>
      </c>
      <c r="G354" s="5">
        <f>VLOOKUP(D354,'Product details'!$B$3:$E$9,4,FALSE)</f>
        <v>30</v>
      </c>
      <c r="H354" s="6">
        <f>VLOOKUP(D354,'Product details'!$B$3:$E$9,3,FALSE)</f>
        <v>300</v>
      </c>
      <c r="I354" s="5">
        <f>VLOOKUP(D354,'Product details'!$B$3:$F$9,5,FALSE)</f>
        <v>7</v>
      </c>
      <c r="J354" s="6" t="str">
        <f>IFS(
  AND(F354&gt;=0, F354&lt;=2499), Regions!C$3,
  AND(F354&gt;=2500, F354&lt;=4999), Regions!C$4,
  AND(F354&gt;=5000, F354&lt;=7499), Regions!C$5,
  AND(F354&gt;=7500, F354&lt;=9999), Regions!C$6
)
</f>
        <v>East</v>
      </c>
      <c r="K354" s="7">
        <f t="array" ref="K354">IFS(
  E354="Economy",
  INDEX('Shipping cost'!$B:$E,
    IFS(
      H354&gt;=400, 12,
      H354&gt;=300, 11,
      H354&gt;=250, 10,
      H354&gt;=200, 9,
      H354&gt;=150, 8,
      H354&gt;=100, 7,
      H354&gt;=50, 6,
      H354&gt;=0, 5
    ),
    MATCH(J354, 'Shipping cost'!$B$4:$E$4, 0)
  ),
  E354="Standard",
  INDEX('Shipping cost'!$H:$K,
    IFS(
      H354&gt;=400, 12,
      H354&gt;=300, 11,
      H354&gt;=250, 10,
      H354&gt;=200, 9,
      H354&gt;=150, 8,
      H354&gt;=100, 7,
      H354&gt;=50, 6,
      H354&gt;=0, 5
    ),
    MATCH(J354, 'Shipping cost'!$H$4:$K$4, 0)
  ),
  E354="Express",
  INDEX('Shipping cost'!$N:$Q,
    IFS(
      H354&gt;=400, 12,
      H354&gt;=300, 11,
      H354&gt;=250, 10,
      H354&gt;=200, 9,
      H354&gt;=150, 8,
      H354&gt;=100, 7,
      H354&gt;=50, 6,
      H354&gt;=0, 5
    ),
    MATCH(J354, 'Shipping cost'!$N$4:$Q$4, 0)
  ),
  TRUE, 0
)
</f>
        <v>2.83</v>
      </c>
      <c r="L354" s="8">
        <f t="shared" si="1"/>
        <v>5</v>
      </c>
    </row>
    <row r="355" ht="15.75" customHeight="1">
      <c r="A355" s="3">
        <v>14408.0</v>
      </c>
      <c r="B355" s="10">
        <v>45075.0</v>
      </c>
      <c r="C355" s="11" t="s">
        <v>12</v>
      </c>
      <c r="D355" s="3" t="s">
        <v>13</v>
      </c>
      <c r="E355" s="3" t="s">
        <v>14</v>
      </c>
      <c r="F355" s="3">
        <v>4575.0</v>
      </c>
      <c r="G355" s="5">
        <f>VLOOKUP(D355,'Product details'!$B$3:$E$9,4,FALSE)</f>
        <v>300</v>
      </c>
      <c r="H355" s="6">
        <f>VLOOKUP(D355,'Product details'!$B$3:$E$9,3,FALSE)</f>
        <v>250</v>
      </c>
      <c r="I355" s="5">
        <f>VLOOKUP(D355,'Product details'!$B$3:$F$9,5,FALSE)</f>
        <v>80</v>
      </c>
      <c r="J355" s="6" t="str">
        <f>IFS(
  AND(F355&gt;=0, F355&lt;=2499), Regions!C$3,
  AND(F355&gt;=2500, F355&lt;=4999), Regions!C$4,
  AND(F355&gt;=5000, F355&lt;=7499), Regions!C$5,
  AND(F355&gt;=7500, F355&lt;=9999), Regions!C$6
)
</f>
        <v>East</v>
      </c>
      <c r="K355" s="7">
        <f t="array" ref="K355">IFS(
  E355="Economy",
  INDEX('Shipping cost'!$B:$E,
    IFS(
      H355&gt;=400, 12,
      H355&gt;=300, 11,
      H355&gt;=250, 10,
      H355&gt;=200, 9,
      H355&gt;=150, 8,
      H355&gt;=100, 7,
      H355&gt;=50, 6,
      H355&gt;=0, 5
    ),
    MATCH(J355, 'Shipping cost'!$B$4:$E$4, 0)
  ),
  E355="Standard",
  INDEX('Shipping cost'!$H:$K,
    IFS(
      H355&gt;=400, 12,
      H355&gt;=300, 11,
      H355&gt;=250, 10,
      H355&gt;=200, 9,
      H355&gt;=150, 8,
      H355&gt;=100, 7,
      H355&gt;=50, 6,
      H355&gt;=0, 5
    ),
    MATCH(J355, 'Shipping cost'!$H$4:$K$4, 0)
  ),
  E355="Express",
  INDEX('Shipping cost'!$N:$Q,
    IFS(
      H355&gt;=400, 12,
      H355&gt;=300, 11,
      H355&gt;=250, 10,
      H355&gt;=200, 9,
      H355&gt;=150, 8,
      H355&gt;=100, 7,
      H355&gt;=50, 6,
      H355&gt;=0, 5
    ),
    MATCH(J355, 'Shipping cost'!$N$4:$Q$4, 0)
  ),
  TRUE, 0
)
</f>
        <v>2.18</v>
      </c>
      <c r="L355" s="8">
        <f t="shared" si="1"/>
        <v>5</v>
      </c>
    </row>
    <row r="356" ht="15.75" customHeight="1">
      <c r="A356" s="3">
        <v>15443.0</v>
      </c>
      <c r="B356" s="4">
        <v>45076.0</v>
      </c>
      <c r="C356" s="3" t="s">
        <v>12</v>
      </c>
      <c r="D356" s="3" t="s">
        <v>13</v>
      </c>
      <c r="E356" s="3" t="s">
        <v>19</v>
      </c>
      <c r="F356" s="3">
        <v>3791.0</v>
      </c>
      <c r="G356" s="5">
        <f>VLOOKUP(D356,'Product details'!$B$3:$E$9,4,FALSE)</f>
        <v>300</v>
      </c>
      <c r="H356" s="6">
        <f>VLOOKUP(D356,'Product details'!$B$3:$E$9,3,FALSE)</f>
        <v>250</v>
      </c>
      <c r="I356" s="5">
        <f>VLOOKUP(D356,'Product details'!$B$3:$F$9,5,FALSE)</f>
        <v>80</v>
      </c>
      <c r="J356" s="6" t="str">
        <f>IFS(
  AND(F356&gt;=0, F356&lt;=2499), Regions!C$3,
  AND(F356&gt;=2500, F356&lt;=4999), Regions!C$4,
  AND(F356&gt;=5000, F356&lt;=7499), Regions!C$5,
  AND(F356&gt;=7500, F356&lt;=9999), Regions!C$6
)
</f>
        <v>East</v>
      </c>
      <c r="K356" s="7">
        <f t="array" ref="K356">IFS(
  E356="Economy",
  INDEX('Shipping cost'!$B:$E,
    IFS(
      H356&gt;=400, 12,
      H356&gt;=300, 11,
      H356&gt;=250, 10,
      H356&gt;=200, 9,
      H356&gt;=150, 8,
      H356&gt;=100, 7,
      H356&gt;=50, 6,
      H356&gt;=0, 5
    ),
    MATCH(J356, 'Shipping cost'!$B$4:$E$4, 0)
  ),
  E356="Standard",
  INDEX('Shipping cost'!$H:$K,
    IFS(
      H356&gt;=400, 12,
      H356&gt;=300, 11,
      H356&gt;=250, 10,
      H356&gt;=200, 9,
      H356&gt;=150, 8,
      H356&gt;=100, 7,
      H356&gt;=50, 6,
      H356&gt;=0, 5
    ),
    MATCH(J356, 'Shipping cost'!$H$4:$K$4, 0)
  ),
  E356="Express",
  INDEX('Shipping cost'!$N:$Q,
    IFS(
      H356&gt;=400, 12,
      H356&gt;=300, 11,
      H356&gt;=250, 10,
      H356&gt;=200, 9,
      H356&gt;=150, 8,
      H356&gt;=100, 7,
      H356&gt;=50, 6,
      H356&gt;=0, 5
    ),
    MATCH(J356, 'Shipping cost'!$N$4:$Q$4, 0)
  ),
  TRUE, 0
)
</f>
        <v>2.62</v>
      </c>
      <c r="L356" s="8">
        <f t="shared" si="1"/>
        <v>5</v>
      </c>
    </row>
    <row r="357" ht="15.75" customHeight="1">
      <c r="A357" s="3">
        <v>49102.0</v>
      </c>
      <c r="B357" s="10">
        <v>45077.0</v>
      </c>
      <c r="C357" s="11" t="s">
        <v>12</v>
      </c>
      <c r="D357" s="3" t="s">
        <v>23</v>
      </c>
      <c r="E357" s="3" t="s">
        <v>14</v>
      </c>
      <c r="F357" s="3">
        <v>3518.0</v>
      </c>
      <c r="G357" s="5">
        <f>VLOOKUP(D357,'Product details'!$B$3:$E$9,4,FALSE)</f>
        <v>25</v>
      </c>
      <c r="H357" s="6">
        <f>VLOOKUP(D357,'Product details'!$B$3:$E$9,3,FALSE)</f>
        <v>50</v>
      </c>
      <c r="I357" s="5">
        <f>VLOOKUP(D357,'Product details'!$B$3:$F$9,5,FALSE)</f>
        <v>3</v>
      </c>
      <c r="J357" s="6" t="str">
        <f>IFS(
  AND(F357&gt;=0, F357&lt;=2499), Regions!C$3,
  AND(F357&gt;=2500, F357&lt;=4999), Regions!C$4,
  AND(F357&gt;=5000, F357&lt;=7499), Regions!C$5,
  AND(F357&gt;=7500, F357&lt;=9999), Regions!C$6
)
</f>
        <v>East</v>
      </c>
      <c r="K357" s="7">
        <f t="array" ref="K357">IFS(
  E357="Economy",
  INDEX('Shipping cost'!$B:$E,
    IFS(
      H357&gt;=400, 12,
      H357&gt;=300, 11,
      H357&gt;=250, 10,
      H357&gt;=200, 9,
      H357&gt;=150, 8,
      H357&gt;=100, 7,
      H357&gt;=50, 6,
      H357&gt;=0, 5
    ),
    MATCH(J357, 'Shipping cost'!$B$4:$E$4, 0)
  ),
  E357="Standard",
  INDEX('Shipping cost'!$H:$K,
    IFS(
      H357&gt;=400, 12,
      H357&gt;=300, 11,
      H357&gt;=250, 10,
      H357&gt;=200, 9,
      H357&gt;=150, 8,
      H357&gt;=100, 7,
      H357&gt;=50, 6,
      H357&gt;=0, 5
    ),
    MATCH(J357, 'Shipping cost'!$H$4:$K$4, 0)
  ),
  E357="Express",
  INDEX('Shipping cost'!$N:$Q,
    IFS(
      H357&gt;=400, 12,
      H357&gt;=300, 11,
      H357&gt;=250, 10,
      H357&gt;=200, 9,
      H357&gt;=150, 8,
      H357&gt;=100, 7,
      H357&gt;=50, 6,
      H357&gt;=0, 5
    ),
    MATCH(J357, 'Shipping cost'!$N$4:$Q$4, 0)
  ),
  TRUE, 0
)
</f>
        <v>0.75</v>
      </c>
      <c r="L357" s="8">
        <f t="shared" si="1"/>
        <v>5</v>
      </c>
    </row>
    <row r="358" ht="15.75" customHeight="1">
      <c r="A358" s="3">
        <v>56806.0</v>
      </c>
      <c r="B358" s="4">
        <v>45077.0</v>
      </c>
      <c r="C358" s="3" t="s">
        <v>12</v>
      </c>
      <c r="D358" s="3" t="s">
        <v>13</v>
      </c>
      <c r="E358" s="3" t="s">
        <v>17</v>
      </c>
      <c r="F358" s="3">
        <v>1438.0</v>
      </c>
      <c r="G358" s="5">
        <f>VLOOKUP(D358,'Product details'!$B$3:$E$9,4,FALSE)</f>
        <v>300</v>
      </c>
      <c r="H358" s="6">
        <f>VLOOKUP(D358,'Product details'!$B$3:$E$9,3,FALSE)</f>
        <v>250</v>
      </c>
      <c r="I358" s="5">
        <f>VLOOKUP(D358,'Product details'!$B$3:$F$9,5,FALSE)</f>
        <v>80</v>
      </c>
      <c r="J358" s="6" t="str">
        <f>IFS(
  AND(F358&gt;=0, F358&lt;=2499), Regions!C$3,
  AND(F358&gt;=2500, F358&lt;=4999), Regions!C$4,
  AND(F358&gt;=5000, F358&lt;=7499), Regions!C$5,
  AND(F358&gt;=7500, F358&lt;=9999), Regions!C$6
)
</f>
        <v>North</v>
      </c>
      <c r="K358" s="7">
        <f t="array" ref="K358">IFS(
  E358="Economy",
  INDEX('Shipping cost'!$B:$E,
    IFS(
      H358&gt;=400, 12,
      H358&gt;=300, 11,
      H358&gt;=250, 10,
      H358&gt;=200, 9,
      H358&gt;=150, 8,
      H358&gt;=100, 7,
      H358&gt;=50, 6,
      H358&gt;=0, 5
    ),
    MATCH(J358, 'Shipping cost'!$B$4:$E$4, 0)
  ),
  E358="Standard",
  INDEX('Shipping cost'!$H:$K,
    IFS(
      H358&gt;=400, 12,
      H358&gt;=300, 11,
      H358&gt;=250, 10,
      H358&gt;=200, 9,
      H358&gt;=150, 8,
      H358&gt;=100, 7,
      H358&gt;=50, 6,
      H358&gt;=0, 5
    ),
    MATCH(J358, 'Shipping cost'!$H$4:$K$4, 0)
  ),
  E358="Express",
  INDEX('Shipping cost'!$N:$Q,
    IFS(
      H358&gt;=400, 12,
      H358&gt;=300, 11,
      H358&gt;=250, 10,
      H358&gt;=200, 9,
      H358&gt;=150, 8,
      H358&gt;=100, 7,
      H358&gt;=50, 6,
      H358&gt;=0, 5
    ),
    MATCH(J358, 'Shipping cost'!$N$4:$Q$4, 0)
  ),
  TRUE, 0
)
</f>
        <v>2.96</v>
      </c>
      <c r="L358" s="8">
        <f t="shared" si="1"/>
        <v>5</v>
      </c>
    </row>
    <row r="359" ht="15.75" customHeight="1">
      <c r="A359" s="3">
        <v>99907.0</v>
      </c>
      <c r="B359" s="4">
        <v>45078.0</v>
      </c>
      <c r="C359" s="3" t="s">
        <v>12</v>
      </c>
      <c r="D359" s="3" t="s">
        <v>13</v>
      </c>
      <c r="E359" s="3" t="s">
        <v>14</v>
      </c>
      <c r="F359" s="3">
        <v>9328.0</v>
      </c>
      <c r="G359" s="5">
        <f>VLOOKUP(D359,'Product details'!$B$3:$E$9,4,FALSE)</f>
        <v>300</v>
      </c>
      <c r="H359" s="6">
        <f>VLOOKUP(D359,'Product details'!$B$3:$E$9,3,FALSE)</f>
        <v>250</v>
      </c>
      <c r="I359" s="5">
        <f>VLOOKUP(D359,'Product details'!$B$3:$F$9,5,FALSE)</f>
        <v>80</v>
      </c>
      <c r="J359" s="6" t="str">
        <f>IFS(
  AND(F359&gt;=0, F359&lt;=2499), Regions!C$3,
  AND(F359&gt;=2500, F359&lt;=4999), Regions!C$4,
  AND(F359&gt;=5000, F359&lt;=7499), Regions!C$5,
  AND(F359&gt;=7500, F359&lt;=9999), Regions!C$6
)
</f>
        <v>West</v>
      </c>
      <c r="K359" s="7">
        <f t="array" ref="K359">IFS(
  E359="Economy",
  INDEX('Shipping cost'!$B:$E,
    IFS(
      H359&gt;=400, 12,
      H359&gt;=300, 11,
      H359&gt;=250, 10,
      H359&gt;=200, 9,
      H359&gt;=150, 8,
      H359&gt;=100, 7,
      H359&gt;=50, 6,
      H359&gt;=0, 5
    ),
    MATCH(J359, 'Shipping cost'!$B$4:$E$4, 0)
  ),
  E359="Standard",
  INDEX('Shipping cost'!$H:$K,
    IFS(
      H359&gt;=400, 12,
      H359&gt;=300, 11,
      H359&gt;=250, 10,
      H359&gt;=200, 9,
      H359&gt;=150, 8,
      H359&gt;=100, 7,
      H359&gt;=50, 6,
      H359&gt;=0, 5
    ),
    MATCH(J359, 'Shipping cost'!$H$4:$K$4, 0)
  ),
  E359="Express",
  INDEX('Shipping cost'!$N:$Q,
    IFS(
      H359&gt;=400, 12,
      H359&gt;=300, 11,
      H359&gt;=250, 10,
      H359&gt;=200, 9,
      H359&gt;=150, 8,
      H359&gt;=100, 7,
      H359&gt;=50, 6,
      H359&gt;=0, 5
    ),
    MATCH(J359, 'Shipping cost'!$N$4:$Q$4, 0)
  ),
  TRUE, 0
)
</f>
        <v>2.89</v>
      </c>
      <c r="L359" s="8">
        <f t="shared" si="1"/>
        <v>6</v>
      </c>
    </row>
    <row r="360" ht="15.75" customHeight="1">
      <c r="A360" s="3">
        <v>90607.0</v>
      </c>
      <c r="B360" s="4">
        <v>45079.0</v>
      </c>
      <c r="C360" s="3" t="s">
        <v>12</v>
      </c>
      <c r="D360" s="3" t="s">
        <v>13</v>
      </c>
      <c r="E360" s="3" t="s">
        <v>14</v>
      </c>
      <c r="F360" s="3">
        <v>1488.0</v>
      </c>
      <c r="G360" s="5">
        <f>VLOOKUP(D360,'Product details'!$B$3:$E$9,4,FALSE)</f>
        <v>300</v>
      </c>
      <c r="H360" s="6">
        <f>VLOOKUP(D360,'Product details'!$B$3:$E$9,3,FALSE)</f>
        <v>250</v>
      </c>
      <c r="I360" s="5">
        <f>VLOOKUP(D360,'Product details'!$B$3:$F$9,5,FALSE)</f>
        <v>80</v>
      </c>
      <c r="J360" s="6" t="str">
        <f>IFS(
  AND(F360&gt;=0, F360&lt;=2499), Regions!C$3,
  AND(F360&gt;=2500, F360&lt;=4999), Regions!C$4,
  AND(F360&gt;=5000, F360&lt;=7499), Regions!C$5,
  AND(F360&gt;=7500, F360&lt;=9999), Regions!C$6
)
</f>
        <v>North</v>
      </c>
      <c r="K360" s="7">
        <f t="array" ref="K360">IFS(
  E360="Economy",
  INDEX('Shipping cost'!$B:$E,
    IFS(
      H360&gt;=400, 12,
      H360&gt;=300, 11,
      H360&gt;=250, 10,
      H360&gt;=200, 9,
      H360&gt;=150, 8,
      H360&gt;=100, 7,
      H360&gt;=50, 6,
      H360&gt;=0, 5
    ),
    MATCH(J360, 'Shipping cost'!$B$4:$E$4, 0)
  ),
  E360="Standard",
  INDEX('Shipping cost'!$H:$K,
    IFS(
      H360&gt;=400, 12,
      H360&gt;=300, 11,
      H360&gt;=250, 10,
      H360&gt;=200, 9,
      H360&gt;=150, 8,
      H360&gt;=100, 7,
      H360&gt;=50, 6,
      H360&gt;=0, 5
    ),
    MATCH(J360, 'Shipping cost'!$H$4:$K$4, 0)
  ),
  E360="Express",
  INDEX('Shipping cost'!$N:$Q,
    IFS(
      H360&gt;=400, 12,
      H360&gt;=300, 11,
      H360&gt;=250, 10,
      H360&gt;=200, 9,
      H360&gt;=150, 8,
      H360&gt;=100, 7,
      H360&gt;=50, 6,
      H360&gt;=0, 5
    ),
    MATCH(J360, 'Shipping cost'!$N$4:$Q$4, 0)
  ),
  TRUE, 0
)
</f>
        <v>1.89</v>
      </c>
      <c r="L360" s="8">
        <f t="shared" si="1"/>
        <v>6</v>
      </c>
    </row>
    <row r="361" ht="15.75" customHeight="1">
      <c r="A361" s="3">
        <v>56029.0</v>
      </c>
      <c r="B361" s="4">
        <v>45081.0</v>
      </c>
      <c r="C361" s="3" t="s">
        <v>12</v>
      </c>
      <c r="D361" s="3" t="s">
        <v>13</v>
      </c>
      <c r="E361" s="3" t="s">
        <v>14</v>
      </c>
      <c r="F361" s="3">
        <v>4975.0</v>
      </c>
      <c r="G361" s="5">
        <f>VLOOKUP(D361,'Product details'!$B$3:$E$9,4,FALSE)</f>
        <v>300</v>
      </c>
      <c r="H361" s="6">
        <f>VLOOKUP(D361,'Product details'!$B$3:$E$9,3,FALSE)</f>
        <v>250</v>
      </c>
      <c r="I361" s="5">
        <f>VLOOKUP(D361,'Product details'!$B$3:$F$9,5,FALSE)</f>
        <v>80</v>
      </c>
      <c r="J361" s="6" t="str">
        <f>IFS(
  AND(F361&gt;=0, F361&lt;=2499), Regions!C$3,
  AND(F361&gt;=2500, F361&lt;=4999), Regions!C$4,
  AND(F361&gt;=5000, F361&lt;=7499), Regions!C$5,
  AND(F361&gt;=7500, F361&lt;=9999), Regions!C$6
)
</f>
        <v>East</v>
      </c>
      <c r="K361" s="7">
        <f t="array" ref="K361">IFS(
  E361="Economy",
  INDEX('Shipping cost'!$B:$E,
    IFS(
      H361&gt;=400, 12,
      H361&gt;=300, 11,
      H361&gt;=250, 10,
      H361&gt;=200, 9,
      H361&gt;=150, 8,
      H361&gt;=100, 7,
      H361&gt;=50, 6,
      H361&gt;=0, 5
    ),
    MATCH(J361, 'Shipping cost'!$B$4:$E$4, 0)
  ),
  E361="Standard",
  INDEX('Shipping cost'!$H:$K,
    IFS(
      H361&gt;=400, 12,
      H361&gt;=300, 11,
      H361&gt;=250, 10,
      H361&gt;=200, 9,
      H361&gt;=150, 8,
      H361&gt;=100, 7,
      H361&gt;=50, 6,
      H361&gt;=0, 5
    ),
    MATCH(J361, 'Shipping cost'!$H$4:$K$4, 0)
  ),
  E361="Express",
  INDEX('Shipping cost'!$N:$Q,
    IFS(
      H361&gt;=400, 12,
      H361&gt;=300, 11,
      H361&gt;=250, 10,
      H361&gt;=200, 9,
      H361&gt;=150, 8,
      H361&gt;=100, 7,
      H361&gt;=50, 6,
      H361&gt;=0, 5
    ),
    MATCH(J361, 'Shipping cost'!$N$4:$Q$4, 0)
  ),
  TRUE, 0
)
</f>
        <v>2.18</v>
      </c>
      <c r="L361" s="8">
        <f t="shared" si="1"/>
        <v>6</v>
      </c>
    </row>
    <row r="362" ht="15.75" customHeight="1">
      <c r="A362" s="3">
        <v>19653.0</v>
      </c>
      <c r="B362" s="4">
        <v>45082.0</v>
      </c>
      <c r="C362" s="3" t="s">
        <v>12</v>
      </c>
      <c r="D362" s="3" t="s">
        <v>13</v>
      </c>
      <c r="E362" s="3" t="s">
        <v>17</v>
      </c>
      <c r="F362" s="3">
        <v>3237.0</v>
      </c>
      <c r="G362" s="5">
        <f>VLOOKUP(D362,'Product details'!$B$3:$E$9,4,FALSE)</f>
        <v>300</v>
      </c>
      <c r="H362" s="6">
        <f>VLOOKUP(D362,'Product details'!$B$3:$E$9,3,FALSE)</f>
        <v>250</v>
      </c>
      <c r="I362" s="5">
        <f>VLOOKUP(D362,'Product details'!$B$3:$F$9,5,FALSE)</f>
        <v>80</v>
      </c>
      <c r="J362" s="6" t="str">
        <f>IFS(
  AND(F362&gt;=0, F362&lt;=2499), Regions!C$3,
  AND(F362&gt;=2500, F362&lt;=4999), Regions!C$4,
  AND(F362&gt;=5000, F362&lt;=7499), Regions!C$5,
  AND(F362&gt;=7500, F362&lt;=9999), Regions!C$6
)
</f>
        <v>East</v>
      </c>
      <c r="K362" s="7">
        <f t="array" ref="K362">IFS(
  E362="Economy",
  INDEX('Shipping cost'!$B:$E,
    IFS(
      H362&gt;=400, 12,
      H362&gt;=300, 11,
      H362&gt;=250, 10,
      H362&gt;=200, 9,
      H362&gt;=150, 8,
      H362&gt;=100, 7,
      H362&gt;=50, 6,
      H362&gt;=0, 5
    ),
    MATCH(J362, 'Shipping cost'!$B$4:$E$4, 0)
  ),
  E362="Standard",
  INDEX('Shipping cost'!$H:$K,
    IFS(
      H362&gt;=400, 12,
      H362&gt;=300, 11,
      H362&gt;=250, 10,
      H362&gt;=200, 9,
      H362&gt;=150, 8,
      H362&gt;=100, 7,
      H362&gt;=50, 6,
      H362&gt;=0, 5
    ),
    MATCH(J362, 'Shipping cost'!$H$4:$K$4, 0)
  ),
  E362="Express",
  INDEX('Shipping cost'!$N:$Q,
    IFS(
      H362&gt;=400, 12,
      H362&gt;=300, 11,
      H362&gt;=250, 10,
      H362&gt;=200, 9,
      H362&gt;=150, 8,
      H362&gt;=100, 7,
      H362&gt;=50, 6,
      H362&gt;=0, 5
    ),
    MATCH(J362, 'Shipping cost'!$N$4:$Q$4, 0)
  ),
  TRUE, 0
)
</f>
        <v>3.41</v>
      </c>
      <c r="L362" s="8">
        <f t="shared" si="1"/>
        <v>6</v>
      </c>
    </row>
    <row r="363" ht="15.75" customHeight="1">
      <c r="A363" s="3">
        <v>83722.0</v>
      </c>
      <c r="B363" s="4">
        <v>45082.0</v>
      </c>
      <c r="C363" s="3" t="s">
        <v>12</v>
      </c>
      <c r="D363" s="3" t="s">
        <v>15</v>
      </c>
      <c r="E363" s="3" t="s">
        <v>14</v>
      </c>
      <c r="F363" s="3">
        <v>4883.0</v>
      </c>
      <c r="G363" s="5">
        <f>VLOOKUP(D363,'Product details'!$B$3:$E$9,4,FALSE)</f>
        <v>30</v>
      </c>
      <c r="H363" s="6">
        <f>VLOOKUP(D363,'Product details'!$B$3:$E$9,3,FALSE)</f>
        <v>300</v>
      </c>
      <c r="I363" s="5">
        <f>VLOOKUP(D363,'Product details'!$B$3:$F$9,5,FALSE)</f>
        <v>7</v>
      </c>
      <c r="J363" s="6" t="str">
        <f>IFS(
  AND(F363&gt;=0, F363&lt;=2499), Regions!C$3,
  AND(F363&gt;=2500, F363&lt;=4999), Regions!C$4,
  AND(F363&gt;=5000, F363&lt;=7499), Regions!C$5,
  AND(F363&gt;=7500, F363&lt;=9999), Regions!C$6
)
</f>
        <v>East</v>
      </c>
      <c r="K363" s="7">
        <f t="array" ref="K363">IFS(
  E363="Economy",
  INDEX('Shipping cost'!$B:$E,
    IFS(
      H363&gt;=400, 12,
      H363&gt;=300, 11,
      H363&gt;=250, 10,
      H363&gt;=200, 9,
      H363&gt;=150, 8,
      H363&gt;=100, 7,
      H363&gt;=50, 6,
      H363&gt;=0, 5
    ),
    MATCH(J363, 'Shipping cost'!$B$4:$E$4, 0)
  ),
  E363="Standard",
  INDEX('Shipping cost'!$H:$K,
    IFS(
      H363&gt;=400, 12,
      H363&gt;=300, 11,
      H363&gt;=250, 10,
      H363&gt;=200, 9,
      H363&gt;=150, 8,
      H363&gt;=100, 7,
      H363&gt;=50, 6,
      H363&gt;=0, 5
    ),
    MATCH(J363, 'Shipping cost'!$H$4:$K$4, 0)
  ),
  E363="Express",
  INDEX('Shipping cost'!$N:$Q,
    IFS(
      H363&gt;=400, 12,
      H363&gt;=300, 11,
      H363&gt;=250, 10,
      H363&gt;=200, 9,
      H363&gt;=150, 8,
      H363&gt;=100, 7,
      H363&gt;=50, 6,
      H363&gt;=0, 5
    ),
    MATCH(J363, 'Shipping cost'!$N$4:$Q$4, 0)
  ),
  TRUE, 0
)
</f>
        <v>2.83</v>
      </c>
      <c r="L363" s="8">
        <f t="shared" si="1"/>
        <v>6</v>
      </c>
    </row>
    <row r="364" ht="15.75" customHeight="1">
      <c r="A364" s="3">
        <v>95474.0</v>
      </c>
      <c r="B364" s="4">
        <v>45082.0</v>
      </c>
      <c r="C364" s="11" t="s">
        <v>12</v>
      </c>
      <c r="D364" s="3" t="s">
        <v>16</v>
      </c>
      <c r="E364" s="3" t="s">
        <v>19</v>
      </c>
      <c r="F364" s="3">
        <v>1596.0</v>
      </c>
      <c r="G364" s="5">
        <f>VLOOKUP(D364,'Product details'!$B$3:$E$9,4,FALSE)</f>
        <v>5</v>
      </c>
      <c r="H364" s="6">
        <f>VLOOKUP(D364,'Product details'!$B$3:$E$9,3,FALSE)</f>
        <v>20</v>
      </c>
      <c r="I364" s="5">
        <f>VLOOKUP(D364,'Product details'!$B$3:$F$9,5,FALSE)</f>
        <v>1</v>
      </c>
      <c r="J364" s="6" t="str">
        <f>IFS(
  AND(F364&gt;=0, F364&lt;=2499), Regions!C$3,
  AND(F364&gt;=2500, F364&lt;=4999), Regions!C$4,
  AND(F364&gt;=5000, F364&lt;=7499), Regions!C$5,
  AND(F364&gt;=7500, F364&lt;=9999), Regions!C$6
)
</f>
        <v>North</v>
      </c>
      <c r="K364" s="7">
        <f t="array" ref="K364">IFS(
  E364="Economy",
  INDEX('Shipping cost'!$B:$E,
    IFS(
      H364&gt;=400, 12,
      H364&gt;=300, 11,
      H364&gt;=250, 10,
      H364&gt;=200, 9,
      H364&gt;=150, 8,
      H364&gt;=100, 7,
      H364&gt;=50, 6,
      H364&gt;=0, 5
    ),
    MATCH(J364, 'Shipping cost'!$B$4:$E$4, 0)
  ),
  E364="Standard",
  INDEX('Shipping cost'!$H:$K,
    IFS(
      H364&gt;=400, 12,
      H364&gt;=300, 11,
      H364&gt;=250, 10,
      H364&gt;=200, 9,
      H364&gt;=150, 8,
      H364&gt;=100, 7,
      H364&gt;=50, 6,
      H364&gt;=0, 5
    ),
    MATCH(J364, 'Shipping cost'!$H$4:$K$4, 0)
  ),
  E364="Express",
  INDEX('Shipping cost'!$N:$Q,
    IFS(
      H364&gt;=400, 12,
      H364&gt;=300, 11,
      H364&gt;=250, 10,
      H364&gt;=200, 9,
      H364&gt;=150, 8,
      H364&gt;=100, 7,
      H364&gt;=50, 6,
      H364&gt;=0, 5
    ),
    MATCH(J364, 'Shipping cost'!$N$4:$Q$4, 0)
  ),
  TRUE, 0
)
</f>
        <v>0.6</v>
      </c>
      <c r="L364" s="8">
        <f t="shared" si="1"/>
        <v>6</v>
      </c>
    </row>
    <row r="365" ht="15.75" customHeight="1">
      <c r="A365" s="3">
        <v>67433.0</v>
      </c>
      <c r="B365" s="10">
        <v>45083.0</v>
      </c>
      <c r="C365" s="11" t="s">
        <v>12</v>
      </c>
      <c r="D365" s="3" t="s">
        <v>13</v>
      </c>
      <c r="E365" s="3" t="s">
        <v>14</v>
      </c>
      <c r="F365" s="3">
        <v>8592.0</v>
      </c>
      <c r="G365" s="5">
        <f>VLOOKUP(D365,'Product details'!$B$3:$E$9,4,FALSE)</f>
        <v>300</v>
      </c>
      <c r="H365" s="6">
        <f>VLOOKUP(D365,'Product details'!$B$3:$E$9,3,FALSE)</f>
        <v>250</v>
      </c>
      <c r="I365" s="5">
        <f>VLOOKUP(D365,'Product details'!$B$3:$F$9,5,FALSE)</f>
        <v>80</v>
      </c>
      <c r="J365" s="6" t="str">
        <f>IFS(
  AND(F365&gt;=0, F365&lt;=2499), Regions!C$3,
  AND(F365&gt;=2500, F365&lt;=4999), Regions!C$4,
  AND(F365&gt;=5000, F365&lt;=7499), Regions!C$5,
  AND(F365&gt;=7500, F365&lt;=9999), Regions!C$6
)
</f>
        <v>West</v>
      </c>
      <c r="K365" s="7">
        <f t="array" ref="K365">IFS(
  E365="Economy",
  INDEX('Shipping cost'!$B:$E,
    IFS(
      H365&gt;=400, 12,
      H365&gt;=300, 11,
      H365&gt;=250, 10,
      H365&gt;=200, 9,
      H365&gt;=150, 8,
      H365&gt;=100, 7,
      H365&gt;=50, 6,
      H365&gt;=0, 5
    ),
    MATCH(J365, 'Shipping cost'!$B$4:$E$4, 0)
  ),
  E365="Standard",
  INDEX('Shipping cost'!$H:$K,
    IFS(
      H365&gt;=400, 12,
      H365&gt;=300, 11,
      H365&gt;=250, 10,
      H365&gt;=200, 9,
      H365&gt;=150, 8,
      H365&gt;=100, 7,
      H365&gt;=50, 6,
      H365&gt;=0, 5
    ),
    MATCH(J365, 'Shipping cost'!$H$4:$K$4, 0)
  ),
  E365="Express",
  INDEX('Shipping cost'!$N:$Q,
    IFS(
      H365&gt;=400, 12,
      H365&gt;=300, 11,
      H365&gt;=250, 10,
      H365&gt;=200, 9,
      H365&gt;=150, 8,
      H365&gt;=100, 7,
      H365&gt;=50, 6,
      H365&gt;=0, 5
    ),
    MATCH(J365, 'Shipping cost'!$N$4:$Q$4, 0)
  ),
  TRUE, 0
)
</f>
        <v>2.89</v>
      </c>
      <c r="L365" s="8">
        <f t="shared" si="1"/>
        <v>6</v>
      </c>
    </row>
    <row r="366" ht="15.75" customHeight="1">
      <c r="A366" s="3">
        <v>77347.0</v>
      </c>
      <c r="B366" s="4">
        <v>45083.0</v>
      </c>
      <c r="C366" s="3" t="s">
        <v>12</v>
      </c>
      <c r="D366" s="3" t="s">
        <v>20</v>
      </c>
      <c r="E366" s="3" t="s">
        <v>17</v>
      </c>
      <c r="F366" s="3">
        <v>7998.0</v>
      </c>
      <c r="G366" s="5">
        <f>VLOOKUP(D366,'Product details'!$B$3:$E$9,4,FALSE)</f>
        <v>50</v>
      </c>
      <c r="H366" s="6">
        <f>VLOOKUP(D366,'Product details'!$B$3:$E$9,3,FALSE)</f>
        <v>150</v>
      </c>
      <c r="I366" s="5">
        <f>VLOOKUP(D366,'Product details'!$B$3:$F$9,5,FALSE)</f>
        <v>9</v>
      </c>
      <c r="J366" s="6" t="str">
        <f>IFS(
  AND(F366&gt;=0, F366&lt;=2499), Regions!C$3,
  AND(F366&gt;=2500, F366&lt;=4999), Regions!C$4,
  AND(F366&gt;=5000, F366&lt;=7499), Regions!C$5,
  AND(F366&gt;=7500, F366&lt;=9999), Regions!C$6
)
</f>
        <v>West</v>
      </c>
      <c r="K366" s="7">
        <f t="array" ref="K366">IFS(
  E366="Economy",
  INDEX('Shipping cost'!$B:$E,
    IFS(
      H366&gt;=400, 12,
      H366&gt;=300, 11,
      H366&gt;=250, 10,
      H366&gt;=200, 9,
      H366&gt;=150, 8,
      H366&gt;=100, 7,
      H366&gt;=50, 6,
      H366&gt;=0, 5
    ),
    MATCH(J366, 'Shipping cost'!$B$4:$E$4, 0)
  ),
  E366="Standard",
  INDEX('Shipping cost'!$H:$K,
    IFS(
      H366&gt;=400, 12,
      H366&gt;=300, 11,
      H366&gt;=250, 10,
      H366&gt;=200, 9,
      H366&gt;=150, 8,
      H366&gt;=100, 7,
      H366&gt;=50, 6,
      H366&gt;=0, 5
    ),
    MATCH(J366, 'Shipping cost'!$H$4:$K$4, 0)
  ),
  E366="Express",
  INDEX('Shipping cost'!$N:$Q,
    IFS(
      H366&gt;=400, 12,
      H366&gt;=300, 11,
      H366&gt;=250, 10,
      H366&gt;=200, 9,
      H366&gt;=150, 8,
      H366&gt;=100, 7,
      H366&gt;=50, 6,
      H366&gt;=0, 5
    ),
    MATCH(J366, 'Shipping cost'!$N$4:$Q$4, 0)
  ),
  TRUE, 0
)
</f>
        <v>2.68</v>
      </c>
      <c r="L366" s="8">
        <f t="shared" si="1"/>
        <v>6</v>
      </c>
    </row>
    <row r="367" ht="15.75" customHeight="1">
      <c r="A367" s="3">
        <v>98398.0</v>
      </c>
      <c r="B367" s="4">
        <v>45083.0</v>
      </c>
      <c r="C367" s="3" t="s">
        <v>12</v>
      </c>
      <c r="D367" s="3" t="s">
        <v>18</v>
      </c>
      <c r="E367" s="3" t="s">
        <v>19</v>
      </c>
      <c r="F367" s="3">
        <v>9014.0</v>
      </c>
      <c r="G367" s="5">
        <f>VLOOKUP(D367,'Product details'!$B$3:$E$9,4,FALSE)</f>
        <v>25</v>
      </c>
      <c r="H367" s="6">
        <f>VLOOKUP(D367,'Product details'!$B$3:$E$9,3,FALSE)</f>
        <v>150</v>
      </c>
      <c r="I367" s="5">
        <f>VLOOKUP(D367,'Product details'!$B$3:$F$9,5,FALSE)</f>
        <v>5</v>
      </c>
      <c r="J367" s="6" t="str">
        <f>IFS(
  AND(F367&gt;=0, F367&lt;=2499), Regions!C$3,
  AND(F367&gt;=2500, F367&lt;=4999), Regions!C$4,
  AND(F367&gt;=5000, F367&lt;=7499), Regions!C$5,
  AND(F367&gt;=7500, F367&lt;=9999), Regions!C$6
)
</f>
        <v>West</v>
      </c>
      <c r="K367" s="7">
        <f t="array" ref="K367">IFS(
  E367="Economy",
  INDEX('Shipping cost'!$B:$E,
    IFS(
      H367&gt;=400, 12,
      H367&gt;=300, 11,
      H367&gt;=250, 10,
      H367&gt;=200, 9,
      H367&gt;=150, 8,
      H367&gt;=100, 7,
      H367&gt;=50, 6,
      H367&gt;=0, 5
    ),
    MATCH(J367, 'Shipping cost'!$B$4:$E$4, 0)
  ),
  E367="Standard",
  INDEX('Shipping cost'!$H:$K,
    IFS(
      H367&gt;=400, 12,
      H367&gt;=300, 11,
      H367&gt;=250, 10,
      H367&gt;=200, 9,
      H367&gt;=150, 8,
      H367&gt;=100, 7,
      H367&gt;=50, 6,
      H367&gt;=0, 5
    ),
    MATCH(J367, 'Shipping cost'!$H$4:$K$4, 0)
  ),
  E367="Express",
  INDEX('Shipping cost'!$N:$Q,
    IFS(
      H367&gt;=400, 12,
      H367&gt;=300, 11,
      H367&gt;=250, 10,
      H367&gt;=200, 9,
      H367&gt;=150, 8,
      H367&gt;=100, 7,
      H367&gt;=50, 6,
      H367&gt;=0, 5
    ),
    MATCH(J367, 'Shipping cost'!$N$4:$Q$4, 0)
  ),
  TRUE, 0
)
</f>
        <v>2.06</v>
      </c>
      <c r="L367" s="8">
        <f t="shared" si="1"/>
        <v>6</v>
      </c>
    </row>
    <row r="368" ht="15.75" customHeight="1">
      <c r="A368" s="3">
        <v>78370.0</v>
      </c>
      <c r="B368" s="4">
        <v>45084.0</v>
      </c>
      <c r="C368" s="3" t="s">
        <v>12</v>
      </c>
      <c r="D368" s="3" t="s">
        <v>23</v>
      </c>
      <c r="E368" s="3" t="s">
        <v>14</v>
      </c>
      <c r="F368" s="3">
        <v>6612.0</v>
      </c>
      <c r="G368" s="5">
        <f>VLOOKUP(D368,'Product details'!$B$3:$E$9,4,FALSE)</f>
        <v>25</v>
      </c>
      <c r="H368" s="6">
        <f>VLOOKUP(D368,'Product details'!$B$3:$E$9,3,FALSE)</f>
        <v>50</v>
      </c>
      <c r="I368" s="5">
        <f>VLOOKUP(D368,'Product details'!$B$3:$F$9,5,FALSE)</f>
        <v>3</v>
      </c>
      <c r="J368" s="6" t="str">
        <f>IFS(
  AND(F368&gt;=0, F368&lt;=2499), Regions!C$3,
  AND(F368&gt;=2500, F368&lt;=4999), Regions!C$4,
  AND(F368&gt;=5000, F368&lt;=7499), Regions!C$5,
  AND(F368&gt;=7500, F368&lt;=9999), Regions!C$6
)
</f>
        <v>South</v>
      </c>
      <c r="K368" s="7">
        <f t="array" ref="K368">IFS(
  E368="Economy",
  INDEX('Shipping cost'!$B:$E,
    IFS(
      H368&gt;=400, 12,
      H368&gt;=300, 11,
      H368&gt;=250, 10,
      H368&gt;=200, 9,
      H368&gt;=150, 8,
      H368&gt;=100, 7,
      H368&gt;=50, 6,
      H368&gt;=0, 5
    ),
    MATCH(J368, 'Shipping cost'!$B$4:$E$4, 0)
  ),
  E368="Standard",
  INDEX('Shipping cost'!$H:$K,
    IFS(
      H368&gt;=400, 12,
      H368&gt;=300, 11,
      H368&gt;=250, 10,
      H368&gt;=200, 9,
      H368&gt;=150, 8,
      H368&gt;=100, 7,
      H368&gt;=50, 6,
      H368&gt;=0, 5
    ),
    MATCH(J368, 'Shipping cost'!$H$4:$K$4, 0)
  ),
  E368="Express",
  INDEX('Shipping cost'!$N:$Q,
    IFS(
      H368&gt;=400, 12,
      H368&gt;=300, 11,
      H368&gt;=250, 10,
      H368&gt;=200, 9,
      H368&gt;=150, 8,
      H368&gt;=100, 7,
      H368&gt;=50, 6,
      H368&gt;=0, 5
    ),
    MATCH(J368, 'Shipping cost'!$N$4:$Q$4, 0)
  ),
  TRUE, 0
)
</f>
        <v>0.87</v>
      </c>
      <c r="L368" s="8">
        <f t="shared" si="1"/>
        <v>6</v>
      </c>
    </row>
    <row r="369" ht="15.75" customHeight="1">
      <c r="A369" s="3">
        <v>90025.0</v>
      </c>
      <c r="B369" s="4">
        <v>45084.0</v>
      </c>
      <c r="C369" s="3" t="s">
        <v>12</v>
      </c>
      <c r="D369" s="3" t="s">
        <v>15</v>
      </c>
      <c r="E369" s="3" t="s">
        <v>14</v>
      </c>
      <c r="F369" s="3">
        <v>8164.0</v>
      </c>
      <c r="G369" s="5">
        <f>VLOOKUP(D369,'Product details'!$B$3:$E$9,4,FALSE)</f>
        <v>30</v>
      </c>
      <c r="H369" s="6">
        <f>VLOOKUP(D369,'Product details'!$B$3:$E$9,3,FALSE)</f>
        <v>300</v>
      </c>
      <c r="I369" s="5">
        <f>VLOOKUP(D369,'Product details'!$B$3:$F$9,5,FALSE)</f>
        <v>7</v>
      </c>
      <c r="J369" s="6" t="str">
        <f>IFS(
  AND(F369&gt;=0, F369&lt;=2499), Regions!C$3,
  AND(F369&gt;=2500, F369&lt;=4999), Regions!C$4,
  AND(F369&gt;=5000, F369&lt;=7499), Regions!C$5,
  AND(F369&gt;=7500, F369&lt;=9999), Regions!C$6
)
</f>
        <v>West</v>
      </c>
      <c r="K369" s="7">
        <f t="array" ref="K369">IFS(
  E369="Economy",
  INDEX('Shipping cost'!$B:$E,
    IFS(
      H369&gt;=400, 12,
      H369&gt;=300, 11,
      H369&gt;=250, 10,
      H369&gt;=200, 9,
      H369&gt;=150, 8,
      H369&gt;=100, 7,
      H369&gt;=50, 6,
      H369&gt;=0, 5
    ),
    MATCH(J369, 'Shipping cost'!$B$4:$E$4, 0)
  ),
  E369="Standard",
  INDEX('Shipping cost'!$H:$K,
    IFS(
      H369&gt;=400, 12,
      H369&gt;=300, 11,
      H369&gt;=250, 10,
      H369&gt;=200, 9,
      H369&gt;=150, 8,
      H369&gt;=100, 7,
      H369&gt;=50, 6,
      H369&gt;=0, 5
    ),
    MATCH(J369, 'Shipping cost'!$H$4:$K$4, 0)
  ),
  E369="Express",
  INDEX('Shipping cost'!$N:$Q,
    IFS(
      H369&gt;=400, 12,
      H369&gt;=300, 11,
      H369&gt;=250, 10,
      H369&gt;=200, 9,
      H369&gt;=150, 8,
      H369&gt;=100, 7,
      H369&gt;=50, 6,
      H369&gt;=0, 5
    ),
    MATCH(J369, 'Shipping cost'!$N$4:$Q$4, 0)
  ),
  TRUE, 0
)
</f>
        <v>3.75</v>
      </c>
      <c r="L369" s="8">
        <f t="shared" si="1"/>
        <v>6</v>
      </c>
    </row>
    <row r="370" ht="15.75" customHeight="1">
      <c r="A370" s="3">
        <v>84042.0</v>
      </c>
      <c r="B370" s="4">
        <v>45085.0</v>
      </c>
      <c r="C370" s="3" t="s">
        <v>12</v>
      </c>
      <c r="D370" s="3" t="s">
        <v>13</v>
      </c>
      <c r="E370" s="3" t="s">
        <v>19</v>
      </c>
      <c r="F370" s="3">
        <v>8610.0</v>
      </c>
      <c r="G370" s="5">
        <f>VLOOKUP(D370,'Product details'!$B$3:$E$9,4,FALSE)</f>
        <v>300</v>
      </c>
      <c r="H370" s="6">
        <f>VLOOKUP(D370,'Product details'!$B$3:$E$9,3,FALSE)</f>
        <v>250</v>
      </c>
      <c r="I370" s="5">
        <f>VLOOKUP(D370,'Product details'!$B$3:$F$9,5,FALSE)</f>
        <v>80</v>
      </c>
      <c r="J370" s="6" t="str">
        <f>IFS(
  AND(F370&gt;=0, F370&lt;=2499), Regions!C$3,
  AND(F370&gt;=2500, F370&lt;=4999), Regions!C$4,
  AND(F370&gt;=5000, F370&lt;=7499), Regions!C$5,
  AND(F370&gt;=7500, F370&lt;=9999), Regions!C$6
)
</f>
        <v>West</v>
      </c>
      <c r="K370" s="7">
        <f t="array" ref="K370">IFS(
  E370="Economy",
  INDEX('Shipping cost'!$B:$E,
    IFS(
      H370&gt;=400, 12,
      H370&gt;=300, 11,
      H370&gt;=250, 10,
      H370&gt;=200, 9,
      H370&gt;=150, 8,
      H370&gt;=100, 7,
      H370&gt;=50, 6,
      H370&gt;=0, 5
    ),
    MATCH(J370, 'Shipping cost'!$B$4:$E$4, 0)
  ),
  E370="Standard",
  INDEX('Shipping cost'!$H:$K,
    IFS(
      H370&gt;=400, 12,
      H370&gt;=300, 11,
      H370&gt;=250, 10,
      H370&gt;=200, 9,
      H370&gt;=150, 8,
      H370&gt;=100, 7,
      H370&gt;=50, 6,
      H370&gt;=0, 5
    ),
    MATCH(J370, 'Shipping cost'!$H$4:$K$4, 0)
  ),
  E370="Express",
  INDEX('Shipping cost'!$N:$Q,
    IFS(
      H370&gt;=400, 12,
      H370&gt;=300, 11,
      H370&gt;=250, 10,
      H370&gt;=200, 9,
      H370&gt;=150, 8,
      H370&gt;=100, 7,
      H370&gt;=50, 6,
      H370&gt;=0, 5
    ),
    MATCH(J370, 'Shipping cost'!$N$4:$Q$4, 0)
  ),
  TRUE, 0
)
</f>
        <v>3.47</v>
      </c>
      <c r="L370" s="8">
        <f t="shared" si="1"/>
        <v>6</v>
      </c>
    </row>
    <row r="371" ht="15.75" customHeight="1">
      <c r="A371" s="3">
        <v>53985.0</v>
      </c>
      <c r="B371" s="4">
        <v>45086.0</v>
      </c>
      <c r="C371" s="3" t="s">
        <v>12</v>
      </c>
      <c r="D371" s="3" t="s">
        <v>13</v>
      </c>
      <c r="E371" s="3" t="s">
        <v>14</v>
      </c>
      <c r="F371" s="3">
        <v>1310.0</v>
      </c>
      <c r="G371" s="5">
        <f>VLOOKUP(D371,'Product details'!$B$3:$E$9,4,FALSE)</f>
        <v>300</v>
      </c>
      <c r="H371" s="6">
        <f>VLOOKUP(D371,'Product details'!$B$3:$E$9,3,FALSE)</f>
        <v>250</v>
      </c>
      <c r="I371" s="5">
        <f>VLOOKUP(D371,'Product details'!$B$3:$F$9,5,FALSE)</f>
        <v>80</v>
      </c>
      <c r="J371" s="6" t="str">
        <f>IFS(
  AND(F371&gt;=0, F371&lt;=2499), Regions!C$3,
  AND(F371&gt;=2500, F371&lt;=4999), Regions!C$4,
  AND(F371&gt;=5000, F371&lt;=7499), Regions!C$5,
  AND(F371&gt;=7500, F371&lt;=9999), Regions!C$6
)
</f>
        <v>North</v>
      </c>
      <c r="K371" s="7">
        <f t="array" ref="K371">IFS(
  E371="Economy",
  INDEX('Shipping cost'!$B:$E,
    IFS(
      H371&gt;=400, 12,
      H371&gt;=300, 11,
      H371&gt;=250, 10,
      H371&gt;=200, 9,
      H371&gt;=150, 8,
      H371&gt;=100, 7,
      H371&gt;=50, 6,
      H371&gt;=0, 5
    ),
    MATCH(J371, 'Shipping cost'!$B$4:$E$4, 0)
  ),
  E371="Standard",
  INDEX('Shipping cost'!$H:$K,
    IFS(
      H371&gt;=400, 12,
      H371&gt;=300, 11,
      H371&gt;=250, 10,
      H371&gt;=200, 9,
      H371&gt;=150, 8,
      H371&gt;=100, 7,
      H371&gt;=50, 6,
      H371&gt;=0, 5
    ),
    MATCH(J371, 'Shipping cost'!$H$4:$K$4, 0)
  ),
  E371="Express",
  INDEX('Shipping cost'!$N:$Q,
    IFS(
      H371&gt;=400, 12,
      H371&gt;=300, 11,
      H371&gt;=250, 10,
      H371&gt;=200, 9,
      H371&gt;=150, 8,
      H371&gt;=100, 7,
      H371&gt;=50, 6,
      H371&gt;=0, 5
    ),
    MATCH(J371, 'Shipping cost'!$N$4:$Q$4, 0)
  ),
  TRUE, 0
)
</f>
        <v>1.89</v>
      </c>
      <c r="L371" s="8">
        <f t="shared" si="1"/>
        <v>6</v>
      </c>
    </row>
    <row r="372" ht="15.75" customHeight="1">
      <c r="A372" s="3">
        <v>87082.0</v>
      </c>
      <c r="B372" s="4">
        <v>45086.0</v>
      </c>
      <c r="C372" s="3" t="s">
        <v>12</v>
      </c>
      <c r="D372" s="3" t="s">
        <v>13</v>
      </c>
      <c r="E372" s="3" t="s">
        <v>14</v>
      </c>
      <c r="F372" s="3">
        <v>8970.0</v>
      </c>
      <c r="G372" s="5">
        <f>VLOOKUP(D372,'Product details'!$B$3:$E$9,4,FALSE)</f>
        <v>300</v>
      </c>
      <c r="H372" s="6">
        <f>VLOOKUP(D372,'Product details'!$B$3:$E$9,3,FALSE)</f>
        <v>250</v>
      </c>
      <c r="I372" s="5">
        <f>VLOOKUP(D372,'Product details'!$B$3:$F$9,5,FALSE)</f>
        <v>80</v>
      </c>
      <c r="J372" s="6" t="str">
        <f>IFS(
  AND(F372&gt;=0, F372&lt;=2499), Regions!C$3,
  AND(F372&gt;=2500, F372&lt;=4999), Regions!C$4,
  AND(F372&gt;=5000, F372&lt;=7499), Regions!C$5,
  AND(F372&gt;=7500, F372&lt;=9999), Regions!C$6
)
</f>
        <v>West</v>
      </c>
      <c r="K372" s="7">
        <f t="array" ref="K372">IFS(
  E372="Economy",
  INDEX('Shipping cost'!$B:$E,
    IFS(
      H372&gt;=400, 12,
      H372&gt;=300, 11,
      H372&gt;=250, 10,
      H372&gt;=200, 9,
      H372&gt;=150, 8,
      H372&gt;=100, 7,
      H372&gt;=50, 6,
      H372&gt;=0, 5
    ),
    MATCH(J372, 'Shipping cost'!$B$4:$E$4, 0)
  ),
  E372="Standard",
  INDEX('Shipping cost'!$H:$K,
    IFS(
      H372&gt;=400, 12,
      H372&gt;=300, 11,
      H372&gt;=250, 10,
      H372&gt;=200, 9,
      H372&gt;=150, 8,
      H372&gt;=100, 7,
      H372&gt;=50, 6,
      H372&gt;=0, 5
    ),
    MATCH(J372, 'Shipping cost'!$H$4:$K$4, 0)
  ),
  E372="Express",
  INDEX('Shipping cost'!$N:$Q,
    IFS(
      H372&gt;=400, 12,
      H372&gt;=300, 11,
      H372&gt;=250, 10,
      H372&gt;=200, 9,
      H372&gt;=150, 8,
      H372&gt;=100, 7,
      H372&gt;=50, 6,
      H372&gt;=0, 5
    ),
    MATCH(J372, 'Shipping cost'!$N$4:$Q$4, 0)
  ),
  TRUE, 0
)
</f>
        <v>2.89</v>
      </c>
      <c r="L372" s="8">
        <f t="shared" si="1"/>
        <v>6</v>
      </c>
    </row>
    <row r="373" ht="15.75" customHeight="1">
      <c r="A373" s="3">
        <v>78646.0</v>
      </c>
      <c r="B373" s="4">
        <v>45087.0</v>
      </c>
      <c r="C373" s="3" t="s">
        <v>12</v>
      </c>
      <c r="D373" s="3" t="s">
        <v>18</v>
      </c>
      <c r="E373" s="3" t="s">
        <v>19</v>
      </c>
      <c r="F373" s="3">
        <v>1143.0</v>
      </c>
      <c r="G373" s="5">
        <f>VLOOKUP(D373,'Product details'!$B$3:$E$9,4,FALSE)</f>
        <v>25</v>
      </c>
      <c r="H373" s="6">
        <f>VLOOKUP(D373,'Product details'!$B$3:$E$9,3,FALSE)</f>
        <v>150</v>
      </c>
      <c r="I373" s="5">
        <f>VLOOKUP(D373,'Product details'!$B$3:$F$9,5,FALSE)</f>
        <v>5</v>
      </c>
      <c r="J373" s="6" t="str">
        <f>IFS(
  AND(F373&gt;=0, F373&lt;=2499), Regions!C$3,
  AND(F373&gt;=2500, F373&lt;=4999), Regions!C$4,
  AND(F373&gt;=5000, F373&lt;=7499), Regions!C$5,
  AND(F373&gt;=7500, F373&lt;=9999), Regions!C$6
)
</f>
        <v>North</v>
      </c>
      <c r="K373" s="7">
        <f t="array" ref="K373">IFS(
  E373="Economy",
  INDEX('Shipping cost'!$B:$E,
    IFS(
      H373&gt;=400, 12,
      H373&gt;=300, 11,
      H373&gt;=250, 10,
      H373&gt;=200, 9,
      H373&gt;=150, 8,
      H373&gt;=100, 7,
      H373&gt;=50, 6,
      H373&gt;=0, 5
    ),
    MATCH(J373, 'Shipping cost'!$B$4:$E$4, 0)
  ),
  E373="Standard",
  INDEX('Shipping cost'!$H:$K,
    IFS(
      H373&gt;=400, 12,
      H373&gt;=300, 11,
      H373&gt;=250, 10,
      H373&gt;=200, 9,
      H373&gt;=150, 8,
      H373&gt;=100, 7,
      H373&gt;=50, 6,
      H373&gt;=0, 5
    ),
    MATCH(J373, 'Shipping cost'!$H$4:$K$4, 0)
  ),
  E373="Express",
  INDEX('Shipping cost'!$N:$Q,
    IFS(
      H373&gt;=400, 12,
      H373&gt;=300, 11,
      H373&gt;=250, 10,
      H373&gt;=200, 9,
      H373&gt;=150, 8,
      H373&gt;=100, 7,
      H373&gt;=50, 6,
      H373&gt;=0, 5
    ),
    MATCH(J373, 'Shipping cost'!$N$4:$Q$4, 0)
  ),
  TRUE, 0
)
</f>
        <v>1.34</v>
      </c>
      <c r="L373" s="8">
        <f t="shared" si="1"/>
        <v>6</v>
      </c>
    </row>
    <row r="374" ht="15.75" customHeight="1">
      <c r="A374" s="3">
        <v>87984.0</v>
      </c>
      <c r="B374" s="4">
        <v>45087.0</v>
      </c>
      <c r="C374" s="3" t="s">
        <v>12</v>
      </c>
      <c r="D374" s="3" t="s">
        <v>20</v>
      </c>
      <c r="E374" s="3" t="s">
        <v>19</v>
      </c>
      <c r="F374" s="3">
        <v>6995.0</v>
      </c>
      <c r="G374" s="5">
        <f>VLOOKUP(D374,'Product details'!$B$3:$E$9,4,FALSE)</f>
        <v>50</v>
      </c>
      <c r="H374" s="6">
        <f>VLOOKUP(D374,'Product details'!$B$3:$E$9,3,FALSE)</f>
        <v>150</v>
      </c>
      <c r="I374" s="5">
        <f>VLOOKUP(D374,'Product details'!$B$3:$F$9,5,FALSE)</f>
        <v>9</v>
      </c>
      <c r="J374" s="6" t="str">
        <f>IFS(
  AND(F374&gt;=0, F374&lt;=2499), Regions!C$3,
  AND(F374&gt;=2500, F374&lt;=4999), Regions!C$4,
  AND(F374&gt;=5000, F374&lt;=7499), Regions!C$5,
  AND(F374&gt;=7500, F374&lt;=9999), Regions!C$6
)
</f>
        <v>South</v>
      </c>
      <c r="K374" s="7">
        <f t="array" ref="K374">IFS(
  E374="Economy",
  INDEX('Shipping cost'!$B:$E,
    IFS(
      H374&gt;=400, 12,
      H374&gt;=300, 11,
      H374&gt;=250, 10,
      H374&gt;=200, 9,
      H374&gt;=150, 8,
      H374&gt;=100, 7,
      H374&gt;=50, 6,
      H374&gt;=0, 5
    ),
    MATCH(J374, 'Shipping cost'!$B$4:$E$4, 0)
  ),
  E374="Standard",
  INDEX('Shipping cost'!$H:$K,
    IFS(
      H374&gt;=400, 12,
      H374&gt;=300, 11,
      H374&gt;=250, 10,
      H374&gt;=200, 9,
      H374&gt;=150, 8,
      H374&gt;=100, 7,
      H374&gt;=50, 6,
      H374&gt;=0, 5
    ),
    MATCH(J374, 'Shipping cost'!$H$4:$K$4, 0)
  ),
  E374="Express",
  INDEX('Shipping cost'!$N:$Q,
    IFS(
      H374&gt;=400, 12,
      H374&gt;=300, 11,
      H374&gt;=250, 10,
      H374&gt;=200, 9,
      H374&gt;=150, 8,
      H374&gt;=100, 7,
      H374&gt;=50, 6,
      H374&gt;=0, 5
    ),
    MATCH(J374, 'Shipping cost'!$N$4:$Q$4, 0)
  ),
  TRUE, 0
)
</f>
        <v>1.78</v>
      </c>
      <c r="L374" s="8">
        <f t="shared" si="1"/>
        <v>6</v>
      </c>
    </row>
    <row r="375" ht="15.75" customHeight="1">
      <c r="A375" s="3">
        <v>94049.0</v>
      </c>
      <c r="B375" s="4">
        <v>45087.0</v>
      </c>
      <c r="C375" s="3" t="s">
        <v>12</v>
      </c>
      <c r="D375" s="3" t="s">
        <v>15</v>
      </c>
      <c r="E375" s="3" t="s">
        <v>19</v>
      </c>
      <c r="F375" s="3">
        <v>1455.0</v>
      </c>
      <c r="G375" s="5">
        <f>VLOOKUP(D375,'Product details'!$B$3:$E$9,4,FALSE)</f>
        <v>30</v>
      </c>
      <c r="H375" s="6">
        <f>VLOOKUP(D375,'Product details'!$B$3:$E$9,3,FALSE)</f>
        <v>300</v>
      </c>
      <c r="I375" s="5">
        <f>VLOOKUP(D375,'Product details'!$B$3:$F$9,5,FALSE)</f>
        <v>7</v>
      </c>
      <c r="J375" s="6" t="str">
        <f>IFS(
  AND(F375&gt;=0, F375&lt;=2499), Regions!C$3,
  AND(F375&gt;=2500, F375&lt;=4999), Regions!C$4,
  AND(F375&gt;=5000, F375&lt;=7499), Regions!C$5,
  AND(F375&gt;=7500, F375&lt;=9999), Regions!C$6
)
</f>
        <v>North</v>
      </c>
      <c r="K375" s="7">
        <f t="array" ref="K375">IFS(
  E375="Economy",
  INDEX('Shipping cost'!$B:$E,
    IFS(
      H375&gt;=400, 12,
      H375&gt;=300, 11,
      H375&gt;=250, 10,
      H375&gt;=200, 9,
      H375&gt;=150, 8,
      H375&gt;=100, 7,
      H375&gt;=50, 6,
      H375&gt;=0, 5
    ),
    MATCH(J375, 'Shipping cost'!$B$4:$E$4, 0)
  ),
  E375="Standard",
  INDEX('Shipping cost'!$H:$K,
    IFS(
      H375&gt;=400, 12,
      H375&gt;=300, 11,
      H375&gt;=250, 10,
      H375&gt;=200, 9,
      H375&gt;=150, 8,
      H375&gt;=100, 7,
      H375&gt;=50, 6,
      H375&gt;=0, 5
    ),
    MATCH(J375, 'Shipping cost'!$H$4:$K$4, 0)
  ),
  E375="Express",
  INDEX('Shipping cost'!$N:$Q,
    IFS(
      H375&gt;=400, 12,
      H375&gt;=300, 11,
      H375&gt;=250, 10,
      H375&gt;=200, 9,
      H375&gt;=150, 8,
      H375&gt;=100, 7,
      H375&gt;=50, 6,
      H375&gt;=0, 5
    ),
    MATCH(J375, 'Shipping cost'!$N$4:$Q$4, 0)
  ),
  TRUE, 0
)
</f>
        <v>2.96</v>
      </c>
      <c r="L375" s="8">
        <f t="shared" si="1"/>
        <v>6</v>
      </c>
    </row>
    <row r="376" ht="15.75" customHeight="1">
      <c r="A376" s="3">
        <v>57306.0</v>
      </c>
      <c r="B376" s="4">
        <v>45088.0</v>
      </c>
      <c r="C376" s="3" t="s">
        <v>12</v>
      </c>
      <c r="D376" s="3" t="s">
        <v>13</v>
      </c>
      <c r="E376" s="3" t="s">
        <v>14</v>
      </c>
      <c r="F376" s="3">
        <v>7956.0</v>
      </c>
      <c r="G376" s="5">
        <f>VLOOKUP(D376,'Product details'!$B$3:$E$9,4,FALSE)</f>
        <v>300</v>
      </c>
      <c r="H376" s="6">
        <f>VLOOKUP(D376,'Product details'!$B$3:$E$9,3,FALSE)</f>
        <v>250</v>
      </c>
      <c r="I376" s="5">
        <f>VLOOKUP(D376,'Product details'!$B$3:$F$9,5,FALSE)</f>
        <v>80</v>
      </c>
      <c r="J376" s="6" t="str">
        <f>IFS(
  AND(F376&gt;=0, F376&lt;=2499), Regions!C$3,
  AND(F376&gt;=2500, F376&lt;=4999), Regions!C$4,
  AND(F376&gt;=5000, F376&lt;=7499), Regions!C$5,
  AND(F376&gt;=7500, F376&lt;=9999), Regions!C$6
)
</f>
        <v>West</v>
      </c>
      <c r="K376" s="7">
        <f t="array" ref="K376">IFS(
  E376="Economy",
  INDEX('Shipping cost'!$B:$E,
    IFS(
      H376&gt;=400, 12,
      H376&gt;=300, 11,
      H376&gt;=250, 10,
      H376&gt;=200, 9,
      H376&gt;=150, 8,
      H376&gt;=100, 7,
      H376&gt;=50, 6,
      H376&gt;=0, 5
    ),
    MATCH(J376, 'Shipping cost'!$B$4:$E$4, 0)
  ),
  E376="Standard",
  INDEX('Shipping cost'!$H:$K,
    IFS(
      H376&gt;=400, 12,
      H376&gt;=300, 11,
      H376&gt;=250, 10,
      H376&gt;=200, 9,
      H376&gt;=150, 8,
      H376&gt;=100, 7,
      H376&gt;=50, 6,
      H376&gt;=0, 5
    ),
    MATCH(J376, 'Shipping cost'!$H$4:$K$4, 0)
  ),
  E376="Express",
  INDEX('Shipping cost'!$N:$Q,
    IFS(
      H376&gt;=400, 12,
      H376&gt;=300, 11,
      H376&gt;=250, 10,
      H376&gt;=200, 9,
      H376&gt;=150, 8,
      H376&gt;=100, 7,
      H376&gt;=50, 6,
      H376&gt;=0, 5
    ),
    MATCH(J376, 'Shipping cost'!$N$4:$Q$4, 0)
  ),
  TRUE, 0
)
</f>
        <v>2.89</v>
      </c>
      <c r="L376" s="8">
        <f t="shared" si="1"/>
        <v>6</v>
      </c>
    </row>
    <row r="377" ht="15.75" customHeight="1">
      <c r="A377" s="3">
        <v>64157.0</v>
      </c>
      <c r="B377" s="4">
        <v>45089.0</v>
      </c>
      <c r="C377" s="3" t="s">
        <v>12</v>
      </c>
      <c r="D377" s="3" t="s">
        <v>13</v>
      </c>
      <c r="E377" s="3" t="s">
        <v>19</v>
      </c>
      <c r="F377" s="3">
        <v>7183.0</v>
      </c>
      <c r="G377" s="5">
        <f>VLOOKUP(D377,'Product details'!$B$3:$E$9,4,FALSE)</f>
        <v>300</v>
      </c>
      <c r="H377" s="6">
        <f>VLOOKUP(D377,'Product details'!$B$3:$E$9,3,FALSE)</f>
        <v>250</v>
      </c>
      <c r="I377" s="5">
        <f>VLOOKUP(D377,'Product details'!$B$3:$F$9,5,FALSE)</f>
        <v>80</v>
      </c>
      <c r="J377" s="6" t="str">
        <f>IFS(
  AND(F377&gt;=0, F377&lt;=2499), Regions!C$3,
  AND(F377&gt;=2500, F377&lt;=4999), Regions!C$4,
  AND(F377&gt;=5000, F377&lt;=7499), Regions!C$5,
  AND(F377&gt;=7500, F377&lt;=9999), Regions!C$6
)
</f>
        <v>South</v>
      </c>
      <c r="K377" s="7">
        <f t="array" ref="K377">IFS(
  E377="Economy",
  INDEX('Shipping cost'!$B:$E,
    IFS(
      H377&gt;=400, 12,
      H377&gt;=300, 11,
      H377&gt;=250, 10,
      H377&gt;=200, 9,
      H377&gt;=150, 8,
      H377&gt;=100, 7,
      H377&gt;=50, 6,
      H377&gt;=0, 5
    ),
    MATCH(J377, 'Shipping cost'!$B$4:$E$4, 0)
  ),
  E377="Standard",
  INDEX('Shipping cost'!$H:$K,
    IFS(
      H377&gt;=400, 12,
      H377&gt;=300, 11,
      H377&gt;=250, 10,
      H377&gt;=200, 9,
      H377&gt;=150, 8,
      H377&gt;=100, 7,
      H377&gt;=50, 6,
      H377&gt;=0, 5
    ),
    MATCH(J377, 'Shipping cost'!$H$4:$K$4, 0)
  ),
  E377="Express",
  INDEX('Shipping cost'!$N:$Q,
    IFS(
      H377&gt;=400, 12,
      H377&gt;=300, 11,
      H377&gt;=250, 10,
      H377&gt;=200, 9,
      H377&gt;=150, 8,
      H377&gt;=100, 7,
      H377&gt;=50, 6,
      H377&gt;=0, 5
    ),
    MATCH(J377, 'Shipping cost'!$N$4:$Q$4, 0)
  ),
  TRUE, 0
)
</f>
        <v>3.02</v>
      </c>
      <c r="L377" s="8">
        <f t="shared" si="1"/>
        <v>6</v>
      </c>
    </row>
    <row r="378" ht="15.75" customHeight="1">
      <c r="A378" s="3">
        <v>88179.0</v>
      </c>
      <c r="B378" s="4">
        <v>45089.0</v>
      </c>
      <c r="C378" s="3" t="s">
        <v>12</v>
      </c>
      <c r="D378" s="3" t="s">
        <v>13</v>
      </c>
      <c r="E378" s="3" t="s">
        <v>14</v>
      </c>
      <c r="F378" s="3">
        <v>1024.0</v>
      </c>
      <c r="G378" s="5">
        <f>VLOOKUP(D378,'Product details'!$B$3:$E$9,4,FALSE)</f>
        <v>300</v>
      </c>
      <c r="H378" s="6">
        <f>VLOOKUP(D378,'Product details'!$B$3:$E$9,3,FALSE)</f>
        <v>250</v>
      </c>
      <c r="I378" s="5">
        <f>VLOOKUP(D378,'Product details'!$B$3:$F$9,5,FALSE)</f>
        <v>80</v>
      </c>
      <c r="J378" s="6" t="str">
        <f>IFS(
  AND(F378&gt;=0, F378&lt;=2499), Regions!C$3,
  AND(F378&gt;=2500, F378&lt;=4999), Regions!C$4,
  AND(F378&gt;=5000, F378&lt;=7499), Regions!C$5,
  AND(F378&gt;=7500, F378&lt;=9999), Regions!C$6
)
</f>
        <v>North</v>
      </c>
      <c r="K378" s="7">
        <f t="array" ref="K378">IFS(
  E378="Economy",
  INDEX('Shipping cost'!$B:$E,
    IFS(
      H378&gt;=400, 12,
      H378&gt;=300, 11,
      H378&gt;=250, 10,
      H378&gt;=200, 9,
      H378&gt;=150, 8,
      H378&gt;=100, 7,
      H378&gt;=50, 6,
      H378&gt;=0, 5
    ),
    MATCH(J378, 'Shipping cost'!$B$4:$E$4, 0)
  ),
  E378="Standard",
  INDEX('Shipping cost'!$H:$K,
    IFS(
      H378&gt;=400, 12,
      H378&gt;=300, 11,
      H378&gt;=250, 10,
      H378&gt;=200, 9,
      H378&gt;=150, 8,
      H378&gt;=100, 7,
      H378&gt;=50, 6,
      H378&gt;=0, 5
    ),
    MATCH(J378, 'Shipping cost'!$H$4:$K$4, 0)
  ),
  E378="Express",
  INDEX('Shipping cost'!$N:$Q,
    IFS(
      H378&gt;=400, 12,
      H378&gt;=300, 11,
      H378&gt;=250, 10,
      H378&gt;=200, 9,
      H378&gt;=150, 8,
      H378&gt;=100, 7,
      H378&gt;=50, 6,
      H378&gt;=0, 5
    ),
    MATCH(J378, 'Shipping cost'!$N$4:$Q$4, 0)
  ),
  TRUE, 0
)
</f>
        <v>1.89</v>
      </c>
      <c r="L378" s="8">
        <f t="shared" si="1"/>
        <v>6</v>
      </c>
    </row>
    <row r="379" ht="15.75" customHeight="1">
      <c r="A379" s="3">
        <v>17424.0</v>
      </c>
      <c r="B379" s="4">
        <v>45090.0</v>
      </c>
      <c r="C379" s="3" t="s">
        <v>12</v>
      </c>
      <c r="D379" s="3" t="s">
        <v>16</v>
      </c>
      <c r="E379" s="3" t="s">
        <v>17</v>
      </c>
      <c r="F379" s="3">
        <v>6597.0</v>
      </c>
      <c r="G379" s="5">
        <f>VLOOKUP(D379,'Product details'!$B$3:$E$9,4,FALSE)</f>
        <v>5</v>
      </c>
      <c r="H379" s="6">
        <f>VLOOKUP(D379,'Product details'!$B$3:$E$9,3,FALSE)</f>
        <v>20</v>
      </c>
      <c r="I379" s="5">
        <f>VLOOKUP(D379,'Product details'!$B$3:$F$9,5,FALSE)</f>
        <v>1</v>
      </c>
      <c r="J379" s="6" t="str">
        <f>IFS(
  AND(F379&gt;=0, F379&lt;=2499), Regions!C$3,
  AND(F379&gt;=2500, F379&lt;=4999), Regions!C$4,
  AND(F379&gt;=5000, F379&lt;=7499), Regions!C$5,
  AND(F379&gt;=7500, F379&lt;=9999), Regions!C$6
)
</f>
        <v>South</v>
      </c>
      <c r="K379" s="7">
        <f t="array" ref="K379">IFS(
  E379="Economy",
  INDEX('Shipping cost'!$B:$E,
    IFS(
      H379&gt;=400, 12,
      H379&gt;=300, 11,
      H379&gt;=250, 10,
      H379&gt;=200, 9,
      H379&gt;=150, 8,
      H379&gt;=100, 7,
      H379&gt;=50, 6,
      H379&gt;=0, 5
    ),
    MATCH(J379, 'Shipping cost'!$B$4:$E$4, 0)
  ),
  E379="Standard",
  INDEX('Shipping cost'!$H:$K,
    IFS(
      H379&gt;=400, 12,
      H379&gt;=300, 11,
      H379&gt;=250, 10,
      H379&gt;=200, 9,
      H379&gt;=150, 8,
      H379&gt;=100, 7,
      H379&gt;=50, 6,
      H379&gt;=0, 5
    ),
    MATCH(J379, 'Shipping cost'!$H$4:$K$4, 0)
  ),
  E379="Express",
  INDEX('Shipping cost'!$N:$Q,
    IFS(
      H379&gt;=400, 12,
      H379&gt;=300, 11,
      H379&gt;=250, 10,
      H379&gt;=200, 9,
      H379&gt;=150, 8,
      H379&gt;=100, 7,
      H379&gt;=50, 6,
      H379&gt;=0, 5
    ),
    MATCH(J379, 'Shipping cost'!$N$4:$Q$4, 0)
  ),
  TRUE, 0
)
</f>
        <v>1.06</v>
      </c>
      <c r="L379" s="8">
        <f t="shared" si="1"/>
        <v>6</v>
      </c>
    </row>
    <row r="380" ht="15.75" customHeight="1">
      <c r="A380" s="3">
        <v>45450.0</v>
      </c>
      <c r="B380" s="4">
        <v>45090.0</v>
      </c>
      <c r="C380" s="3" t="s">
        <v>12</v>
      </c>
      <c r="D380" s="3" t="s">
        <v>18</v>
      </c>
      <c r="E380" s="3" t="s">
        <v>19</v>
      </c>
      <c r="F380" s="3">
        <v>8169.0</v>
      </c>
      <c r="G380" s="5">
        <f>VLOOKUP(D380,'Product details'!$B$3:$E$9,4,FALSE)</f>
        <v>25</v>
      </c>
      <c r="H380" s="6">
        <f>VLOOKUP(D380,'Product details'!$B$3:$E$9,3,FALSE)</f>
        <v>150</v>
      </c>
      <c r="I380" s="5">
        <f>VLOOKUP(D380,'Product details'!$B$3:$F$9,5,FALSE)</f>
        <v>5</v>
      </c>
      <c r="J380" s="6" t="str">
        <f>IFS(
  AND(F380&gt;=0, F380&lt;=2499), Regions!C$3,
  AND(F380&gt;=2500, F380&lt;=4999), Regions!C$4,
  AND(F380&gt;=5000, F380&lt;=7499), Regions!C$5,
  AND(F380&gt;=7500, F380&lt;=9999), Regions!C$6
)
</f>
        <v>West</v>
      </c>
      <c r="K380" s="7">
        <f t="array" ref="K380">IFS(
  E380="Economy",
  INDEX('Shipping cost'!$B:$E,
    IFS(
      H380&gt;=400, 12,
      H380&gt;=300, 11,
      H380&gt;=250, 10,
      H380&gt;=200, 9,
      H380&gt;=150, 8,
      H380&gt;=100, 7,
      H380&gt;=50, 6,
      H380&gt;=0, 5
    ),
    MATCH(J380, 'Shipping cost'!$B$4:$E$4, 0)
  ),
  E380="Standard",
  INDEX('Shipping cost'!$H:$K,
    IFS(
      H380&gt;=400, 12,
      H380&gt;=300, 11,
      H380&gt;=250, 10,
      H380&gt;=200, 9,
      H380&gt;=150, 8,
      H380&gt;=100, 7,
      H380&gt;=50, 6,
      H380&gt;=0, 5
    ),
    MATCH(J380, 'Shipping cost'!$H$4:$K$4, 0)
  ),
  E380="Express",
  INDEX('Shipping cost'!$N:$Q,
    IFS(
      H380&gt;=400, 12,
      H380&gt;=300, 11,
      H380&gt;=250, 10,
      H380&gt;=200, 9,
      H380&gt;=150, 8,
      H380&gt;=100, 7,
      H380&gt;=50, 6,
      H380&gt;=0, 5
    ),
    MATCH(J380, 'Shipping cost'!$N$4:$Q$4, 0)
  ),
  TRUE, 0
)
</f>
        <v>2.06</v>
      </c>
      <c r="L380" s="8">
        <f t="shared" si="1"/>
        <v>6</v>
      </c>
    </row>
    <row r="381" ht="15.75" customHeight="1">
      <c r="A381" s="3">
        <v>51010.0</v>
      </c>
      <c r="B381" s="4">
        <v>45090.0</v>
      </c>
      <c r="C381" s="3" t="s">
        <v>12</v>
      </c>
      <c r="D381" s="3" t="s">
        <v>13</v>
      </c>
      <c r="E381" s="3" t="s">
        <v>14</v>
      </c>
      <c r="F381" s="3">
        <v>8079.0</v>
      </c>
      <c r="G381" s="5">
        <f>VLOOKUP(D381,'Product details'!$B$3:$E$9,4,FALSE)</f>
        <v>300</v>
      </c>
      <c r="H381" s="6">
        <f>VLOOKUP(D381,'Product details'!$B$3:$E$9,3,FALSE)</f>
        <v>250</v>
      </c>
      <c r="I381" s="5">
        <f>VLOOKUP(D381,'Product details'!$B$3:$F$9,5,FALSE)</f>
        <v>80</v>
      </c>
      <c r="J381" s="6" t="str">
        <f>IFS(
  AND(F381&gt;=0, F381&lt;=2499), Regions!C$3,
  AND(F381&gt;=2500, F381&lt;=4999), Regions!C$4,
  AND(F381&gt;=5000, F381&lt;=7499), Regions!C$5,
  AND(F381&gt;=7500, F381&lt;=9999), Regions!C$6
)
</f>
        <v>West</v>
      </c>
      <c r="K381" s="7">
        <f t="array" ref="K381">IFS(
  E381="Economy",
  INDEX('Shipping cost'!$B:$E,
    IFS(
      H381&gt;=400, 12,
      H381&gt;=300, 11,
      H381&gt;=250, 10,
      H381&gt;=200, 9,
      H381&gt;=150, 8,
      H381&gt;=100, 7,
      H381&gt;=50, 6,
      H381&gt;=0, 5
    ),
    MATCH(J381, 'Shipping cost'!$B$4:$E$4, 0)
  ),
  E381="Standard",
  INDEX('Shipping cost'!$H:$K,
    IFS(
      H381&gt;=400, 12,
      H381&gt;=300, 11,
      H381&gt;=250, 10,
      H381&gt;=200, 9,
      H381&gt;=150, 8,
      H381&gt;=100, 7,
      H381&gt;=50, 6,
      H381&gt;=0, 5
    ),
    MATCH(J381, 'Shipping cost'!$H$4:$K$4, 0)
  ),
  E381="Express",
  INDEX('Shipping cost'!$N:$Q,
    IFS(
      H381&gt;=400, 12,
      H381&gt;=300, 11,
      H381&gt;=250, 10,
      H381&gt;=200, 9,
      H381&gt;=150, 8,
      H381&gt;=100, 7,
      H381&gt;=50, 6,
      H381&gt;=0, 5
    ),
    MATCH(J381, 'Shipping cost'!$N$4:$Q$4, 0)
  ),
  TRUE, 0
)
</f>
        <v>2.89</v>
      </c>
      <c r="L381" s="8">
        <f t="shared" si="1"/>
        <v>6</v>
      </c>
    </row>
    <row r="382" ht="15.75" customHeight="1">
      <c r="A382" s="3">
        <v>56515.0</v>
      </c>
      <c r="B382" s="4">
        <v>45090.0</v>
      </c>
      <c r="C382" s="3" t="s">
        <v>12</v>
      </c>
      <c r="D382" s="3" t="s">
        <v>13</v>
      </c>
      <c r="E382" s="3" t="s">
        <v>19</v>
      </c>
      <c r="F382" s="3">
        <v>3151.0</v>
      </c>
      <c r="G382" s="5">
        <f>VLOOKUP(D382,'Product details'!$B$3:$E$9,4,FALSE)</f>
        <v>300</v>
      </c>
      <c r="H382" s="6">
        <f>VLOOKUP(D382,'Product details'!$B$3:$E$9,3,FALSE)</f>
        <v>250</v>
      </c>
      <c r="I382" s="5">
        <f>VLOOKUP(D382,'Product details'!$B$3:$F$9,5,FALSE)</f>
        <v>80</v>
      </c>
      <c r="J382" s="6" t="str">
        <f>IFS(
  AND(F382&gt;=0, F382&lt;=2499), Regions!C$3,
  AND(F382&gt;=2500, F382&lt;=4999), Regions!C$4,
  AND(F382&gt;=5000, F382&lt;=7499), Regions!C$5,
  AND(F382&gt;=7500, F382&lt;=9999), Regions!C$6
)
</f>
        <v>East</v>
      </c>
      <c r="K382" s="7">
        <f t="array" ref="K382">IFS(
  E382="Economy",
  INDEX('Shipping cost'!$B:$E,
    IFS(
      H382&gt;=400, 12,
      H382&gt;=300, 11,
      H382&gt;=250, 10,
      H382&gt;=200, 9,
      H382&gt;=150, 8,
      H382&gt;=100, 7,
      H382&gt;=50, 6,
      H382&gt;=0, 5
    ),
    MATCH(J382, 'Shipping cost'!$B$4:$E$4, 0)
  ),
  E382="Standard",
  INDEX('Shipping cost'!$H:$K,
    IFS(
      H382&gt;=400, 12,
      H382&gt;=300, 11,
      H382&gt;=250, 10,
      H382&gt;=200, 9,
      H382&gt;=150, 8,
      H382&gt;=100, 7,
      H382&gt;=50, 6,
      H382&gt;=0, 5
    ),
    MATCH(J382, 'Shipping cost'!$H$4:$K$4, 0)
  ),
  E382="Express",
  INDEX('Shipping cost'!$N:$Q,
    IFS(
      H382&gt;=400, 12,
      H382&gt;=300, 11,
      H382&gt;=250, 10,
      H382&gt;=200, 9,
      H382&gt;=150, 8,
      H382&gt;=100, 7,
      H382&gt;=50, 6,
      H382&gt;=0, 5
    ),
    MATCH(J382, 'Shipping cost'!$N$4:$Q$4, 0)
  ),
  TRUE, 0
)
</f>
        <v>2.62</v>
      </c>
      <c r="L382" s="8">
        <f t="shared" si="1"/>
        <v>6</v>
      </c>
    </row>
    <row r="383" ht="15.75" customHeight="1">
      <c r="A383" s="3">
        <v>15777.0</v>
      </c>
      <c r="B383" s="4">
        <v>45091.0</v>
      </c>
      <c r="C383" s="3" t="s">
        <v>12</v>
      </c>
      <c r="D383" s="3" t="s">
        <v>15</v>
      </c>
      <c r="E383" s="3" t="s">
        <v>14</v>
      </c>
      <c r="F383" s="3">
        <v>1196.0</v>
      </c>
      <c r="G383" s="5">
        <f>VLOOKUP(D383,'Product details'!$B$3:$E$9,4,FALSE)</f>
        <v>30</v>
      </c>
      <c r="H383" s="6">
        <f>VLOOKUP(D383,'Product details'!$B$3:$E$9,3,FALSE)</f>
        <v>300</v>
      </c>
      <c r="I383" s="5">
        <f>VLOOKUP(D383,'Product details'!$B$3:$F$9,5,FALSE)</f>
        <v>7</v>
      </c>
      <c r="J383" s="6" t="str">
        <f>IFS(
  AND(F383&gt;=0, F383&lt;=2499), Regions!C$3,
  AND(F383&gt;=2500, F383&lt;=4999), Regions!C$4,
  AND(F383&gt;=5000, F383&lt;=7499), Regions!C$5,
  AND(F383&gt;=7500, F383&lt;=9999), Regions!C$6
)
</f>
        <v>North</v>
      </c>
      <c r="K383" s="7">
        <f t="array" ref="K383">IFS(
  E383="Economy",
  INDEX('Shipping cost'!$B:$E,
    IFS(
      H383&gt;=400, 12,
      H383&gt;=300, 11,
      H383&gt;=250, 10,
      H383&gt;=200, 9,
      H383&gt;=150, 8,
      H383&gt;=100, 7,
      H383&gt;=50, 6,
      H383&gt;=0, 5
    ),
    MATCH(J383, 'Shipping cost'!$B$4:$E$4, 0)
  ),
  E383="Standard",
  INDEX('Shipping cost'!$H:$K,
    IFS(
      H383&gt;=400, 12,
      H383&gt;=300, 11,
      H383&gt;=250, 10,
      H383&gt;=200, 9,
      H383&gt;=150, 8,
      H383&gt;=100, 7,
      H383&gt;=50, 6,
      H383&gt;=0, 5
    ),
    MATCH(J383, 'Shipping cost'!$H$4:$K$4, 0)
  ),
  E383="Express",
  INDEX('Shipping cost'!$N:$Q,
    IFS(
      H383&gt;=400, 12,
      H383&gt;=300, 11,
      H383&gt;=250, 10,
      H383&gt;=200, 9,
      H383&gt;=150, 8,
      H383&gt;=100, 7,
      H383&gt;=50, 6,
      H383&gt;=0, 5
    ),
    MATCH(J383, 'Shipping cost'!$N$4:$Q$4, 0)
  ),
  TRUE, 0
)
</f>
        <v>2.46</v>
      </c>
      <c r="L383" s="8">
        <f t="shared" si="1"/>
        <v>6</v>
      </c>
    </row>
    <row r="384" ht="15.75" customHeight="1">
      <c r="A384" s="3">
        <v>16404.0</v>
      </c>
      <c r="B384" s="4">
        <v>45091.0</v>
      </c>
      <c r="C384" s="3" t="s">
        <v>12</v>
      </c>
      <c r="D384" s="3" t="s">
        <v>16</v>
      </c>
      <c r="E384" s="3" t="s">
        <v>17</v>
      </c>
      <c r="F384" s="3">
        <v>2363.0</v>
      </c>
      <c r="G384" s="5">
        <f>VLOOKUP(D384,'Product details'!$B$3:$E$9,4,FALSE)</f>
        <v>5</v>
      </c>
      <c r="H384" s="6">
        <f>VLOOKUP(D384,'Product details'!$B$3:$E$9,3,FALSE)</f>
        <v>20</v>
      </c>
      <c r="I384" s="5">
        <f>VLOOKUP(D384,'Product details'!$B$3:$F$9,5,FALSE)</f>
        <v>1</v>
      </c>
      <c r="J384" s="6" t="str">
        <f>IFS(
  AND(F384&gt;=0, F384&lt;=2499), Regions!C$3,
  AND(F384&gt;=2500, F384&lt;=4999), Regions!C$4,
  AND(F384&gt;=5000, F384&lt;=7499), Regions!C$5,
  AND(F384&gt;=7500, F384&lt;=9999), Regions!C$6
)
</f>
        <v>North</v>
      </c>
      <c r="K384" s="7">
        <f t="array" ref="K384">IFS(
  E384="Economy",
  INDEX('Shipping cost'!$B:$E,
    IFS(
      H384&gt;=400, 12,
      H384&gt;=300, 11,
      H384&gt;=250, 10,
      H384&gt;=200, 9,
      H384&gt;=150, 8,
      H384&gt;=100, 7,
      H384&gt;=50, 6,
      H384&gt;=0, 5
    ),
    MATCH(J384, 'Shipping cost'!$B$4:$E$4, 0)
  ),
  E384="Standard",
  INDEX('Shipping cost'!$H:$K,
    IFS(
      H384&gt;=400, 12,
      H384&gt;=300, 11,
      H384&gt;=250, 10,
      H384&gt;=200, 9,
      H384&gt;=150, 8,
      H384&gt;=100, 7,
      H384&gt;=50, 6,
      H384&gt;=0, 5
    ),
    MATCH(J384, 'Shipping cost'!$H$4:$K$4, 0)
  ),
  E384="Express",
  INDEX('Shipping cost'!$N:$Q,
    IFS(
      H384&gt;=400, 12,
      H384&gt;=300, 11,
      H384&gt;=250, 10,
      H384&gt;=200, 9,
      H384&gt;=150, 8,
      H384&gt;=100, 7,
      H384&gt;=50, 6,
      H384&gt;=0, 5
    ),
    MATCH(J384, 'Shipping cost'!$N$4:$Q$4, 0)
  ),
  TRUE, 0
)
</f>
        <v>0.78</v>
      </c>
      <c r="L384" s="8">
        <f t="shared" si="1"/>
        <v>6</v>
      </c>
    </row>
    <row r="385" ht="15.75" customHeight="1">
      <c r="A385" s="3">
        <v>36862.0</v>
      </c>
      <c r="B385" s="4">
        <v>45091.0</v>
      </c>
      <c r="C385" s="3" t="s">
        <v>12</v>
      </c>
      <c r="D385" s="3" t="s">
        <v>13</v>
      </c>
      <c r="E385" s="3" t="s">
        <v>19</v>
      </c>
      <c r="F385" s="3">
        <v>9036.0</v>
      </c>
      <c r="G385" s="5">
        <f>VLOOKUP(D385,'Product details'!$B$3:$E$9,4,FALSE)</f>
        <v>300</v>
      </c>
      <c r="H385" s="6">
        <f>VLOOKUP(D385,'Product details'!$B$3:$E$9,3,FALSE)</f>
        <v>250</v>
      </c>
      <c r="I385" s="5">
        <f>VLOOKUP(D385,'Product details'!$B$3:$F$9,5,FALSE)</f>
        <v>80</v>
      </c>
      <c r="J385" s="6" t="str">
        <f>IFS(
  AND(F385&gt;=0, F385&lt;=2499), Regions!C$3,
  AND(F385&gt;=2500, F385&lt;=4999), Regions!C$4,
  AND(F385&gt;=5000, F385&lt;=7499), Regions!C$5,
  AND(F385&gt;=7500, F385&lt;=9999), Regions!C$6
)
</f>
        <v>West</v>
      </c>
      <c r="K385" s="7">
        <f t="array" ref="K385">IFS(
  E385="Economy",
  INDEX('Shipping cost'!$B:$E,
    IFS(
      H385&gt;=400, 12,
      H385&gt;=300, 11,
      H385&gt;=250, 10,
      H385&gt;=200, 9,
      H385&gt;=150, 8,
      H385&gt;=100, 7,
      H385&gt;=50, 6,
      H385&gt;=0, 5
    ),
    MATCH(J385, 'Shipping cost'!$B$4:$E$4, 0)
  ),
  E385="Standard",
  INDEX('Shipping cost'!$H:$K,
    IFS(
      H385&gt;=400, 12,
      H385&gt;=300, 11,
      H385&gt;=250, 10,
      H385&gt;=200, 9,
      H385&gt;=150, 8,
      H385&gt;=100, 7,
      H385&gt;=50, 6,
      H385&gt;=0, 5
    ),
    MATCH(J385, 'Shipping cost'!$H$4:$K$4, 0)
  ),
  E385="Express",
  INDEX('Shipping cost'!$N:$Q,
    IFS(
      H385&gt;=400, 12,
      H385&gt;=300, 11,
      H385&gt;=250, 10,
      H385&gt;=200, 9,
      H385&gt;=150, 8,
      H385&gt;=100, 7,
      H385&gt;=50, 6,
      H385&gt;=0, 5
    ),
    MATCH(J385, 'Shipping cost'!$N$4:$Q$4, 0)
  ),
  TRUE, 0
)
</f>
        <v>3.47</v>
      </c>
      <c r="L385" s="8">
        <f t="shared" si="1"/>
        <v>6</v>
      </c>
    </row>
    <row r="386" ht="15.75" customHeight="1">
      <c r="A386" s="3">
        <v>12015.0</v>
      </c>
      <c r="B386" s="4">
        <v>45092.0</v>
      </c>
      <c r="C386" s="3" t="s">
        <v>12</v>
      </c>
      <c r="D386" s="3" t="s">
        <v>22</v>
      </c>
      <c r="E386" s="3" t="s">
        <v>17</v>
      </c>
      <c r="F386" s="3">
        <v>5903.0</v>
      </c>
      <c r="G386" s="5">
        <f>VLOOKUP(D386,'Product details'!$B$3:$E$9,4,FALSE)</f>
        <v>20</v>
      </c>
      <c r="H386" s="6">
        <f>VLOOKUP(D386,'Product details'!$B$3:$E$9,3,FALSE)</f>
        <v>250</v>
      </c>
      <c r="I386" s="5">
        <f>VLOOKUP(D386,'Product details'!$B$3:$F$9,5,FALSE)</f>
        <v>3</v>
      </c>
      <c r="J386" s="6" t="str">
        <f>IFS(
  AND(F386&gt;=0, F386&lt;=2499), Regions!C$3,
  AND(F386&gt;=2500, F386&lt;=4999), Regions!C$4,
  AND(F386&gt;=5000, F386&lt;=7499), Regions!C$5,
  AND(F386&gt;=7500, F386&lt;=9999), Regions!C$6
)
</f>
        <v>South</v>
      </c>
      <c r="K386" s="7">
        <f t="array" ref="K386">IFS(
  E386="Economy",
  INDEX('Shipping cost'!$B:$E,
    IFS(
      H386&gt;=400, 12,
      H386&gt;=300, 11,
      H386&gt;=250, 10,
      H386&gt;=200, 9,
      H386&gt;=150, 8,
      H386&gt;=100, 7,
      H386&gt;=50, 6,
      H386&gt;=0, 5
    ),
    MATCH(J386, 'Shipping cost'!$B$4:$E$4, 0)
  ),
  E386="Standard",
  INDEX('Shipping cost'!$H:$K,
    IFS(
      H386&gt;=400, 12,
      H386&gt;=300, 11,
      H386&gt;=250, 10,
      H386&gt;=200, 9,
      H386&gt;=150, 8,
      H386&gt;=100, 7,
      H386&gt;=50, 6,
      H386&gt;=0, 5
    ),
    MATCH(J386, 'Shipping cost'!$H$4:$K$4, 0)
  ),
  E386="Express",
  INDEX('Shipping cost'!$N:$Q,
    IFS(
      H386&gt;=400, 12,
      H386&gt;=300, 11,
      H386&gt;=250, 10,
      H386&gt;=200, 9,
      H386&gt;=150, 8,
      H386&gt;=100, 7,
      H386&gt;=50, 6,
      H386&gt;=0, 5
    ),
    MATCH(J386, 'Shipping cost'!$N$4:$Q$4, 0)
  ),
  TRUE, 0
)
</f>
        <v>3.93</v>
      </c>
      <c r="L386" s="8">
        <f t="shared" si="1"/>
        <v>6</v>
      </c>
    </row>
    <row r="387" ht="15.75" customHeight="1">
      <c r="A387" s="3">
        <v>23240.0</v>
      </c>
      <c r="B387" s="4">
        <v>45092.0</v>
      </c>
      <c r="C387" s="3" t="s">
        <v>12</v>
      </c>
      <c r="D387" s="3" t="s">
        <v>15</v>
      </c>
      <c r="E387" s="3" t="s">
        <v>14</v>
      </c>
      <c r="F387" s="3">
        <v>1285.0</v>
      </c>
      <c r="G387" s="5">
        <f>VLOOKUP(D387,'Product details'!$B$3:$E$9,4,FALSE)</f>
        <v>30</v>
      </c>
      <c r="H387" s="6">
        <f>VLOOKUP(D387,'Product details'!$B$3:$E$9,3,FALSE)</f>
        <v>300</v>
      </c>
      <c r="I387" s="5">
        <f>VLOOKUP(D387,'Product details'!$B$3:$F$9,5,FALSE)</f>
        <v>7</v>
      </c>
      <c r="J387" s="6" t="str">
        <f>IFS(
  AND(F387&gt;=0, F387&lt;=2499), Regions!C$3,
  AND(F387&gt;=2500, F387&lt;=4999), Regions!C$4,
  AND(F387&gt;=5000, F387&lt;=7499), Regions!C$5,
  AND(F387&gt;=7500, F387&lt;=9999), Regions!C$6
)
</f>
        <v>North</v>
      </c>
      <c r="K387" s="7">
        <f t="array" ref="K387">IFS(
  E387="Economy",
  INDEX('Shipping cost'!$B:$E,
    IFS(
      H387&gt;=400, 12,
      H387&gt;=300, 11,
      H387&gt;=250, 10,
      H387&gt;=200, 9,
      H387&gt;=150, 8,
      H387&gt;=100, 7,
      H387&gt;=50, 6,
      H387&gt;=0, 5
    ),
    MATCH(J387, 'Shipping cost'!$B$4:$E$4, 0)
  ),
  E387="Standard",
  INDEX('Shipping cost'!$H:$K,
    IFS(
      H387&gt;=400, 12,
      H387&gt;=300, 11,
      H387&gt;=250, 10,
      H387&gt;=200, 9,
      H387&gt;=150, 8,
      H387&gt;=100, 7,
      H387&gt;=50, 6,
      H387&gt;=0, 5
    ),
    MATCH(J387, 'Shipping cost'!$H$4:$K$4, 0)
  ),
  E387="Express",
  INDEX('Shipping cost'!$N:$Q,
    IFS(
      H387&gt;=400, 12,
      H387&gt;=300, 11,
      H387&gt;=250, 10,
      H387&gt;=200, 9,
      H387&gt;=150, 8,
      H387&gt;=100, 7,
      H387&gt;=50, 6,
      H387&gt;=0, 5
    ),
    MATCH(J387, 'Shipping cost'!$N$4:$Q$4, 0)
  ),
  TRUE, 0
)
</f>
        <v>2.46</v>
      </c>
      <c r="L387" s="8">
        <f t="shared" si="1"/>
        <v>6</v>
      </c>
    </row>
    <row r="388" ht="15.75" customHeight="1">
      <c r="A388" s="3">
        <v>28825.0</v>
      </c>
      <c r="B388" s="4">
        <v>45092.0</v>
      </c>
      <c r="C388" s="3" t="s">
        <v>12</v>
      </c>
      <c r="D388" s="3" t="s">
        <v>13</v>
      </c>
      <c r="E388" s="3" t="s">
        <v>19</v>
      </c>
      <c r="F388" s="3">
        <v>2828.0</v>
      </c>
      <c r="G388" s="5">
        <f>VLOOKUP(D388,'Product details'!$B$3:$E$9,4,FALSE)</f>
        <v>300</v>
      </c>
      <c r="H388" s="6">
        <f>VLOOKUP(D388,'Product details'!$B$3:$E$9,3,FALSE)</f>
        <v>250</v>
      </c>
      <c r="I388" s="5">
        <f>VLOOKUP(D388,'Product details'!$B$3:$F$9,5,FALSE)</f>
        <v>80</v>
      </c>
      <c r="J388" s="6" t="str">
        <f>IFS(
  AND(F388&gt;=0, F388&lt;=2499), Regions!C$3,
  AND(F388&gt;=2500, F388&lt;=4999), Regions!C$4,
  AND(F388&gt;=5000, F388&lt;=7499), Regions!C$5,
  AND(F388&gt;=7500, F388&lt;=9999), Regions!C$6
)
</f>
        <v>East</v>
      </c>
      <c r="K388" s="7">
        <f t="array" ref="K388">IFS(
  E388="Economy",
  INDEX('Shipping cost'!$B:$E,
    IFS(
      H388&gt;=400, 12,
      H388&gt;=300, 11,
      H388&gt;=250, 10,
      H388&gt;=200, 9,
      H388&gt;=150, 8,
      H388&gt;=100, 7,
      H388&gt;=50, 6,
      H388&gt;=0, 5
    ),
    MATCH(J388, 'Shipping cost'!$B$4:$E$4, 0)
  ),
  E388="Standard",
  INDEX('Shipping cost'!$H:$K,
    IFS(
      H388&gt;=400, 12,
      H388&gt;=300, 11,
      H388&gt;=250, 10,
      H388&gt;=200, 9,
      H388&gt;=150, 8,
      H388&gt;=100, 7,
      H388&gt;=50, 6,
      H388&gt;=0, 5
    ),
    MATCH(J388, 'Shipping cost'!$H$4:$K$4, 0)
  ),
  E388="Express",
  INDEX('Shipping cost'!$N:$Q,
    IFS(
      H388&gt;=400, 12,
      H388&gt;=300, 11,
      H388&gt;=250, 10,
      H388&gt;=200, 9,
      H388&gt;=150, 8,
      H388&gt;=100, 7,
      H388&gt;=50, 6,
      H388&gt;=0, 5
    ),
    MATCH(J388, 'Shipping cost'!$N$4:$Q$4, 0)
  ),
  TRUE, 0
)
</f>
        <v>2.62</v>
      </c>
      <c r="L388" s="8">
        <f t="shared" si="1"/>
        <v>6</v>
      </c>
    </row>
    <row r="389" ht="15.75" customHeight="1">
      <c r="A389" s="3">
        <v>82329.0</v>
      </c>
      <c r="B389" s="4">
        <v>45092.0</v>
      </c>
      <c r="C389" s="3" t="s">
        <v>12</v>
      </c>
      <c r="D389" s="3" t="s">
        <v>23</v>
      </c>
      <c r="E389" s="3" t="s">
        <v>19</v>
      </c>
      <c r="F389" s="3">
        <v>9996.0</v>
      </c>
      <c r="G389" s="5">
        <f>VLOOKUP(D389,'Product details'!$B$3:$E$9,4,FALSE)</f>
        <v>25</v>
      </c>
      <c r="H389" s="6">
        <f>VLOOKUP(D389,'Product details'!$B$3:$E$9,3,FALSE)</f>
        <v>50</v>
      </c>
      <c r="I389" s="5">
        <f>VLOOKUP(D389,'Product details'!$B$3:$F$9,5,FALSE)</f>
        <v>3</v>
      </c>
      <c r="J389" s="6" t="str">
        <f>IFS(
  AND(F389&gt;=0, F389&lt;=2499), Regions!C$3,
  AND(F389&gt;=2500, F389&lt;=4999), Regions!C$4,
  AND(F389&gt;=5000, F389&lt;=7499), Regions!C$5,
  AND(F389&gt;=7500, F389&lt;=9999), Regions!C$6
)
</f>
        <v>West</v>
      </c>
      <c r="K389" s="7">
        <f t="array" ref="K389">IFS(
  E389="Economy",
  INDEX('Shipping cost'!$B:$E,
    IFS(
      H389&gt;=400, 12,
      H389&gt;=300, 11,
      H389&gt;=250, 10,
      H389&gt;=200, 9,
      H389&gt;=150, 8,
      H389&gt;=100, 7,
      H389&gt;=50, 6,
      H389&gt;=0, 5
    ),
    MATCH(J389, 'Shipping cost'!$B$4:$E$4, 0)
  ),
  E389="Standard",
  INDEX('Shipping cost'!$H:$K,
    IFS(
      H389&gt;=400, 12,
      H389&gt;=300, 11,
      H389&gt;=250, 10,
      H389&gt;=200, 9,
      H389&gt;=150, 8,
      H389&gt;=100, 7,
      H389&gt;=50, 6,
      H389&gt;=0, 5
    ),
    MATCH(J389, 'Shipping cost'!$H$4:$K$4, 0)
  ),
  E389="Express",
  INDEX('Shipping cost'!$N:$Q,
    IFS(
      H389&gt;=400, 12,
      H389&gt;=300, 11,
      H389&gt;=250, 10,
      H389&gt;=200, 9,
      H389&gt;=150, 8,
      H389&gt;=100, 7,
      H389&gt;=50, 6,
      H389&gt;=0, 5
    ),
    MATCH(J389, 'Shipping cost'!$N$4:$Q$4, 0)
  ),
  TRUE, 0
)
</f>
        <v>1.22</v>
      </c>
      <c r="L389" s="8">
        <f t="shared" si="1"/>
        <v>6</v>
      </c>
    </row>
    <row r="390" ht="15.75" customHeight="1">
      <c r="A390" s="3">
        <v>96760.0</v>
      </c>
      <c r="B390" s="10">
        <v>45092.0</v>
      </c>
      <c r="C390" s="11" t="s">
        <v>12</v>
      </c>
      <c r="D390" s="3" t="s">
        <v>18</v>
      </c>
      <c r="E390" s="3" t="s">
        <v>17</v>
      </c>
      <c r="F390" s="3">
        <v>7519.0</v>
      </c>
      <c r="G390" s="5">
        <f>VLOOKUP(D390,'Product details'!$B$3:$E$9,4,FALSE)</f>
        <v>25</v>
      </c>
      <c r="H390" s="6">
        <f>VLOOKUP(D390,'Product details'!$B$3:$E$9,3,FALSE)</f>
        <v>150</v>
      </c>
      <c r="I390" s="5">
        <f>VLOOKUP(D390,'Product details'!$B$3:$F$9,5,FALSE)</f>
        <v>5</v>
      </c>
      <c r="J390" s="6" t="str">
        <f>IFS(
  AND(F390&gt;=0, F390&lt;=2499), Regions!C$3,
  AND(F390&gt;=2500, F390&lt;=4999), Regions!C$4,
  AND(F390&gt;=5000, F390&lt;=7499), Regions!C$5,
  AND(F390&gt;=7500, F390&lt;=9999), Regions!C$6
)
</f>
        <v>West</v>
      </c>
      <c r="K390" s="7">
        <f t="array" ref="K390">IFS(
  E390="Economy",
  INDEX('Shipping cost'!$B:$E,
    IFS(
      H390&gt;=400, 12,
      H390&gt;=300, 11,
      H390&gt;=250, 10,
      H390&gt;=200, 9,
      H390&gt;=150, 8,
      H390&gt;=100, 7,
      H390&gt;=50, 6,
      H390&gt;=0, 5
    ),
    MATCH(J390, 'Shipping cost'!$B$4:$E$4, 0)
  ),
  E390="Standard",
  INDEX('Shipping cost'!$H:$K,
    IFS(
      H390&gt;=400, 12,
      H390&gt;=300, 11,
      H390&gt;=250, 10,
      H390&gt;=200, 9,
      H390&gt;=150, 8,
      H390&gt;=100, 7,
      H390&gt;=50, 6,
      H390&gt;=0, 5
    ),
    MATCH(J390, 'Shipping cost'!$H$4:$K$4, 0)
  ),
  E390="Express",
  INDEX('Shipping cost'!$N:$Q,
    IFS(
      H390&gt;=400, 12,
      H390&gt;=300, 11,
      H390&gt;=250, 10,
      H390&gt;=200, 9,
      H390&gt;=150, 8,
      H390&gt;=100, 7,
      H390&gt;=50, 6,
      H390&gt;=0, 5
    ),
    MATCH(J390, 'Shipping cost'!$N$4:$Q$4, 0)
  ),
  TRUE, 0
)
</f>
        <v>2.68</v>
      </c>
      <c r="L390" s="8">
        <f t="shared" si="1"/>
        <v>6</v>
      </c>
    </row>
    <row r="391" ht="15.75" customHeight="1">
      <c r="A391" s="3">
        <v>68270.0</v>
      </c>
      <c r="B391" s="10">
        <v>45093.0</v>
      </c>
      <c r="C391" s="11" t="s">
        <v>12</v>
      </c>
      <c r="D391" s="3" t="s">
        <v>22</v>
      </c>
      <c r="E391" s="3" t="s">
        <v>14</v>
      </c>
      <c r="F391" s="3">
        <v>2995.0</v>
      </c>
      <c r="G391" s="5">
        <f>VLOOKUP(D391,'Product details'!$B$3:$E$9,4,FALSE)</f>
        <v>20</v>
      </c>
      <c r="H391" s="6">
        <f>VLOOKUP(D391,'Product details'!$B$3:$E$9,3,FALSE)</f>
        <v>250</v>
      </c>
      <c r="I391" s="5">
        <f>VLOOKUP(D391,'Product details'!$B$3:$F$9,5,FALSE)</f>
        <v>3</v>
      </c>
      <c r="J391" s="6" t="str">
        <f>IFS(
  AND(F391&gt;=0, F391&lt;=2499), Regions!C$3,
  AND(F391&gt;=2500, F391&lt;=4999), Regions!C$4,
  AND(F391&gt;=5000, F391&lt;=7499), Regions!C$5,
  AND(F391&gt;=7500, F391&lt;=9999), Regions!C$6
)
</f>
        <v>East</v>
      </c>
      <c r="K391" s="7">
        <f t="array" ref="K391">IFS(
  E391="Economy",
  INDEX('Shipping cost'!$B:$E,
    IFS(
      H391&gt;=400, 12,
      H391&gt;=300, 11,
      H391&gt;=250, 10,
      H391&gt;=200, 9,
      H391&gt;=150, 8,
      H391&gt;=100, 7,
      H391&gt;=50, 6,
      H391&gt;=0, 5
    ),
    MATCH(J391, 'Shipping cost'!$B$4:$E$4, 0)
  ),
  E391="Standard",
  INDEX('Shipping cost'!$H:$K,
    IFS(
      H391&gt;=400, 12,
      H391&gt;=300, 11,
      H391&gt;=250, 10,
      H391&gt;=200, 9,
      H391&gt;=150, 8,
      H391&gt;=100, 7,
      H391&gt;=50, 6,
      H391&gt;=0, 5
    ),
    MATCH(J391, 'Shipping cost'!$H$4:$K$4, 0)
  ),
  E391="Express",
  INDEX('Shipping cost'!$N:$Q,
    IFS(
      H391&gt;=400, 12,
      H391&gt;=300, 11,
      H391&gt;=250, 10,
      H391&gt;=200, 9,
      H391&gt;=150, 8,
      H391&gt;=100, 7,
      H391&gt;=50, 6,
      H391&gt;=0, 5
    ),
    MATCH(J391, 'Shipping cost'!$N$4:$Q$4, 0)
  ),
  TRUE, 0
)
</f>
        <v>2.18</v>
      </c>
      <c r="L391" s="8">
        <f t="shared" si="1"/>
        <v>6</v>
      </c>
    </row>
    <row r="392" ht="15.75" customHeight="1">
      <c r="A392" s="3">
        <v>88716.0</v>
      </c>
      <c r="B392" s="4">
        <v>45093.0</v>
      </c>
      <c r="C392" s="3" t="s">
        <v>12</v>
      </c>
      <c r="D392" s="3" t="s">
        <v>13</v>
      </c>
      <c r="E392" s="3" t="s">
        <v>17</v>
      </c>
      <c r="F392" s="3">
        <v>4650.0</v>
      </c>
      <c r="G392" s="5">
        <f>VLOOKUP(D392,'Product details'!$B$3:$E$9,4,FALSE)</f>
        <v>300</v>
      </c>
      <c r="H392" s="6">
        <f>VLOOKUP(D392,'Product details'!$B$3:$E$9,3,FALSE)</f>
        <v>250</v>
      </c>
      <c r="I392" s="5">
        <f>VLOOKUP(D392,'Product details'!$B$3:$F$9,5,FALSE)</f>
        <v>80</v>
      </c>
      <c r="J392" s="6" t="str">
        <f>IFS(
  AND(F392&gt;=0, F392&lt;=2499), Regions!C$3,
  AND(F392&gt;=2500, F392&lt;=4999), Regions!C$4,
  AND(F392&gt;=5000, F392&lt;=7499), Regions!C$5,
  AND(F392&gt;=7500, F392&lt;=9999), Regions!C$6
)
</f>
        <v>East</v>
      </c>
      <c r="K392" s="7">
        <f t="array" ref="K392">IFS(
  E392="Economy",
  INDEX('Shipping cost'!$B:$E,
    IFS(
      H392&gt;=400, 12,
      H392&gt;=300, 11,
      H392&gt;=250, 10,
      H392&gt;=200, 9,
      H392&gt;=150, 8,
      H392&gt;=100, 7,
      H392&gt;=50, 6,
      H392&gt;=0, 5
    ),
    MATCH(J392, 'Shipping cost'!$B$4:$E$4, 0)
  ),
  E392="Standard",
  INDEX('Shipping cost'!$H:$K,
    IFS(
      H392&gt;=400, 12,
      H392&gt;=300, 11,
      H392&gt;=250, 10,
      H392&gt;=200, 9,
      H392&gt;=150, 8,
      H392&gt;=100, 7,
      H392&gt;=50, 6,
      H392&gt;=0, 5
    ),
    MATCH(J392, 'Shipping cost'!$H$4:$K$4, 0)
  ),
  E392="Express",
  INDEX('Shipping cost'!$N:$Q,
    IFS(
      H392&gt;=400, 12,
      H392&gt;=300, 11,
      H392&gt;=250, 10,
      H392&gt;=200, 9,
      H392&gt;=150, 8,
      H392&gt;=100, 7,
      H392&gt;=50, 6,
      H392&gt;=0, 5
    ),
    MATCH(J392, 'Shipping cost'!$N$4:$Q$4, 0)
  ),
  TRUE, 0
)
</f>
        <v>3.41</v>
      </c>
      <c r="L392" s="8">
        <f t="shared" si="1"/>
        <v>6</v>
      </c>
    </row>
    <row r="393" ht="15.75" customHeight="1">
      <c r="A393" s="3">
        <v>19462.0</v>
      </c>
      <c r="B393" s="4">
        <v>45094.0</v>
      </c>
      <c r="C393" s="3" t="s">
        <v>12</v>
      </c>
      <c r="D393" s="3" t="s">
        <v>16</v>
      </c>
      <c r="E393" s="3" t="s">
        <v>19</v>
      </c>
      <c r="F393" s="3">
        <v>1880.0</v>
      </c>
      <c r="G393" s="5">
        <f>VLOOKUP(D393,'Product details'!$B$3:$E$9,4,FALSE)</f>
        <v>5</v>
      </c>
      <c r="H393" s="6">
        <f>VLOOKUP(D393,'Product details'!$B$3:$E$9,3,FALSE)</f>
        <v>20</v>
      </c>
      <c r="I393" s="5">
        <f>VLOOKUP(D393,'Product details'!$B$3:$F$9,5,FALSE)</f>
        <v>1</v>
      </c>
      <c r="J393" s="6" t="str">
        <f>IFS(
  AND(F393&gt;=0, F393&lt;=2499), Regions!C$3,
  AND(F393&gt;=2500, F393&lt;=4999), Regions!C$4,
  AND(F393&gt;=5000, F393&lt;=7499), Regions!C$5,
  AND(F393&gt;=7500, F393&lt;=9999), Regions!C$6
)
</f>
        <v>North</v>
      </c>
      <c r="K393" s="7">
        <f t="array" ref="K393">IFS(
  E393="Economy",
  INDEX('Shipping cost'!$B:$E,
    IFS(
      H393&gt;=400, 12,
      H393&gt;=300, 11,
      H393&gt;=250, 10,
      H393&gt;=200, 9,
      H393&gt;=150, 8,
      H393&gt;=100, 7,
      H393&gt;=50, 6,
      H393&gt;=0, 5
    ),
    MATCH(J393, 'Shipping cost'!$B$4:$E$4, 0)
  ),
  E393="Standard",
  INDEX('Shipping cost'!$H:$K,
    IFS(
      H393&gt;=400, 12,
      H393&gt;=300, 11,
      H393&gt;=250, 10,
      H393&gt;=200, 9,
      H393&gt;=150, 8,
      H393&gt;=100, 7,
      H393&gt;=50, 6,
      H393&gt;=0, 5
    ),
    MATCH(J393, 'Shipping cost'!$H$4:$K$4, 0)
  ),
  E393="Express",
  INDEX('Shipping cost'!$N:$Q,
    IFS(
      H393&gt;=400, 12,
      H393&gt;=300, 11,
      H393&gt;=250, 10,
      H393&gt;=200, 9,
      H393&gt;=150, 8,
      H393&gt;=100, 7,
      H393&gt;=50, 6,
      H393&gt;=0, 5
    ),
    MATCH(J393, 'Shipping cost'!$N$4:$Q$4, 0)
  ),
  TRUE, 0
)
</f>
        <v>0.6</v>
      </c>
      <c r="L393" s="8">
        <f t="shared" si="1"/>
        <v>6</v>
      </c>
    </row>
    <row r="394" ht="15.75" customHeight="1">
      <c r="A394" s="3">
        <v>66126.0</v>
      </c>
      <c r="B394" s="4">
        <v>45094.0</v>
      </c>
      <c r="C394" s="3" t="s">
        <v>12</v>
      </c>
      <c r="D394" s="3" t="s">
        <v>13</v>
      </c>
      <c r="E394" s="3" t="s">
        <v>14</v>
      </c>
      <c r="F394" s="3">
        <v>1719.0</v>
      </c>
      <c r="G394" s="5">
        <f>VLOOKUP(D394,'Product details'!$B$3:$E$9,4,FALSE)</f>
        <v>300</v>
      </c>
      <c r="H394" s="6">
        <f>VLOOKUP(D394,'Product details'!$B$3:$E$9,3,FALSE)</f>
        <v>250</v>
      </c>
      <c r="I394" s="5">
        <f>VLOOKUP(D394,'Product details'!$B$3:$F$9,5,FALSE)</f>
        <v>80</v>
      </c>
      <c r="J394" s="6" t="str">
        <f>IFS(
  AND(F394&gt;=0, F394&lt;=2499), Regions!C$3,
  AND(F394&gt;=2500, F394&lt;=4999), Regions!C$4,
  AND(F394&gt;=5000, F394&lt;=7499), Regions!C$5,
  AND(F394&gt;=7500, F394&lt;=9999), Regions!C$6
)
</f>
        <v>North</v>
      </c>
      <c r="K394" s="7">
        <f t="array" ref="K394">IFS(
  E394="Economy",
  INDEX('Shipping cost'!$B:$E,
    IFS(
      H394&gt;=400, 12,
      H394&gt;=300, 11,
      H394&gt;=250, 10,
      H394&gt;=200, 9,
      H394&gt;=150, 8,
      H394&gt;=100, 7,
      H394&gt;=50, 6,
      H394&gt;=0, 5
    ),
    MATCH(J394, 'Shipping cost'!$B$4:$E$4, 0)
  ),
  E394="Standard",
  INDEX('Shipping cost'!$H:$K,
    IFS(
      H394&gt;=400, 12,
      H394&gt;=300, 11,
      H394&gt;=250, 10,
      H394&gt;=200, 9,
      H394&gt;=150, 8,
      H394&gt;=100, 7,
      H394&gt;=50, 6,
      H394&gt;=0, 5
    ),
    MATCH(J394, 'Shipping cost'!$H$4:$K$4, 0)
  ),
  E394="Express",
  INDEX('Shipping cost'!$N:$Q,
    IFS(
      H394&gt;=400, 12,
      H394&gt;=300, 11,
      H394&gt;=250, 10,
      H394&gt;=200, 9,
      H394&gt;=150, 8,
      H394&gt;=100, 7,
      H394&gt;=50, 6,
      H394&gt;=0, 5
    ),
    MATCH(J394, 'Shipping cost'!$N$4:$Q$4, 0)
  ),
  TRUE, 0
)
</f>
        <v>1.89</v>
      </c>
      <c r="L394" s="8">
        <f t="shared" si="1"/>
        <v>6</v>
      </c>
    </row>
    <row r="395" ht="15.75" customHeight="1">
      <c r="A395" s="3">
        <v>12478.0</v>
      </c>
      <c r="B395" s="4">
        <v>45095.0</v>
      </c>
      <c r="C395" s="3" t="s">
        <v>12</v>
      </c>
      <c r="D395" s="3" t="s">
        <v>13</v>
      </c>
      <c r="E395" s="3" t="s">
        <v>17</v>
      </c>
      <c r="F395" s="3">
        <v>3544.0</v>
      </c>
      <c r="G395" s="5">
        <f>VLOOKUP(D395,'Product details'!$B$3:$E$9,4,FALSE)</f>
        <v>300</v>
      </c>
      <c r="H395" s="6">
        <f>VLOOKUP(D395,'Product details'!$B$3:$E$9,3,FALSE)</f>
        <v>250</v>
      </c>
      <c r="I395" s="5">
        <f>VLOOKUP(D395,'Product details'!$B$3:$F$9,5,FALSE)</f>
        <v>80</v>
      </c>
      <c r="J395" s="6" t="str">
        <f>IFS(
  AND(F395&gt;=0, F395&lt;=2499), Regions!C$3,
  AND(F395&gt;=2500, F395&lt;=4999), Regions!C$4,
  AND(F395&gt;=5000, F395&lt;=7499), Regions!C$5,
  AND(F395&gt;=7500, F395&lt;=9999), Regions!C$6
)
</f>
        <v>East</v>
      </c>
      <c r="K395" s="7">
        <f t="array" ref="K395">IFS(
  E395="Economy",
  INDEX('Shipping cost'!$B:$E,
    IFS(
      H395&gt;=400, 12,
      H395&gt;=300, 11,
      H395&gt;=250, 10,
      H395&gt;=200, 9,
      H395&gt;=150, 8,
      H395&gt;=100, 7,
      H395&gt;=50, 6,
      H395&gt;=0, 5
    ),
    MATCH(J395, 'Shipping cost'!$B$4:$E$4, 0)
  ),
  E395="Standard",
  INDEX('Shipping cost'!$H:$K,
    IFS(
      H395&gt;=400, 12,
      H395&gt;=300, 11,
      H395&gt;=250, 10,
      H395&gt;=200, 9,
      H395&gt;=150, 8,
      H395&gt;=100, 7,
      H395&gt;=50, 6,
      H395&gt;=0, 5
    ),
    MATCH(J395, 'Shipping cost'!$H$4:$K$4, 0)
  ),
  E395="Express",
  INDEX('Shipping cost'!$N:$Q,
    IFS(
      H395&gt;=400, 12,
      H395&gt;=300, 11,
      H395&gt;=250, 10,
      H395&gt;=200, 9,
      H395&gt;=150, 8,
      H395&gt;=100, 7,
      H395&gt;=50, 6,
      H395&gt;=0, 5
    ),
    MATCH(J395, 'Shipping cost'!$N$4:$Q$4, 0)
  ),
  TRUE, 0
)
</f>
        <v>3.41</v>
      </c>
      <c r="L395" s="8">
        <f t="shared" si="1"/>
        <v>6</v>
      </c>
    </row>
    <row r="396" ht="15.75" customHeight="1">
      <c r="A396" s="3">
        <v>29323.0</v>
      </c>
      <c r="B396" s="10">
        <v>45095.0</v>
      </c>
      <c r="C396" s="11" t="s">
        <v>12</v>
      </c>
      <c r="D396" s="3" t="s">
        <v>18</v>
      </c>
      <c r="E396" s="3" t="s">
        <v>14</v>
      </c>
      <c r="F396" s="3">
        <v>2512.0</v>
      </c>
      <c r="G396" s="5">
        <f>VLOOKUP(D396,'Product details'!$B$3:$E$9,4,FALSE)</f>
        <v>25</v>
      </c>
      <c r="H396" s="6">
        <f>VLOOKUP(D396,'Product details'!$B$3:$E$9,3,FALSE)</f>
        <v>150</v>
      </c>
      <c r="I396" s="5">
        <f>VLOOKUP(D396,'Product details'!$B$3:$F$9,5,FALSE)</f>
        <v>5</v>
      </c>
      <c r="J396" s="6" t="str">
        <f>IFS(
  AND(F396&gt;=0, F396&lt;=2499), Regions!C$3,
  AND(F396&gt;=2500, F396&lt;=4999), Regions!C$4,
  AND(F396&gt;=5000, F396&lt;=7499), Regions!C$5,
  AND(F396&gt;=7500, F396&lt;=9999), Regions!C$6
)
</f>
        <v>East</v>
      </c>
      <c r="K396" s="7">
        <f t="array" ref="K396">IFS(
  E396="Economy",
  INDEX('Shipping cost'!$B:$E,
    IFS(
      H396&gt;=400, 12,
      H396&gt;=300, 11,
      H396&gt;=250, 10,
      H396&gt;=200, 9,
      H396&gt;=150, 8,
      H396&gt;=100, 7,
      H396&gt;=50, 6,
      H396&gt;=0, 5
    ),
    MATCH(J396, 'Shipping cost'!$B$4:$E$4, 0)
  ),
  E396="Standard",
  INDEX('Shipping cost'!$H:$K,
    IFS(
      H396&gt;=400, 12,
      H396&gt;=300, 11,
      H396&gt;=250, 10,
      H396&gt;=200, 9,
      H396&gt;=150, 8,
      H396&gt;=100, 7,
      H396&gt;=50, 6,
      H396&gt;=0, 5
    ),
    MATCH(J396, 'Shipping cost'!$H$4:$K$4, 0)
  ),
  E396="Express",
  INDEX('Shipping cost'!$N:$Q,
    IFS(
      H396&gt;=400, 12,
      H396&gt;=300, 11,
      H396&gt;=250, 10,
      H396&gt;=200, 9,
      H396&gt;=150, 8,
      H396&gt;=100, 7,
      H396&gt;=50, 6,
      H396&gt;=0, 5
    ),
    MATCH(J396, 'Shipping cost'!$N$4:$Q$4, 0)
  ),
  TRUE, 0
)
</f>
        <v>1.28</v>
      </c>
      <c r="L396" s="8">
        <f t="shared" si="1"/>
        <v>6</v>
      </c>
    </row>
    <row r="397" ht="15.75" customHeight="1">
      <c r="A397" s="3">
        <v>48908.0</v>
      </c>
      <c r="B397" s="10">
        <v>45095.0</v>
      </c>
      <c r="C397" s="11" t="s">
        <v>12</v>
      </c>
      <c r="D397" s="3" t="s">
        <v>13</v>
      </c>
      <c r="E397" s="3" t="s">
        <v>17</v>
      </c>
      <c r="F397" s="3">
        <v>6793.0</v>
      </c>
      <c r="G397" s="5">
        <f>VLOOKUP(D397,'Product details'!$B$3:$E$9,4,FALSE)</f>
        <v>300</v>
      </c>
      <c r="H397" s="6">
        <f>VLOOKUP(D397,'Product details'!$B$3:$E$9,3,FALSE)</f>
        <v>250</v>
      </c>
      <c r="I397" s="5">
        <f>VLOOKUP(D397,'Product details'!$B$3:$F$9,5,FALSE)</f>
        <v>80</v>
      </c>
      <c r="J397" s="6" t="str">
        <f>IFS(
  AND(F397&gt;=0, F397&lt;=2499), Regions!C$3,
  AND(F397&gt;=2500, F397&lt;=4999), Regions!C$4,
  AND(F397&gt;=5000, F397&lt;=7499), Regions!C$5,
  AND(F397&gt;=7500, F397&lt;=9999), Regions!C$6
)
</f>
        <v>South</v>
      </c>
      <c r="K397" s="7">
        <f t="array" ref="K397">IFS(
  E397="Economy",
  INDEX('Shipping cost'!$B:$E,
    IFS(
      H397&gt;=400, 12,
      H397&gt;=300, 11,
      H397&gt;=250, 10,
      H397&gt;=200, 9,
      H397&gt;=150, 8,
      H397&gt;=100, 7,
      H397&gt;=50, 6,
      H397&gt;=0, 5
    ),
    MATCH(J397, 'Shipping cost'!$B$4:$E$4, 0)
  ),
  E397="Standard",
  INDEX('Shipping cost'!$H:$K,
    IFS(
      H397&gt;=400, 12,
      H397&gt;=300, 11,
      H397&gt;=250, 10,
      H397&gt;=200, 9,
      H397&gt;=150, 8,
      H397&gt;=100, 7,
      H397&gt;=50, 6,
      H397&gt;=0, 5
    ),
    MATCH(J397, 'Shipping cost'!$H$4:$K$4, 0)
  ),
  E397="Express",
  INDEX('Shipping cost'!$N:$Q,
    IFS(
      H397&gt;=400, 12,
      H397&gt;=300, 11,
      H397&gt;=250, 10,
      H397&gt;=200, 9,
      H397&gt;=150, 8,
      H397&gt;=100, 7,
      H397&gt;=50, 6,
      H397&gt;=0, 5
    ),
    MATCH(J397, 'Shipping cost'!$N$4:$Q$4, 0)
  ),
  TRUE, 0
)
</f>
        <v>3.93</v>
      </c>
      <c r="L397" s="8">
        <f t="shared" si="1"/>
        <v>6</v>
      </c>
    </row>
    <row r="398" ht="15.75" customHeight="1">
      <c r="A398" s="3">
        <v>11691.0</v>
      </c>
      <c r="B398" s="4">
        <v>45096.0</v>
      </c>
      <c r="C398" s="3" t="s">
        <v>12</v>
      </c>
      <c r="D398" s="3" t="s">
        <v>16</v>
      </c>
      <c r="E398" s="3" t="s">
        <v>14</v>
      </c>
      <c r="F398" s="3">
        <v>6383.0</v>
      </c>
      <c r="G398" s="5">
        <f>VLOOKUP(D398,'Product details'!$B$3:$E$9,4,FALSE)</f>
        <v>5</v>
      </c>
      <c r="H398" s="6">
        <f>VLOOKUP(D398,'Product details'!$B$3:$E$9,3,FALSE)</f>
        <v>20</v>
      </c>
      <c r="I398" s="5">
        <f>VLOOKUP(D398,'Product details'!$B$3:$F$9,5,FALSE)</f>
        <v>1</v>
      </c>
      <c r="J398" s="6" t="str">
        <f>IFS(
  AND(F398&gt;=0, F398&lt;=2499), Regions!C$3,
  AND(F398&gt;=2500, F398&lt;=4999), Regions!C$4,
  AND(F398&gt;=5000, F398&lt;=7499), Regions!C$5,
  AND(F398&gt;=7500, F398&lt;=9999), Regions!C$6
)
</f>
        <v>South</v>
      </c>
      <c r="K398" s="7">
        <f t="array" ref="K398">IFS(
  E398="Economy",
  INDEX('Shipping cost'!$B:$E,
    IFS(
      H398&gt;=400, 12,
      H398&gt;=300, 11,
      H398&gt;=250, 10,
      H398&gt;=200, 9,
      H398&gt;=150, 8,
      H398&gt;=100, 7,
      H398&gt;=50, 6,
      H398&gt;=0, 5
    ),
    MATCH(J398, 'Shipping cost'!$B$4:$E$4, 0)
  ),
  E398="Standard",
  INDEX('Shipping cost'!$H:$K,
    IFS(
      H398&gt;=400, 12,
      H398&gt;=300, 11,
      H398&gt;=250, 10,
      H398&gt;=200, 9,
      H398&gt;=150, 8,
      H398&gt;=100, 7,
      H398&gt;=50, 6,
      H398&gt;=0, 5
    ),
    MATCH(J398, 'Shipping cost'!$H$4:$K$4, 0)
  ),
  E398="Express",
  INDEX('Shipping cost'!$N:$Q,
    IFS(
      H398&gt;=400, 12,
      H398&gt;=300, 11,
      H398&gt;=250, 10,
      H398&gt;=200, 9,
      H398&gt;=150, 8,
      H398&gt;=100, 7,
      H398&gt;=50, 6,
      H398&gt;=0, 5
    ),
    MATCH(J398, 'Shipping cost'!$N$4:$Q$4, 0)
  ),
  TRUE, 0
)
</f>
        <v>0.67</v>
      </c>
      <c r="L398" s="8">
        <f t="shared" si="1"/>
        <v>6</v>
      </c>
    </row>
    <row r="399" ht="15.75" customHeight="1">
      <c r="A399" s="3">
        <v>57585.0</v>
      </c>
      <c r="B399" s="10">
        <v>45096.0</v>
      </c>
      <c r="C399" s="11" t="s">
        <v>12</v>
      </c>
      <c r="D399" s="3" t="s">
        <v>16</v>
      </c>
      <c r="E399" s="3" t="s">
        <v>19</v>
      </c>
      <c r="F399" s="3">
        <v>1700.0</v>
      </c>
      <c r="G399" s="5">
        <f>VLOOKUP(D399,'Product details'!$B$3:$E$9,4,FALSE)</f>
        <v>5</v>
      </c>
      <c r="H399" s="6">
        <f>VLOOKUP(D399,'Product details'!$B$3:$E$9,3,FALSE)</f>
        <v>20</v>
      </c>
      <c r="I399" s="5">
        <f>VLOOKUP(D399,'Product details'!$B$3:$F$9,5,FALSE)</f>
        <v>1</v>
      </c>
      <c r="J399" s="6" t="str">
        <f>IFS(
  AND(F399&gt;=0, F399&lt;=2499), Regions!C$3,
  AND(F399&gt;=2500, F399&lt;=4999), Regions!C$4,
  AND(F399&gt;=5000, F399&lt;=7499), Regions!C$5,
  AND(F399&gt;=7500, F399&lt;=9999), Regions!C$6
)
</f>
        <v>North</v>
      </c>
      <c r="K399" s="7">
        <f t="array" ref="K399">IFS(
  E399="Economy",
  INDEX('Shipping cost'!$B:$E,
    IFS(
      H399&gt;=400, 12,
      H399&gt;=300, 11,
      H399&gt;=250, 10,
      H399&gt;=200, 9,
      H399&gt;=150, 8,
      H399&gt;=100, 7,
      H399&gt;=50, 6,
      H399&gt;=0, 5
    ),
    MATCH(J399, 'Shipping cost'!$B$4:$E$4, 0)
  ),
  E399="Standard",
  INDEX('Shipping cost'!$H:$K,
    IFS(
      H399&gt;=400, 12,
      H399&gt;=300, 11,
      H399&gt;=250, 10,
      H399&gt;=200, 9,
      H399&gt;=150, 8,
      H399&gt;=100, 7,
      H399&gt;=50, 6,
      H399&gt;=0, 5
    ),
    MATCH(J399, 'Shipping cost'!$H$4:$K$4, 0)
  ),
  E399="Express",
  INDEX('Shipping cost'!$N:$Q,
    IFS(
      H399&gt;=400, 12,
      H399&gt;=300, 11,
      H399&gt;=250, 10,
      H399&gt;=200, 9,
      H399&gt;=150, 8,
      H399&gt;=100, 7,
      H399&gt;=50, 6,
      H399&gt;=0, 5
    ),
    MATCH(J399, 'Shipping cost'!$N$4:$Q$4, 0)
  ),
  TRUE, 0
)
</f>
        <v>0.6</v>
      </c>
      <c r="L399" s="8">
        <f t="shared" si="1"/>
        <v>6</v>
      </c>
    </row>
    <row r="400" ht="15.75" customHeight="1">
      <c r="A400" s="3">
        <v>82293.0</v>
      </c>
      <c r="B400" s="4">
        <v>45096.0</v>
      </c>
      <c r="C400" s="3" t="s">
        <v>12</v>
      </c>
      <c r="D400" s="3" t="s">
        <v>13</v>
      </c>
      <c r="E400" s="3" t="s">
        <v>14</v>
      </c>
      <c r="F400" s="3">
        <v>6027.0</v>
      </c>
      <c r="G400" s="5">
        <f>VLOOKUP(D400,'Product details'!$B$3:$E$9,4,FALSE)</f>
        <v>300</v>
      </c>
      <c r="H400" s="6">
        <f>VLOOKUP(D400,'Product details'!$B$3:$E$9,3,FALSE)</f>
        <v>250</v>
      </c>
      <c r="I400" s="5">
        <f>VLOOKUP(D400,'Product details'!$B$3:$F$9,5,FALSE)</f>
        <v>80</v>
      </c>
      <c r="J400" s="6" t="str">
        <f>IFS(
  AND(F400&gt;=0, F400&lt;=2499), Regions!C$3,
  AND(F400&gt;=2500, F400&lt;=4999), Regions!C$4,
  AND(F400&gt;=5000, F400&lt;=7499), Regions!C$5,
  AND(F400&gt;=7500, F400&lt;=9999), Regions!C$6
)
</f>
        <v>South</v>
      </c>
      <c r="K400" s="7">
        <f t="array" ref="K400">IFS(
  E400="Economy",
  INDEX('Shipping cost'!$B:$E,
    IFS(
      H400&gt;=400, 12,
      H400&gt;=300, 11,
      H400&gt;=250, 10,
      H400&gt;=200, 9,
      H400&gt;=150, 8,
      H400&gt;=100, 7,
      H400&gt;=50, 6,
      H400&gt;=0, 5
    ),
    MATCH(J400, 'Shipping cost'!$B$4:$E$4, 0)
  ),
  E400="Standard",
  INDEX('Shipping cost'!$H:$K,
    IFS(
      H400&gt;=400, 12,
      H400&gt;=300, 11,
      H400&gt;=250, 10,
      H400&gt;=200, 9,
      H400&gt;=150, 8,
      H400&gt;=100, 7,
      H400&gt;=50, 6,
      H400&gt;=0, 5
    ),
    MATCH(J400, 'Shipping cost'!$H$4:$K$4, 0)
  ),
  E400="Express",
  INDEX('Shipping cost'!$N:$Q,
    IFS(
      H400&gt;=400, 12,
      H400&gt;=300, 11,
      H400&gt;=250, 10,
      H400&gt;=200, 9,
      H400&gt;=150, 8,
      H400&gt;=100, 7,
      H400&gt;=50, 6,
      H400&gt;=0, 5
    ),
    MATCH(J400, 'Shipping cost'!$N$4:$Q$4, 0)
  ),
  TRUE, 0
)
</f>
        <v>2.51</v>
      </c>
      <c r="L400" s="8">
        <f t="shared" si="1"/>
        <v>6</v>
      </c>
    </row>
    <row r="401" ht="15.75" customHeight="1">
      <c r="A401" s="3">
        <v>29370.0</v>
      </c>
      <c r="B401" s="4">
        <v>45097.0</v>
      </c>
      <c r="C401" s="3" t="s">
        <v>12</v>
      </c>
      <c r="D401" s="3" t="s">
        <v>20</v>
      </c>
      <c r="E401" s="3" t="s">
        <v>17</v>
      </c>
      <c r="F401" s="3">
        <v>4716.0</v>
      </c>
      <c r="G401" s="5">
        <f>VLOOKUP(D401,'Product details'!$B$3:$E$9,4,FALSE)</f>
        <v>50</v>
      </c>
      <c r="H401" s="6">
        <f>VLOOKUP(D401,'Product details'!$B$3:$E$9,3,FALSE)</f>
        <v>150</v>
      </c>
      <c r="I401" s="5">
        <f>VLOOKUP(D401,'Product details'!$B$3:$F$9,5,FALSE)</f>
        <v>9</v>
      </c>
      <c r="J401" s="6" t="str">
        <f>IFS(
  AND(F401&gt;=0, F401&lt;=2499), Regions!C$3,
  AND(F401&gt;=2500, F401&lt;=4999), Regions!C$4,
  AND(F401&gt;=5000, F401&lt;=7499), Regions!C$5,
  AND(F401&gt;=7500, F401&lt;=9999), Regions!C$6
)
</f>
        <v>East</v>
      </c>
      <c r="K401" s="7">
        <f t="array" ref="K401">IFS(
  E401="Economy",
  INDEX('Shipping cost'!$B:$E,
    IFS(
      H401&gt;=400, 12,
      H401&gt;=300, 11,
      H401&gt;=250, 10,
      H401&gt;=200, 9,
      H401&gt;=150, 8,
      H401&gt;=100, 7,
      H401&gt;=50, 6,
      H401&gt;=0, 5
    ),
    MATCH(J401, 'Shipping cost'!$B$4:$E$4, 0)
  ),
  E401="Standard",
  INDEX('Shipping cost'!$H:$K,
    IFS(
      H401&gt;=400, 12,
      H401&gt;=300, 11,
      H401&gt;=250, 10,
      H401&gt;=200, 9,
      H401&gt;=150, 8,
      H401&gt;=100, 7,
      H401&gt;=50, 6,
      H401&gt;=0, 5
    ),
    MATCH(J401, 'Shipping cost'!$H$4:$K$4, 0)
  ),
  E401="Express",
  INDEX('Shipping cost'!$N:$Q,
    IFS(
      H401&gt;=400, 12,
      H401&gt;=300, 11,
      H401&gt;=250, 10,
      H401&gt;=200, 9,
      H401&gt;=150, 8,
      H401&gt;=100, 7,
      H401&gt;=50, 6,
      H401&gt;=0, 5
    ),
    MATCH(J401, 'Shipping cost'!$N$4:$Q$4, 0)
  ),
  TRUE, 0
)
</f>
        <v>2.01</v>
      </c>
      <c r="L401" s="8">
        <f t="shared" si="1"/>
        <v>6</v>
      </c>
    </row>
    <row r="402" ht="15.75" customHeight="1">
      <c r="A402" s="3">
        <v>30761.0</v>
      </c>
      <c r="B402" s="10">
        <v>45097.0</v>
      </c>
      <c r="C402" s="11" t="s">
        <v>12</v>
      </c>
      <c r="D402" s="3" t="s">
        <v>15</v>
      </c>
      <c r="E402" s="3" t="s">
        <v>17</v>
      </c>
      <c r="F402" s="3">
        <v>2095.0</v>
      </c>
      <c r="G402" s="5">
        <f>VLOOKUP(D402,'Product details'!$B$3:$E$9,4,FALSE)</f>
        <v>30</v>
      </c>
      <c r="H402" s="6">
        <f>VLOOKUP(D402,'Product details'!$B$3:$E$9,3,FALSE)</f>
        <v>300</v>
      </c>
      <c r="I402" s="5">
        <f>VLOOKUP(D402,'Product details'!$B$3:$F$9,5,FALSE)</f>
        <v>7</v>
      </c>
      <c r="J402" s="6" t="str">
        <f>IFS(
  AND(F402&gt;=0, F402&lt;=2499), Regions!C$3,
  AND(F402&gt;=2500, F402&lt;=4999), Regions!C$4,
  AND(F402&gt;=5000, F402&lt;=7499), Regions!C$5,
  AND(F402&gt;=7500, F402&lt;=9999), Regions!C$6
)
</f>
        <v>North</v>
      </c>
      <c r="K402" s="7">
        <f t="array" ref="K402">IFS(
  E402="Economy",
  INDEX('Shipping cost'!$B:$E,
    IFS(
      H402&gt;=400, 12,
      H402&gt;=300, 11,
      H402&gt;=250, 10,
      H402&gt;=200, 9,
      H402&gt;=150, 8,
      H402&gt;=100, 7,
      H402&gt;=50, 6,
      H402&gt;=0, 5
    ),
    MATCH(J402, 'Shipping cost'!$B$4:$E$4, 0)
  ),
  E402="Standard",
  INDEX('Shipping cost'!$H:$K,
    IFS(
      H402&gt;=400, 12,
      H402&gt;=300, 11,
      H402&gt;=250, 10,
      H402&gt;=200, 9,
      H402&gt;=150, 8,
      H402&gt;=100, 7,
      H402&gt;=50, 6,
      H402&gt;=0, 5
    ),
    MATCH(J402, 'Shipping cost'!$H$4:$K$4, 0)
  ),
  E402="Express",
  INDEX('Shipping cost'!$N:$Q,
    IFS(
      H402&gt;=400, 12,
      H402&gt;=300, 11,
      H402&gt;=250, 10,
      H402&gt;=200, 9,
      H402&gt;=150, 8,
      H402&gt;=100, 7,
      H402&gt;=50, 6,
      H402&gt;=0, 5
    ),
    MATCH(J402, 'Shipping cost'!$N$4:$Q$4, 0)
  ),
  TRUE, 0
)
</f>
        <v>3.85</v>
      </c>
      <c r="L402" s="8">
        <f t="shared" si="1"/>
        <v>6</v>
      </c>
    </row>
    <row r="403" ht="15.75" customHeight="1">
      <c r="A403" s="3">
        <v>61987.0</v>
      </c>
      <c r="B403" s="4">
        <v>45097.0</v>
      </c>
      <c r="C403" s="3" t="s">
        <v>12</v>
      </c>
      <c r="D403" s="3" t="s">
        <v>22</v>
      </c>
      <c r="E403" s="3" t="s">
        <v>19</v>
      </c>
      <c r="F403" s="3">
        <v>9871.0</v>
      </c>
      <c r="G403" s="5">
        <f>VLOOKUP(D403,'Product details'!$B$3:$E$9,4,FALSE)</f>
        <v>20</v>
      </c>
      <c r="H403" s="6">
        <f>VLOOKUP(D403,'Product details'!$B$3:$E$9,3,FALSE)</f>
        <v>250</v>
      </c>
      <c r="I403" s="5">
        <f>VLOOKUP(D403,'Product details'!$B$3:$F$9,5,FALSE)</f>
        <v>3</v>
      </c>
      <c r="J403" s="6" t="str">
        <f>IFS(
  AND(F403&gt;=0, F403&lt;=2499), Regions!C$3,
  AND(F403&gt;=2500, F403&lt;=4999), Regions!C$4,
  AND(F403&gt;=5000, F403&lt;=7499), Regions!C$5,
  AND(F403&gt;=7500, F403&lt;=9999), Regions!C$6
)
</f>
        <v>West</v>
      </c>
      <c r="K403" s="7">
        <f t="array" ref="K403">IFS(
  E403="Economy",
  INDEX('Shipping cost'!$B:$E,
    IFS(
      H403&gt;=400, 12,
      H403&gt;=300, 11,
      H403&gt;=250, 10,
      H403&gt;=200, 9,
      H403&gt;=150, 8,
      H403&gt;=100, 7,
      H403&gt;=50, 6,
      H403&gt;=0, 5
    ),
    MATCH(J403, 'Shipping cost'!$B$4:$E$4, 0)
  ),
  E403="Standard",
  INDEX('Shipping cost'!$H:$K,
    IFS(
      H403&gt;=400, 12,
      H403&gt;=300, 11,
      H403&gt;=250, 10,
      H403&gt;=200, 9,
      H403&gt;=150, 8,
      H403&gt;=100, 7,
      H403&gt;=50, 6,
      H403&gt;=0, 5
    ),
    MATCH(J403, 'Shipping cost'!$H$4:$K$4, 0)
  ),
  E403="Express",
  INDEX('Shipping cost'!$N:$Q,
    IFS(
      H403&gt;=400, 12,
      H403&gt;=300, 11,
      H403&gt;=250, 10,
      H403&gt;=200, 9,
      H403&gt;=150, 8,
      H403&gt;=100, 7,
      H403&gt;=50, 6,
      H403&gt;=0, 5
    ),
    MATCH(J403, 'Shipping cost'!$N$4:$Q$4, 0)
  ),
  TRUE, 0
)
</f>
        <v>3.47</v>
      </c>
      <c r="L403" s="8">
        <f t="shared" si="1"/>
        <v>6</v>
      </c>
    </row>
    <row r="404" ht="15.75" customHeight="1">
      <c r="A404" s="3">
        <v>16281.0</v>
      </c>
      <c r="B404" s="10">
        <v>45099.0</v>
      </c>
      <c r="C404" s="11" t="s">
        <v>12</v>
      </c>
      <c r="D404" s="3" t="s">
        <v>13</v>
      </c>
      <c r="E404" s="3" t="s">
        <v>19</v>
      </c>
      <c r="F404" s="3">
        <v>8976.0</v>
      </c>
      <c r="G404" s="5">
        <f>VLOOKUP(D404,'Product details'!$B$3:$E$9,4,FALSE)</f>
        <v>300</v>
      </c>
      <c r="H404" s="6">
        <f>VLOOKUP(D404,'Product details'!$B$3:$E$9,3,FALSE)</f>
        <v>250</v>
      </c>
      <c r="I404" s="5">
        <f>VLOOKUP(D404,'Product details'!$B$3:$F$9,5,FALSE)</f>
        <v>80</v>
      </c>
      <c r="J404" s="6" t="str">
        <f>IFS(
  AND(F404&gt;=0, F404&lt;=2499), Regions!C$3,
  AND(F404&gt;=2500, F404&lt;=4999), Regions!C$4,
  AND(F404&gt;=5000, F404&lt;=7499), Regions!C$5,
  AND(F404&gt;=7500, F404&lt;=9999), Regions!C$6
)
</f>
        <v>West</v>
      </c>
      <c r="K404" s="7">
        <f t="array" ref="K404">IFS(
  E404="Economy",
  INDEX('Shipping cost'!$B:$E,
    IFS(
      H404&gt;=400, 12,
      H404&gt;=300, 11,
      H404&gt;=250, 10,
      H404&gt;=200, 9,
      H404&gt;=150, 8,
      H404&gt;=100, 7,
      H404&gt;=50, 6,
      H404&gt;=0, 5
    ),
    MATCH(J404, 'Shipping cost'!$B$4:$E$4, 0)
  ),
  E404="Standard",
  INDEX('Shipping cost'!$H:$K,
    IFS(
      H404&gt;=400, 12,
      H404&gt;=300, 11,
      H404&gt;=250, 10,
      H404&gt;=200, 9,
      H404&gt;=150, 8,
      H404&gt;=100, 7,
      H404&gt;=50, 6,
      H404&gt;=0, 5
    ),
    MATCH(J404, 'Shipping cost'!$H$4:$K$4, 0)
  ),
  E404="Express",
  INDEX('Shipping cost'!$N:$Q,
    IFS(
      H404&gt;=400, 12,
      H404&gt;=300, 11,
      H404&gt;=250, 10,
      H404&gt;=200, 9,
      H404&gt;=150, 8,
      H404&gt;=100, 7,
      H404&gt;=50, 6,
      H404&gt;=0, 5
    ),
    MATCH(J404, 'Shipping cost'!$N$4:$Q$4, 0)
  ),
  TRUE, 0
)
</f>
        <v>3.47</v>
      </c>
      <c r="L404" s="8">
        <f t="shared" si="1"/>
        <v>6</v>
      </c>
    </row>
    <row r="405" ht="15.75" customHeight="1">
      <c r="A405" s="3">
        <v>21062.0</v>
      </c>
      <c r="B405" s="4">
        <v>45099.0</v>
      </c>
      <c r="C405" s="3" t="s">
        <v>12</v>
      </c>
      <c r="D405" s="3" t="s">
        <v>13</v>
      </c>
      <c r="E405" s="3" t="s">
        <v>17</v>
      </c>
      <c r="F405" s="3">
        <v>1787.0</v>
      </c>
      <c r="G405" s="5">
        <f>VLOOKUP(D405,'Product details'!$B$3:$E$9,4,FALSE)</f>
        <v>300</v>
      </c>
      <c r="H405" s="6">
        <f>VLOOKUP(D405,'Product details'!$B$3:$E$9,3,FALSE)</f>
        <v>250</v>
      </c>
      <c r="I405" s="5">
        <f>VLOOKUP(D405,'Product details'!$B$3:$F$9,5,FALSE)</f>
        <v>80</v>
      </c>
      <c r="J405" s="6" t="str">
        <f>IFS(
  AND(F405&gt;=0, F405&lt;=2499), Regions!C$3,
  AND(F405&gt;=2500, F405&lt;=4999), Regions!C$4,
  AND(F405&gt;=5000, F405&lt;=7499), Regions!C$5,
  AND(F405&gt;=7500, F405&lt;=9999), Regions!C$6
)
</f>
        <v>North</v>
      </c>
      <c r="K405" s="7">
        <f t="array" ref="K405">IFS(
  E405="Economy",
  INDEX('Shipping cost'!$B:$E,
    IFS(
      H405&gt;=400, 12,
      H405&gt;=300, 11,
      H405&gt;=250, 10,
      H405&gt;=200, 9,
      H405&gt;=150, 8,
      H405&gt;=100, 7,
      H405&gt;=50, 6,
      H405&gt;=0, 5
    ),
    MATCH(J405, 'Shipping cost'!$B$4:$E$4, 0)
  ),
  E405="Standard",
  INDEX('Shipping cost'!$H:$K,
    IFS(
      H405&gt;=400, 12,
      H405&gt;=300, 11,
      H405&gt;=250, 10,
      H405&gt;=200, 9,
      H405&gt;=150, 8,
      H405&gt;=100, 7,
      H405&gt;=50, 6,
      H405&gt;=0, 5
    ),
    MATCH(J405, 'Shipping cost'!$H$4:$K$4, 0)
  ),
  E405="Express",
  INDEX('Shipping cost'!$N:$Q,
    IFS(
      H405&gt;=400, 12,
      H405&gt;=300, 11,
      H405&gt;=250, 10,
      H405&gt;=200, 9,
      H405&gt;=150, 8,
      H405&gt;=100, 7,
      H405&gt;=50, 6,
      H405&gt;=0, 5
    ),
    MATCH(J405, 'Shipping cost'!$N$4:$Q$4, 0)
  ),
  TRUE, 0
)
</f>
        <v>2.96</v>
      </c>
      <c r="L405" s="8">
        <f t="shared" si="1"/>
        <v>6</v>
      </c>
    </row>
    <row r="406" ht="15.75" customHeight="1">
      <c r="A406" s="3">
        <v>70063.0</v>
      </c>
      <c r="B406" s="4">
        <v>45099.0</v>
      </c>
      <c r="C406" s="11" t="s">
        <v>12</v>
      </c>
      <c r="D406" s="3" t="s">
        <v>18</v>
      </c>
      <c r="E406" s="3" t="s">
        <v>14</v>
      </c>
      <c r="F406" s="3">
        <v>7359.0</v>
      </c>
      <c r="G406" s="5">
        <f>VLOOKUP(D406,'Product details'!$B$3:$E$9,4,FALSE)</f>
        <v>25</v>
      </c>
      <c r="H406" s="6">
        <f>VLOOKUP(D406,'Product details'!$B$3:$E$9,3,FALSE)</f>
        <v>150</v>
      </c>
      <c r="I406" s="5">
        <f>VLOOKUP(D406,'Product details'!$B$3:$F$9,5,FALSE)</f>
        <v>5</v>
      </c>
      <c r="J406" s="6" t="str">
        <f>IFS(
  AND(F406&gt;=0, F406&lt;=2499), Regions!C$3,
  AND(F406&gt;=2500, F406&lt;=4999), Regions!C$4,
  AND(F406&gt;=5000, F406&lt;=7499), Regions!C$5,
  AND(F406&gt;=7500, F406&lt;=9999), Regions!C$6
)
</f>
        <v>South</v>
      </c>
      <c r="K406" s="7">
        <f t="array" ref="K406">IFS(
  E406="Economy",
  INDEX('Shipping cost'!$B:$E,
    IFS(
      H406&gt;=400, 12,
      H406&gt;=300, 11,
      H406&gt;=250, 10,
      H406&gt;=200, 9,
      H406&gt;=150, 8,
      H406&gt;=100, 7,
      H406&gt;=50, 6,
      H406&gt;=0, 5
    ),
    MATCH(J406, 'Shipping cost'!$B$4:$E$4, 0)
  ),
  E406="Standard",
  INDEX('Shipping cost'!$H:$K,
    IFS(
      H406&gt;=400, 12,
      H406&gt;=300, 11,
      H406&gt;=250, 10,
      H406&gt;=200, 9,
      H406&gt;=150, 8,
      H406&gt;=100, 7,
      H406&gt;=50, 6,
      H406&gt;=0, 5
    ),
    MATCH(J406, 'Shipping cost'!$H$4:$K$4, 0)
  ),
  E406="Express",
  INDEX('Shipping cost'!$N:$Q,
    IFS(
      H406&gt;=400, 12,
      H406&gt;=300, 11,
      H406&gt;=250, 10,
      H406&gt;=200, 9,
      H406&gt;=150, 8,
      H406&gt;=100, 7,
      H406&gt;=50, 6,
      H406&gt;=0, 5
    ),
    MATCH(J406, 'Shipping cost'!$N$4:$Q$4, 0)
  ),
  TRUE, 0
)
</f>
        <v>1.48</v>
      </c>
      <c r="L406" s="8">
        <f t="shared" si="1"/>
        <v>6</v>
      </c>
    </row>
    <row r="407" ht="15.75" customHeight="1">
      <c r="A407" s="3">
        <v>82265.0</v>
      </c>
      <c r="B407" s="4">
        <v>45099.0</v>
      </c>
      <c r="C407" s="3" t="s">
        <v>12</v>
      </c>
      <c r="D407" s="3" t="s">
        <v>13</v>
      </c>
      <c r="E407" s="3" t="s">
        <v>14</v>
      </c>
      <c r="F407" s="3">
        <v>1992.0</v>
      </c>
      <c r="G407" s="5">
        <f>VLOOKUP(D407,'Product details'!$B$3:$E$9,4,FALSE)</f>
        <v>300</v>
      </c>
      <c r="H407" s="6">
        <f>VLOOKUP(D407,'Product details'!$B$3:$E$9,3,FALSE)</f>
        <v>250</v>
      </c>
      <c r="I407" s="5">
        <f>VLOOKUP(D407,'Product details'!$B$3:$F$9,5,FALSE)</f>
        <v>80</v>
      </c>
      <c r="J407" s="6" t="str">
        <f>IFS(
  AND(F407&gt;=0, F407&lt;=2499), Regions!C$3,
  AND(F407&gt;=2500, F407&lt;=4999), Regions!C$4,
  AND(F407&gt;=5000, F407&lt;=7499), Regions!C$5,
  AND(F407&gt;=7500, F407&lt;=9999), Regions!C$6
)
</f>
        <v>North</v>
      </c>
      <c r="K407" s="7">
        <f t="array" ref="K407">IFS(
  E407="Economy",
  INDEX('Shipping cost'!$B:$E,
    IFS(
      H407&gt;=400, 12,
      H407&gt;=300, 11,
      H407&gt;=250, 10,
      H407&gt;=200, 9,
      H407&gt;=150, 8,
      H407&gt;=100, 7,
      H407&gt;=50, 6,
      H407&gt;=0, 5
    ),
    MATCH(J407, 'Shipping cost'!$B$4:$E$4, 0)
  ),
  E407="Standard",
  INDEX('Shipping cost'!$H:$K,
    IFS(
      H407&gt;=400, 12,
      H407&gt;=300, 11,
      H407&gt;=250, 10,
      H407&gt;=200, 9,
      H407&gt;=150, 8,
      H407&gt;=100, 7,
      H407&gt;=50, 6,
      H407&gt;=0, 5
    ),
    MATCH(J407, 'Shipping cost'!$H$4:$K$4, 0)
  ),
  E407="Express",
  INDEX('Shipping cost'!$N:$Q,
    IFS(
      H407&gt;=400, 12,
      H407&gt;=300, 11,
      H407&gt;=250, 10,
      H407&gt;=200, 9,
      H407&gt;=150, 8,
      H407&gt;=100, 7,
      H407&gt;=50, 6,
      H407&gt;=0, 5
    ),
    MATCH(J407, 'Shipping cost'!$N$4:$Q$4, 0)
  ),
  TRUE, 0
)
</f>
        <v>1.89</v>
      </c>
      <c r="L407" s="8">
        <f t="shared" si="1"/>
        <v>6</v>
      </c>
    </row>
    <row r="408" ht="15.75" customHeight="1">
      <c r="A408" s="3">
        <v>52197.0</v>
      </c>
      <c r="B408" s="4">
        <v>45100.0</v>
      </c>
      <c r="C408" s="3" t="s">
        <v>12</v>
      </c>
      <c r="D408" s="3" t="s">
        <v>16</v>
      </c>
      <c r="E408" s="3" t="s">
        <v>14</v>
      </c>
      <c r="F408" s="3">
        <v>9920.0</v>
      </c>
      <c r="G408" s="5">
        <f>VLOOKUP(D408,'Product details'!$B$3:$E$9,4,FALSE)</f>
        <v>5</v>
      </c>
      <c r="H408" s="6">
        <f>VLOOKUP(D408,'Product details'!$B$3:$E$9,3,FALSE)</f>
        <v>20</v>
      </c>
      <c r="I408" s="5">
        <f>VLOOKUP(D408,'Product details'!$B$3:$F$9,5,FALSE)</f>
        <v>1</v>
      </c>
      <c r="J408" s="6" t="str">
        <f>IFS(
  AND(F408&gt;=0, F408&lt;=2499), Regions!C$3,
  AND(F408&gt;=2500, F408&lt;=4999), Regions!C$4,
  AND(F408&gt;=5000, F408&lt;=7499), Regions!C$5,
  AND(F408&gt;=7500, F408&lt;=9999), Regions!C$6
)
</f>
        <v>West</v>
      </c>
      <c r="K408" s="7">
        <f t="array" ref="K408">IFS(
  E408="Economy",
  INDEX('Shipping cost'!$B:$E,
    IFS(
      H408&gt;=400, 12,
      H408&gt;=300, 11,
      H408&gt;=250, 10,
      H408&gt;=200, 9,
      H408&gt;=150, 8,
      H408&gt;=100, 7,
      H408&gt;=50, 6,
      H408&gt;=0, 5
    ),
    MATCH(J408, 'Shipping cost'!$B$4:$E$4, 0)
  ),
  E408="Standard",
  INDEX('Shipping cost'!$H:$K,
    IFS(
      H408&gt;=400, 12,
      H408&gt;=300, 11,
      H408&gt;=250, 10,
      H408&gt;=200, 9,
      H408&gt;=150, 8,
      H408&gt;=100, 7,
      H408&gt;=50, 6,
      H408&gt;=0, 5
    ),
    MATCH(J408, 'Shipping cost'!$H$4:$K$4, 0)
  ),
  E408="Express",
  INDEX('Shipping cost'!$N:$Q,
    IFS(
      H408&gt;=400, 12,
      H408&gt;=300, 11,
      H408&gt;=250, 10,
      H408&gt;=200, 9,
      H408&gt;=150, 8,
      H408&gt;=100, 7,
      H408&gt;=50, 6,
      H408&gt;=0, 5
    ),
    MATCH(J408, 'Shipping cost'!$N$4:$Q$4, 0)
  ),
  TRUE, 0
)
</f>
        <v>0.78</v>
      </c>
      <c r="L408" s="8">
        <f t="shared" si="1"/>
        <v>6</v>
      </c>
    </row>
    <row r="409" ht="15.75" customHeight="1">
      <c r="A409" s="3">
        <v>63285.0</v>
      </c>
      <c r="B409" s="4">
        <v>45100.0</v>
      </c>
      <c r="C409" s="3" t="s">
        <v>12</v>
      </c>
      <c r="D409" s="3" t="s">
        <v>15</v>
      </c>
      <c r="E409" s="3" t="s">
        <v>14</v>
      </c>
      <c r="F409" s="3">
        <v>9363.0</v>
      </c>
      <c r="G409" s="5">
        <f>VLOOKUP(D409,'Product details'!$B$3:$E$9,4,FALSE)</f>
        <v>30</v>
      </c>
      <c r="H409" s="6">
        <f>VLOOKUP(D409,'Product details'!$B$3:$E$9,3,FALSE)</f>
        <v>300</v>
      </c>
      <c r="I409" s="5">
        <f>VLOOKUP(D409,'Product details'!$B$3:$F$9,5,FALSE)</f>
        <v>7</v>
      </c>
      <c r="J409" s="6" t="str">
        <f>IFS(
  AND(F409&gt;=0, F409&lt;=2499), Regions!C$3,
  AND(F409&gt;=2500, F409&lt;=4999), Regions!C$4,
  AND(F409&gt;=5000, F409&lt;=7499), Regions!C$5,
  AND(F409&gt;=7500, F409&lt;=9999), Regions!C$6
)
</f>
        <v>West</v>
      </c>
      <c r="K409" s="7">
        <f t="array" ref="K409">IFS(
  E409="Economy",
  INDEX('Shipping cost'!$B:$E,
    IFS(
      H409&gt;=400, 12,
      H409&gt;=300, 11,
      H409&gt;=250, 10,
      H409&gt;=200, 9,
      H409&gt;=150, 8,
      H409&gt;=100, 7,
      H409&gt;=50, 6,
      H409&gt;=0, 5
    ),
    MATCH(J409, 'Shipping cost'!$B$4:$E$4, 0)
  ),
  E409="Standard",
  INDEX('Shipping cost'!$H:$K,
    IFS(
      H409&gt;=400, 12,
      H409&gt;=300, 11,
      H409&gt;=250, 10,
      H409&gt;=200, 9,
      H409&gt;=150, 8,
      H409&gt;=100, 7,
      H409&gt;=50, 6,
      H409&gt;=0, 5
    ),
    MATCH(J409, 'Shipping cost'!$H$4:$K$4, 0)
  ),
  E409="Express",
  INDEX('Shipping cost'!$N:$Q,
    IFS(
      H409&gt;=400, 12,
      H409&gt;=300, 11,
      H409&gt;=250, 10,
      H409&gt;=200, 9,
      H409&gt;=150, 8,
      H409&gt;=100, 7,
      H409&gt;=50, 6,
      H409&gt;=0, 5
    ),
    MATCH(J409, 'Shipping cost'!$N$4:$Q$4, 0)
  ),
  TRUE, 0
)
</f>
        <v>3.75</v>
      </c>
      <c r="L409" s="8">
        <f t="shared" si="1"/>
        <v>6</v>
      </c>
    </row>
    <row r="410" ht="15.75" customHeight="1">
      <c r="A410" s="3">
        <v>14896.0</v>
      </c>
      <c r="B410" s="4">
        <v>45101.0</v>
      </c>
      <c r="C410" s="3" t="s">
        <v>12</v>
      </c>
      <c r="D410" s="3" t="s">
        <v>22</v>
      </c>
      <c r="E410" s="3" t="s">
        <v>14</v>
      </c>
      <c r="F410" s="3">
        <v>2679.0</v>
      </c>
      <c r="G410" s="5">
        <f>VLOOKUP(D410,'Product details'!$B$3:$E$9,4,FALSE)</f>
        <v>20</v>
      </c>
      <c r="H410" s="6">
        <f>VLOOKUP(D410,'Product details'!$B$3:$E$9,3,FALSE)</f>
        <v>250</v>
      </c>
      <c r="I410" s="5">
        <f>VLOOKUP(D410,'Product details'!$B$3:$F$9,5,FALSE)</f>
        <v>3</v>
      </c>
      <c r="J410" s="6" t="str">
        <f>IFS(
  AND(F410&gt;=0, F410&lt;=2499), Regions!C$3,
  AND(F410&gt;=2500, F410&lt;=4999), Regions!C$4,
  AND(F410&gt;=5000, F410&lt;=7499), Regions!C$5,
  AND(F410&gt;=7500, F410&lt;=9999), Regions!C$6
)
</f>
        <v>East</v>
      </c>
      <c r="K410" s="7">
        <f t="array" ref="K410">IFS(
  E410="Economy",
  INDEX('Shipping cost'!$B:$E,
    IFS(
      H410&gt;=400, 12,
      H410&gt;=300, 11,
      H410&gt;=250, 10,
      H410&gt;=200, 9,
      H410&gt;=150, 8,
      H410&gt;=100, 7,
      H410&gt;=50, 6,
      H410&gt;=0, 5
    ),
    MATCH(J410, 'Shipping cost'!$B$4:$E$4, 0)
  ),
  E410="Standard",
  INDEX('Shipping cost'!$H:$K,
    IFS(
      H410&gt;=400, 12,
      H410&gt;=300, 11,
      H410&gt;=250, 10,
      H410&gt;=200, 9,
      H410&gt;=150, 8,
      H410&gt;=100, 7,
      H410&gt;=50, 6,
      H410&gt;=0, 5
    ),
    MATCH(J410, 'Shipping cost'!$H$4:$K$4, 0)
  ),
  E410="Express",
  INDEX('Shipping cost'!$N:$Q,
    IFS(
      H410&gt;=400, 12,
      H410&gt;=300, 11,
      H410&gt;=250, 10,
      H410&gt;=200, 9,
      H410&gt;=150, 8,
      H410&gt;=100, 7,
      H410&gt;=50, 6,
      H410&gt;=0, 5
    ),
    MATCH(J410, 'Shipping cost'!$N$4:$Q$4, 0)
  ),
  TRUE, 0
)
</f>
        <v>2.18</v>
      </c>
      <c r="L410" s="8">
        <f t="shared" si="1"/>
        <v>6</v>
      </c>
    </row>
    <row r="411" ht="15.75" customHeight="1">
      <c r="A411" s="3">
        <v>44008.0</v>
      </c>
      <c r="B411" s="4">
        <v>45101.0</v>
      </c>
      <c r="C411" s="3" t="s">
        <v>21</v>
      </c>
      <c r="D411" s="3" t="s">
        <v>23</v>
      </c>
      <c r="E411" s="3" t="s">
        <v>17</v>
      </c>
      <c r="F411" s="3">
        <v>7521.0</v>
      </c>
      <c r="G411" s="5">
        <f>VLOOKUP(D411,'Product details'!$B$3:$E$9,4,FALSE)</f>
        <v>25</v>
      </c>
      <c r="H411" s="6">
        <f>VLOOKUP(D411,'Product details'!$B$3:$E$9,3,FALSE)</f>
        <v>50</v>
      </c>
      <c r="I411" s="5">
        <f>VLOOKUP(D411,'Product details'!$B$3:$F$9,5,FALSE)</f>
        <v>3</v>
      </c>
      <c r="J411" s="6" t="str">
        <f>IFS(
  AND(F411&gt;=0, F411&lt;=2499), Regions!C$3,
  AND(F411&gt;=2500, F411&lt;=4999), Regions!C$4,
  AND(F411&gt;=5000, F411&lt;=7499), Regions!C$5,
  AND(F411&gt;=7500, F411&lt;=9999), Regions!C$6
)
</f>
        <v>West</v>
      </c>
      <c r="K411" s="7">
        <f t="array" ref="K411">IFS(
  E411="Economy",
  INDEX('Shipping cost'!$B:$E,
    IFS(
      H411&gt;=400, 12,
      H411&gt;=300, 11,
      H411&gt;=250, 10,
      H411&gt;=200, 9,
      H411&gt;=150, 8,
      H411&gt;=100, 7,
      H411&gt;=50, 6,
      H411&gt;=0, 5
    ),
    MATCH(J411, 'Shipping cost'!$B$4:$E$4, 0)
  ),
  E411="Standard",
  INDEX('Shipping cost'!$H:$K,
    IFS(
      H411&gt;=400, 12,
      H411&gt;=300, 11,
      H411&gt;=250, 10,
      H411&gt;=200, 9,
      H411&gt;=150, 8,
      H411&gt;=100, 7,
      H411&gt;=50, 6,
      H411&gt;=0, 5
    ),
    MATCH(J411, 'Shipping cost'!$H$4:$K$4, 0)
  ),
  E411="Express",
  INDEX('Shipping cost'!$N:$Q,
    IFS(
      H411&gt;=400, 12,
      H411&gt;=300, 11,
      H411&gt;=250, 10,
      H411&gt;=200, 9,
      H411&gt;=150, 8,
      H411&gt;=100, 7,
      H411&gt;=50, 6,
      H411&gt;=0, 5
    ),
    MATCH(J411, 'Shipping cost'!$N$4:$Q$4, 0)
  ),
  TRUE, 0
)
</f>
        <v>1.59</v>
      </c>
      <c r="L411" s="8">
        <f t="shared" si="1"/>
        <v>6</v>
      </c>
    </row>
    <row r="412" ht="15.75" customHeight="1">
      <c r="A412" s="3">
        <v>80072.0</v>
      </c>
      <c r="B412" s="4">
        <v>45101.0</v>
      </c>
      <c r="C412" s="3" t="s">
        <v>12</v>
      </c>
      <c r="D412" s="3" t="s">
        <v>16</v>
      </c>
      <c r="E412" s="3" t="s">
        <v>19</v>
      </c>
      <c r="F412" s="3">
        <v>5675.0</v>
      </c>
      <c r="G412" s="5">
        <f>VLOOKUP(D412,'Product details'!$B$3:$E$9,4,FALSE)</f>
        <v>5</v>
      </c>
      <c r="H412" s="6">
        <f>VLOOKUP(D412,'Product details'!$B$3:$E$9,3,FALSE)</f>
        <v>20</v>
      </c>
      <c r="I412" s="5">
        <f>VLOOKUP(D412,'Product details'!$B$3:$F$9,5,FALSE)</f>
        <v>1</v>
      </c>
      <c r="J412" s="6" t="str">
        <f>IFS(
  AND(F412&gt;=0, F412&lt;=2499), Regions!C$3,
  AND(F412&gt;=2500, F412&lt;=4999), Regions!C$4,
  AND(F412&gt;=5000, F412&lt;=7499), Regions!C$5,
  AND(F412&gt;=7500, F412&lt;=9999), Regions!C$6
)
</f>
        <v>South</v>
      </c>
      <c r="K412" s="7">
        <f t="array" ref="K412">IFS(
  E412="Economy",
  INDEX('Shipping cost'!$B:$E,
    IFS(
      H412&gt;=400, 12,
      H412&gt;=300, 11,
      H412&gt;=250, 10,
      H412&gt;=200, 9,
      H412&gt;=150, 8,
      H412&gt;=100, 7,
      H412&gt;=50, 6,
      H412&gt;=0, 5
    ),
    MATCH(J412, 'Shipping cost'!$B$4:$E$4, 0)
  ),
  E412="Standard",
  INDEX('Shipping cost'!$H:$K,
    IFS(
      H412&gt;=400, 12,
      H412&gt;=300, 11,
      H412&gt;=250, 10,
      H412&gt;=200, 9,
      H412&gt;=150, 8,
      H412&gt;=100, 7,
      H412&gt;=50, 6,
      H412&gt;=0, 5
    ),
    MATCH(J412, 'Shipping cost'!$H$4:$K$4, 0)
  ),
  E412="Express",
  INDEX('Shipping cost'!$N:$Q,
    IFS(
      H412&gt;=400, 12,
      H412&gt;=300, 11,
      H412&gt;=250, 10,
      H412&gt;=200, 9,
      H412&gt;=150, 8,
      H412&gt;=100, 7,
      H412&gt;=50, 6,
      H412&gt;=0, 5
    ),
    MATCH(J412, 'Shipping cost'!$N$4:$Q$4, 0)
  ),
  TRUE, 0
)
</f>
        <v>0.81</v>
      </c>
      <c r="L412" s="8">
        <f t="shared" si="1"/>
        <v>6</v>
      </c>
    </row>
    <row r="413" ht="15.75" customHeight="1">
      <c r="A413" s="3">
        <v>36143.0</v>
      </c>
      <c r="B413" s="4">
        <v>45103.0</v>
      </c>
      <c r="C413" s="3" t="s">
        <v>12</v>
      </c>
      <c r="D413" s="3" t="s">
        <v>16</v>
      </c>
      <c r="E413" s="3" t="s">
        <v>17</v>
      </c>
      <c r="F413" s="3">
        <v>1342.0</v>
      </c>
      <c r="G413" s="5">
        <f>VLOOKUP(D413,'Product details'!$B$3:$E$9,4,FALSE)</f>
        <v>5</v>
      </c>
      <c r="H413" s="6">
        <f>VLOOKUP(D413,'Product details'!$B$3:$E$9,3,FALSE)</f>
        <v>20</v>
      </c>
      <c r="I413" s="5">
        <f>VLOOKUP(D413,'Product details'!$B$3:$F$9,5,FALSE)</f>
        <v>1</v>
      </c>
      <c r="J413" s="6" t="str">
        <f>IFS(
  AND(F413&gt;=0, F413&lt;=2499), Regions!C$3,
  AND(F413&gt;=2500, F413&lt;=4999), Regions!C$4,
  AND(F413&gt;=5000, F413&lt;=7499), Regions!C$5,
  AND(F413&gt;=7500, F413&lt;=9999), Regions!C$6
)
</f>
        <v>North</v>
      </c>
      <c r="K413" s="7">
        <f t="array" ref="K413">IFS(
  E413="Economy",
  INDEX('Shipping cost'!$B:$E,
    IFS(
      H413&gt;=400, 12,
      H413&gt;=300, 11,
      H413&gt;=250, 10,
      H413&gt;=200, 9,
      H413&gt;=150, 8,
      H413&gt;=100, 7,
      H413&gt;=50, 6,
      H413&gt;=0, 5
    ),
    MATCH(J413, 'Shipping cost'!$B$4:$E$4, 0)
  ),
  E413="Standard",
  INDEX('Shipping cost'!$H:$K,
    IFS(
      H413&gt;=400, 12,
      H413&gt;=300, 11,
      H413&gt;=250, 10,
      H413&gt;=200, 9,
      H413&gt;=150, 8,
      H413&gt;=100, 7,
      H413&gt;=50, 6,
      H413&gt;=0, 5
    ),
    MATCH(J413, 'Shipping cost'!$H$4:$K$4, 0)
  ),
  E413="Express",
  INDEX('Shipping cost'!$N:$Q,
    IFS(
      H413&gt;=400, 12,
      H413&gt;=300, 11,
      H413&gt;=250, 10,
      H413&gt;=200, 9,
      H413&gt;=150, 8,
      H413&gt;=100, 7,
      H413&gt;=50, 6,
      H413&gt;=0, 5
    ),
    MATCH(J413, 'Shipping cost'!$N$4:$Q$4, 0)
  ),
  TRUE, 0
)
</f>
        <v>0.78</v>
      </c>
      <c r="L413" s="8">
        <f t="shared" si="1"/>
        <v>6</v>
      </c>
    </row>
    <row r="414" ht="15.75" customHeight="1">
      <c r="A414" s="3">
        <v>65256.0</v>
      </c>
      <c r="B414" s="4">
        <v>45103.0</v>
      </c>
      <c r="C414" s="3" t="s">
        <v>12</v>
      </c>
      <c r="D414" s="3" t="s">
        <v>13</v>
      </c>
      <c r="E414" s="3" t="s">
        <v>19</v>
      </c>
      <c r="F414" s="3">
        <v>7013.0</v>
      </c>
      <c r="G414" s="5">
        <f>VLOOKUP(D414,'Product details'!$B$3:$E$9,4,FALSE)</f>
        <v>300</v>
      </c>
      <c r="H414" s="6">
        <f>VLOOKUP(D414,'Product details'!$B$3:$E$9,3,FALSE)</f>
        <v>250</v>
      </c>
      <c r="I414" s="5">
        <f>VLOOKUP(D414,'Product details'!$B$3:$F$9,5,FALSE)</f>
        <v>80</v>
      </c>
      <c r="J414" s="6" t="str">
        <f>IFS(
  AND(F414&gt;=0, F414&lt;=2499), Regions!C$3,
  AND(F414&gt;=2500, F414&lt;=4999), Regions!C$4,
  AND(F414&gt;=5000, F414&lt;=7499), Regions!C$5,
  AND(F414&gt;=7500, F414&lt;=9999), Regions!C$6
)
</f>
        <v>South</v>
      </c>
      <c r="K414" s="7">
        <f t="array" ref="K414">IFS(
  E414="Economy",
  INDEX('Shipping cost'!$B:$E,
    IFS(
      H414&gt;=400, 12,
      H414&gt;=300, 11,
      H414&gt;=250, 10,
      H414&gt;=200, 9,
      H414&gt;=150, 8,
      H414&gt;=100, 7,
      H414&gt;=50, 6,
      H414&gt;=0, 5
    ),
    MATCH(J414, 'Shipping cost'!$B$4:$E$4, 0)
  ),
  E414="Standard",
  INDEX('Shipping cost'!$H:$K,
    IFS(
      H414&gt;=400, 12,
      H414&gt;=300, 11,
      H414&gt;=250, 10,
      H414&gt;=200, 9,
      H414&gt;=150, 8,
      H414&gt;=100, 7,
      H414&gt;=50, 6,
      H414&gt;=0, 5
    ),
    MATCH(J414, 'Shipping cost'!$H$4:$K$4, 0)
  ),
  E414="Express",
  INDEX('Shipping cost'!$N:$Q,
    IFS(
      H414&gt;=400, 12,
      H414&gt;=300, 11,
      H414&gt;=250, 10,
      H414&gt;=200, 9,
      H414&gt;=150, 8,
      H414&gt;=100, 7,
      H414&gt;=50, 6,
      H414&gt;=0, 5
    ),
    MATCH(J414, 'Shipping cost'!$N$4:$Q$4, 0)
  ),
  TRUE, 0
)
</f>
        <v>3.02</v>
      </c>
      <c r="L414" s="8">
        <f t="shared" si="1"/>
        <v>6</v>
      </c>
    </row>
    <row r="415" ht="15.75" customHeight="1">
      <c r="A415" s="3">
        <v>88853.0</v>
      </c>
      <c r="B415" s="4">
        <v>45103.0</v>
      </c>
      <c r="C415" s="3" t="s">
        <v>12</v>
      </c>
      <c r="D415" s="3" t="s">
        <v>13</v>
      </c>
      <c r="E415" s="3" t="s">
        <v>14</v>
      </c>
      <c r="F415" s="3">
        <v>5409.0</v>
      </c>
      <c r="G415" s="5">
        <f>VLOOKUP(D415,'Product details'!$B$3:$E$9,4,FALSE)</f>
        <v>300</v>
      </c>
      <c r="H415" s="6">
        <f>VLOOKUP(D415,'Product details'!$B$3:$E$9,3,FALSE)</f>
        <v>250</v>
      </c>
      <c r="I415" s="5">
        <f>VLOOKUP(D415,'Product details'!$B$3:$F$9,5,FALSE)</f>
        <v>80</v>
      </c>
      <c r="J415" s="6" t="str">
        <f>IFS(
  AND(F415&gt;=0, F415&lt;=2499), Regions!C$3,
  AND(F415&gt;=2500, F415&lt;=4999), Regions!C$4,
  AND(F415&gt;=5000, F415&lt;=7499), Regions!C$5,
  AND(F415&gt;=7500, F415&lt;=9999), Regions!C$6
)
</f>
        <v>South</v>
      </c>
      <c r="K415" s="7">
        <f t="array" ref="K415">IFS(
  E415="Economy",
  INDEX('Shipping cost'!$B:$E,
    IFS(
      H415&gt;=400, 12,
      H415&gt;=300, 11,
      H415&gt;=250, 10,
      H415&gt;=200, 9,
      H415&gt;=150, 8,
      H415&gt;=100, 7,
      H415&gt;=50, 6,
      H415&gt;=0, 5
    ),
    MATCH(J415, 'Shipping cost'!$B$4:$E$4, 0)
  ),
  E415="Standard",
  INDEX('Shipping cost'!$H:$K,
    IFS(
      H415&gt;=400, 12,
      H415&gt;=300, 11,
      H415&gt;=250, 10,
      H415&gt;=200, 9,
      H415&gt;=150, 8,
      H415&gt;=100, 7,
      H415&gt;=50, 6,
      H415&gt;=0, 5
    ),
    MATCH(J415, 'Shipping cost'!$H$4:$K$4, 0)
  ),
  E415="Express",
  INDEX('Shipping cost'!$N:$Q,
    IFS(
      H415&gt;=400, 12,
      H415&gt;=300, 11,
      H415&gt;=250, 10,
      H415&gt;=200, 9,
      H415&gt;=150, 8,
      H415&gt;=100, 7,
      H415&gt;=50, 6,
      H415&gt;=0, 5
    ),
    MATCH(J415, 'Shipping cost'!$N$4:$Q$4, 0)
  ),
  TRUE, 0
)
</f>
        <v>2.51</v>
      </c>
      <c r="L415" s="8">
        <f t="shared" si="1"/>
        <v>6</v>
      </c>
    </row>
    <row r="416" ht="15.75" customHeight="1">
      <c r="A416" s="3">
        <v>12872.0</v>
      </c>
      <c r="B416" s="10">
        <v>45105.0</v>
      </c>
      <c r="C416" s="11" t="s">
        <v>12</v>
      </c>
      <c r="D416" s="3" t="s">
        <v>16</v>
      </c>
      <c r="E416" s="3" t="s">
        <v>14</v>
      </c>
      <c r="F416" s="3">
        <v>9405.0</v>
      </c>
      <c r="G416" s="5">
        <f>VLOOKUP(D416,'Product details'!$B$3:$E$9,4,FALSE)</f>
        <v>5</v>
      </c>
      <c r="H416" s="6">
        <f>VLOOKUP(D416,'Product details'!$B$3:$E$9,3,FALSE)</f>
        <v>20</v>
      </c>
      <c r="I416" s="5">
        <f>VLOOKUP(D416,'Product details'!$B$3:$F$9,5,FALSE)</f>
        <v>1</v>
      </c>
      <c r="J416" s="6" t="str">
        <f>IFS(
  AND(F416&gt;=0, F416&lt;=2499), Regions!C$3,
  AND(F416&gt;=2500, F416&lt;=4999), Regions!C$4,
  AND(F416&gt;=5000, F416&lt;=7499), Regions!C$5,
  AND(F416&gt;=7500, F416&lt;=9999), Regions!C$6
)
</f>
        <v>West</v>
      </c>
      <c r="K416" s="7">
        <f t="array" ref="K416">IFS(
  E416="Economy",
  INDEX('Shipping cost'!$B:$E,
    IFS(
      H416&gt;=400, 12,
      H416&gt;=300, 11,
      H416&gt;=250, 10,
      H416&gt;=200, 9,
      H416&gt;=150, 8,
      H416&gt;=100, 7,
      H416&gt;=50, 6,
      H416&gt;=0, 5
    ),
    MATCH(J416, 'Shipping cost'!$B$4:$E$4, 0)
  ),
  E416="Standard",
  INDEX('Shipping cost'!$H:$K,
    IFS(
      H416&gt;=400, 12,
      H416&gt;=300, 11,
      H416&gt;=250, 10,
      H416&gt;=200, 9,
      H416&gt;=150, 8,
      H416&gt;=100, 7,
      H416&gt;=50, 6,
      H416&gt;=0, 5
    ),
    MATCH(J416, 'Shipping cost'!$H$4:$K$4, 0)
  ),
  E416="Express",
  INDEX('Shipping cost'!$N:$Q,
    IFS(
      H416&gt;=400, 12,
      H416&gt;=300, 11,
      H416&gt;=250, 10,
      H416&gt;=200, 9,
      H416&gt;=150, 8,
      H416&gt;=100, 7,
      H416&gt;=50, 6,
      H416&gt;=0, 5
    ),
    MATCH(J416, 'Shipping cost'!$N$4:$Q$4, 0)
  ),
  TRUE, 0
)
</f>
        <v>0.78</v>
      </c>
      <c r="L416" s="8">
        <f t="shared" si="1"/>
        <v>6</v>
      </c>
    </row>
    <row r="417" ht="15.75" customHeight="1">
      <c r="A417" s="3">
        <v>27734.0</v>
      </c>
      <c r="B417" s="4">
        <v>45105.0</v>
      </c>
      <c r="C417" s="3" t="s">
        <v>12</v>
      </c>
      <c r="D417" s="3" t="s">
        <v>13</v>
      </c>
      <c r="E417" s="3" t="s">
        <v>19</v>
      </c>
      <c r="F417" s="3">
        <v>9160.0</v>
      </c>
      <c r="G417" s="5">
        <f>VLOOKUP(D417,'Product details'!$B$3:$E$9,4,FALSE)</f>
        <v>300</v>
      </c>
      <c r="H417" s="6">
        <f>VLOOKUP(D417,'Product details'!$B$3:$E$9,3,FALSE)</f>
        <v>250</v>
      </c>
      <c r="I417" s="5">
        <f>VLOOKUP(D417,'Product details'!$B$3:$F$9,5,FALSE)</f>
        <v>80</v>
      </c>
      <c r="J417" s="6" t="str">
        <f>IFS(
  AND(F417&gt;=0, F417&lt;=2499), Regions!C$3,
  AND(F417&gt;=2500, F417&lt;=4999), Regions!C$4,
  AND(F417&gt;=5000, F417&lt;=7499), Regions!C$5,
  AND(F417&gt;=7500, F417&lt;=9999), Regions!C$6
)
</f>
        <v>West</v>
      </c>
      <c r="K417" s="7">
        <f t="array" ref="K417">IFS(
  E417="Economy",
  INDEX('Shipping cost'!$B:$E,
    IFS(
      H417&gt;=400, 12,
      H417&gt;=300, 11,
      H417&gt;=250, 10,
      H417&gt;=200, 9,
      H417&gt;=150, 8,
      H417&gt;=100, 7,
      H417&gt;=50, 6,
      H417&gt;=0, 5
    ),
    MATCH(J417, 'Shipping cost'!$B$4:$E$4, 0)
  ),
  E417="Standard",
  INDEX('Shipping cost'!$H:$K,
    IFS(
      H417&gt;=400, 12,
      H417&gt;=300, 11,
      H417&gt;=250, 10,
      H417&gt;=200, 9,
      H417&gt;=150, 8,
      H417&gt;=100, 7,
      H417&gt;=50, 6,
      H417&gt;=0, 5
    ),
    MATCH(J417, 'Shipping cost'!$H$4:$K$4, 0)
  ),
  E417="Express",
  INDEX('Shipping cost'!$N:$Q,
    IFS(
      H417&gt;=400, 12,
      H417&gt;=300, 11,
      H417&gt;=250, 10,
      H417&gt;=200, 9,
      H417&gt;=150, 8,
      H417&gt;=100, 7,
      H417&gt;=50, 6,
      H417&gt;=0, 5
    ),
    MATCH(J417, 'Shipping cost'!$N$4:$Q$4, 0)
  ),
  TRUE, 0
)
</f>
        <v>3.47</v>
      </c>
      <c r="L417" s="8">
        <f t="shared" si="1"/>
        <v>6</v>
      </c>
    </row>
    <row r="418" ht="15.75" customHeight="1">
      <c r="A418" s="3">
        <v>89091.0</v>
      </c>
      <c r="B418" s="4">
        <v>45105.0</v>
      </c>
      <c r="C418" s="3" t="s">
        <v>21</v>
      </c>
      <c r="D418" s="3" t="s">
        <v>13</v>
      </c>
      <c r="E418" s="3" t="s">
        <v>14</v>
      </c>
      <c r="F418" s="3">
        <v>8227.0</v>
      </c>
      <c r="G418" s="5">
        <f>VLOOKUP(D418,'Product details'!$B$3:$E$9,4,FALSE)</f>
        <v>300</v>
      </c>
      <c r="H418" s="6">
        <f>VLOOKUP(D418,'Product details'!$B$3:$E$9,3,FALSE)</f>
        <v>250</v>
      </c>
      <c r="I418" s="5">
        <f>VLOOKUP(D418,'Product details'!$B$3:$F$9,5,FALSE)</f>
        <v>80</v>
      </c>
      <c r="J418" s="6" t="str">
        <f>IFS(
  AND(F418&gt;=0, F418&lt;=2499), Regions!C$3,
  AND(F418&gt;=2500, F418&lt;=4999), Regions!C$4,
  AND(F418&gt;=5000, F418&lt;=7499), Regions!C$5,
  AND(F418&gt;=7500, F418&lt;=9999), Regions!C$6
)
</f>
        <v>West</v>
      </c>
      <c r="K418" s="7">
        <f t="array" ref="K418">IFS(
  E418="Economy",
  INDEX('Shipping cost'!$B:$E,
    IFS(
      H418&gt;=400, 12,
      H418&gt;=300, 11,
      H418&gt;=250, 10,
      H418&gt;=200, 9,
      H418&gt;=150, 8,
      H418&gt;=100, 7,
      H418&gt;=50, 6,
      H418&gt;=0, 5
    ),
    MATCH(J418, 'Shipping cost'!$B$4:$E$4, 0)
  ),
  E418="Standard",
  INDEX('Shipping cost'!$H:$K,
    IFS(
      H418&gt;=400, 12,
      H418&gt;=300, 11,
      H418&gt;=250, 10,
      H418&gt;=200, 9,
      H418&gt;=150, 8,
      H418&gt;=100, 7,
      H418&gt;=50, 6,
      H418&gt;=0, 5
    ),
    MATCH(J418, 'Shipping cost'!$H$4:$K$4, 0)
  ),
  E418="Express",
  INDEX('Shipping cost'!$N:$Q,
    IFS(
      H418&gt;=400, 12,
      H418&gt;=300, 11,
      H418&gt;=250, 10,
      H418&gt;=200, 9,
      H418&gt;=150, 8,
      H418&gt;=100, 7,
      H418&gt;=50, 6,
      H418&gt;=0, 5
    ),
    MATCH(J418, 'Shipping cost'!$N$4:$Q$4, 0)
  ),
  TRUE, 0
)
</f>
        <v>2.89</v>
      </c>
      <c r="L418" s="8">
        <f t="shared" si="1"/>
        <v>6</v>
      </c>
    </row>
    <row r="419" ht="15.75" customHeight="1">
      <c r="A419" s="3">
        <v>26794.0</v>
      </c>
      <c r="B419" s="4">
        <v>45106.0</v>
      </c>
      <c r="C419" s="3" t="s">
        <v>12</v>
      </c>
      <c r="D419" s="3" t="s">
        <v>18</v>
      </c>
      <c r="E419" s="3" t="s">
        <v>17</v>
      </c>
      <c r="F419" s="3">
        <v>9072.0</v>
      </c>
      <c r="G419" s="5">
        <f>VLOOKUP(D419,'Product details'!$B$3:$E$9,4,FALSE)</f>
        <v>25</v>
      </c>
      <c r="H419" s="6">
        <f>VLOOKUP(D419,'Product details'!$B$3:$E$9,3,FALSE)</f>
        <v>150</v>
      </c>
      <c r="I419" s="5">
        <f>VLOOKUP(D419,'Product details'!$B$3:$F$9,5,FALSE)</f>
        <v>5</v>
      </c>
      <c r="J419" s="6" t="str">
        <f>IFS(
  AND(F419&gt;=0, F419&lt;=2499), Regions!C$3,
  AND(F419&gt;=2500, F419&lt;=4999), Regions!C$4,
  AND(F419&gt;=5000, F419&lt;=7499), Regions!C$5,
  AND(F419&gt;=7500, F419&lt;=9999), Regions!C$6
)
</f>
        <v>West</v>
      </c>
      <c r="K419" s="7">
        <f t="array" ref="K419">IFS(
  E419="Economy",
  INDEX('Shipping cost'!$B:$E,
    IFS(
      H419&gt;=400, 12,
      H419&gt;=300, 11,
      H419&gt;=250, 10,
      H419&gt;=200, 9,
      H419&gt;=150, 8,
      H419&gt;=100, 7,
      H419&gt;=50, 6,
      H419&gt;=0, 5
    ),
    MATCH(J419, 'Shipping cost'!$B$4:$E$4, 0)
  ),
  E419="Standard",
  INDEX('Shipping cost'!$H:$K,
    IFS(
      H419&gt;=400, 12,
      H419&gt;=300, 11,
      H419&gt;=250, 10,
      H419&gt;=200, 9,
      H419&gt;=150, 8,
      H419&gt;=100, 7,
      H419&gt;=50, 6,
      H419&gt;=0, 5
    ),
    MATCH(J419, 'Shipping cost'!$H$4:$K$4, 0)
  ),
  E419="Express",
  INDEX('Shipping cost'!$N:$Q,
    IFS(
      H419&gt;=400, 12,
      H419&gt;=300, 11,
      H419&gt;=250, 10,
      H419&gt;=200, 9,
      H419&gt;=150, 8,
      H419&gt;=100, 7,
      H419&gt;=50, 6,
      H419&gt;=0, 5
    ),
    MATCH(J419, 'Shipping cost'!$N$4:$Q$4, 0)
  ),
  TRUE, 0
)
</f>
        <v>2.68</v>
      </c>
      <c r="L419" s="8">
        <f t="shared" si="1"/>
        <v>6</v>
      </c>
    </row>
    <row r="420" ht="15.75" customHeight="1">
      <c r="A420" s="3">
        <v>78063.0</v>
      </c>
      <c r="B420" s="4">
        <v>45106.0</v>
      </c>
      <c r="C420" s="3" t="s">
        <v>12</v>
      </c>
      <c r="D420" s="3" t="s">
        <v>20</v>
      </c>
      <c r="E420" s="3" t="s">
        <v>14</v>
      </c>
      <c r="F420" s="3">
        <v>4720.0</v>
      </c>
      <c r="G420" s="5">
        <f>VLOOKUP(D420,'Product details'!$B$3:$E$9,4,FALSE)</f>
        <v>50</v>
      </c>
      <c r="H420" s="6">
        <f>VLOOKUP(D420,'Product details'!$B$3:$E$9,3,FALSE)</f>
        <v>150</v>
      </c>
      <c r="I420" s="5">
        <f>VLOOKUP(D420,'Product details'!$B$3:$F$9,5,FALSE)</f>
        <v>9</v>
      </c>
      <c r="J420" s="6" t="str">
        <f>IFS(
  AND(F420&gt;=0, F420&lt;=2499), Regions!C$3,
  AND(F420&gt;=2500, F420&lt;=4999), Regions!C$4,
  AND(F420&gt;=5000, F420&lt;=7499), Regions!C$5,
  AND(F420&gt;=7500, F420&lt;=9999), Regions!C$6
)
</f>
        <v>East</v>
      </c>
      <c r="K420" s="7">
        <f t="array" ref="K420">IFS(
  E420="Economy",
  INDEX('Shipping cost'!$B:$E,
    IFS(
      H420&gt;=400, 12,
      H420&gt;=300, 11,
      H420&gt;=250, 10,
      H420&gt;=200, 9,
      H420&gt;=150, 8,
      H420&gt;=100, 7,
      H420&gt;=50, 6,
      H420&gt;=0, 5
    ),
    MATCH(J420, 'Shipping cost'!$B$4:$E$4, 0)
  ),
  E420="Standard",
  INDEX('Shipping cost'!$H:$K,
    IFS(
      H420&gt;=400, 12,
      H420&gt;=300, 11,
      H420&gt;=250, 10,
      H420&gt;=200, 9,
      H420&gt;=150, 8,
      H420&gt;=100, 7,
      H420&gt;=50, 6,
      H420&gt;=0, 5
    ),
    MATCH(J420, 'Shipping cost'!$H$4:$K$4, 0)
  ),
  E420="Express",
  INDEX('Shipping cost'!$N:$Q,
    IFS(
      H420&gt;=400, 12,
      H420&gt;=300, 11,
      H420&gt;=250, 10,
      H420&gt;=200, 9,
      H420&gt;=150, 8,
      H420&gt;=100, 7,
      H420&gt;=50, 6,
      H420&gt;=0, 5
    ),
    MATCH(J420, 'Shipping cost'!$N$4:$Q$4, 0)
  ),
  TRUE, 0
)
</f>
        <v>1.28</v>
      </c>
      <c r="L420" s="8">
        <f t="shared" si="1"/>
        <v>6</v>
      </c>
    </row>
    <row r="421" ht="15.75" customHeight="1">
      <c r="A421" s="3">
        <v>95072.0</v>
      </c>
      <c r="B421" s="10">
        <v>45106.0</v>
      </c>
      <c r="C421" s="11" t="s">
        <v>12</v>
      </c>
      <c r="D421" s="3" t="s">
        <v>22</v>
      </c>
      <c r="E421" s="3" t="s">
        <v>14</v>
      </c>
      <c r="F421" s="3">
        <v>7425.0</v>
      </c>
      <c r="G421" s="5">
        <f>VLOOKUP(D421,'Product details'!$B$3:$E$9,4,FALSE)</f>
        <v>20</v>
      </c>
      <c r="H421" s="6">
        <f>VLOOKUP(D421,'Product details'!$B$3:$E$9,3,FALSE)</f>
        <v>250</v>
      </c>
      <c r="I421" s="5">
        <f>VLOOKUP(D421,'Product details'!$B$3:$F$9,5,FALSE)</f>
        <v>3</v>
      </c>
      <c r="J421" s="6" t="str">
        <f>IFS(
  AND(F421&gt;=0, F421&lt;=2499), Regions!C$3,
  AND(F421&gt;=2500, F421&lt;=4999), Regions!C$4,
  AND(F421&gt;=5000, F421&lt;=7499), Regions!C$5,
  AND(F421&gt;=7500, F421&lt;=9999), Regions!C$6
)
</f>
        <v>South</v>
      </c>
      <c r="K421" s="7">
        <f t="array" ref="K421">IFS(
  E421="Economy",
  INDEX('Shipping cost'!$B:$E,
    IFS(
      H421&gt;=400, 12,
      H421&gt;=300, 11,
      H421&gt;=250, 10,
      H421&gt;=200, 9,
      H421&gt;=150, 8,
      H421&gt;=100, 7,
      H421&gt;=50, 6,
      H421&gt;=0, 5
    ),
    MATCH(J421, 'Shipping cost'!$B$4:$E$4, 0)
  ),
  E421="Standard",
  INDEX('Shipping cost'!$H:$K,
    IFS(
      H421&gt;=400, 12,
      H421&gt;=300, 11,
      H421&gt;=250, 10,
      H421&gt;=200, 9,
      H421&gt;=150, 8,
      H421&gt;=100, 7,
      H421&gt;=50, 6,
      H421&gt;=0, 5
    ),
    MATCH(J421, 'Shipping cost'!$H$4:$K$4, 0)
  ),
  E421="Express",
  INDEX('Shipping cost'!$N:$Q,
    IFS(
      H421&gt;=400, 12,
      H421&gt;=300, 11,
      H421&gt;=250, 10,
      H421&gt;=200, 9,
      H421&gt;=150, 8,
      H421&gt;=100, 7,
      H421&gt;=50, 6,
      H421&gt;=0, 5
    ),
    MATCH(J421, 'Shipping cost'!$N$4:$Q$4, 0)
  ),
  TRUE, 0
)
</f>
        <v>2.51</v>
      </c>
      <c r="L421" s="8">
        <f t="shared" si="1"/>
        <v>6</v>
      </c>
    </row>
    <row r="422" ht="15.75" customHeight="1">
      <c r="A422" s="3">
        <v>40548.0</v>
      </c>
      <c r="B422" s="4">
        <v>45107.0</v>
      </c>
      <c r="C422" s="3" t="s">
        <v>12</v>
      </c>
      <c r="D422" s="3" t="s">
        <v>23</v>
      </c>
      <c r="E422" s="3" t="s">
        <v>17</v>
      </c>
      <c r="F422" s="3">
        <v>6687.0</v>
      </c>
      <c r="G422" s="5">
        <f>VLOOKUP(D422,'Product details'!$B$3:$E$9,4,FALSE)</f>
        <v>25</v>
      </c>
      <c r="H422" s="6">
        <f>VLOOKUP(D422,'Product details'!$B$3:$E$9,3,FALSE)</f>
        <v>50</v>
      </c>
      <c r="I422" s="5">
        <f>VLOOKUP(D422,'Product details'!$B$3:$F$9,5,FALSE)</f>
        <v>3</v>
      </c>
      <c r="J422" s="6" t="str">
        <f>IFS(
  AND(F422&gt;=0, F422&lt;=2499), Regions!C$3,
  AND(F422&gt;=2500, F422&lt;=4999), Regions!C$4,
  AND(F422&gt;=5000, F422&lt;=7499), Regions!C$5,
  AND(F422&gt;=7500, F422&lt;=9999), Regions!C$6
)
</f>
        <v>South</v>
      </c>
      <c r="K422" s="7">
        <f t="array" ref="K422">IFS(
  E422="Economy",
  INDEX('Shipping cost'!$B:$E,
    IFS(
      H422&gt;=400, 12,
      H422&gt;=300, 11,
      H422&gt;=250, 10,
      H422&gt;=200, 9,
      H422&gt;=150, 8,
      H422&gt;=100, 7,
      H422&gt;=50, 6,
      H422&gt;=0, 5
    ),
    MATCH(J422, 'Shipping cost'!$B$4:$E$4, 0)
  ),
  E422="Standard",
  INDEX('Shipping cost'!$H:$K,
    IFS(
      H422&gt;=400, 12,
      H422&gt;=300, 11,
      H422&gt;=250, 10,
      H422&gt;=200, 9,
      H422&gt;=150, 8,
      H422&gt;=100, 7,
      H422&gt;=50, 6,
      H422&gt;=0, 5
    ),
    MATCH(J422, 'Shipping cost'!$H$4:$K$4, 0)
  ),
  E422="Express",
  INDEX('Shipping cost'!$N:$Q,
    IFS(
      H422&gt;=400, 12,
      H422&gt;=300, 11,
      H422&gt;=250, 10,
      H422&gt;=200, 9,
      H422&gt;=150, 8,
      H422&gt;=100, 7,
      H422&gt;=50, 6,
      H422&gt;=0, 5
    ),
    MATCH(J422, 'Shipping cost'!$N$4:$Q$4, 0)
  ),
  TRUE, 0
)
</f>
        <v>1.37</v>
      </c>
      <c r="L422" s="8">
        <f t="shared" si="1"/>
        <v>6</v>
      </c>
    </row>
    <row r="423" ht="15.75" customHeight="1">
      <c r="A423" s="3">
        <v>41133.0</v>
      </c>
      <c r="B423" s="4">
        <v>45107.0</v>
      </c>
      <c r="C423" s="3" t="s">
        <v>12</v>
      </c>
      <c r="D423" s="3" t="s">
        <v>13</v>
      </c>
      <c r="E423" s="3" t="s">
        <v>19</v>
      </c>
      <c r="F423" s="3">
        <v>6878.0</v>
      </c>
      <c r="G423" s="5">
        <f>VLOOKUP(D423,'Product details'!$B$3:$E$9,4,FALSE)</f>
        <v>300</v>
      </c>
      <c r="H423" s="6">
        <f>VLOOKUP(D423,'Product details'!$B$3:$E$9,3,FALSE)</f>
        <v>250</v>
      </c>
      <c r="I423" s="5">
        <f>VLOOKUP(D423,'Product details'!$B$3:$F$9,5,FALSE)</f>
        <v>80</v>
      </c>
      <c r="J423" s="6" t="str">
        <f>IFS(
  AND(F423&gt;=0, F423&lt;=2499), Regions!C$3,
  AND(F423&gt;=2500, F423&lt;=4999), Regions!C$4,
  AND(F423&gt;=5000, F423&lt;=7499), Regions!C$5,
  AND(F423&gt;=7500, F423&lt;=9999), Regions!C$6
)
</f>
        <v>South</v>
      </c>
      <c r="K423" s="7">
        <f t="array" ref="K423">IFS(
  E423="Economy",
  INDEX('Shipping cost'!$B:$E,
    IFS(
      H423&gt;=400, 12,
      H423&gt;=300, 11,
      H423&gt;=250, 10,
      H423&gt;=200, 9,
      H423&gt;=150, 8,
      H423&gt;=100, 7,
      H423&gt;=50, 6,
      H423&gt;=0, 5
    ),
    MATCH(J423, 'Shipping cost'!$B$4:$E$4, 0)
  ),
  E423="Standard",
  INDEX('Shipping cost'!$H:$K,
    IFS(
      H423&gt;=400, 12,
      H423&gt;=300, 11,
      H423&gt;=250, 10,
      H423&gt;=200, 9,
      H423&gt;=150, 8,
      H423&gt;=100, 7,
      H423&gt;=50, 6,
      H423&gt;=0, 5
    ),
    MATCH(J423, 'Shipping cost'!$H$4:$K$4, 0)
  ),
  E423="Express",
  INDEX('Shipping cost'!$N:$Q,
    IFS(
      H423&gt;=400, 12,
      H423&gt;=300, 11,
      H423&gt;=250, 10,
      H423&gt;=200, 9,
      H423&gt;=150, 8,
      H423&gt;=100, 7,
      H423&gt;=50, 6,
      H423&gt;=0, 5
    ),
    MATCH(J423, 'Shipping cost'!$N$4:$Q$4, 0)
  ),
  TRUE, 0
)
</f>
        <v>3.02</v>
      </c>
      <c r="L423" s="8">
        <f t="shared" si="1"/>
        <v>6</v>
      </c>
    </row>
    <row r="424" ht="15.75" customHeight="1">
      <c r="A424" s="3">
        <v>89507.0</v>
      </c>
      <c r="B424" s="10">
        <v>45107.0</v>
      </c>
      <c r="C424" s="11" t="s">
        <v>12</v>
      </c>
      <c r="D424" s="3" t="s">
        <v>20</v>
      </c>
      <c r="E424" s="3" t="s">
        <v>17</v>
      </c>
      <c r="F424" s="3">
        <v>6524.0</v>
      </c>
      <c r="G424" s="5">
        <f>VLOOKUP(D424,'Product details'!$B$3:$E$9,4,FALSE)</f>
        <v>50</v>
      </c>
      <c r="H424" s="6">
        <f>VLOOKUP(D424,'Product details'!$B$3:$E$9,3,FALSE)</f>
        <v>150</v>
      </c>
      <c r="I424" s="5">
        <f>VLOOKUP(D424,'Product details'!$B$3:$F$9,5,FALSE)</f>
        <v>9</v>
      </c>
      <c r="J424" s="6" t="str">
        <f>IFS(
  AND(F424&gt;=0, F424&lt;=2499), Regions!C$3,
  AND(F424&gt;=2500, F424&lt;=4999), Regions!C$4,
  AND(F424&gt;=5000, F424&lt;=7499), Regions!C$5,
  AND(F424&gt;=7500, F424&lt;=9999), Regions!C$6
)
</f>
        <v>South</v>
      </c>
      <c r="K424" s="7">
        <f t="array" ref="K424">IFS(
  E424="Economy",
  INDEX('Shipping cost'!$B:$E,
    IFS(
      H424&gt;=400, 12,
      H424&gt;=300, 11,
      H424&gt;=250, 10,
      H424&gt;=200, 9,
      H424&gt;=150, 8,
      H424&gt;=100, 7,
      H424&gt;=50, 6,
      H424&gt;=0, 5
    ),
    MATCH(J424, 'Shipping cost'!$B$4:$E$4, 0)
  ),
  E424="Standard",
  INDEX('Shipping cost'!$H:$K,
    IFS(
      H424&gt;=400, 12,
      H424&gt;=300, 11,
      H424&gt;=250, 10,
      H424&gt;=200, 9,
      H424&gt;=150, 8,
      H424&gt;=100, 7,
      H424&gt;=50, 6,
      H424&gt;=0, 5
    ),
    MATCH(J424, 'Shipping cost'!$H$4:$K$4, 0)
  ),
  E424="Express",
  INDEX('Shipping cost'!$N:$Q,
    IFS(
      H424&gt;=400, 12,
      H424&gt;=300, 11,
      H424&gt;=250, 10,
      H424&gt;=200, 9,
      H424&gt;=150, 8,
      H424&gt;=100, 7,
      H424&gt;=50, 6,
      H424&gt;=0, 5
    ),
    MATCH(J424, 'Shipping cost'!$N$4:$Q$4, 0)
  ),
  TRUE, 0
)
</f>
        <v>2.32</v>
      </c>
      <c r="L424" s="8">
        <f t="shared" si="1"/>
        <v>6</v>
      </c>
    </row>
    <row r="425" ht="15.75" customHeight="1">
      <c r="B425" s="10"/>
      <c r="C425" s="11"/>
      <c r="G425" s="12"/>
      <c r="H425" s="8"/>
      <c r="I425" s="12"/>
      <c r="J425" s="8"/>
      <c r="K425" s="7"/>
      <c r="L425" s="8"/>
    </row>
    <row r="426" ht="15.75" customHeight="1">
      <c r="B426" s="10"/>
      <c r="C426" s="11"/>
      <c r="G426" s="12"/>
      <c r="H426" s="8"/>
      <c r="I426" s="12"/>
      <c r="J426" s="8"/>
      <c r="K426" s="7"/>
      <c r="L426" s="8"/>
    </row>
    <row r="427" ht="15.75" customHeight="1">
      <c r="B427" s="10"/>
      <c r="C427" s="11"/>
      <c r="G427" s="12"/>
      <c r="H427" s="8"/>
      <c r="I427" s="12"/>
      <c r="J427" s="8"/>
      <c r="K427" s="7"/>
      <c r="L427" s="8"/>
    </row>
    <row r="428" ht="15.75" customHeight="1">
      <c r="B428" s="10"/>
      <c r="C428" s="11"/>
      <c r="G428" s="12"/>
      <c r="H428" s="8"/>
      <c r="I428" s="12"/>
      <c r="J428" s="8"/>
      <c r="K428" s="7"/>
      <c r="L428" s="8"/>
    </row>
    <row r="429" ht="15.75" customHeight="1">
      <c r="B429" s="10"/>
      <c r="C429" s="11"/>
      <c r="G429" s="12"/>
      <c r="H429" s="8"/>
      <c r="I429" s="12"/>
      <c r="J429" s="8"/>
      <c r="K429" s="7"/>
      <c r="L429" s="8"/>
    </row>
    <row r="430" ht="15.75" customHeight="1">
      <c r="B430" s="10"/>
      <c r="C430" s="11"/>
      <c r="G430" s="12"/>
      <c r="H430" s="8"/>
      <c r="I430" s="12"/>
      <c r="J430" s="8"/>
      <c r="K430" s="7"/>
      <c r="L430" s="8"/>
    </row>
    <row r="431" ht="15.75" customHeight="1">
      <c r="B431" s="10"/>
      <c r="C431" s="11"/>
      <c r="G431" s="12"/>
      <c r="H431" s="8"/>
      <c r="I431" s="12"/>
      <c r="J431" s="8"/>
      <c r="K431" s="7"/>
      <c r="L431" s="8"/>
    </row>
    <row r="432" ht="15.75" customHeight="1">
      <c r="B432" s="10"/>
      <c r="C432" s="11"/>
      <c r="G432" s="12"/>
      <c r="H432" s="8"/>
      <c r="I432" s="12"/>
      <c r="J432" s="8"/>
      <c r="K432" s="7"/>
      <c r="L432" s="8"/>
    </row>
    <row r="433" ht="15.75" customHeight="1">
      <c r="B433" s="10"/>
      <c r="C433" s="11"/>
      <c r="G433" s="12"/>
      <c r="H433" s="8"/>
      <c r="I433" s="12"/>
      <c r="J433" s="8"/>
      <c r="K433" s="7"/>
      <c r="L433" s="8"/>
    </row>
    <row r="434" ht="15.75" customHeight="1">
      <c r="B434" s="10"/>
      <c r="C434" s="11"/>
      <c r="G434" s="12"/>
      <c r="H434" s="8"/>
      <c r="I434" s="12"/>
      <c r="J434" s="8"/>
      <c r="K434" s="7"/>
      <c r="L434" s="8"/>
    </row>
    <row r="435" ht="15.75" customHeight="1">
      <c r="B435" s="10"/>
      <c r="C435" s="11"/>
      <c r="G435" s="12"/>
      <c r="H435" s="8"/>
      <c r="I435" s="12"/>
      <c r="J435" s="8"/>
      <c r="K435" s="7"/>
      <c r="L435" s="8"/>
    </row>
    <row r="436" ht="15.75" customHeight="1">
      <c r="B436" s="10"/>
      <c r="C436" s="11"/>
      <c r="G436" s="12"/>
      <c r="H436" s="8"/>
      <c r="I436" s="12"/>
      <c r="J436" s="8"/>
      <c r="K436" s="7"/>
      <c r="L436" s="8"/>
    </row>
    <row r="437" ht="15.75" customHeight="1">
      <c r="B437" s="10"/>
      <c r="C437" s="11"/>
      <c r="G437" s="12"/>
      <c r="H437" s="8"/>
      <c r="I437" s="12"/>
      <c r="J437" s="8"/>
      <c r="K437" s="7"/>
      <c r="L437" s="8"/>
    </row>
    <row r="438" ht="15.75" customHeight="1">
      <c r="B438" s="10"/>
      <c r="C438" s="11"/>
      <c r="G438" s="12"/>
      <c r="H438" s="8"/>
      <c r="I438" s="12"/>
      <c r="J438" s="8"/>
      <c r="K438" s="7"/>
      <c r="L438" s="8"/>
    </row>
    <row r="439" ht="15.75" customHeight="1">
      <c r="B439" s="10"/>
      <c r="C439" s="11"/>
      <c r="G439" s="12"/>
      <c r="H439" s="8"/>
      <c r="I439" s="12"/>
      <c r="J439" s="8"/>
      <c r="K439" s="7"/>
      <c r="L439" s="8"/>
    </row>
    <row r="440" ht="15.75" customHeight="1">
      <c r="B440" s="10"/>
      <c r="C440" s="11"/>
      <c r="G440" s="12"/>
      <c r="H440" s="8"/>
      <c r="I440" s="12"/>
      <c r="J440" s="8"/>
      <c r="K440" s="7"/>
      <c r="L440" s="8"/>
    </row>
    <row r="441" ht="15.75" customHeight="1">
      <c r="B441" s="10"/>
      <c r="C441" s="11"/>
      <c r="G441" s="12"/>
      <c r="H441" s="8"/>
      <c r="I441" s="12"/>
      <c r="J441" s="8"/>
      <c r="K441" s="7"/>
      <c r="L441" s="8"/>
    </row>
    <row r="442" ht="15.75" customHeight="1">
      <c r="B442" s="10"/>
      <c r="C442" s="11"/>
      <c r="G442" s="12"/>
      <c r="H442" s="8"/>
      <c r="I442" s="12"/>
      <c r="J442" s="8"/>
      <c r="K442" s="7"/>
      <c r="L442" s="8"/>
    </row>
    <row r="443" ht="15.75" customHeight="1">
      <c r="B443" s="10"/>
      <c r="C443" s="11"/>
      <c r="G443" s="12"/>
      <c r="H443" s="8"/>
      <c r="I443" s="12"/>
      <c r="J443" s="8"/>
      <c r="K443" s="7"/>
      <c r="L443" s="8"/>
    </row>
    <row r="444" ht="15.75" customHeight="1">
      <c r="B444" s="10"/>
      <c r="C444" s="11"/>
      <c r="G444" s="12"/>
      <c r="H444" s="8"/>
      <c r="I444" s="12"/>
      <c r="J444" s="8"/>
      <c r="K444" s="7"/>
      <c r="L444" s="8"/>
    </row>
    <row r="445" ht="15.75" customHeight="1">
      <c r="B445" s="10"/>
      <c r="C445" s="11"/>
      <c r="G445" s="12"/>
      <c r="H445" s="8"/>
      <c r="I445" s="12"/>
      <c r="J445" s="8"/>
      <c r="K445" s="7"/>
      <c r="L445" s="8"/>
    </row>
    <row r="446" ht="15.75" customHeight="1">
      <c r="B446" s="10"/>
      <c r="C446" s="11"/>
      <c r="G446" s="12"/>
      <c r="H446" s="8"/>
      <c r="I446" s="12"/>
      <c r="J446" s="8"/>
      <c r="K446" s="7"/>
      <c r="L446" s="8"/>
    </row>
    <row r="447" ht="15.75" customHeight="1">
      <c r="B447" s="10"/>
      <c r="C447" s="11"/>
      <c r="G447" s="12"/>
      <c r="H447" s="8"/>
      <c r="I447" s="12"/>
      <c r="J447" s="8"/>
      <c r="K447" s="7"/>
      <c r="L447" s="8"/>
    </row>
    <row r="448" ht="15.75" customHeight="1">
      <c r="B448" s="10"/>
      <c r="C448" s="11"/>
      <c r="G448" s="12"/>
      <c r="H448" s="8"/>
      <c r="I448" s="12"/>
      <c r="J448" s="8"/>
      <c r="K448" s="7"/>
      <c r="L448" s="8"/>
    </row>
    <row r="449" ht="15.75" customHeight="1">
      <c r="B449" s="10"/>
      <c r="C449" s="11"/>
      <c r="G449" s="12"/>
      <c r="H449" s="8"/>
      <c r="I449" s="12"/>
      <c r="J449" s="8"/>
      <c r="K449" s="7"/>
      <c r="L449" s="8"/>
    </row>
    <row r="450" ht="15.75" customHeight="1">
      <c r="B450" s="10"/>
      <c r="C450" s="11"/>
      <c r="G450" s="12"/>
      <c r="H450" s="8"/>
      <c r="I450" s="12"/>
      <c r="J450" s="8"/>
      <c r="K450" s="7"/>
      <c r="L450" s="8"/>
    </row>
    <row r="451" ht="15.75" customHeight="1">
      <c r="B451" s="10"/>
      <c r="C451" s="11"/>
      <c r="G451" s="12"/>
      <c r="H451" s="8"/>
      <c r="I451" s="12"/>
      <c r="J451" s="8"/>
      <c r="K451" s="7"/>
      <c r="L451" s="8"/>
    </row>
    <row r="452" ht="15.75" customHeight="1">
      <c r="B452" s="10"/>
      <c r="C452" s="11"/>
      <c r="G452" s="12"/>
      <c r="H452" s="8"/>
      <c r="I452" s="12"/>
      <c r="J452" s="8"/>
      <c r="K452" s="7"/>
      <c r="L452" s="8"/>
    </row>
    <row r="453" ht="15.75" customHeight="1">
      <c r="B453" s="10"/>
      <c r="C453" s="11"/>
      <c r="G453" s="12"/>
      <c r="H453" s="8"/>
      <c r="I453" s="12"/>
      <c r="J453" s="8"/>
      <c r="K453" s="7"/>
      <c r="L453" s="8"/>
    </row>
    <row r="454" ht="15.75" customHeight="1">
      <c r="B454" s="10"/>
      <c r="C454" s="11"/>
      <c r="G454" s="12"/>
      <c r="H454" s="8"/>
      <c r="I454" s="12"/>
      <c r="J454" s="8"/>
      <c r="K454" s="7"/>
      <c r="L454" s="8"/>
    </row>
    <row r="455" ht="15.75" customHeight="1">
      <c r="B455" s="10"/>
      <c r="C455" s="11"/>
      <c r="G455" s="12"/>
      <c r="H455" s="8"/>
      <c r="I455" s="12"/>
      <c r="J455" s="8"/>
      <c r="K455" s="7"/>
      <c r="L455" s="8"/>
    </row>
    <row r="456" ht="15.75" customHeight="1">
      <c r="B456" s="10"/>
      <c r="C456" s="11"/>
      <c r="G456" s="12"/>
      <c r="H456" s="8"/>
      <c r="I456" s="12"/>
      <c r="J456" s="8"/>
      <c r="K456" s="7"/>
      <c r="L456" s="8"/>
    </row>
    <row r="457" ht="15.75" customHeight="1">
      <c r="B457" s="10"/>
      <c r="C457" s="11"/>
      <c r="G457" s="12"/>
      <c r="H457" s="8"/>
      <c r="I457" s="12"/>
      <c r="J457" s="8"/>
      <c r="K457" s="7"/>
      <c r="L457" s="8"/>
    </row>
    <row r="458" ht="15.75" customHeight="1">
      <c r="B458" s="10"/>
      <c r="C458" s="11"/>
      <c r="G458" s="12"/>
      <c r="H458" s="8"/>
      <c r="I458" s="12"/>
      <c r="J458" s="8"/>
      <c r="K458" s="7"/>
      <c r="L458" s="8"/>
    </row>
    <row r="459" ht="15.75" customHeight="1">
      <c r="B459" s="10"/>
      <c r="C459" s="11"/>
      <c r="G459" s="12"/>
      <c r="H459" s="8"/>
      <c r="I459" s="12"/>
      <c r="J459" s="8"/>
      <c r="K459" s="7"/>
      <c r="L459" s="8"/>
    </row>
    <row r="460" ht="15.75" customHeight="1">
      <c r="B460" s="10"/>
      <c r="C460" s="11"/>
      <c r="G460" s="12"/>
      <c r="H460" s="8"/>
      <c r="I460" s="12"/>
      <c r="J460" s="8"/>
      <c r="K460" s="7"/>
      <c r="L460" s="8"/>
    </row>
    <row r="461" ht="15.75" customHeight="1">
      <c r="B461" s="10"/>
      <c r="C461" s="11"/>
      <c r="G461" s="12"/>
      <c r="H461" s="8"/>
      <c r="I461" s="12"/>
      <c r="J461" s="8"/>
      <c r="K461" s="7"/>
      <c r="L461" s="8"/>
    </row>
    <row r="462" ht="15.75" customHeight="1">
      <c r="B462" s="10"/>
      <c r="C462" s="11"/>
      <c r="G462" s="12"/>
      <c r="H462" s="8"/>
      <c r="I462" s="12"/>
      <c r="J462" s="8"/>
      <c r="K462" s="7"/>
      <c r="L462" s="8"/>
    </row>
    <row r="463" ht="15.75" customHeight="1">
      <c r="B463" s="10"/>
      <c r="C463" s="11"/>
      <c r="G463" s="12"/>
      <c r="H463" s="8"/>
      <c r="I463" s="12"/>
      <c r="J463" s="8"/>
      <c r="K463" s="7"/>
      <c r="L463" s="8"/>
    </row>
    <row r="464" ht="15.75" customHeight="1">
      <c r="B464" s="10"/>
      <c r="C464" s="11"/>
      <c r="G464" s="12"/>
      <c r="H464" s="8"/>
      <c r="I464" s="12"/>
      <c r="J464" s="8"/>
      <c r="K464" s="7"/>
      <c r="L464" s="8"/>
    </row>
    <row r="465" ht="15.75" customHeight="1">
      <c r="B465" s="10"/>
      <c r="C465" s="11"/>
      <c r="G465" s="12"/>
      <c r="H465" s="8"/>
      <c r="I465" s="12"/>
      <c r="J465" s="8"/>
      <c r="K465" s="7"/>
      <c r="L465" s="8"/>
    </row>
    <row r="466" ht="15.75" customHeight="1">
      <c r="B466" s="10"/>
      <c r="C466" s="11"/>
      <c r="G466" s="12"/>
      <c r="H466" s="8"/>
      <c r="I466" s="12"/>
      <c r="J466" s="8"/>
      <c r="K466" s="7"/>
      <c r="L466" s="8"/>
    </row>
    <row r="467" ht="15.75" customHeight="1">
      <c r="B467" s="10"/>
      <c r="C467" s="11"/>
      <c r="G467" s="12"/>
      <c r="H467" s="8"/>
      <c r="I467" s="12"/>
      <c r="J467" s="8"/>
      <c r="K467" s="7"/>
      <c r="L467" s="8"/>
    </row>
    <row r="468" ht="15.75" customHeight="1">
      <c r="B468" s="10"/>
      <c r="C468" s="11"/>
      <c r="G468" s="12"/>
      <c r="H468" s="8"/>
      <c r="I468" s="12"/>
      <c r="J468" s="8"/>
      <c r="K468" s="7"/>
      <c r="L468" s="8"/>
    </row>
    <row r="469" ht="15.75" customHeight="1">
      <c r="B469" s="10"/>
      <c r="C469" s="11"/>
      <c r="G469" s="12"/>
      <c r="H469" s="8"/>
      <c r="I469" s="12"/>
      <c r="J469" s="8"/>
      <c r="K469" s="7"/>
      <c r="L469" s="8"/>
    </row>
    <row r="470" ht="15.75" customHeight="1">
      <c r="B470" s="10"/>
      <c r="C470" s="11"/>
      <c r="G470" s="12"/>
      <c r="H470" s="8"/>
      <c r="I470" s="12"/>
      <c r="J470" s="8"/>
      <c r="K470" s="7"/>
      <c r="L470" s="8"/>
    </row>
    <row r="471" ht="15.75" customHeight="1">
      <c r="B471" s="10"/>
      <c r="C471" s="11"/>
      <c r="G471" s="12"/>
      <c r="H471" s="8"/>
      <c r="I471" s="12"/>
      <c r="J471" s="8"/>
      <c r="K471" s="7"/>
      <c r="L471" s="8"/>
    </row>
    <row r="472" ht="15.75" customHeight="1">
      <c r="B472" s="10"/>
      <c r="C472" s="11"/>
      <c r="G472" s="12"/>
      <c r="H472" s="8"/>
      <c r="I472" s="12"/>
      <c r="J472" s="8"/>
      <c r="K472" s="7"/>
      <c r="L472" s="8"/>
    </row>
    <row r="473" ht="15.75" customHeight="1">
      <c r="B473" s="10"/>
      <c r="C473" s="11"/>
      <c r="G473" s="12"/>
      <c r="H473" s="8"/>
      <c r="I473" s="12"/>
      <c r="J473" s="8"/>
      <c r="K473" s="7"/>
      <c r="L473" s="8"/>
    </row>
    <row r="474" ht="15.75" customHeight="1">
      <c r="B474" s="10"/>
      <c r="C474" s="11"/>
      <c r="G474" s="12"/>
      <c r="H474" s="8"/>
      <c r="I474" s="12"/>
      <c r="J474" s="8"/>
      <c r="K474" s="7"/>
      <c r="L474" s="8"/>
    </row>
    <row r="475" ht="15.75" customHeight="1">
      <c r="B475" s="10"/>
      <c r="C475" s="11"/>
      <c r="G475" s="12"/>
      <c r="H475" s="8"/>
      <c r="I475" s="12"/>
      <c r="J475" s="8"/>
      <c r="K475" s="7"/>
      <c r="L475" s="8"/>
    </row>
    <row r="476" ht="15.75" customHeight="1">
      <c r="B476" s="10"/>
      <c r="C476" s="11"/>
      <c r="G476" s="12"/>
      <c r="H476" s="8"/>
      <c r="I476" s="12"/>
      <c r="J476" s="8"/>
      <c r="K476" s="7"/>
      <c r="L476" s="8"/>
    </row>
    <row r="477" ht="15.75" customHeight="1">
      <c r="B477" s="10"/>
      <c r="C477" s="11"/>
      <c r="G477" s="12"/>
      <c r="H477" s="8"/>
      <c r="I477" s="12"/>
      <c r="J477" s="8"/>
      <c r="K477" s="7"/>
      <c r="L477" s="8"/>
    </row>
    <row r="478" ht="15.75" customHeight="1">
      <c r="B478" s="10"/>
      <c r="C478" s="11"/>
      <c r="G478" s="12"/>
      <c r="H478" s="8"/>
      <c r="I478" s="12"/>
      <c r="J478" s="8"/>
      <c r="K478" s="7"/>
      <c r="L478" s="8"/>
    </row>
    <row r="479" ht="15.75" customHeight="1">
      <c r="B479" s="10"/>
      <c r="C479" s="11"/>
      <c r="G479" s="12"/>
      <c r="H479" s="8"/>
      <c r="I479" s="12"/>
      <c r="J479" s="8"/>
      <c r="K479" s="7"/>
      <c r="L479" s="8"/>
    </row>
    <row r="480" ht="15.75" customHeight="1">
      <c r="B480" s="10"/>
      <c r="C480" s="11"/>
      <c r="G480" s="12"/>
      <c r="H480" s="8"/>
      <c r="I480" s="12"/>
      <c r="J480" s="8"/>
      <c r="K480" s="7"/>
      <c r="L480" s="8"/>
    </row>
    <row r="481" ht="15.75" customHeight="1">
      <c r="B481" s="10"/>
      <c r="C481" s="11"/>
      <c r="G481" s="12"/>
      <c r="H481" s="8"/>
      <c r="I481" s="12"/>
      <c r="J481" s="8"/>
      <c r="K481" s="7"/>
      <c r="L481" s="8"/>
    </row>
    <row r="482" ht="15.75" customHeight="1">
      <c r="B482" s="10"/>
      <c r="C482" s="11"/>
      <c r="G482" s="12"/>
      <c r="H482" s="8"/>
      <c r="I482" s="12"/>
      <c r="J482" s="8"/>
      <c r="K482" s="7"/>
      <c r="L482" s="8"/>
    </row>
    <row r="483" ht="15.75" customHeight="1">
      <c r="B483" s="10"/>
      <c r="C483" s="11"/>
      <c r="G483" s="12"/>
      <c r="H483" s="8"/>
      <c r="I483" s="12"/>
      <c r="J483" s="8"/>
      <c r="K483" s="7"/>
      <c r="L483" s="8"/>
    </row>
    <row r="484" ht="15.75" customHeight="1">
      <c r="B484" s="10"/>
      <c r="C484" s="11"/>
      <c r="G484" s="12"/>
      <c r="H484" s="8"/>
      <c r="I484" s="12"/>
      <c r="J484" s="8"/>
      <c r="K484" s="7"/>
      <c r="L484" s="8"/>
    </row>
    <row r="485" ht="15.75" customHeight="1">
      <c r="B485" s="10"/>
      <c r="C485" s="11"/>
      <c r="G485" s="12"/>
      <c r="H485" s="8"/>
      <c r="I485" s="12"/>
      <c r="J485" s="8"/>
      <c r="K485" s="7"/>
      <c r="L485" s="8"/>
    </row>
    <row r="486" ht="15.75" customHeight="1">
      <c r="B486" s="10"/>
      <c r="C486" s="11"/>
      <c r="G486" s="12"/>
      <c r="H486" s="8"/>
      <c r="I486" s="12"/>
      <c r="J486" s="8"/>
      <c r="K486" s="7"/>
      <c r="L486" s="8"/>
    </row>
    <row r="487" ht="15.75" customHeight="1">
      <c r="B487" s="10"/>
      <c r="C487" s="11"/>
      <c r="G487" s="12"/>
      <c r="H487" s="8"/>
      <c r="I487" s="12"/>
      <c r="J487" s="8"/>
      <c r="K487" s="7"/>
      <c r="L487" s="8"/>
    </row>
    <row r="488" ht="15.75" customHeight="1">
      <c r="B488" s="10"/>
      <c r="C488" s="11"/>
      <c r="G488" s="12"/>
      <c r="H488" s="8"/>
      <c r="I488" s="12"/>
      <c r="J488" s="8"/>
      <c r="K488" s="7"/>
      <c r="L488" s="8"/>
    </row>
    <row r="489" ht="15.75" customHeight="1">
      <c r="B489" s="10"/>
      <c r="C489" s="11"/>
      <c r="G489" s="12"/>
      <c r="H489" s="8"/>
      <c r="I489" s="12"/>
      <c r="J489" s="8"/>
      <c r="K489" s="7"/>
      <c r="L489" s="8"/>
    </row>
    <row r="490" ht="15.75" customHeight="1">
      <c r="B490" s="10"/>
      <c r="C490" s="11"/>
      <c r="G490" s="12"/>
      <c r="H490" s="8"/>
      <c r="I490" s="12"/>
      <c r="J490" s="8"/>
      <c r="K490" s="7"/>
      <c r="L490" s="8"/>
    </row>
    <row r="491" ht="15.75" customHeight="1">
      <c r="B491" s="10"/>
      <c r="C491" s="11"/>
      <c r="G491" s="12"/>
      <c r="H491" s="8"/>
      <c r="I491" s="12"/>
      <c r="J491" s="8"/>
      <c r="K491" s="7"/>
      <c r="L491" s="8"/>
    </row>
    <row r="492" ht="15.75" customHeight="1">
      <c r="B492" s="10"/>
      <c r="C492" s="11"/>
      <c r="G492" s="12"/>
      <c r="H492" s="8"/>
      <c r="I492" s="12"/>
      <c r="J492" s="8"/>
      <c r="K492" s="7"/>
      <c r="L492" s="8"/>
    </row>
    <row r="493" ht="15.75" customHeight="1">
      <c r="B493" s="10"/>
      <c r="C493" s="11"/>
      <c r="G493" s="12"/>
      <c r="H493" s="8"/>
      <c r="I493" s="12"/>
      <c r="J493" s="8"/>
      <c r="K493" s="7"/>
      <c r="L493" s="8"/>
    </row>
    <row r="494" ht="15.75" customHeight="1">
      <c r="B494" s="10"/>
      <c r="C494" s="11"/>
      <c r="G494" s="12"/>
      <c r="H494" s="8"/>
      <c r="I494" s="12"/>
      <c r="J494" s="8"/>
      <c r="K494" s="7"/>
      <c r="L494" s="8"/>
    </row>
    <row r="495" ht="15.75" customHeight="1">
      <c r="B495" s="10"/>
      <c r="C495" s="11"/>
      <c r="G495" s="12"/>
      <c r="H495" s="8"/>
      <c r="I495" s="12"/>
      <c r="J495" s="8"/>
      <c r="K495" s="7"/>
      <c r="L495" s="8"/>
    </row>
    <row r="496" ht="15.75" customHeight="1">
      <c r="B496" s="10"/>
      <c r="C496" s="11"/>
      <c r="G496" s="12"/>
      <c r="H496" s="8"/>
      <c r="I496" s="12"/>
      <c r="J496" s="8"/>
      <c r="K496" s="7"/>
      <c r="L496" s="8"/>
    </row>
    <row r="497" ht="15.75" customHeight="1">
      <c r="B497" s="10"/>
      <c r="C497" s="11"/>
      <c r="G497" s="12"/>
      <c r="H497" s="8"/>
      <c r="I497" s="12"/>
      <c r="J497" s="8"/>
      <c r="K497" s="7"/>
      <c r="L497" s="8"/>
    </row>
    <row r="498" ht="15.75" customHeight="1">
      <c r="B498" s="10"/>
      <c r="C498" s="11"/>
      <c r="G498" s="12"/>
      <c r="H498" s="8"/>
      <c r="I498" s="12"/>
      <c r="J498" s="8"/>
      <c r="K498" s="7"/>
      <c r="L498" s="8"/>
    </row>
    <row r="499" ht="15.75" customHeight="1">
      <c r="B499" s="10"/>
      <c r="C499" s="11"/>
      <c r="G499" s="12"/>
      <c r="H499" s="8"/>
      <c r="I499" s="12"/>
      <c r="J499" s="8"/>
      <c r="K499" s="7"/>
      <c r="L499" s="8"/>
    </row>
    <row r="500" ht="15.75" customHeight="1">
      <c r="B500" s="10"/>
      <c r="C500" s="11"/>
      <c r="G500" s="12"/>
      <c r="H500" s="8"/>
      <c r="I500" s="12"/>
      <c r="J500" s="8"/>
      <c r="K500" s="7"/>
      <c r="L500" s="8"/>
    </row>
    <row r="501" ht="15.75" customHeight="1">
      <c r="B501" s="10"/>
      <c r="C501" s="11"/>
      <c r="G501" s="12"/>
      <c r="H501" s="8"/>
      <c r="I501" s="12"/>
      <c r="J501" s="8"/>
      <c r="K501" s="7"/>
      <c r="L501" s="8"/>
    </row>
    <row r="502" ht="15.75" customHeight="1">
      <c r="B502" s="10"/>
      <c r="C502" s="11"/>
      <c r="G502" s="12"/>
      <c r="H502" s="8"/>
      <c r="I502" s="12"/>
      <c r="J502" s="8"/>
      <c r="K502" s="7"/>
      <c r="L502" s="8"/>
    </row>
    <row r="503" ht="15.75" customHeight="1">
      <c r="B503" s="10"/>
      <c r="C503" s="11"/>
      <c r="G503" s="12"/>
      <c r="H503" s="8"/>
      <c r="I503" s="12"/>
      <c r="J503" s="8"/>
      <c r="K503" s="7"/>
      <c r="L503" s="8"/>
    </row>
    <row r="504" ht="15.75" customHeight="1">
      <c r="B504" s="10"/>
      <c r="C504" s="11"/>
      <c r="G504" s="12"/>
      <c r="H504" s="8"/>
      <c r="I504" s="12"/>
      <c r="J504" s="8"/>
      <c r="K504" s="7"/>
      <c r="L504" s="8"/>
    </row>
    <row r="505" ht="15.75" customHeight="1">
      <c r="B505" s="10"/>
      <c r="C505" s="11"/>
      <c r="G505" s="12"/>
      <c r="H505" s="8"/>
      <c r="I505" s="12"/>
      <c r="J505" s="8"/>
      <c r="K505" s="7"/>
      <c r="L505" s="8"/>
    </row>
    <row r="506" ht="15.75" customHeight="1">
      <c r="B506" s="10"/>
      <c r="C506" s="11"/>
      <c r="G506" s="12"/>
      <c r="H506" s="8"/>
      <c r="I506" s="12"/>
      <c r="J506" s="8"/>
      <c r="K506" s="7"/>
      <c r="L506" s="8"/>
    </row>
    <row r="507" ht="15.75" customHeight="1">
      <c r="B507" s="10"/>
      <c r="C507" s="11"/>
      <c r="G507" s="12"/>
      <c r="H507" s="8"/>
      <c r="I507" s="12"/>
      <c r="J507" s="8"/>
      <c r="K507" s="7"/>
      <c r="L507" s="8"/>
    </row>
    <row r="508" ht="15.75" customHeight="1">
      <c r="B508" s="10"/>
      <c r="C508" s="11"/>
      <c r="G508" s="12"/>
      <c r="H508" s="8"/>
      <c r="I508" s="12"/>
      <c r="J508" s="8"/>
      <c r="K508" s="7"/>
      <c r="L508" s="8"/>
    </row>
    <row r="509" ht="15.75" customHeight="1">
      <c r="B509" s="10"/>
      <c r="C509" s="11"/>
      <c r="G509" s="12"/>
      <c r="H509" s="8"/>
      <c r="I509" s="12"/>
      <c r="J509" s="8"/>
      <c r="K509" s="7"/>
      <c r="L509" s="8"/>
    </row>
    <row r="510" ht="15.75" customHeight="1">
      <c r="B510" s="10"/>
      <c r="C510" s="11"/>
      <c r="G510" s="12"/>
      <c r="H510" s="8"/>
      <c r="I510" s="12"/>
      <c r="J510" s="8"/>
      <c r="K510" s="7"/>
      <c r="L510" s="8"/>
    </row>
    <row r="511" ht="15.75" customHeight="1">
      <c r="B511" s="10"/>
      <c r="C511" s="11"/>
      <c r="G511" s="12"/>
      <c r="H511" s="8"/>
      <c r="I511" s="12"/>
      <c r="J511" s="8"/>
      <c r="K511" s="7"/>
      <c r="L511" s="8"/>
    </row>
    <row r="512" ht="15.75" customHeight="1">
      <c r="B512" s="10"/>
      <c r="C512" s="11"/>
      <c r="G512" s="12"/>
      <c r="H512" s="8"/>
      <c r="I512" s="12"/>
      <c r="J512" s="8"/>
      <c r="K512" s="7"/>
      <c r="L512" s="8"/>
    </row>
    <row r="513" ht="15.75" customHeight="1">
      <c r="B513" s="10"/>
      <c r="C513" s="11"/>
      <c r="G513" s="12"/>
      <c r="H513" s="8"/>
      <c r="I513" s="12"/>
      <c r="J513" s="8"/>
      <c r="K513" s="7"/>
      <c r="L513" s="8"/>
    </row>
    <row r="514" ht="15.75" customHeight="1">
      <c r="B514" s="10"/>
      <c r="C514" s="11"/>
      <c r="G514" s="12"/>
      <c r="H514" s="8"/>
      <c r="I514" s="12"/>
      <c r="J514" s="8"/>
      <c r="K514" s="7"/>
      <c r="L514" s="8"/>
    </row>
    <row r="515" ht="15.75" customHeight="1">
      <c r="B515" s="10"/>
      <c r="C515" s="11"/>
      <c r="G515" s="12"/>
      <c r="H515" s="8"/>
      <c r="I515" s="12"/>
      <c r="J515" s="8"/>
      <c r="K515" s="7"/>
      <c r="L515" s="8"/>
    </row>
    <row r="516" ht="15.75" customHeight="1">
      <c r="B516" s="10"/>
      <c r="C516" s="11"/>
      <c r="G516" s="12"/>
      <c r="H516" s="8"/>
      <c r="I516" s="12"/>
      <c r="J516" s="8"/>
      <c r="K516" s="7"/>
      <c r="L516" s="8"/>
    </row>
    <row r="517" ht="15.75" customHeight="1">
      <c r="B517" s="10"/>
      <c r="C517" s="11"/>
      <c r="G517" s="12"/>
      <c r="H517" s="8"/>
      <c r="I517" s="12"/>
      <c r="J517" s="8"/>
      <c r="K517" s="7"/>
      <c r="L517" s="8"/>
    </row>
    <row r="518" ht="15.75" customHeight="1">
      <c r="B518" s="10"/>
      <c r="C518" s="11"/>
      <c r="G518" s="12"/>
      <c r="H518" s="8"/>
      <c r="I518" s="12"/>
      <c r="J518" s="8"/>
      <c r="K518" s="7"/>
      <c r="L518" s="8"/>
    </row>
    <row r="519" ht="15.75" customHeight="1">
      <c r="B519" s="10"/>
      <c r="C519" s="11"/>
      <c r="G519" s="12"/>
      <c r="H519" s="8"/>
      <c r="I519" s="12"/>
      <c r="J519" s="8"/>
      <c r="K519" s="7"/>
      <c r="L519" s="8"/>
    </row>
    <row r="520" ht="15.75" customHeight="1">
      <c r="B520" s="10"/>
      <c r="C520" s="11"/>
      <c r="G520" s="12"/>
      <c r="H520" s="8"/>
      <c r="I520" s="12"/>
      <c r="J520" s="8"/>
      <c r="K520" s="7"/>
      <c r="L520" s="8"/>
    </row>
    <row r="521" ht="15.75" customHeight="1">
      <c r="B521" s="10"/>
      <c r="C521" s="11"/>
      <c r="G521" s="12"/>
      <c r="H521" s="8"/>
      <c r="I521" s="12"/>
      <c r="J521" s="8"/>
      <c r="K521" s="7"/>
      <c r="L521" s="8"/>
    </row>
    <row r="522" ht="15.75" customHeight="1">
      <c r="B522" s="10"/>
      <c r="C522" s="11"/>
      <c r="G522" s="12"/>
      <c r="H522" s="8"/>
      <c r="I522" s="12"/>
      <c r="J522" s="8"/>
      <c r="K522" s="7"/>
      <c r="L522" s="8"/>
    </row>
    <row r="523" ht="15.75" customHeight="1">
      <c r="B523" s="10"/>
      <c r="C523" s="11"/>
      <c r="G523" s="12"/>
      <c r="H523" s="8"/>
      <c r="I523" s="12"/>
      <c r="J523" s="8"/>
      <c r="K523" s="7"/>
      <c r="L523" s="8"/>
    </row>
    <row r="524" ht="15.75" customHeight="1">
      <c r="B524" s="10"/>
      <c r="C524" s="11"/>
      <c r="G524" s="12"/>
      <c r="H524" s="8"/>
      <c r="I524" s="12"/>
      <c r="J524" s="8"/>
      <c r="K524" s="7"/>
      <c r="L524" s="8"/>
    </row>
    <row r="525" ht="15.75" customHeight="1">
      <c r="B525" s="10"/>
      <c r="C525" s="11"/>
      <c r="G525" s="12"/>
      <c r="H525" s="8"/>
      <c r="I525" s="12"/>
      <c r="J525" s="8"/>
      <c r="K525" s="7"/>
      <c r="L525" s="8"/>
    </row>
    <row r="526" ht="15.75" customHeight="1">
      <c r="B526" s="10"/>
      <c r="C526" s="11"/>
      <c r="G526" s="12"/>
      <c r="H526" s="8"/>
      <c r="I526" s="12"/>
      <c r="J526" s="8"/>
      <c r="K526" s="7"/>
      <c r="L526" s="8"/>
    </row>
    <row r="527" ht="15.75" customHeight="1">
      <c r="B527" s="10"/>
      <c r="C527" s="11"/>
      <c r="G527" s="12"/>
      <c r="H527" s="8"/>
      <c r="I527" s="12"/>
      <c r="J527" s="8"/>
      <c r="K527" s="7"/>
      <c r="L527" s="8"/>
    </row>
    <row r="528" ht="15.75" customHeight="1">
      <c r="B528" s="10"/>
      <c r="C528" s="11"/>
      <c r="G528" s="12"/>
      <c r="H528" s="8"/>
      <c r="I528" s="12"/>
      <c r="J528" s="8"/>
      <c r="K528" s="7"/>
      <c r="L528" s="8"/>
    </row>
    <row r="529" ht="15.75" customHeight="1">
      <c r="B529" s="10"/>
      <c r="C529" s="11"/>
      <c r="G529" s="12"/>
      <c r="H529" s="8"/>
      <c r="I529" s="12"/>
      <c r="J529" s="8"/>
      <c r="K529" s="7"/>
      <c r="L529" s="8"/>
    </row>
    <row r="530" ht="15.75" customHeight="1">
      <c r="B530" s="10"/>
      <c r="C530" s="11"/>
      <c r="G530" s="12"/>
      <c r="H530" s="8"/>
      <c r="I530" s="12"/>
      <c r="J530" s="8"/>
      <c r="K530" s="7"/>
      <c r="L530" s="8"/>
    </row>
    <row r="531" ht="15.75" customHeight="1">
      <c r="B531" s="10"/>
      <c r="C531" s="11"/>
      <c r="G531" s="12"/>
      <c r="H531" s="8"/>
      <c r="I531" s="12"/>
      <c r="J531" s="8"/>
      <c r="K531" s="7"/>
      <c r="L531" s="8"/>
    </row>
    <row r="532" ht="15.75" customHeight="1">
      <c r="B532" s="10"/>
      <c r="C532" s="11"/>
      <c r="G532" s="12"/>
      <c r="H532" s="8"/>
      <c r="I532" s="12"/>
      <c r="J532" s="8"/>
      <c r="K532" s="7"/>
      <c r="L532" s="8"/>
    </row>
    <row r="533" ht="15.75" customHeight="1">
      <c r="B533" s="10"/>
      <c r="C533" s="11"/>
      <c r="G533" s="12"/>
      <c r="H533" s="8"/>
      <c r="I533" s="12"/>
      <c r="J533" s="8"/>
      <c r="K533" s="7"/>
      <c r="L533" s="8"/>
    </row>
    <row r="534" ht="15.75" customHeight="1">
      <c r="B534" s="10"/>
      <c r="C534" s="11"/>
      <c r="G534" s="12"/>
      <c r="H534" s="8"/>
      <c r="I534" s="12"/>
      <c r="J534" s="8"/>
      <c r="K534" s="7"/>
      <c r="L534" s="8"/>
    </row>
    <row r="535" ht="15.75" customHeight="1">
      <c r="B535" s="10"/>
      <c r="C535" s="11"/>
      <c r="G535" s="12"/>
      <c r="H535" s="8"/>
      <c r="I535" s="12"/>
      <c r="J535" s="8"/>
      <c r="K535" s="7"/>
      <c r="L535" s="8"/>
    </row>
    <row r="536" ht="15.75" customHeight="1">
      <c r="B536" s="10"/>
      <c r="C536" s="11"/>
      <c r="G536" s="12"/>
      <c r="H536" s="8"/>
      <c r="I536" s="12"/>
      <c r="J536" s="8"/>
      <c r="K536" s="7"/>
      <c r="L536" s="8"/>
    </row>
    <row r="537" ht="15.75" customHeight="1">
      <c r="B537" s="10"/>
      <c r="C537" s="11"/>
      <c r="G537" s="12"/>
      <c r="H537" s="8"/>
      <c r="I537" s="12"/>
      <c r="J537" s="8"/>
      <c r="K537" s="7"/>
      <c r="L537" s="8"/>
    </row>
    <row r="538" ht="15.75" customHeight="1">
      <c r="B538" s="10"/>
      <c r="C538" s="11"/>
      <c r="G538" s="12"/>
      <c r="H538" s="8"/>
      <c r="I538" s="12"/>
      <c r="J538" s="8"/>
      <c r="K538" s="7"/>
      <c r="L538" s="8"/>
    </row>
    <row r="539" ht="15.75" customHeight="1">
      <c r="B539" s="10"/>
      <c r="C539" s="11"/>
      <c r="G539" s="12"/>
      <c r="H539" s="8"/>
      <c r="I539" s="12"/>
      <c r="J539" s="8"/>
      <c r="K539" s="7"/>
      <c r="L539" s="8"/>
    </row>
    <row r="540" ht="15.75" customHeight="1">
      <c r="B540" s="10"/>
      <c r="C540" s="11"/>
      <c r="G540" s="12"/>
      <c r="H540" s="8"/>
      <c r="I540" s="12"/>
      <c r="J540" s="8"/>
      <c r="K540" s="7"/>
      <c r="L540" s="8"/>
    </row>
    <row r="541" ht="15.75" customHeight="1">
      <c r="B541" s="10"/>
      <c r="C541" s="11"/>
      <c r="G541" s="12"/>
      <c r="H541" s="8"/>
      <c r="I541" s="12"/>
      <c r="J541" s="8"/>
      <c r="K541" s="7"/>
      <c r="L541" s="8"/>
    </row>
    <row r="542" ht="15.75" customHeight="1">
      <c r="B542" s="10"/>
      <c r="C542" s="11"/>
      <c r="G542" s="12"/>
      <c r="H542" s="8"/>
      <c r="I542" s="12"/>
      <c r="J542" s="8"/>
      <c r="K542" s="7"/>
      <c r="L542" s="8"/>
    </row>
    <row r="543" ht="15.75" customHeight="1">
      <c r="B543" s="10"/>
      <c r="C543" s="11"/>
      <c r="G543" s="12"/>
      <c r="H543" s="8"/>
      <c r="I543" s="12"/>
      <c r="J543" s="8"/>
      <c r="K543" s="7"/>
      <c r="L543" s="8"/>
    </row>
    <row r="544" ht="15.75" customHeight="1">
      <c r="B544" s="10"/>
      <c r="C544" s="11"/>
      <c r="G544" s="12"/>
      <c r="H544" s="8"/>
      <c r="I544" s="12"/>
      <c r="J544" s="8"/>
      <c r="K544" s="7"/>
      <c r="L544" s="8"/>
    </row>
    <row r="545" ht="15.75" customHeight="1">
      <c r="B545" s="10"/>
      <c r="C545" s="11"/>
      <c r="G545" s="12"/>
      <c r="H545" s="8"/>
      <c r="I545" s="12"/>
      <c r="J545" s="8"/>
      <c r="K545" s="7"/>
      <c r="L545" s="8"/>
    </row>
    <row r="546" ht="15.75" customHeight="1">
      <c r="B546" s="10"/>
      <c r="C546" s="11"/>
      <c r="G546" s="12"/>
      <c r="H546" s="8"/>
      <c r="I546" s="12"/>
      <c r="J546" s="8"/>
      <c r="K546" s="7"/>
      <c r="L546" s="8"/>
    </row>
    <row r="547" ht="15.75" customHeight="1">
      <c r="B547" s="10"/>
      <c r="C547" s="11"/>
      <c r="G547" s="12"/>
      <c r="H547" s="8"/>
      <c r="I547" s="12"/>
      <c r="J547" s="8"/>
      <c r="K547" s="7"/>
      <c r="L547" s="8"/>
    </row>
    <row r="548" ht="15.75" customHeight="1">
      <c r="B548" s="10"/>
      <c r="C548" s="11"/>
      <c r="G548" s="12"/>
      <c r="H548" s="8"/>
      <c r="I548" s="12"/>
      <c r="J548" s="8"/>
      <c r="K548" s="7"/>
      <c r="L548" s="8"/>
    </row>
    <row r="549" ht="15.75" customHeight="1">
      <c r="B549" s="10"/>
      <c r="C549" s="11"/>
      <c r="G549" s="12"/>
      <c r="H549" s="8"/>
      <c r="I549" s="12"/>
      <c r="J549" s="8"/>
      <c r="K549" s="7"/>
      <c r="L549" s="8"/>
    </row>
    <row r="550" ht="15.75" customHeight="1">
      <c r="B550" s="10"/>
      <c r="C550" s="11"/>
      <c r="G550" s="12"/>
      <c r="H550" s="8"/>
      <c r="I550" s="12"/>
      <c r="J550" s="8"/>
      <c r="K550" s="7"/>
      <c r="L550" s="8"/>
    </row>
    <row r="551" ht="15.75" customHeight="1">
      <c r="B551" s="10"/>
      <c r="C551" s="11"/>
      <c r="G551" s="12"/>
      <c r="H551" s="8"/>
      <c r="I551" s="12"/>
      <c r="J551" s="8"/>
      <c r="K551" s="7"/>
      <c r="L551" s="8"/>
    </row>
    <row r="552" ht="15.75" customHeight="1">
      <c r="B552" s="10"/>
      <c r="C552" s="11"/>
      <c r="G552" s="12"/>
      <c r="H552" s="8"/>
      <c r="I552" s="12"/>
      <c r="J552" s="8"/>
      <c r="K552" s="7"/>
      <c r="L552" s="8"/>
    </row>
    <row r="553" ht="15.75" customHeight="1">
      <c r="B553" s="10"/>
      <c r="C553" s="11"/>
      <c r="G553" s="12"/>
      <c r="H553" s="8"/>
      <c r="I553" s="12"/>
      <c r="J553" s="8"/>
      <c r="K553" s="7"/>
      <c r="L553" s="8"/>
    </row>
    <row r="554" ht="15.75" customHeight="1">
      <c r="B554" s="10"/>
      <c r="C554" s="11"/>
      <c r="G554" s="12"/>
      <c r="H554" s="8"/>
      <c r="I554" s="12"/>
      <c r="J554" s="8"/>
      <c r="K554" s="7"/>
      <c r="L554" s="8"/>
    </row>
    <row r="555" ht="15.75" customHeight="1">
      <c r="B555" s="10"/>
      <c r="C555" s="11"/>
      <c r="G555" s="12"/>
      <c r="H555" s="8"/>
      <c r="I555" s="12"/>
      <c r="J555" s="8"/>
      <c r="K555" s="7"/>
      <c r="L555" s="8"/>
    </row>
    <row r="556" ht="15.75" customHeight="1">
      <c r="B556" s="10"/>
      <c r="C556" s="11"/>
      <c r="G556" s="12"/>
      <c r="H556" s="8"/>
      <c r="I556" s="12"/>
      <c r="J556" s="8"/>
      <c r="K556" s="7"/>
      <c r="L556" s="8"/>
    </row>
    <row r="557" ht="15.75" customHeight="1">
      <c r="B557" s="10"/>
      <c r="C557" s="11"/>
      <c r="G557" s="12"/>
      <c r="H557" s="8"/>
      <c r="I557" s="12"/>
      <c r="J557" s="8"/>
      <c r="K557" s="7"/>
      <c r="L557" s="8"/>
    </row>
    <row r="558" ht="15.75" customHeight="1">
      <c r="B558" s="10"/>
      <c r="C558" s="11"/>
      <c r="G558" s="12"/>
      <c r="H558" s="8"/>
      <c r="I558" s="12"/>
      <c r="J558" s="8"/>
      <c r="K558" s="7"/>
      <c r="L558" s="8"/>
    </row>
    <row r="559" ht="15.75" customHeight="1">
      <c r="B559" s="10"/>
      <c r="C559" s="11"/>
      <c r="G559" s="12"/>
      <c r="H559" s="8"/>
      <c r="I559" s="12"/>
      <c r="J559" s="8"/>
      <c r="K559" s="7"/>
      <c r="L559" s="8"/>
    </row>
    <row r="560" ht="15.75" customHeight="1">
      <c r="B560" s="10"/>
      <c r="C560" s="11"/>
      <c r="G560" s="12"/>
      <c r="H560" s="8"/>
      <c r="I560" s="12"/>
      <c r="J560" s="8"/>
      <c r="K560" s="7"/>
      <c r="L560" s="8"/>
    </row>
    <row r="561" ht="15.75" customHeight="1">
      <c r="B561" s="10"/>
      <c r="C561" s="11"/>
      <c r="G561" s="12"/>
      <c r="H561" s="8"/>
      <c r="I561" s="12"/>
      <c r="J561" s="8"/>
      <c r="K561" s="7"/>
      <c r="L561" s="8"/>
    </row>
    <row r="562" ht="15.75" customHeight="1">
      <c r="B562" s="10"/>
      <c r="C562" s="11"/>
      <c r="G562" s="12"/>
      <c r="H562" s="8"/>
      <c r="I562" s="12"/>
      <c r="J562" s="8"/>
      <c r="K562" s="7"/>
      <c r="L562" s="8"/>
    </row>
    <row r="563" ht="15.75" customHeight="1">
      <c r="B563" s="10"/>
      <c r="C563" s="11"/>
      <c r="G563" s="12"/>
      <c r="H563" s="8"/>
      <c r="I563" s="12"/>
      <c r="J563" s="8"/>
      <c r="K563" s="7"/>
      <c r="L563" s="8"/>
    </row>
    <row r="564" ht="15.75" customHeight="1">
      <c r="B564" s="10"/>
      <c r="C564" s="11"/>
      <c r="G564" s="12"/>
      <c r="H564" s="8"/>
      <c r="I564" s="12"/>
      <c r="J564" s="8"/>
      <c r="K564" s="7"/>
      <c r="L564" s="8"/>
    </row>
    <row r="565" ht="15.75" customHeight="1">
      <c r="B565" s="10"/>
      <c r="C565" s="11"/>
      <c r="G565" s="12"/>
      <c r="H565" s="8"/>
      <c r="I565" s="12"/>
      <c r="J565" s="8"/>
      <c r="K565" s="7"/>
      <c r="L565" s="8"/>
    </row>
    <row r="566" ht="15.75" customHeight="1">
      <c r="B566" s="10"/>
      <c r="C566" s="11"/>
      <c r="G566" s="12"/>
      <c r="H566" s="8"/>
      <c r="I566" s="12"/>
      <c r="J566" s="8"/>
      <c r="K566" s="7"/>
      <c r="L566" s="8"/>
    </row>
    <row r="567" ht="15.75" customHeight="1">
      <c r="B567" s="10"/>
      <c r="C567" s="11"/>
      <c r="G567" s="12"/>
      <c r="H567" s="8"/>
      <c r="I567" s="12"/>
      <c r="J567" s="8"/>
      <c r="K567" s="7"/>
      <c r="L567" s="8"/>
    </row>
    <row r="568" ht="15.75" customHeight="1">
      <c r="B568" s="10"/>
      <c r="C568" s="11"/>
      <c r="G568" s="12"/>
      <c r="H568" s="8"/>
      <c r="I568" s="12"/>
      <c r="J568" s="8"/>
      <c r="K568" s="7"/>
      <c r="L568" s="8"/>
    </row>
    <row r="569" ht="15.75" customHeight="1">
      <c r="B569" s="10"/>
      <c r="C569" s="11"/>
      <c r="G569" s="12"/>
      <c r="H569" s="8"/>
      <c r="I569" s="12"/>
      <c r="J569" s="8"/>
      <c r="K569" s="7"/>
      <c r="L569" s="8"/>
    </row>
    <row r="570" ht="15.75" customHeight="1">
      <c r="B570" s="10"/>
      <c r="C570" s="11"/>
      <c r="G570" s="12"/>
      <c r="H570" s="8"/>
      <c r="I570" s="12"/>
      <c r="J570" s="8"/>
      <c r="K570" s="7"/>
      <c r="L570" s="8"/>
    </row>
    <row r="571" ht="15.75" customHeight="1">
      <c r="B571" s="10"/>
      <c r="C571" s="11"/>
      <c r="G571" s="12"/>
      <c r="H571" s="8"/>
      <c r="I571" s="12"/>
      <c r="J571" s="8"/>
      <c r="K571" s="7"/>
      <c r="L571" s="8"/>
    </row>
    <row r="572" ht="15.75" customHeight="1">
      <c r="B572" s="10"/>
      <c r="C572" s="11"/>
      <c r="G572" s="12"/>
      <c r="H572" s="8"/>
      <c r="I572" s="12"/>
      <c r="J572" s="8"/>
      <c r="K572" s="7"/>
      <c r="L572" s="8"/>
    </row>
    <row r="573" ht="15.75" customHeight="1">
      <c r="B573" s="10"/>
      <c r="C573" s="11"/>
      <c r="G573" s="12"/>
      <c r="H573" s="8"/>
      <c r="I573" s="12"/>
      <c r="J573" s="8"/>
      <c r="K573" s="7"/>
      <c r="L573" s="8"/>
    </row>
    <row r="574" ht="15.75" customHeight="1">
      <c r="B574" s="10"/>
      <c r="C574" s="11"/>
      <c r="G574" s="12"/>
      <c r="H574" s="8"/>
      <c r="I574" s="12"/>
      <c r="J574" s="8"/>
      <c r="K574" s="7"/>
      <c r="L574" s="8"/>
    </row>
    <row r="575" ht="15.75" customHeight="1">
      <c r="B575" s="10"/>
      <c r="C575" s="11"/>
      <c r="G575" s="12"/>
      <c r="H575" s="8"/>
      <c r="I575" s="12"/>
      <c r="J575" s="8"/>
      <c r="K575" s="7"/>
      <c r="L575" s="8"/>
    </row>
    <row r="576" ht="15.75" customHeight="1">
      <c r="B576" s="10"/>
      <c r="C576" s="11"/>
      <c r="G576" s="12"/>
      <c r="H576" s="8"/>
      <c r="I576" s="12"/>
      <c r="J576" s="8"/>
      <c r="K576" s="7"/>
      <c r="L576" s="8"/>
    </row>
    <row r="577" ht="15.75" customHeight="1">
      <c r="B577" s="10"/>
      <c r="C577" s="11"/>
      <c r="G577" s="12"/>
      <c r="H577" s="8"/>
      <c r="I577" s="12"/>
      <c r="J577" s="8"/>
      <c r="K577" s="7"/>
      <c r="L577" s="8"/>
    </row>
    <row r="578" ht="15.75" customHeight="1">
      <c r="B578" s="10"/>
      <c r="C578" s="11"/>
      <c r="G578" s="12"/>
      <c r="H578" s="8"/>
      <c r="I578" s="12"/>
      <c r="J578" s="8"/>
      <c r="K578" s="7"/>
      <c r="L578" s="8"/>
    </row>
    <row r="579" ht="15.75" customHeight="1">
      <c r="B579" s="10"/>
      <c r="C579" s="11"/>
      <c r="G579" s="12"/>
      <c r="H579" s="8"/>
      <c r="I579" s="12"/>
      <c r="J579" s="8"/>
      <c r="K579" s="7"/>
      <c r="L579" s="8"/>
    </row>
    <row r="580" ht="15.75" customHeight="1">
      <c r="B580" s="10"/>
      <c r="C580" s="11"/>
      <c r="G580" s="12"/>
      <c r="H580" s="8"/>
      <c r="I580" s="12"/>
      <c r="J580" s="8"/>
      <c r="K580" s="7"/>
      <c r="L580" s="8"/>
    </row>
    <row r="581" ht="15.75" customHeight="1">
      <c r="B581" s="10"/>
      <c r="C581" s="11"/>
      <c r="G581" s="12"/>
      <c r="H581" s="8"/>
      <c r="I581" s="12"/>
      <c r="J581" s="8"/>
      <c r="K581" s="7"/>
      <c r="L581" s="8"/>
    </row>
    <row r="582" ht="15.75" customHeight="1">
      <c r="B582" s="10"/>
      <c r="C582" s="11"/>
      <c r="G582" s="12"/>
      <c r="H582" s="8"/>
      <c r="I582" s="12"/>
      <c r="J582" s="8"/>
      <c r="K582" s="7"/>
      <c r="L582" s="8"/>
    </row>
    <row r="583" ht="15.75" customHeight="1">
      <c r="B583" s="10"/>
      <c r="C583" s="11"/>
      <c r="G583" s="12"/>
      <c r="H583" s="8"/>
      <c r="I583" s="12"/>
      <c r="J583" s="8"/>
      <c r="K583" s="7"/>
      <c r="L583" s="8"/>
    </row>
    <row r="584" ht="15.75" customHeight="1">
      <c r="B584" s="10"/>
      <c r="C584" s="11"/>
      <c r="G584" s="12"/>
      <c r="H584" s="8"/>
      <c r="I584" s="12"/>
      <c r="J584" s="8"/>
      <c r="K584" s="7"/>
      <c r="L584" s="8"/>
    </row>
    <row r="585" ht="15.75" customHeight="1">
      <c r="B585" s="10"/>
      <c r="C585" s="11"/>
      <c r="G585" s="12"/>
      <c r="H585" s="8"/>
      <c r="I585" s="12"/>
      <c r="J585" s="8"/>
      <c r="K585" s="7"/>
      <c r="L585" s="8"/>
    </row>
    <row r="586" ht="15.75" customHeight="1">
      <c r="B586" s="10"/>
      <c r="C586" s="11"/>
      <c r="G586" s="12"/>
      <c r="H586" s="8"/>
      <c r="I586" s="12"/>
      <c r="J586" s="8"/>
      <c r="K586" s="7"/>
      <c r="L586" s="8"/>
    </row>
    <row r="587" ht="15.75" customHeight="1">
      <c r="B587" s="10"/>
      <c r="C587" s="11"/>
      <c r="G587" s="12"/>
      <c r="H587" s="8"/>
      <c r="I587" s="12"/>
      <c r="J587" s="8"/>
      <c r="K587" s="7"/>
      <c r="L587" s="8"/>
    </row>
    <row r="588" ht="15.75" customHeight="1">
      <c r="B588" s="10"/>
      <c r="C588" s="11"/>
      <c r="G588" s="12"/>
      <c r="H588" s="8"/>
      <c r="I588" s="12"/>
      <c r="J588" s="8"/>
      <c r="K588" s="7"/>
      <c r="L588" s="8"/>
    </row>
    <row r="589" ht="15.75" customHeight="1">
      <c r="B589" s="10"/>
      <c r="C589" s="11"/>
      <c r="G589" s="12"/>
      <c r="H589" s="8"/>
      <c r="I589" s="12"/>
      <c r="J589" s="8"/>
      <c r="K589" s="7"/>
      <c r="L589" s="8"/>
    </row>
    <row r="590" ht="15.75" customHeight="1">
      <c r="B590" s="10"/>
      <c r="C590" s="11"/>
      <c r="G590" s="12"/>
      <c r="H590" s="8"/>
      <c r="I590" s="12"/>
      <c r="J590" s="8"/>
      <c r="K590" s="7"/>
      <c r="L590" s="8"/>
    </row>
    <row r="591" ht="15.75" customHeight="1">
      <c r="B591" s="10"/>
      <c r="C591" s="11"/>
      <c r="G591" s="12"/>
      <c r="H591" s="8"/>
      <c r="I591" s="12"/>
      <c r="J591" s="8"/>
      <c r="K591" s="7"/>
      <c r="L591" s="8"/>
    </row>
    <row r="592" ht="15.75" customHeight="1">
      <c r="B592" s="10"/>
      <c r="C592" s="11"/>
      <c r="G592" s="12"/>
      <c r="H592" s="8"/>
      <c r="I592" s="12"/>
      <c r="J592" s="8"/>
      <c r="K592" s="7"/>
      <c r="L592" s="8"/>
    </row>
    <row r="593" ht="15.75" customHeight="1">
      <c r="B593" s="10"/>
      <c r="C593" s="11"/>
      <c r="G593" s="12"/>
      <c r="H593" s="8"/>
      <c r="I593" s="12"/>
      <c r="J593" s="8"/>
      <c r="K593" s="7"/>
      <c r="L593" s="8"/>
    </row>
    <row r="594" ht="15.75" customHeight="1">
      <c r="B594" s="10"/>
      <c r="C594" s="11"/>
      <c r="G594" s="12"/>
      <c r="H594" s="8"/>
      <c r="I594" s="12"/>
      <c r="J594" s="8"/>
      <c r="K594" s="7"/>
      <c r="L594" s="8"/>
    </row>
    <row r="595" ht="15.75" customHeight="1">
      <c r="B595" s="10"/>
      <c r="C595" s="11"/>
      <c r="G595" s="12"/>
      <c r="H595" s="8"/>
      <c r="I595" s="12"/>
      <c r="J595" s="8"/>
      <c r="K595" s="7"/>
      <c r="L595" s="8"/>
    </row>
    <row r="596" ht="15.75" customHeight="1">
      <c r="B596" s="10"/>
      <c r="C596" s="11"/>
      <c r="G596" s="12"/>
      <c r="H596" s="8"/>
      <c r="I596" s="12"/>
      <c r="J596" s="8"/>
      <c r="K596" s="7"/>
      <c r="L596" s="8"/>
    </row>
    <row r="597" ht="15.75" customHeight="1">
      <c r="B597" s="10"/>
      <c r="C597" s="11"/>
      <c r="G597" s="12"/>
      <c r="H597" s="8"/>
      <c r="I597" s="12"/>
      <c r="J597" s="8"/>
      <c r="K597" s="7"/>
      <c r="L597" s="8"/>
    </row>
    <row r="598" ht="15.75" customHeight="1">
      <c r="B598" s="10"/>
      <c r="C598" s="11"/>
      <c r="G598" s="12"/>
      <c r="H598" s="8"/>
      <c r="I598" s="12"/>
      <c r="J598" s="8"/>
      <c r="K598" s="7"/>
      <c r="L598" s="8"/>
    </row>
    <row r="599" ht="15.75" customHeight="1">
      <c r="B599" s="10"/>
      <c r="C599" s="11"/>
      <c r="G599" s="12"/>
      <c r="H599" s="8"/>
      <c r="I599" s="12"/>
      <c r="J599" s="8"/>
      <c r="K599" s="7"/>
      <c r="L599" s="8"/>
    </row>
    <row r="600" ht="15.75" customHeight="1">
      <c r="B600" s="10"/>
      <c r="C600" s="11"/>
      <c r="G600" s="12"/>
      <c r="H600" s="8"/>
      <c r="I600" s="12"/>
      <c r="J600" s="8"/>
      <c r="K600" s="7"/>
      <c r="L600" s="8"/>
    </row>
    <row r="601" ht="15.75" customHeight="1">
      <c r="B601" s="10"/>
      <c r="C601" s="11"/>
      <c r="G601" s="12"/>
      <c r="H601" s="8"/>
      <c r="I601" s="12"/>
      <c r="J601" s="8"/>
      <c r="K601" s="7"/>
      <c r="L601" s="8"/>
    </row>
    <row r="602" ht="15.75" customHeight="1">
      <c r="B602" s="10"/>
      <c r="C602" s="11"/>
      <c r="G602" s="12"/>
      <c r="H602" s="8"/>
      <c r="I602" s="12"/>
      <c r="J602" s="8"/>
      <c r="K602" s="7"/>
      <c r="L602" s="8"/>
    </row>
    <row r="603" ht="15.75" customHeight="1">
      <c r="B603" s="10"/>
      <c r="C603" s="11"/>
      <c r="G603" s="12"/>
      <c r="H603" s="8"/>
      <c r="I603" s="12"/>
      <c r="J603" s="8"/>
      <c r="K603" s="7"/>
      <c r="L603" s="8"/>
    </row>
    <row r="604" ht="15.75" customHeight="1">
      <c r="B604" s="10"/>
      <c r="C604" s="11"/>
      <c r="G604" s="12"/>
      <c r="H604" s="8"/>
      <c r="I604" s="12"/>
      <c r="J604" s="8"/>
      <c r="K604" s="7"/>
      <c r="L604" s="8"/>
    </row>
    <row r="605" ht="15.75" customHeight="1">
      <c r="B605" s="10"/>
      <c r="C605" s="11"/>
      <c r="G605" s="12"/>
      <c r="H605" s="8"/>
      <c r="I605" s="12"/>
      <c r="J605" s="8"/>
      <c r="K605" s="7"/>
      <c r="L605" s="8"/>
    </row>
    <row r="606" ht="15.75" customHeight="1">
      <c r="B606" s="10"/>
      <c r="C606" s="11"/>
      <c r="G606" s="12"/>
      <c r="H606" s="8"/>
      <c r="I606" s="12"/>
      <c r="J606" s="8"/>
      <c r="K606" s="7"/>
      <c r="L606" s="8"/>
    </row>
    <row r="607" ht="15.75" customHeight="1">
      <c r="B607" s="10"/>
      <c r="C607" s="11"/>
      <c r="G607" s="12"/>
      <c r="H607" s="8"/>
      <c r="I607" s="12"/>
      <c r="J607" s="8"/>
      <c r="K607" s="7"/>
      <c r="L607" s="8"/>
    </row>
    <row r="608" ht="15.75" customHeight="1">
      <c r="B608" s="10"/>
      <c r="C608" s="11"/>
      <c r="G608" s="12"/>
      <c r="H608" s="8"/>
      <c r="I608" s="12"/>
      <c r="J608" s="8"/>
      <c r="K608" s="7"/>
      <c r="L608" s="8"/>
    </row>
    <row r="609" ht="15.75" customHeight="1">
      <c r="B609" s="10"/>
      <c r="C609" s="11"/>
      <c r="G609" s="12"/>
      <c r="H609" s="8"/>
      <c r="I609" s="12"/>
      <c r="J609" s="8"/>
      <c r="K609" s="7"/>
      <c r="L609" s="8"/>
    </row>
    <row r="610" ht="15.75" customHeight="1">
      <c r="B610" s="10"/>
      <c r="C610" s="11"/>
      <c r="G610" s="12"/>
      <c r="H610" s="8"/>
      <c r="I610" s="12"/>
      <c r="J610" s="8"/>
      <c r="K610" s="7"/>
      <c r="L610" s="8"/>
    </row>
    <row r="611" ht="15.75" customHeight="1">
      <c r="B611" s="10"/>
      <c r="C611" s="11"/>
      <c r="G611" s="12"/>
      <c r="H611" s="8"/>
      <c r="I611" s="12"/>
      <c r="J611" s="8"/>
      <c r="K611" s="7"/>
      <c r="L611" s="8"/>
    </row>
    <row r="612" ht="15.75" customHeight="1">
      <c r="B612" s="10"/>
      <c r="C612" s="11"/>
      <c r="G612" s="12"/>
      <c r="H612" s="8"/>
      <c r="I612" s="12"/>
      <c r="J612" s="8"/>
      <c r="K612" s="7"/>
      <c r="L612" s="8"/>
    </row>
    <row r="613" ht="15.75" customHeight="1">
      <c r="B613" s="10"/>
      <c r="C613" s="11"/>
      <c r="G613" s="12"/>
      <c r="H613" s="8"/>
      <c r="I613" s="12"/>
      <c r="J613" s="8"/>
      <c r="K613" s="7"/>
      <c r="L613" s="8"/>
    </row>
    <row r="614" ht="15.75" customHeight="1">
      <c r="B614" s="10"/>
      <c r="C614" s="11"/>
      <c r="G614" s="12"/>
      <c r="H614" s="8"/>
      <c r="I614" s="12"/>
      <c r="J614" s="8"/>
      <c r="K614" s="7"/>
      <c r="L614" s="8"/>
    </row>
    <row r="615" ht="15.75" customHeight="1">
      <c r="B615" s="10"/>
      <c r="C615" s="11"/>
      <c r="G615" s="12"/>
      <c r="H615" s="8"/>
      <c r="I615" s="12"/>
      <c r="J615" s="8"/>
      <c r="K615" s="7"/>
      <c r="L615" s="8"/>
    </row>
    <row r="616" ht="15.75" customHeight="1">
      <c r="B616" s="10"/>
      <c r="C616" s="11"/>
      <c r="G616" s="12"/>
      <c r="H616" s="8"/>
      <c r="I616" s="12"/>
      <c r="J616" s="8"/>
      <c r="K616" s="7"/>
      <c r="L616" s="8"/>
    </row>
    <row r="617" ht="15.75" customHeight="1">
      <c r="B617" s="10"/>
      <c r="C617" s="11"/>
      <c r="G617" s="12"/>
      <c r="H617" s="8"/>
      <c r="I617" s="12"/>
      <c r="J617" s="8"/>
      <c r="K617" s="7"/>
      <c r="L617" s="8"/>
    </row>
    <row r="618" ht="15.75" customHeight="1">
      <c r="B618" s="10"/>
      <c r="C618" s="11"/>
      <c r="G618" s="12"/>
      <c r="H618" s="8"/>
      <c r="I618" s="12"/>
      <c r="J618" s="8"/>
      <c r="K618" s="7"/>
      <c r="L618" s="8"/>
    </row>
    <row r="619" ht="15.75" customHeight="1">
      <c r="B619" s="10"/>
      <c r="C619" s="11"/>
      <c r="G619" s="12"/>
      <c r="H619" s="8"/>
      <c r="I619" s="12"/>
      <c r="J619" s="8"/>
      <c r="K619" s="7"/>
      <c r="L619" s="8"/>
    </row>
    <row r="620" ht="15.75" customHeight="1">
      <c r="B620" s="10"/>
      <c r="C620" s="11"/>
      <c r="G620" s="12"/>
      <c r="H620" s="8"/>
      <c r="I620" s="12"/>
      <c r="J620" s="8"/>
      <c r="K620" s="7"/>
      <c r="L620" s="8"/>
    </row>
    <row r="621" ht="15.75" customHeight="1">
      <c r="B621" s="10"/>
      <c r="C621" s="11"/>
      <c r="G621" s="12"/>
      <c r="H621" s="8"/>
      <c r="I621" s="12"/>
      <c r="J621" s="8"/>
      <c r="K621" s="7"/>
      <c r="L621" s="8"/>
    </row>
    <row r="622" ht="15.75" customHeight="1">
      <c r="B622" s="10"/>
      <c r="C622" s="11"/>
      <c r="G622" s="12"/>
      <c r="H622" s="8"/>
      <c r="I622" s="12"/>
      <c r="J622" s="8"/>
      <c r="K622" s="7"/>
      <c r="L622" s="8"/>
    </row>
    <row r="623" ht="15.75" customHeight="1">
      <c r="B623" s="10"/>
      <c r="C623" s="11"/>
      <c r="G623" s="12"/>
      <c r="H623" s="8"/>
      <c r="I623" s="12"/>
      <c r="J623" s="8"/>
      <c r="K623" s="7"/>
      <c r="L623" s="8"/>
    </row>
    <row r="624" ht="15.75" customHeight="1">
      <c r="B624" s="10"/>
      <c r="C624" s="11"/>
      <c r="G624" s="12"/>
      <c r="H624" s="8"/>
      <c r="I624" s="12"/>
      <c r="J624" s="8"/>
      <c r="K624" s="7"/>
      <c r="L624" s="8"/>
    </row>
    <row r="625" ht="15.75" customHeight="1">
      <c r="G625" s="12"/>
      <c r="H625" s="8"/>
      <c r="I625" s="12"/>
      <c r="J625" s="8"/>
      <c r="K625" s="7"/>
      <c r="L625" s="8"/>
    </row>
    <row r="626" ht="15.75" customHeight="1">
      <c r="G626" s="12"/>
      <c r="H626" s="8"/>
      <c r="I626" s="12"/>
      <c r="J626" s="8"/>
      <c r="K626" s="7"/>
      <c r="L626" s="8"/>
    </row>
    <row r="627" ht="15.75" customHeight="1">
      <c r="G627" s="12"/>
      <c r="H627" s="8"/>
      <c r="I627" s="12"/>
      <c r="J627" s="8"/>
      <c r="K627" s="7"/>
      <c r="L627" s="8"/>
    </row>
    <row r="628" ht="15.75" customHeight="1">
      <c r="G628" s="12"/>
      <c r="H628" s="8"/>
      <c r="I628" s="12"/>
      <c r="J628" s="8"/>
      <c r="K628" s="7"/>
      <c r="L628" s="8"/>
    </row>
    <row r="629" ht="15.75" customHeight="1">
      <c r="G629" s="12"/>
      <c r="H629" s="8"/>
      <c r="I629" s="12"/>
      <c r="J629" s="8"/>
      <c r="K629" s="7"/>
      <c r="L629" s="8"/>
    </row>
    <row r="630" ht="15.75" customHeight="1">
      <c r="G630" s="12"/>
      <c r="H630" s="8"/>
      <c r="I630" s="12"/>
      <c r="J630" s="8"/>
      <c r="K630" s="7"/>
      <c r="L630" s="8"/>
    </row>
    <row r="631" ht="15.75" customHeight="1">
      <c r="G631" s="12"/>
      <c r="H631" s="8"/>
      <c r="I631" s="12"/>
      <c r="J631" s="8"/>
      <c r="K631" s="7"/>
      <c r="L631" s="8"/>
    </row>
    <row r="632" ht="15.75" customHeight="1">
      <c r="G632" s="12"/>
      <c r="H632" s="8"/>
      <c r="I632" s="12"/>
      <c r="J632" s="8"/>
      <c r="K632" s="7"/>
      <c r="L632" s="8"/>
    </row>
    <row r="633" ht="15.75" customHeight="1">
      <c r="G633" s="12"/>
      <c r="H633" s="8"/>
      <c r="I633" s="12"/>
      <c r="J633" s="8"/>
      <c r="K633" s="7"/>
      <c r="L633" s="8"/>
    </row>
    <row r="634" ht="15.75" customHeight="1">
      <c r="G634" s="12"/>
      <c r="H634" s="8"/>
      <c r="I634" s="12"/>
      <c r="J634" s="8"/>
      <c r="K634" s="7"/>
      <c r="L634" s="8"/>
    </row>
    <row r="635" ht="15.75" customHeight="1">
      <c r="G635" s="12"/>
      <c r="H635" s="8"/>
      <c r="I635" s="12"/>
      <c r="J635" s="8"/>
      <c r="K635" s="7"/>
      <c r="L635" s="8"/>
    </row>
    <row r="636" ht="15.75" customHeight="1">
      <c r="G636" s="12"/>
      <c r="H636" s="8"/>
      <c r="I636" s="12"/>
      <c r="J636" s="8"/>
      <c r="K636" s="7"/>
      <c r="L636" s="8"/>
    </row>
    <row r="637" ht="15.75" customHeight="1">
      <c r="G637" s="12"/>
      <c r="H637" s="8"/>
      <c r="I637" s="12"/>
      <c r="J637" s="8"/>
      <c r="K637" s="7"/>
      <c r="L637" s="8"/>
    </row>
    <row r="638" ht="15.75" customHeight="1">
      <c r="G638" s="12"/>
      <c r="H638" s="8"/>
      <c r="I638" s="12"/>
      <c r="J638" s="8"/>
      <c r="K638" s="7"/>
      <c r="L638" s="8"/>
    </row>
    <row r="639" ht="15.75" customHeight="1">
      <c r="G639" s="12"/>
      <c r="H639" s="8"/>
      <c r="I639" s="12"/>
      <c r="J639" s="8"/>
      <c r="K639" s="7"/>
      <c r="L639" s="8"/>
    </row>
    <row r="640" ht="15.75" customHeight="1">
      <c r="G640" s="12"/>
      <c r="H640" s="8"/>
      <c r="I640" s="12"/>
      <c r="J640" s="8"/>
      <c r="K640" s="7"/>
      <c r="L640" s="8"/>
    </row>
    <row r="641" ht="15.75" customHeight="1">
      <c r="G641" s="12"/>
      <c r="H641" s="8"/>
      <c r="I641" s="12"/>
      <c r="J641" s="8"/>
      <c r="K641" s="7"/>
      <c r="L641" s="8"/>
    </row>
    <row r="642" ht="15.75" customHeight="1">
      <c r="G642" s="12"/>
      <c r="H642" s="8"/>
      <c r="I642" s="12"/>
      <c r="J642" s="8"/>
      <c r="K642" s="7"/>
      <c r="L642" s="8"/>
    </row>
    <row r="643" ht="15.75" customHeight="1">
      <c r="G643" s="12"/>
      <c r="H643" s="8"/>
      <c r="I643" s="12"/>
      <c r="J643" s="8"/>
      <c r="K643" s="7"/>
      <c r="L643" s="8"/>
    </row>
    <row r="644" ht="15.75" customHeight="1">
      <c r="G644" s="12"/>
      <c r="H644" s="8"/>
      <c r="I644" s="12"/>
      <c r="J644" s="8"/>
      <c r="K644" s="7"/>
      <c r="L644" s="8"/>
    </row>
    <row r="645" ht="15.75" customHeight="1">
      <c r="G645" s="12"/>
      <c r="H645" s="8"/>
      <c r="I645" s="12"/>
      <c r="J645" s="8"/>
      <c r="K645" s="7"/>
      <c r="L645" s="8"/>
    </row>
    <row r="646" ht="15.75" customHeight="1">
      <c r="G646" s="12"/>
      <c r="H646" s="8"/>
      <c r="I646" s="12"/>
      <c r="J646" s="8"/>
      <c r="K646" s="7"/>
      <c r="L646" s="8"/>
    </row>
    <row r="647" ht="15.75" customHeight="1">
      <c r="G647" s="12"/>
      <c r="H647" s="8"/>
      <c r="I647" s="12"/>
      <c r="J647" s="8"/>
      <c r="K647" s="7"/>
      <c r="L647" s="8"/>
    </row>
    <row r="648" ht="15.75" customHeight="1">
      <c r="G648" s="12"/>
      <c r="H648" s="8"/>
      <c r="I648" s="12"/>
      <c r="J648" s="8"/>
      <c r="K648" s="7"/>
      <c r="L648" s="8"/>
    </row>
    <row r="649" ht="15.75" customHeight="1">
      <c r="G649" s="12"/>
      <c r="H649" s="8"/>
      <c r="I649" s="12"/>
      <c r="J649" s="8"/>
      <c r="K649" s="7"/>
      <c r="L649" s="8"/>
    </row>
    <row r="650" ht="15.75" customHeight="1">
      <c r="G650" s="12"/>
      <c r="H650" s="8"/>
      <c r="I650" s="12"/>
      <c r="J650" s="8"/>
      <c r="K650" s="7"/>
      <c r="L650" s="8"/>
    </row>
    <row r="651" ht="15.75" customHeight="1">
      <c r="G651" s="12"/>
      <c r="H651" s="8"/>
      <c r="I651" s="12"/>
      <c r="J651" s="8"/>
      <c r="K651" s="7"/>
      <c r="L651" s="8"/>
    </row>
    <row r="652" ht="15.75" customHeight="1">
      <c r="G652" s="12"/>
      <c r="H652" s="8"/>
      <c r="I652" s="12"/>
      <c r="J652" s="8"/>
      <c r="K652" s="7"/>
      <c r="L652" s="8"/>
    </row>
    <row r="653" ht="15.75" customHeight="1">
      <c r="G653" s="12"/>
      <c r="H653" s="8"/>
      <c r="I653" s="12"/>
      <c r="J653" s="8"/>
      <c r="K653" s="7"/>
      <c r="L653" s="8"/>
    </row>
    <row r="654" ht="15.75" customHeight="1">
      <c r="G654" s="12"/>
      <c r="H654" s="8"/>
      <c r="I654" s="12"/>
      <c r="J654" s="8"/>
      <c r="K654" s="7"/>
      <c r="L654" s="8"/>
    </row>
    <row r="655" ht="15.75" customHeight="1">
      <c r="G655" s="12"/>
      <c r="H655" s="8"/>
      <c r="I655" s="12"/>
      <c r="J655" s="8"/>
      <c r="K655" s="7"/>
      <c r="L655" s="8"/>
    </row>
    <row r="656" ht="15.75" customHeight="1">
      <c r="G656" s="12"/>
      <c r="H656" s="8"/>
      <c r="I656" s="12"/>
      <c r="J656" s="8"/>
      <c r="K656" s="7"/>
      <c r="L656" s="8"/>
    </row>
    <row r="657" ht="15.75" customHeight="1">
      <c r="G657" s="12"/>
      <c r="H657" s="8"/>
      <c r="I657" s="12"/>
      <c r="J657" s="8"/>
      <c r="K657" s="7"/>
      <c r="L657" s="8"/>
    </row>
    <row r="658" ht="15.75" customHeight="1">
      <c r="G658" s="12"/>
      <c r="H658" s="8"/>
      <c r="I658" s="12"/>
      <c r="J658" s="8"/>
      <c r="K658" s="7"/>
      <c r="L658" s="8"/>
    </row>
    <row r="659" ht="15.75" customHeight="1">
      <c r="G659" s="12"/>
      <c r="H659" s="8"/>
      <c r="I659" s="12"/>
      <c r="J659" s="8"/>
      <c r="K659" s="7"/>
      <c r="L659" s="8"/>
    </row>
    <row r="660" ht="15.75" customHeight="1">
      <c r="G660" s="12"/>
      <c r="H660" s="8"/>
      <c r="I660" s="12"/>
      <c r="J660" s="8"/>
      <c r="K660" s="7"/>
      <c r="L660" s="8"/>
    </row>
    <row r="661" ht="15.75" customHeight="1">
      <c r="G661" s="12"/>
      <c r="H661" s="8"/>
      <c r="I661" s="12"/>
      <c r="J661" s="8"/>
      <c r="K661" s="7"/>
      <c r="L661" s="8"/>
    </row>
    <row r="662" ht="15.75" customHeight="1">
      <c r="G662" s="12"/>
      <c r="H662" s="8"/>
      <c r="I662" s="12"/>
      <c r="J662" s="8"/>
      <c r="K662" s="7"/>
      <c r="L662" s="8"/>
    </row>
    <row r="663" ht="15.75" customHeight="1">
      <c r="G663" s="12"/>
      <c r="H663" s="8"/>
      <c r="I663" s="12"/>
      <c r="J663" s="8"/>
      <c r="K663" s="7"/>
      <c r="L663" s="8"/>
    </row>
    <row r="664" ht="15.75" customHeight="1">
      <c r="G664" s="12"/>
      <c r="H664" s="8"/>
      <c r="I664" s="12"/>
      <c r="J664" s="8"/>
      <c r="K664" s="7"/>
      <c r="L664" s="8"/>
    </row>
    <row r="665" ht="15.75" customHeight="1">
      <c r="G665" s="12"/>
      <c r="H665" s="8"/>
      <c r="I665" s="12"/>
      <c r="J665" s="8"/>
      <c r="K665" s="7"/>
      <c r="L665" s="8"/>
    </row>
    <row r="666" ht="15.75" customHeight="1">
      <c r="G666" s="12"/>
      <c r="H666" s="8"/>
      <c r="I666" s="12"/>
      <c r="J666" s="8"/>
      <c r="K666" s="7"/>
      <c r="L666" s="8"/>
    </row>
    <row r="667" ht="15.75" customHeight="1">
      <c r="G667" s="12"/>
      <c r="H667" s="8"/>
      <c r="I667" s="12"/>
      <c r="J667" s="8"/>
      <c r="K667" s="7"/>
      <c r="L667" s="8"/>
    </row>
    <row r="668" ht="15.75" customHeight="1">
      <c r="G668" s="12"/>
      <c r="H668" s="8"/>
      <c r="I668" s="12"/>
      <c r="J668" s="8"/>
      <c r="K668" s="7"/>
      <c r="L668" s="8"/>
    </row>
    <row r="669" ht="15.75" customHeight="1">
      <c r="G669" s="12"/>
      <c r="H669" s="8"/>
      <c r="I669" s="12"/>
      <c r="J669" s="8"/>
      <c r="K669" s="7"/>
      <c r="L669" s="8"/>
    </row>
    <row r="670" ht="15.75" customHeight="1">
      <c r="G670" s="12"/>
      <c r="H670" s="8"/>
      <c r="I670" s="12"/>
      <c r="J670" s="8"/>
      <c r="K670" s="7"/>
      <c r="L670" s="8"/>
    </row>
    <row r="671" ht="15.75" customHeight="1">
      <c r="G671" s="12"/>
      <c r="H671" s="8"/>
      <c r="I671" s="12"/>
      <c r="J671" s="8"/>
      <c r="K671" s="7"/>
      <c r="L671" s="8"/>
    </row>
    <row r="672" ht="15.75" customHeight="1">
      <c r="G672" s="12"/>
      <c r="H672" s="8"/>
      <c r="I672" s="12"/>
      <c r="J672" s="8"/>
      <c r="K672" s="7"/>
      <c r="L672" s="8"/>
    </row>
    <row r="673" ht="15.75" customHeight="1">
      <c r="G673" s="12"/>
      <c r="H673" s="8"/>
      <c r="I673" s="12"/>
      <c r="J673" s="8"/>
      <c r="K673" s="7"/>
      <c r="L673" s="8"/>
    </row>
    <row r="674" ht="15.75" customHeight="1">
      <c r="G674" s="12"/>
      <c r="H674" s="8"/>
      <c r="I674" s="12"/>
      <c r="J674" s="8"/>
      <c r="K674" s="7"/>
      <c r="L674" s="8"/>
    </row>
    <row r="675" ht="15.75" customHeight="1">
      <c r="G675" s="12"/>
      <c r="H675" s="8"/>
      <c r="I675" s="12"/>
      <c r="J675" s="8"/>
      <c r="K675" s="7"/>
      <c r="L675" s="8"/>
    </row>
    <row r="676" ht="15.75" customHeight="1">
      <c r="G676" s="12"/>
      <c r="H676" s="8"/>
      <c r="I676" s="12"/>
      <c r="J676" s="8"/>
      <c r="K676" s="7"/>
      <c r="L676" s="8"/>
    </row>
    <row r="677" ht="15.75" customHeight="1">
      <c r="G677" s="12"/>
      <c r="H677" s="8"/>
      <c r="I677" s="12"/>
      <c r="J677" s="8"/>
      <c r="K677" s="7"/>
      <c r="L677" s="8"/>
    </row>
    <row r="678" ht="15.75" customHeight="1">
      <c r="G678" s="12"/>
      <c r="H678" s="8"/>
      <c r="I678" s="12"/>
      <c r="J678" s="8"/>
      <c r="K678" s="7"/>
      <c r="L678" s="8"/>
    </row>
    <row r="679" ht="15.75" customHeight="1">
      <c r="G679" s="12"/>
      <c r="H679" s="8"/>
      <c r="I679" s="12"/>
      <c r="J679" s="8"/>
      <c r="K679" s="7"/>
      <c r="L679" s="8"/>
    </row>
    <row r="680" ht="15.75" customHeight="1">
      <c r="G680" s="12"/>
      <c r="H680" s="8"/>
      <c r="I680" s="12"/>
      <c r="J680" s="8"/>
      <c r="K680" s="7"/>
      <c r="L680" s="8"/>
    </row>
    <row r="681" ht="15.75" customHeight="1">
      <c r="G681" s="12"/>
      <c r="H681" s="8"/>
      <c r="I681" s="12"/>
      <c r="J681" s="8"/>
      <c r="K681" s="7"/>
      <c r="L681" s="8"/>
    </row>
    <row r="682" ht="15.75" customHeight="1">
      <c r="G682" s="12"/>
      <c r="H682" s="8"/>
      <c r="I682" s="12"/>
      <c r="J682" s="8"/>
      <c r="K682" s="7"/>
      <c r="L682" s="8"/>
    </row>
    <row r="683" ht="15.75" customHeight="1">
      <c r="G683" s="12"/>
      <c r="H683" s="8"/>
      <c r="I683" s="12"/>
      <c r="J683" s="8"/>
      <c r="K683" s="7"/>
      <c r="L683" s="8"/>
    </row>
    <row r="684" ht="15.75" customHeight="1">
      <c r="G684" s="12"/>
      <c r="H684" s="8"/>
      <c r="I684" s="12"/>
      <c r="J684" s="8"/>
      <c r="K684" s="7"/>
      <c r="L684" s="8"/>
    </row>
    <row r="685" ht="15.75" customHeight="1">
      <c r="G685" s="12"/>
      <c r="H685" s="8"/>
      <c r="I685" s="12"/>
      <c r="J685" s="8"/>
      <c r="K685" s="7"/>
      <c r="L685" s="8"/>
    </row>
    <row r="686" ht="15.75" customHeight="1">
      <c r="G686" s="12"/>
      <c r="H686" s="8"/>
      <c r="I686" s="12"/>
      <c r="J686" s="8"/>
      <c r="K686" s="7"/>
      <c r="L686" s="8"/>
    </row>
    <row r="687" ht="15.75" customHeight="1">
      <c r="G687" s="12"/>
      <c r="H687" s="8"/>
      <c r="I687" s="12"/>
      <c r="J687" s="8"/>
      <c r="K687" s="7"/>
      <c r="L687" s="8"/>
    </row>
    <row r="688" ht="15.75" customHeight="1">
      <c r="G688" s="12"/>
      <c r="H688" s="8"/>
      <c r="I688" s="12"/>
      <c r="J688" s="8"/>
      <c r="K688" s="7"/>
      <c r="L688" s="8"/>
    </row>
    <row r="689" ht="15.75" customHeight="1">
      <c r="G689" s="12"/>
      <c r="H689" s="8"/>
      <c r="I689" s="12"/>
      <c r="J689" s="8"/>
      <c r="K689" s="7"/>
      <c r="L689" s="8"/>
    </row>
    <row r="690" ht="15.75" customHeight="1">
      <c r="G690" s="12"/>
      <c r="H690" s="8"/>
      <c r="I690" s="12"/>
      <c r="J690" s="8"/>
      <c r="K690" s="7"/>
      <c r="L690" s="8"/>
    </row>
    <row r="691" ht="15.75" customHeight="1">
      <c r="G691" s="12"/>
      <c r="H691" s="8"/>
      <c r="I691" s="12"/>
      <c r="J691" s="8"/>
      <c r="K691" s="7"/>
      <c r="L691" s="8"/>
    </row>
    <row r="692" ht="15.75" customHeight="1">
      <c r="G692" s="12"/>
      <c r="H692" s="8"/>
      <c r="I692" s="12"/>
      <c r="J692" s="8"/>
      <c r="K692" s="7"/>
      <c r="L692" s="8"/>
    </row>
    <row r="693" ht="15.75" customHeight="1">
      <c r="G693" s="12"/>
      <c r="H693" s="8"/>
      <c r="I693" s="12"/>
      <c r="J693" s="8"/>
      <c r="K693" s="7"/>
      <c r="L693" s="8"/>
    </row>
    <row r="694" ht="15.75" customHeight="1">
      <c r="G694" s="12"/>
      <c r="H694" s="8"/>
      <c r="I694" s="12"/>
      <c r="J694" s="8"/>
      <c r="K694" s="7"/>
      <c r="L694" s="8"/>
    </row>
    <row r="695" ht="15.75" customHeight="1">
      <c r="G695" s="12"/>
      <c r="H695" s="8"/>
      <c r="I695" s="12"/>
      <c r="J695" s="8"/>
      <c r="K695" s="7"/>
      <c r="L695" s="8"/>
    </row>
    <row r="696" ht="15.75" customHeight="1">
      <c r="G696" s="12"/>
      <c r="H696" s="8"/>
      <c r="I696" s="12"/>
      <c r="J696" s="8"/>
      <c r="K696" s="7"/>
      <c r="L696" s="8"/>
    </row>
    <row r="697" ht="15.75" customHeight="1">
      <c r="G697" s="12"/>
      <c r="H697" s="8"/>
      <c r="I697" s="12"/>
      <c r="J697" s="8"/>
      <c r="K697" s="7"/>
      <c r="L697" s="8"/>
    </row>
    <row r="698" ht="15.75" customHeight="1">
      <c r="G698" s="12"/>
      <c r="H698" s="8"/>
      <c r="I698" s="12"/>
      <c r="J698" s="8"/>
      <c r="K698" s="7"/>
      <c r="L698" s="8"/>
    </row>
    <row r="699" ht="15.75" customHeight="1">
      <c r="G699" s="12"/>
      <c r="H699" s="8"/>
      <c r="I699" s="12"/>
      <c r="J699" s="8"/>
      <c r="K699" s="7"/>
      <c r="L699" s="8"/>
    </row>
    <row r="700" ht="15.75" customHeight="1">
      <c r="G700" s="12"/>
      <c r="H700" s="8"/>
      <c r="I700" s="12"/>
      <c r="J700" s="8"/>
      <c r="K700" s="7"/>
      <c r="L700" s="8"/>
    </row>
    <row r="701" ht="15.75" customHeight="1">
      <c r="G701" s="12"/>
      <c r="H701" s="8"/>
      <c r="I701" s="12"/>
      <c r="J701" s="8"/>
      <c r="K701" s="7"/>
      <c r="L701" s="8"/>
    </row>
    <row r="702" ht="15.75" customHeight="1">
      <c r="G702" s="12"/>
      <c r="H702" s="8"/>
      <c r="I702" s="12"/>
      <c r="J702" s="8"/>
      <c r="K702" s="7"/>
      <c r="L702" s="8"/>
    </row>
    <row r="703" ht="15.75" customHeight="1">
      <c r="G703" s="12"/>
      <c r="H703" s="8"/>
      <c r="I703" s="12"/>
      <c r="J703" s="8"/>
      <c r="K703" s="7"/>
      <c r="L703" s="8"/>
    </row>
    <row r="704" ht="15.75" customHeight="1">
      <c r="G704" s="12"/>
      <c r="H704" s="8"/>
      <c r="I704" s="12"/>
      <c r="J704" s="8"/>
      <c r="K704" s="7"/>
      <c r="L704" s="8"/>
    </row>
    <row r="705" ht="15.75" customHeight="1">
      <c r="G705" s="12"/>
      <c r="H705" s="8"/>
      <c r="I705" s="12"/>
      <c r="J705" s="8"/>
      <c r="K705" s="7"/>
      <c r="L705" s="8"/>
    </row>
    <row r="706" ht="15.75" customHeight="1">
      <c r="G706" s="12"/>
      <c r="H706" s="8"/>
      <c r="I706" s="12"/>
      <c r="J706" s="8"/>
      <c r="K706" s="7"/>
      <c r="L706" s="8"/>
    </row>
    <row r="707" ht="15.75" customHeight="1">
      <c r="G707" s="12"/>
      <c r="H707" s="8"/>
      <c r="I707" s="12"/>
      <c r="J707" s="8"/>
      <c r="K707" s="7"/>
      <c r="L707" s="8"/>
    </row>
    <row r="708" ht="15.75" customHeight="1">
      <c r="G708" s="12"/>
      <c r="H708" s="8"/>
      <c r="I708" s="12"/>
      <c r="J708" s="8"/>
      <c r="K708" s="7"/>
      <c r="L708" s="8"/>
    </row>
    <row r="709" ht="15.75" customHeight="1">
      <c r="G709" s="12"/>
      <c r="H709" s="8"/>
      <c r="I709" s="12"/>
      <c r="J709" s="8"/>
      <c r="K709" s="7"/>
      <c r="L709" s="8"/>
    </row>
    <row r="710" ht="15.75" customHeight="1">
      <c r="G710" s="12"/>
      <c r="H710" s="8"/>
      <c r="I710" s="12"/>
      <c r="J710" s="8"/>
      <c r="K710" s="7"/>
      <c r="L710" s="8"/>
    </row>
    <row r="711" ht="15.75" customHeight="1">
      <c r="G711" s="12"/>
      <c r="H711" s="8"/>
      <c r="I711" s="12"/>
      <c r="J711" s="8"/>
      <c r="K711" s="7"/>
      <c r="L711" s="8"/>
    </row>
    <row r="712" ht="15.75" customHeight="1">
      <c r="G712" s="12"/>
      <c r="H712" s="8"/>
      <c r="I712" s="12"/>
      <c r="J712" s="8"/>
      <c r="K712" s="7"/>
      <c r="L712" s="8"/>
    </row>
    <row r="713" ht="15.75" customHeight="1">
      <c r="G713" s="12"/>
      <c r="H713" s="8"/>
      <c r="I713" s="12"/>
      <c r="J713" s="8"/>
      <c r="K713" s="7"/>
      <c r="L713" s="8"/>
    </row>
    <row r="714" ht="15.75" customHeight="1">
      <c r="G714" s="12"/>
      <c r="H714" s="8"/>
      <c r="I714" s="12"/>
      <c r="J714" s="8"/>
      <c r="K714" s="7"/>
      <c r="L714" s="8"/>
    </row>
    <row r="715" ht="15.75" customHeight="1">
      <c r="G715" s="12"/>
      <c r="H715" s="8"/>
      <c r="I715" s="12"/>
      <c r="J715" s="8"/>
      <c r="K715" s="7"/>
      <c r="L715" s="8"/>
    </row>
    <row r="716" ht="15.75" customHeight="1">
      <c r="G716" s="12"/>
      <c r="H716" s="8"/>
      <c r="I716" s="12"/>
      <c r="J716" s="8"/>
      <c r="K716" s="7"/>
      <c r="L716" s="8"/>
    </row>
    <row r="717" ht="15.75" customHeight="1">
      <c r="G717" s="12"/>
      <c r="H717" s="8"/>
      <c r="I717" s="12"/>
      <c r="J717" s="8"/>
      <c r="K717" s="7"/>
      <c r="L717" s="8"/>
    </row>
    <row r="718" ht="15.75" customHeight="1">
      <c r="G718" s="12"/>
      <c r="H718" s="8"/>
      <c r="I718" s="12"/>
      <c r="J718" s="8"/>
      <c r="K718" s="7"/>
      <c r="L718" s="8"/>
    </row>
    <row r="719" ht="15.75" customHeight="1">
      <c r="G719" s="12"/>
      <c r="H719" s="8"/>
      <c r="I719" s="12"/>
      <c r="J719" s="8"/>
      <c r="K719" s="7"/>
      <c r="L719" s="8"/>
    </row>
    <row r="720" ht="15.75" customHeight="1">
      <c r="G720" s="12"/>
      <c r="H720" s="8"/>
      <c r="I720" s="12"/>
      <c r="J720" s="8"/>
      <c r="K720" s="7"/>
      <c r="L720" s="8"/>
    </row>
    <row r="721" ht="15.75" customHeight="1">
      <c r="G721" s="12"/>
      <c r="H721" s="8"/>
      <c r="I721" s="12"/>
      <c r="J721" s="8"/>
      <c r="K721" s="7"/>
      <c r="L721" s="8"/>
    </row>
    <row r="722" ht="15.75" customHeight="1">
      <c r="G722" s="12"/>
      <c r="H722" s="8"/>
      <c r="I722" s="12"/>
      <c r="J722" s="8"/>
      <c r="K722" s="7"/>
      <c r="L722" s="8"/>
    </row>
    <row r="723" ht="15.75" customHeight="1">
      <c r="G723" s="12"/>
      <c r="H723" s="8"/>
      <c r="I723" s="12"/>
      <c r="J723" s="8"/>
      <c r="K723" s="7"/>
      <c r="L723" s="8"/>
    </row>
    <row r="724" ht="15.75" customHeight="1">
      <c r="G724" s="12"/>
      <c r="H724" s="8"/>
      <c r="I724" s="12"/>
      <c r="J724" s="8"/>
      <c r="K724" s="7"/>
      <c r="L724" s="8"/>
    </row>
    <row r="725" ht="15.75" customHeight="1">
      <c r="G725" s="12"/>
      <c r="H725" s="8"/>
      <c r="I725" s="12"/>
      <c r="J725" s="8"/>
      <c r="K725" s="7"/>
      <c r="L725" s="8"/>
    </row>
    <row r="726" ht="15.75" customHeight="1">
      <c r="G726" s="12"/>
      <c r="H726" s="8"/>
      <c r="I726" s="12"/>
      <c r="J726" s="8"/>
      <c r="K726" s="7"/>
      <c r="L726" s="8"/>
    </row>
    <row r="727" ht="15.75" customHeight="1">
      <c r="G727" s="12"/>
      <c r="H727" s="8"/>
      <c r="I727" s="12"/>
      <c r="J727" s="8"/>
      <c r="K727" s="7"/>
      <c r="L727" s="8"/>
    </row>
    <row r="728" ht="15.75" customHeight="1">
      <c r="G728" s="12"/>
      <c r="H728" s="8"/>
      <c r="I728" s="12"/>
      <c r="J728" s="8"/>
      <c r="K728" s="7"/>
      <c r="L728" s="8"/>
    </row>
    <row r="729" ht="15.75" customHeight="1">
      <c r="G729" s="12"/>
      <c r="H729" s="8"/>
      <c r="I729" s="12"/>
      <c r="J729" s="8"/>
      <c r="K729" s="7"/>
      <c r="L729" s="8"/>
    </row>
    <row r="730" ht="15.75" customHeight="1">
      <c r="G730" s="12"/>
      <c r="H730" s="8"/>
      <c r="I730" s="12"/>
      <c r="J730" s="8"/>
      <c r="K730" s="7"/>
      <c r="L730" s="8"/>
    </row>
    <row r="731" ht="15.75" customHeight="1">
      <c r="G731" s="12"/>
      <c r="H731" s="8"/>
      <c r="I731" s="12"/>
      <c r="J731" s="8"/>
      <c r="K731" s="7"/>
      <c r="L731" s="8"/>
    </row>
    <row r="732" ht="15.75" customHeight="1">
      <c r="G732" s="12"/>
      <c r="H732" s="8"/>
      <c r="I732" s="12"/>
      <c r="J732" s="8"/>
      <c r="K732" s="7"/>
      <c r="L732" s="8"/>
    </row>
    <row r="733" ht="15.75" customHeight="1">
      <c r="G733" s="12"/>
      <c r="H733" s="8"/>
      <c r="I733" s="12"/>
      <c r="J733" s="8"/>
      <c r="K733" s="7"/>
      <c r="L733" s="8"/>
    </row>
    <row r="734" ht="15.75" customHeight="1">
      <c r="G734" s="12"/>
      <c r="H734" s="8"/>
      <c r="I734" s="12"/>
      <c r="J734" s="8"/>
      <c r="K734" s="7"/>
      <c r="L734" s="8"/>
    </row>
    <row r="735" ht="15.75" customHeight="1">
      <c r="G735" s="12"/>
      <c r="H735" s="8"/>
      <c r="I735" s="12"/>
      <c r="J735" s="8"/>
      <c r="K735" s="7"/>
      <c r="L735" s="8"/>
    </row>
    <row r="736" ht="15.75" customHeight="1">
      <c r="G736" s="12"/>
      <c r="H736" s="8"/>
      <c r="I736" s="12"/>
      <c r="J736" s="8"/>
      <c r="K736" s="7"/>
      <c r="L736" s="8"/>
    </row>
    <row r="737" ht="15.75" customHeight="1">
      <c r="G737" s="12"/>
      <c r="H737" s="8"/>
      <c r="I737" s="12"/>
      <c r="J737" s="8"/>
      <c r="K737" s="7"/>
      <c r="L737" s="8"/>
    </row>
    <row r="738" ht="15.75" customHeight="1">
      <c r="G738" s="12"/>
      <c r="H738" s="8"/>
      <c r="I738" s="12"/>
      <c r="J738" s="8"/>
      <c r="K738" s="7"/>
      <c r="L738" s="8"/>
    </row>
    <row r="739" ht="15.75" customHeight="1">
      <c r="G739" s="12"/>
      <c r="H739" s="8"/>
      <c r="I739" s="12"/>
      <c r="J739" s="8"/>
      <c r="K739" s="7"/>
      <c r="L739" s="8"/>
    </row>
    <row r="740" ht="15.75" customHeight="1">
      <c r="G740" s="12"/>
      <c r="H740" s="8"/>
      <c r="I740" s="12"/>
      <c r="J740" s="8"/>
      <c r="K740" s="7"/>
      <c r="L740" s="8"/>
    </row>
    <row r="741" ht="15.75" customHeight="1">
      <c r="G741" s="12"/>
      <c r="H741" s="8"/>
      <c r="I741" s="12"/>
      <c r="J741" s="8"/>
      <c r="K741" s="7"/>
      <c r="L741" s="8"/>
    </row>
    <row r="742" ht="15.75" customHeight="1">
      <c r="G742" s="12"/>
      <c r="H742" s="8"/>
      <c r="I742" s="12"/>
      <c r="J742" s="8"/>
      <c r="K742" s="7"/>
      <c r="L742" s="8"/>
    </row>
    <row r="743" ht="15.75" customHeight="1">
      <c r="G743" s="12"/>
      <c r="H743" s="8"/>
      <c r="I743" s="12"/>
      <c r="J743" s="8"/>
      <c r="K743" s="7"/>
      <c r="L743" s="8"/>
    </row>
    <row r="744" ht="15.75" customHeight="1">
      <c r="G744" s="12"/>
      <c r="H744" s="8"/>
      <c r="I744" s="12"/>
      <c r="J744" s="8"/>
      <c r="K744" s="7"/>
      <c r="L744" s="8"/>
    </row>
    <row r="745" ht="15.75" customHeight="1">
      <c r="G745" s="12"/>
      <c r="H745" s="8"/>
      <c r="I745" s="12"/>
      <c r="J745" s="8"/>
      <c r="K745" s="7"/>
      <c r="L745" s="8"/>
    </row>
    <row r="746" ht="15.75" customHeight="1">
      <c r="G746" s="12"/>
      <c r="H746" s="8"/>
      <c r="I746" s="12"/>
      <c r="J746" s="8"/>
      <c r="K746" s="7"/>
      <c r="L746" s="8"/>
    </row>
    <row r="747" ht="15.75" customHeight="1">
      <c r="G747" s="12"/>
      <c r="H747" s="8"/>
      <c r="I747" s="12"/>
      <c r="J747" s="8"/>
      <c r="K747" s="7"/>
      <c r="L747" s="8"/>
    </row>
    <row r="748" ht="15.75" customHeight="1">
      <c r="G748" s="12"/>
      <c r="H748" s="8"/>
      <c r="I748" s="12"/>
      <c r="J748" s="8"/>
      <c r="K748" s="7"/>
      <c r="L748" s="8"/>
    </row>
    <row r="749" ht="15.75" customHeight="1">
      <c r="G749" s="12"/>
      <c r="H749" s="8"/>
      <c r="I749" s="12"/>
      <c r="J749" s="8"/>
      <c r="K749" s="7"/>
      <c r="L749" s="8"/>
    </row>
    <row r="750" ht="15.75" customHeight="1">
      <c r="G750" s="12"/>
      <c r="H750" s="8"/>
      <c r="I750" s="12"/>
      <c r="J750" s="8"/>
      <c r="K750" s="7"/>
      <c r="L750" s="8"/>
    </row>
    <row r="751" ht="15.75" customHeight="1">
      <c r="G751" s="12"/>
      <c r="H751" s="8"/>
      <c r="I751" s="12"/>
      <c r="J751" s="8"/>
      <c r="K751" s="7"/>
      <c r="L751" s="8"/>
    </row>
    <row r="752" ht="15.75" customHeight="1">
      <c r="G752" s="12"/>
      <c r="H752" s="8"/>
      <c r="I752" s="12"/>
      <c r="J752" s="8"/>
      <c r="K752" s="7"/>
      <c r="L752" s="8"/>
    </row>
    <row r="753" ht="15.75" customHeight="1">
      <c r="G753" s="12"/>
      <c r="H753" s="8"/>
      <c r="I753" s="12"/>
      <c r="J753" s="8"/>
      <c r="K753" s="7"/>
      <c r="L753" s="8"/>
    </row>
    <row r="754" ht="15.75" customHeight="1">
      <c r="G754" s="12"/>
      <c r="H754" s="8"/>
      <c r="I754" s="12"/>
      <c r="J754" s="8"/>
      <c r="K754" s="7"/>
      <c r="L754" s="8"/>
    </row>
    <row r="755" ht="15.75" customHeight="1">
      <c r="G755" s="12"/>
      <c r="H755" s="8"/>
      <c r="I755" s="12"/>
      <c r="J755" s="8"/>
      <c r="K755" s="7"/>
      <c r="L755" s="8"/>
    </row>
    <row r="756" ht="15.75" customHeight="1">
      <c r="G756" s="12"/>
      <c r="H756" s="8"/>
      <c r="I756" s="12"/>
      <c r="J756" s="8"/>
      <c r="K756" s="7"/>
      <c r="L756" s="8"/>
    </row>
    <row r="757" ht="15.75" customHeight="1">
      <c r="G757" s="12"/>
      <c r="H757" s="8"/>
      <c r="I757" s="12"/>
      <c r="J757" s="8"/>
      <c r="K757" s="7"/>
      <c r="L757" s="8"/>
    </row>
    <row r="758" ht="15.75" customHeight="1">
      <c r="G758" s="12"/>
      <c r="H758" s="8"/>
      <c r="I758" s="12"/>
      <c r="J758" s="8"/>
      <c r="K758" s="7"/>
      <c r="L758" s="8"/>
    </row>
    <row r="759" ht="15.75" customHeight="1">
      <c r="G759" s="12"/>
      <c r="H759" s="8"/>
      <c r="I759" s="12"/>
      <c r="J759" s="8"/>
      <c r="K759" s="7"/>
      <c r="L759" s="8"/>
    </row>
    <row r="760" ht="15.75" customHeight="1">
      <c r="G760" s="12"/>
      <c r="H760" s="8"/>
      <c r="I760" s="12"/>
      <c r="J760" s="8"/>
      <c r="K760" s="7"/>
      <c r="L760" s="8"/>
    </row>
    <row r="761" ht="15.75" customHeight="1">
      <c r="G761" s="12"/>
      <c r="H761" s="8"/>
      <c r="I761" s="12"/>
      <c r="J761" s="8"/>
      <c r="K761" s="7"/>
      <c r="L761" s="8"/>
    </row>
    <row r="762" ht="15.75" customHeight="1">
      <c r="G762" s="12"/>
      <c r="H762" s="8"/>
      <c r="I762" s="12"/>
      <c r="J762" s="8"/>
      <c r="K762" s="7"/>
      <c r="L762" s="8"/>
    </row>
    <row r="763" ht="15.75" customHeight="1">
      <c r="G763" s="12"/>
      <c r="H763" s="8"/>
      <c r="I763" s="12"/>
      <c r="J763" s="8"/>
      <c r="K763" s="7"/>
      <c r="L763" s="8"/>
    </row>
    <row r="764" ht="15.75" customHeight="1">
      <c r="G764" s="12"/>
      <c r="H764" s="8"/>
      <c r="I764" s="12"/>
      <c r="J764" s="8"/>
      <c r="K764" s="7"/>
      <c r="L764" s="8"/>
    </row>
    <row r="765" ht="15.75" customHeight="1">
      <c r="G765" s="12"/>
      <c r="H765" s="8"/>
      <c r="I765" s="12"/>
      <c r="J765" s="8"/>
      <c r="K765" s="7"/>
      <c r="L765" s="8"/>
    </row>
    <row r="766" ht="15.75" customHeight="1">
      <c r="G766" s="12"/>
      <c r="H766" s="8"/>
      <c r="I766" s="12"/>
      <c r="J766" s="8"/>
      <c r="K766" s="7"/>
      <c r="L766" s="8"/>
    </row>
    <row r="767" ht="15.75" customHeight="1">
      <c r="G767" s="12"/>
      <c r="H767" s="8"/>
      <c r="I767" s="12"/>
      <c r="J767" s="8"/>
      <c r="K767" s="7"/>
      <c r="L767" s="8"/>
    </row>
    <row r="768" ht="15.75" customHeight="1">
      <c r="G768" s="12"/>
      <c r="H768" s="8"/>
      <c r="I768" s="12"/>
      <c r="J768" s="8"/>
      <c r="K768" s="7"/>
      <c r="L768" s="8"/>
    </row>
    <row r="769" ht="15.75" customHeight="1">
      <c r="G769" s="12"/>
      <c r="H769" s="8"/>
      <c r="I769" s="12"/>
      <c r="J769" s="8"/>
      <c r="K769" s="7"/>
      <c r="L769" s="8"/>
    </row>
    <row r="770" ht="15.75" customHeight="1">
      <c r="G770" s="12"/>
      <c r="H770" s="8"/>
      <c r="I770" s="12"/>
      <c r="J770" s="8"/>
      <c r="K770" s="7"/>
      <c r="L770" s="8"/>
    </row>
    <row r="771" ht="15.75" customHeight="1">
      <c r="G771" s="12"/>
      <c r="H771" s="8"/>
      <c r="I771" s="12"/>
      <c r="J771" s="8"/>
      <c r="K771" s="7"/>
      <c r="L771" s="8"/>
    </row>
    <row r="772" ht="15.75" customHeight="1">
      <c r="G772" s="12"/>
      <c r="H772" s="8"/>
      <c r="I772" s="12"/>
      <c r="J772" s="8"/>
      <c r="K772" s="7"/>
      <c r="L772" s="8"/>
    </row>
    <row r="773" ht="15.75" customHeight="1">
      <c r="G773" s="12"/>
      <c r="H773" s="8"/>
      <c r="I773" s="12"/>
      <c r="J773" s="8"/>
      <c r="K773" s="7"/>
      <c r="L773" s="8"/>
    </row>
    <row r="774" ht="15.75" customHeight="1">
      <c r="G774" s="12"/>
      <c r="H774" s="8"/>
      <c r="I774" s="12"/>
      <c r="J774" s="8"/>
      <c r="K774" s="7"/>
      <c r="L774" s="8"/>
    </row>
    <row r="775" ht="15.75" customHeight="1">
      <c r="G775" s="12"/>
      <c r="H775" s="8"/>
      <c r="I775" s="12"/>
      <c r="J775" s="8"/>
      <c r="K775" s="7"/>
      <c r="L775" s="8"/>
    </row>
    <row r="776" ht="15.75" customHeight="1">
      <c r="G776" s="12"/>
      <c r="H776" s="8"/>
      <c r="I776" s="12"/>
      <c r="J776" s="8"/>
      <c r="K776" s="7"/>
      <c r="L776" s="8"/>
    </row>
    <row r="777" ht="15.75" customHeight="1">
      <c r="G777" s="12"/>
      <c r="H777" s="8"/>
      <c r="I777" s="12"/>
      <c r="J777" s="8"/>
      <c r="K777" s="7"/>
      <c r="L777" s="8"/>
    </row>
    <row r="778" ht="15.75" customHeight="1">
      <c r="G778" s="12"/>
      <c r="H778" s="8"/>
      <c r="I778" s="12"/>
      <c r="J778" s="8"/>
      <c r="K778" s="7"/>
      <c r="L778" s="8"/>
    </row>
    <row r="779" ht="15.75" customHeight="1">
      <c r="G779" s="12"/>
      <c r="H779" s="8"/>
      <c r="I779" s="12"/>
      <c r="J779" s="8"/>
      <c r="K779" s="7"/>
      <c r="L779" s="8"/>
    </row>
    <row r="780" ht="15.75" customHeight="1">
      <c r="G780" s="12"/>
      <c r="H780" s="8"/>
      <c r="I780" s="12"/>
      <c r="J780" s="8"/>
      <c r="K780" s="7"/>
      <c r="L780" s="8"/>
    </row>
    <row r="781" ht="15.75" customHeight="1">
      <c r="G781" s="12"/>
      <c r="H781" s="8"/>
      <c r="I781" s="12"/>
      <c r="J781" s="8"/>
      <c r="K781" s="7"/>
      <c r="L781" s="8"/>
    </row>
    <row r="782" ht="15.75" customHeight="1">
      <c r="G782" s="12"/>
      <c r="H782" s="8"/>
      <c r="I782" s="12"/>
      <c r="J782" s="8"/>
      <c r="K782" s="7"/>
      <c r="L782" s="8"/>
    </row>
    <row r="783" ht="15.75" customHeight="1">
      <c r="G783" s="12"/>
      <c r="H783" s="8"/>
      <c r="I783" s="12"/>
      <c r="J783" s="8"/>
      <c r="K783" s="7"/>
      <c r="L783" s="8"/>
    </row>
    <row r="784" ht="15.75" customHeight="1">
      <c r="G784" s="12"/>
      <c r="H784" s="8"/>
      <c r="I784" s="12"/>
      <c r="J784" s="8"/>
      <c r="K784" s="7"/>
      <c r="L784" s="8"/>
    </row>
    <row r="785" ht="15.75" customHeight="1">
      <c r="G785" s="12"/>
      <c r="H785" s="8"/>
      <c r="I785" s="12"/>
      <c r="J785" s="8"/>
      <c r="K785" s="7"/>
      <c r="L785" s="8"/>
    </row>
    <row r="786" ht="15.75" customHeight="1">
      <c r="G786" s="12"/>
      <c r="H786" s="8"/>
      <c r="I786" s="12"/>
      <c r="J786" s="8"/>
      <c r="K786" s="7"/>
      <c r="L786" s="8"/>
    </row>
    <row r="787" ht="15.75" customHeight="1">
      <c r="G787" s="12"/>
      <c r="H787" s="8"/>
      <c r="I787" s="12"/>
      <c r="J787" s="8"/>
      <c r="K787" s="7"/>
      <c r="L787" s="8"/>
    </row>
    <row r="788" ht="15.75" customHeight="1">
      <c r="G788" s="12"/>
      <c r="H788" s="8"/>
      <c r="I788" s="12"/>
      <c r="J788" s="8"/>
      <c r="K788" s="7"/>
      <c r="L788" s="8"/>
    </row>
    <row r="789" ht="15.75" customHeight="1">
      <c r="G789" s="12"/>
      <c r="H789" s="8"/>
      <c r="I789" s="12"/>
      <c r="J789" s="8"/>
      <c r="K789" s="7"/>
      <c r="L789" s="8"/>
    </row>
    <row r="790" ht="15.75" customHeight="1">
      <c r="G790" s="12"/>
      <c r="H790" s="8"/>
      <c r="I790" s="12"/>
      <c r="J790" s="8"/>
      <c r="K790" s="7"/>
      <c r="L790" s="8"/>
    </row>
    <row r="791" ht="15.75" customHeight="1">
      <c r="G791" s="12"/>
      <c r="H791" s="8"/>
      <c r="I791" s="12"/>
      <c r="J791" s="8"/>
      <c r="K791" s="7"/>
      <c r="L791" s="8"/>
    </row>
    <row r="792" ht="15.75" customHeight="1">
      <c r="G792" s="12"/>
      <c r="H792" s="8"/>
      <c r="I792" s="12"/>
      <c r="J792" s="8"/>
      <c r="K792" s="7"/>
      <c r="L792" s="8"/>
    </row>
    <row r="793" ht="15.75" customHeight="1">
      <c r="G793" s="12"/>
      <c r="H793" s="8"/>
      <c r="I793" s="12"/>
      <c r="J793" s="8"/>
      <c r="K793" s="7"/>
      <c r="L793" s="8"/>
    </row>
    <row r="794" ht="15.75" customHeight="1">
      <c r="G794" s="12"/>
      <c r="H794" s="8"/>
      <c r="I794" s="12"/>
      <c r="J794" s="8"/>
      <c r="K794" s="7"/>
      <c r="L794" s="8"/>
    </row>
    <row r="795" ht="15.75" customHeight="1">
      <c r="G795" s="12"/>
      <c r="H795" s="8"/>
      <c r="I795" s="12"/>
      <c r="J795" s="8"/>
      <c r="K795" s="7"/>
      <c r="L795" s="8"/>
    </row>
    <row r="796" ht="15.75" customHeight="1">
      <c r="G796" s="12"/>
      <c r="H796" s="8"/>
      <c r="I796" s="12"/>
      <c r="J796" s="8"/>
      <c r="K796" s="7"/>
      <c r="L796" s="8"/>
    </row>
    <row r="797" ht="15.75" customHeight="1">
      <c r="G797" s="12"/>
      <c r="H797" s="8"/>
      <c r="I797" s="12"/>
      <c r="J797" s="8"/>
      <c r="K797" s="7"/>
      <c r="L797" s="8"/>
    </row>
    <row r="798" ht="15.75" customHeight="1">
      <c r="G798" s="12"/>
      <c r="H798" s="8"/>
      <c r="I798" s="12"/>
      <c r="J798" s="8"/>
      <c r="K798" s="7"/>
      <c r="L798" s="8"/>
    </row>
    <row r="799" ht="15.75" customHeight="1">
      <c r="G799" s="12"/>
      <c r="H799" s="8"/>
      <c r="I799" s="12"/>
      <c r="J799" s="8"/>
      <c r="K799" s="7"/>
      <c r="L799" s="8"/>
    </row>
    <row r="800" ht="15.75" customHeight="1">
      <c r="G800" s="12"/>
      <c r="H800" s="8"/>
      <c r="I800" s="12"/>
      <c r="J800" s="8"/>
      <c r="K800" s="7"/>
      <c r="L800" s="8"/>
    </row>
    <row r="801" ht="15.75" customHeight="1">
      <c r="G801" s="12"/>
      <c r="H801" s="8"/>
      <c r="I801" s="12"/>
      <c r="J801" s="8"/>
      <c r="K801" s="7"/>
      <c r="L801" s="8"/>
    </row>
    <row r="802" ht="15.75" customHeight="1">
      <c r="G802" s="12"/>
      <c r="H802" s="8"/>
      <c r="I802" s="12"/>
      <c r="J802" s="8"/>
      <c r="K802" s="7"/>
      <c r="L802" s="8"/>
    </row>
    <row r="803" ht="15.75" customHeight="1">
      <c r="G803" s="12"/>
      <c r="H803" s="8"/>
      <c r="I803" s="12"/>
      <c r="J803" s="8"/>
      <c r="K803" s="7"/>
      <c r="L803" s="8"/>
    </row>
    <row r="804" ht="15.75" customHeight="1">
      <c r="G804" s="12"/>
      <c r="H804" s="8"/>
      <c r="I804" s="12"/>
      <c r="J804" s="8"/>
      <c r="K804" s="7"/>
      <c r="L804" s="8"/>
    </row>
    <row r="805" ht="15.75" customHeight="1">
      <c r="G805" s="12"/>
      <c r="H805" s="8"/>
      <c r="I805" s="12"/>
      <c r="J805" s="8"/>
      <c r="K805" s="7"/>
      <c r="L805" s="8"/>
    </row>
    <row r="806" ht="15.75" customHeight="1">
      <c r="G806" s="12"/>
      <c r="H806" s="8"/>
      <c r="I806" s="12"/>
      <c r="J806" s="8"/>
      <c r="K806" s="7"/>
      <c r="L806" s="8"/>
    </row>
    <row r="807" ht="15.75" customHeight="1">
      <c r="G807" s="12"/>
      <c r="H807" s="8"/>
      <c r="I807" s="12"/>
      <c r="J807" s="8"/>
      <c r="K807" s="7"/>
      <c r="L807" s="8"/>
    </row>
    <row r="808" ht="15.75" customHeight="1">
      <c r="G808" s="12"/>
      <c r="H808" s="8"/>
      <c r="I808" s="12"/>
      <c r="J808" s="8"/>
      <c r="K808" s="7"/>
      <c r="L808" s="8"/>
    </row>
    <row r="809" ht="15.75" customHeight="1">
      <c r="G809" s="12"/>
      <c r="H809" s="8"/>
      <c r="I809" s="12"/>
      <c r="J809" s="8"/>
      <c r="K809" s="7"/>
      <c r="L809" s="8"/>
    </row>
    <row r="810" ht="15.75" customHeight="1">
      <c r="G810" s="12"/>
      <c r="H810" s="8"/>
      <c r="I810" s="12"/>
      <c r="J810" s="8"/>
      <c r="K810" s="7"/>
      <c r="L810" s="8"/>
    </row>
    <row r="811" ht="15.75" customHeight="1">
      <c r="G811" s="12"/>
      <c r="H811" s="8"/>
      <c r="I811" s="12"/>
      <c r="J811" s="8"/>
      <c r="K811" s="7"/>
      <c r="L811" s="8"/>
    </row>
    <row r="812" ht="15.75" customHeight="1">
      <c r="G812" s="12"/>
      <c r="H812" s="8"/>
      <c r="I812" s="12"/>
      <c r="J812" s="8"/>
      <c r="K812" s="7"/>
      <c r="L812" s="8"/>
    </row>
    <row r="813" ht="15.75" customHeight="1">
      <c r="G813" s="12"/>
      <c r="H813" s="8"/>
      <c r="I813" s="12"/>
      <c r="J813" s="8"/>
      <c r="K813" s="7"/>
      <c r="L813" s="8"/>
    </row>
    <row r="814" ht="15.75" customHeight="1">
      <c r="G814" s="12"/>
      <c r="H814" s="8"/>
      <c r="I814" s="12"/>
      <c r="J814" s="8"/>
      <c r="K814" s="7"/>
      <c r="L814" s="8"/>
    </row>
    <row r="815" ht="15.75" customHeight="1">
      <c r="G815" s="12"/>
      <c r="H815" s="8"/>
      <c r="I815" s="12"/>
      <c r="J815" s="8"/>
      <c r="K815" s="7"/>
      <c r="L815" s="8"/>
    </row>
    <row r="816" ht="15.75" customHeight="1">
      <c r="G816" s="12"/>
      <c r="H816" s="8"/>
      <c r="I816" s="12"/>
      <c r="J816" s="8"/>
      <c r="K816" s="7"/>
      <c r="L816" s="8"/>
    </row>
    <row r="817" ht="15.75" customHeight="1">
      <c r="G817" s="12"/>
      <c r="H817" s="8"/>
      <c r="I817" s="12"/>
      <c r="J817" s="8"/>
      <c r="K817" s="7"/>
      <c r="L817" s="8"/>
    </row>
    <row r="818" ht="15.75" customHeight="1">
      <c r="G818" s="12"/>
      <c r="H818" s="8"/>
      <c r="I818" s="12"/>
      <c r="J818" s="8"/>
      <c r="K818" s="7"/>
      <c r="L818" s="8"/>
    </row>
    <row r="819" ht="15.75" customHeight="1">
      <c r="G819" s="12"/>
      <c r="H819" s="8"/>
      <c r="I819" s="12"/>
      <c r="J819" s="8"/>
      <c r="K819" s="7"/>
      <c r="L819" s="8"/>
    </row>
    <row r="820" ht="15.75" customHeight="1">
      <c r="G820" s="12"/>
      <c r="H820" s="8"/>
      <c r="I820" s="12"/>
      <c r="J820" s="8"/>
      <c r="K820" s="7"/>
      <c r="L820" s="8"/>
    </row>
    <row r="821" ht="15.75" customHeight="1">
      <c r="G821" s="12"/>
      <c r="H821" s="8"/>
      <c r="I821" s="12"/>
      <c r="J821" s="8"/>
      <c r="K821" s="7"/>
      <c r="L821" s="8"/>
    </row>
    <row r="822" ht="15.75" customHeight="1">
      <c r="G822" s="12"/>
      <c r="H822" s="8"/>
      <c r="I822" s="12"/>
      <c r="J822" s="8"/>
      <c r="K822" s="7"/>
      <c r="L822" s="8"/>
    </row>
    <row r="823" ht="15.75" customHeight="1">
      <c r="G823" s="12"/>
      <c r="H823" s="8"/>
      <c r="I823" s="12"/>
      <c r="J823" s="8"/>
      <c r="K823" s="7"/>
      <c r="L823" s="8"/>
    </row>
    <row r="824" ht="15.75" customHeight="1">
      <c r="G824" s="12"/>
      <c r="H824" s="8"/>
      <c r="I824" s="12"/>
      <c r="J824" s="8"/>
      <c r="K824" s="7"/>
      <c r="L824" s="8"/>
    </row>
    <row r="825" ht="15.75" customHeight="1">
      <c r="G825" s="12"/>
      <c r="H825" s="8"/>
      <c r="I825" s="12"/>
      <c r="J825" s="8"/>
      <c r="K825" s="7"/>
      <c r="L825" s="8"/>
    </row>
    <row r="826" ht="15.75" customHeight="1">
      <c r="G826" s="12"/>
      <c r="H826" s="8"/>
      <c r="I826" s="12"/>
      <c r="J826" s="8"/>
      <c r="K826" s="7"/>
      <c r="L826" s="8"/>
    </row>
    <row r="827" ht="15.75" customHeight="1">
      <c r="G827" s="12"/>
      <c r="H827" s="8"/>
      <c r="I827" s="12"/>
      <c r="J827" s="8"/>
      <c r="K827" s="7"/>
      <c r="L827" s="8"/>
    </row>
    <row r="828" ht="15.75" customHeight="1">
      <c r="G828" s="12"/>
      <c r="H828" s="8"/>
      <c r="I828" s="12"/>
      <c r="J828" s="8"/>
      <c r="K828" s="7"/>
      <c r="L828" s="8"/>
    </row>
    <row r="829" ht="15.75" customHeight="1">
      <c r="G829" s="12"/>
      <c r="H829" s="8"/>
      <c r="I829" s="12"/>
      <c r="J829" s="8"/>
      <c r="K829" s="7"/>
      <c r="L829" s="8"/>
    </row>
    <row r="830" ht="15.75" customHeight="1">
      <c r="G830" s="12"/>
      <c r="H830" s="8"/>
      <c r="I830" s="12"/>
      <c r="J830" s="8"/>
      <c r="K830" s="7"/>
      <c r="L830" s="8"/>
    </row>
    <row r="831" ht="15.75" customHeight="1">
      <c r="G831" s="12"/>
      <c r="H831" s="8"/>
      <c r="I831" s="12"/>
      <c r="J831" s="8"/>
      <c r="K831" s="7"/>
      <c r="L831" s="8"/>
    </row>
    <row r="832" ht="15.75" customHeight="1">
      <c r="G832" s="12"/>
      <c r="H832" s="8"/>
      <c r="I832" s="12"/>
      <c r="J832" s="8"/>
      <c r="K832" s="7"/>
      <c r="L832" s="8"/>
    </row>
    <row r="833" ht="15.75" customHeight="1">
      <c r="G833" s="12"/>
      <c r="H833" s="8"/>
      <c r="I833" s="12"/>
      <c r="J833" s="8"/>
      <c r="K833" s="7"/>
      <c r="L833" s="8"/>
    </row>
    <row r="834" ht="15.75" customHeight="1">
      <c r="G834" s="12"/>
      <c r="H834" s="8"/>
      <c r="I834" s="12"/>
      <c r="J834" s="8"/>
      <c r="K834" s="7"/>
      <c r="L834" s="8"/>
    </row>
    <row r="835" ht="15.75" customHeight="1">
      <c r="G835" s="12"/>
      <c r="H835" s="8"/>
      <c r="I835" s="12"/>
      <c r="J835" s="8"/>
      <c r="K835" s="7"/>
      <c r="L835" s="8"/>
    </row>
    <row r="836" ht="15.75" customHeight="1">
      <c r="G836" s="12"/>
      <c r="H836" s="8"/>
      <c r="I836" s="12"/>
      <c r="J836" s="8"/>
      <c r="K836" s="7"/>
      <c r="L836" s="8"/>
    </row>
    <row r="837" ht="15.75" customHeight="1">
      <c r="G837" s="12"/>
      <c r="H837" s="8"/>
      <c r="I837" s="12"/>
      <c r="J837" s="8"/>
      <c r="K837" s="7"/>
      <c r="L837" s="8"/>
    </row>
    <row r="838" ht="15.75" customHeight="1">
      <c r="G838" s="12"/>
      <c r="H838" s="8"/>
      <c r="I838" s="12"/>
      <c r="J838" s="8"/>
      <c r="K838" s="7"/>
      <c r="L838" s="8"/>
    </row>
    <row r="839" ht="15.75" customHeight="1">
      <c r="G839" s="12"/>
      <c r="H839" s="8"/>
      <c r="I839" s="12"/>
      <c r="J839" s="8"/>
      <c r="K839" s="7"/>
      <c r="L839" s="8"/>
    </row>
    <row r="840" ht="15.75" customHeight="1">
      <c r="G840" s="12"/>
      <c r="H840" s="8"/>
      <c r="I840" s="12"/>
      <c r="J840" s="8"/>
      <c r="K840" s="7"/>
      <c r="L840" s="8"/>
    </row>
    <row r="841" ht="15.75" customHeight="1">
      <c r="G841" s="12"/>
      <c r="H841" s="8"/>
      <c r="I841" s="12"/>
      <c r="J841" s="8"/>
      <c r="K841" s="7"/>
      <c r="L841" s="8"/>
    </row>
    <row r="842" ht="15.75" customHeight="1">
      <c r="G842" s="12"/>
      <c r="H842" s="8"/>
      <c r="I842" s="12"/>
      <c r="J842" s="8"/>
      <c r="K842" s="7"/>
      <c r="L842" s="8"/>
    </row>
    <row r="843" ht="15.75" customHeight="1">
      <c r="G843" s="12"/>
      <c r="H843" s="8"/>
      <c r="I843" s="12"/>
      <c r="J843" s="8"/>
      <c r="K843" s="7"/>
      <c r="L843" s="8"/>
    </row>
    <row r="844" ht="15.75" customHeight="1">
      <c r="G844" s="12"/>
      <c r="H844" s="8"/>
      <c r="I844" s="12"/>
      <c r="J844" s="8"/>
      <c r="K844" s="7"/>
      <c r="L844" s="8"/>
    </row>
    <row r="845" ht="15.75" customHeight="1">
      <c r="G845" s="12"/>
      <c r="H845" s="8"/>
      <c r="I845" s="12"/>
      <c r="J845" s="8"/>
      <c r="K845" s="7"/>
      <c r="L845" s="8"/>
    </row>
    <row r="846" ht="15.75" customHeight="1">
      <c r="G846" s="12"/>
      <c r="H846" s="8"/>
      <c r="I846" s="12"/>
      <c r="J846" s="8"/>
      <c r="K846" s="7"/>
      <c r="L846" s="8"/>
    </row>
    <row r="847" ht="15.75" customHeight="1">
      <c r="G847" s="12"/>
      <c r="H847" s="8"/>
      <c r="I847" s="12"/>
      <c r="J847" s="8"/>
      <c r="K847" s="7"/>
      <c r="L847" s="8"/>
    </row>
    <row r="848" ht="15.75" customHeight="1">
      <c r="G848" s="12"/>
      <c r="H848" s="8"/>
      <c r="I848" s="12"/>
      <c r="J848" s="8"/>
      <c r="K848" s="7"/>
      <c r="L848" s="8"/>
    </row>
    <row r="849" ht="15.75" customHeight="1">
      <c r="G849" s="12"/>
      <c r="H849" s="8"/>
      <c r="I849" s="12"/>
      <c r="J849" s="8"/>
      <c r="K849" s="7"/>
      <c r="L849" s="8"/>
    </row>
    <row r="850" ht="15.75" customHeight="1">
      <c r="G850" s="12"/>
      <c r="H850" s="8"/>
      <c r="I850" s="12"/>
      <c r="J850" s="8"/>
      <c r="K850" s="7"/>
      <c r="L850" s="8"/>
    </row>
    <row r="851" ht="15.75" customHeight="1">
      <c r="G851" s="12"/>
      <c r="H851" s="8"/>
      <c r="I851" s="12"/>
      <c r="J851" s="8"/>
      <c r="K851" s="7"/>
      <c r="L851" s="8"/>
    </row>
    <row r="852" ht="15.75" customHeight="1">
      <c r="G852" s="12"/>
      <c r="H852" s="8"/>
      <c r="I852" s="12"/>
      <c r="J852" s="8"/>
      <c r="K852" s="7"/>
      <c r="L852" s="8"/>
    </row>
    <row r="853" ht="15.75" customHeight="1">
      <c r="G853" s="12"/>
      <c r="H853" s="8"/>
      <c r="I853" s="12"/>
      <c r="J853" s="8"/>
      <c r="K853" s="7"/>
      <c r="L853" s="8"/>
    </row>
    <row r="854" ht="15.75" customHeight="1">
      <c r="G854" s="12"/>
      <c r="H854" s="8"/>
      <c r="I854" s="12"/>
      <c r="J854" s="8"/>
      <c r="K854" s="7"/>
      <c r="L854" s="8"/>
    </row>
    <row r="855" ht="15.75" customHeight="1">
      <c r="G855" s="12"/>
      <c r="H855" s="8"/>
      <c r="I855" s="12"/>
      <c r="J855" s="8"/>
      <c r="K855" s="7"/>
      <c r="L855" s="8"/>
    </row>
    <row r="856" ht="15.75" customHeight="1">
      <c r="G856" s="12"/>
      <c r="H856" s="8"/>
      <c r="I856" s="12"/>
      <c r="J856" s="8"/>
      <c r="K856" s="7"/>
      <c r="L856" s="8"/>
    </row>
    <row r="857" ht="15.75" customHeight="1">
      <c r="G857" s="12"/>
      <c r="H857" s="8"/>
      <c r="I857" s="12"/>
      <c r="J857" s="8"/>
      <c r="K857" s="7"/>
      <c r="L857" s="8"/>
    </row>
    <row r="858" ht="15.75" customHeight="1">
      <c r="G858" s="12"/>
      <c r="H858" s="8"/>
      <c r="I858" s="12"/>
      <c r="J858" s="8"/>
      <c r="K858" s="7"/>
      <c r="L858" s="8"/>
    </row>
    <row r="859" ht="15.75" customHeight="1">
      <c r="G859" s="12"/>
      <c r="H859" s="8"/>
      <c r="I859" s="12"/>
      <c r="J859" s="8"/>
      <c r="K859" s="7"/>
      <c r="L859" s="8"/>
    </row>
    <row r="860" ht="15.75" customHeight="1">
      <c r="G860" s="12"/>
      <c r="H860" s="8"/>
      <c r="I860" s="12"/>
      <c r="J860" s="8"/>
      <c r="K860" s="7"/>
      <c r="L860" s="8"/>
    </row>
    <row r="861" ht="15.75" customHeight="1">
      <c r="G861" s="12"/>
      <c r="H861" s="8"/>
      <c r="I861" s="12"/>
      <c r="J861" s="8"/>
      <c r="K861" s="7"/>
      <c r="L861" s="8"/>
    </row>
    <row r="862" ht="15.75" customHeight="1">
      <c r="G862" s="12"/>
      <c r="H862" s="8"/>
      <c r="I862" s="12"/>
      <c r="J862" s="8"/>
      <c r="K862" s="7"/>
      <c r="L862" s="8"/>
    </row>
    <row r="863" ht="15.75" customHeight="1">
      <c r="G863" s="12"/>
      <c r="H863" s="8"/>
      <c r="I863" s="12"/>
      <c r="J863" s="8"/>
      <c r="K863" s="7"/>
      <c r="L863" s="8"/>
    </row>
    <row r="864" ht="15.75" customHeight="1">
      <c r="G864" s="12"/>
      <c r="H864" s="8"/>
      <c r="I864" s="12"/>
      <c r="J864" s="8"/>
      <c r="K864" s="7"/>
      <c r="L864" s="8"/>
    </row>
    <row r="865" ht="15.75" customHeight="1">
      <c r="G865" s="12"/>
      <c r="H865" s="8"/>
      <c r="I865" s="12"/>
      <c r="J865" s="8"/>
      <c r="K865" s="7"/>
      <c r="L865" s="8"/>
    </row>
    <row r="866" ht="15.75" customHeight="1">
      <c r="G866" s="12"/>
      <c r="H866" s="8"/>
      <c r="I866" s="12"/>
      <c r="J866" s="8"/>
      <c r="K866" s="7"/>
      <c r="L866" s="8"/>
    </row>
    <row r="867" ht="15.75" customHeight="1">
      <c r="G867" s="12"/>
      <c r="H867" s="8"/>
      <c r="I867" s="12"/>
      <c r="J867" s="8"/>
      <c r="K867" s="7"/>
      <c r="L867" s="8"/>
    </row>
    <row r="868" ht="15.75" customHeight="1">
      <c r="G868" s="12"/>
      <c r="H868" s="8"/>
      <c r="I868" s="12"/>
      <c r="J868" s="8"/>
      <c r="K868" s="7"/>
      <c r="L868" s="8"/>
    </row>
    <row r="869" ht="15.75" customHeight="1">
      <c r="G869" s="12"/>
      <c r="H869" s="8"/>
      <c r="I869" s="12"/>
      <c r="J869" s="8"/>
      <c r="K869" s="7"/>
      <c r="L869" s="8"/>
    </row>
    <row r="870" ht="15.75" customHeight="1">
      <c r="G870" s="12"/>
      <c r="H870" s="8"/>
      <c r="I870" s="12"/>
      <c r="J870" s="8"/>
      <c r="K870" s="7"/>
      <c r="L870" s="8"/>
    </row>
    <row r="871" ht="15.75" customHeight="1">
      <c r="G871" s="12"/>
      <c r="H871" s="8"/>
      <c r="I871" s="12"/>
      <c r="J871" s="8"/>
      <c r="K871" s="7"/>
      <c r="L871" s="8"/>
    </row>
    <row r="872" ht="15.75" customHeight="1">
      <c r="G872" s="12"/>
      <c r="H872" s="8"/>
      <c r="I872" s="12"/>
      <c r="J872" s="8"/>
      <c r="K872" s="7"/>
      <c r="L872" s="8"/>
    </row>
    <row r="873" ht="15.75" customHeight="1">
      <c r="G873" s="12"/>
      <c r="H873" s="8"/>
      <c r="I873" s="12"/>
      <c r="J873" s="8"/>
      <c r="K873" s="7"/>
      <c r="L873" s="8"/>
    </row>
    <row r="874" ht="15.75" customHeight="1">
      <c r="G874" s="12"/>
      <c r="H874" s="8"/>
      <c r="I874" s="12"/>
      <c r="J874" s="8"/>
      <c r="K874" s="7"/>
      <c r="L874" s="8"/>
    </row>
    <row r="875" ht="15.75" customHeight="1">
      <c r="G875" s="12"/>
      <c r="H875" s="8"/>
      <c r="I875" s="12"/>
      <c r="J875" s="8"/>
      <c r="K875" s="7"/>
      <c r="L875" s="8"/>
    </row>
    <row r="876" ht="15.75" customHeight="1">
      <c r="G876" s="12"/>
      <c r="H876" s="8"/>
      <c r="I876" s="12"/>
      <c r="J876" s="8"/>
      <c r="K876" s="7"/>
      <c r="L876" s="8"/>
    </row>
    <row r="877" ht="15.75" customHeight="1">
      <c r="G877" s="12"/>
      <c r="H877" s="8"/>
      <c r="I877" s="12"/>
      <c r="J877" s="8"/>
      <c r="K877" s="7"/>
      <c r="L877" s="8"/>
    </row>
    <row r="878" ht="15.75" customHeight="1">
      <c r="G878" s="12"/>
      <c r="H878" s="8"/>
      <c r="I878" s="12"/>
      <c r="J878" s="8"/>
      <c r="K878" s="7"/>
      <c r="L878" s="8"/>
    </row>
    <row r="879" ht="15.75" customHeight="1">
      <c r="G879" s="12"/>
      <c r="H879" s="8"/>
      <c r="I879" s="12"/>
      <c r="J879" s="8"/>
      <c r="K879" s="7"/>
      <c r="L879" s="8"/>
    </row>
    <row r="880" ht="15.75" customHeight="1">
      <c r="G880" s="12"/>
      <c r="H880" s="8"/>
      <c r="I880" s="12"/>
      <c r="J880" s="8"/>
      <c r="K880" s="7"/>
      <c r="L880" s="8"/>
    </row>
    <row r="881" ht="15.75" customHeight="1">
      <c r="G881" s="12"/>
      <c r="H881" s="8"/>
      <c r="I881" s="12"/>
      <c r="J881" s="8"/>
      <c r="K881" s="7"/>
      <c r="L881" s="8"/>
    </row>
    <row r="882" ht="15.75" customHeight="1">
      <c r="G882" s="12"/>
      <c r="H882" s="8"/>
      <c r="I882" s="12"/>
      <c r="J882" s="8"/>
      <c r="K882" s="7"/>
      <c r="L882" s="8"/>
    </row>
    <row r="883" ht="15.75" customHeight="1">
      <c r="G883" s="12"/>
      <c r="H883" s="8"/>
      <c r="I883" s="12"/>
      <c r="J883" s="8"/>
      <c r="K883" s="7"/>
      <c r="L883" s="8"/>
    </row>
    <row r="884" ht="15.75" customHeight="1">
      <c r="G884" s="12"/>
      <c r="H884" s="8"/>
      <c r="I884" s="12"/>
      <c r="J884" s="8"/>
      <c r="K884" s="7"/>
      <c r="L884" s="8"/>
    </row>
    <row r="885" ht="15.75" customHeight="1">
      <c r="G885" s="12"/>
      <c r="H885" s="8"/>
      <c r="I885" s="12"/>
      <c r="J885" s="8"/>
      <c r="K885" s="7"/>
      <c r="L885" s="8"/>
    </row>
    <row r="886" ht="15.75" customHeight="1">
      <c r="G886" s="12"/>
      <c r="H886" s="8"/>
      <c r="I886" s="12"/>
      <c r="J886" s="8"/>
      <c r="K886" s="7"/>
      <c r="L886" s="8"/>
    </row>
    <row r="887" ht="15.75" customHeight="1">
      <c r="G887" s="12"/>
      <c r="H887" s="8"/>
      <c r="I887" s="12"/>
      <c r="J887" s="8"/>
      <c r="K887" s="7"/>
      <c r="L887" s="8"/>
    </row>
    <row r="888" ht="15.75" customHeight="1">
      <c r="G888" s="12"/>
      <c r="H888" s="8"/>
      <c r="I888" s="12"/>
      <c r="J888" s="8"/>
      <c r="K888" s="7"/>
      <c r="L888" s="8"/>
    </row>
    <row r="889" ht="15.75" customHeight="1">
      <c r="G889" s="12"/>
      <c r="H889" s="8"/>
      <c r="I889" s="12"/>
      <c r="J889" s="8"/>
      <c r="K889" s="7"/>
      <c r="L889" s="8"/>
    </row>
    <row r="890" ht="15.75" customHeight="1">
      <c r="G890" s="12"/>
      <c r="H890" s="8"/>
      <c r="I890" s="12"/>
      <c r="J890" s="8"/>
      <c r="K890" s="7"/>
      <c r="L890" s="8"/>
    </row>
    <row r="891" ht="15.75" customHeight="1">
      <c r="G891" s="12"/>
      <c r="H891" s="8"/>
      <c r="I891" s="12"/>
      <c r="J891" s="8"/>
      <c r="K891" s="7"/>
      <c r="L891" s="8"/>
    </row>
    <row r="892" ht="15.75" customHeight="1">
      <c r="G892" s="12"/>
      <c r="H892" s="8"/>
      <c r="I892" s="12"/>
      <c r="J892" s="8"/>
      <c r="K892" s="7"/>
      <c r="L892" s="8"/>
    </row>
    <row r="893" ht="15.75" customHeight="1">
      <c r="G893" s="12"/>
      <c r="H893" s="8"/>
      <c r="I893" s="12"/>
      <c r="J893" s="8"/>
      <c r="K893" s="7"/>
      <c r="L893" s="8"/>
    </row>
    <row r="894" ht="15.75" customHeight="1">
      <c r="G894" s="12"/>
      <c r="H894" s="8"/>
      <c r="I894" s="12"/>
      <c r="J894" s="8"/>
      <c r="K894" s="7"/>
      <c r="L894" s="8"/>
    </row>
    <row r="895" ht="15.75" customHeight="1">
      <c r="G895" s="12"/>
      <c r="H895" s="8"/>
      <c r="I895" s="12"/>
      <c r="J895" s="8"/>
      <c r="K895" s="7"/>
      <c r="L895" s="8"/>
    </row>
    <row r="896" ht="15.75" customHeight="1">
      <c r="G896" s="12"/>
      <c r="H896" s="8"/>
      <c r="I896" s="12"/>
      <c r="J896" s="8"/>
      <c r="K896" s="7"/>
      <c r="L896" s="8"/>
    </row>
    <row r="897" ht="15.75" customHeight="1">
      <c r="G897" s="12"/>
      <c r="H897" s="8"/>
      <c r="I897" s="12"/>
      <c r="J897" s="8"/>
      <c r="K897" s="7"/>
      <c r="L897" s="8"/>
    </row>
    <row r="898" ht="15.75" customHeight="1">
      <c r="G898" s="12"/>
      <c r="H898" s="8"/>
      <c r="I898" s="12"/>
      <c r="J898" s="8"/>
      <c r="K898" s="7"/>
      <c r="L898" s="8"/>
    </row>
    <row r="899" ht="15.75" customHeight="1">
      <c r="G899" s="12"/>
      <c r="H899" s="8"/>
      <c r="I899" s="12"/>
      <c r="J899" s="8"/>
      <c r="K899" s="7"/>
      <c r="L899" s="8"/>
    </row>
    <row r="900" ht="15.75" customHeight="1">
      <c r="G900" s="12"/>
      <c r="H900" s="8"/>
      <c r="I900" s="12"/>
      <c r="J900" s="8"/>
      <c r="K900" s="7"/>
      <c r="L900" s="8"/>
    </row>
    <row r="901" ht="15.75" customHeight="1">
      <c r="G901" s="12"/>
      <c r="H901" s="8"/>
      <c r="I901" s="12"/>
      <c r="J901" s="8"/>
      <c r="K901" s="7"/>
      <c r="L901" s="8"/>
    </row>
    <row r="902" ht="15.75" customHeight="1">
      <c r="G902" s="12"/>
      <c r="H902" s="8"/>
      <c r="I902" s="12"/>
      <c r="J902" s="8"/>
      <c r="K902" s="7"/>
      <c r="L902" s="8"/>
    </row>
    <row r="903" ht="15.75" customHeight="1">
      <c r="G903" s="12"/>
      <c r="H903" s="8"/>
      <c r="I903" s="12"/>
      <c r="J903" s="8"/>
      <c r="K903" s="7"/>
      <c r="L903" s="8"/>
    </row>
    <row r="904" ht="15.75" customHeight="1">
      <c r="G904" s="12"/>
      <c r="H904" s="8"/>
      <c r="I904" s="12"/>
      <c r="J904" s="8"/>
      <c r="K904" s="7"/>
      <c r="L904" s="8"/>
    </row>
    <row r="905" ht="15.75" customHeight="1">
      <c r="G905" s="12"/>
      <c r="H905" s="8"/>
      <c r="I905" s="12"/>
      <c r="J905" s="8"/>
      <c r="K905" s="7"/>
      <c r="L905" s="8"/>
    </row>
    <row r="906" ht="15.75" customHeight="1">
      <c r="G906" s="12"/>
      <c r="H906" s="8"/>
      <c r="I906" s="12"/>
      <c r="J906" s="8"/>
      <c r="K906" s="7"/>
      <c r="L906" s="8"/>
    </row>
    <row r="907" ht="15.75" customHeight="1">
      <c r="G907" s="12"/>
      <c r="H907" s="8"/>
      <c r="I907" s="12"/>
      <c r="J907" s="8"/>
      <c r="K907" s="7"/>
      <c r="L907" s="8"/>
    </row>
    <row r="908" ht="15.75" customHeight="1">
      <c r="G908" s="12"/>
      <c r="H908" s="8"/>
      <c r="I908" s="12"/>
      <c r="J908" s="8"/>
      <c r="K908" s="7"/>
      <c r="L908" s="8"/>
    </row>
    <row r="909" ht="15.75" customHeight="1">
      <c r="G909" s="12"/>
      <c r="H909" s="8"/>
      <c r="I909" s="12"/>
      <c r="J909" s="8"/>
      <c r="K909" s="7"/>
      <c r="L909" s="8"/>
    </row>
    <row r="910" ht="15.75" customHeight="1">
      <c r="G910" s="12"/>
      <c r="H910" s="8"/>
      <c r="I910" s="12"/>
      <c r="J910" s="8"/>
      <c r="K910" s="7"/>
      <c r="L910" s="8"/>
    </row>
    <row r="911" ht="15.75" customHeight="1">
      <c r="G911" s="12"/>
      <c r="H911" s="8"/>
      <c r="I911" s="12"/>
      <c r="J911" s="8"/>
      <c r="K911" s="7"/>
      <c r="L911" s="8"/>
    </row>
    <row r="912" ht="15.75" customHeight="1">
      <c r="G912" s="12"/>
      <c r="H912" s="8"/>
      <c r="I912" s="12"/>
      <c r="J912" s="8"/>
      <c r="K912" s="7"/>
      <c r="L912" s="8"/>
    </row>
    <row r="913" ht="15.75" customHeight="1">
      <c r="G913" s="12"/>
      <c r="H913" s="8"/>
      <c r="I913" s="12"/>
      <c r="J913" s="8"/>
      <c r="K913" s="7"/>
      <c r="L913" s="8"/>
    </row>
    <row r="914" ht="15.75" customHeight="1">
      <c r="G914" s="12"/>
      <c r="H914" s="8"/>
      <c r="I914" s="12"/>
      <c r="J914" s="8"/>
      <c r="K914" s="7"/>
      <c r="L914" s="8"/>
    </row>
    <row r="915" ht="15.75" customHeight="1">
      <c r="G915" s="12"/>
      <c r="H915" s="8"/>
      <c r="I915" s="12"/>
      <c r="J915" s="8"/>
      <c r="K915" s="7"/>
      <c r="L915" s="8"/>
    </row>
    <row r="916" ht="15.75" customHeight="1">
      <c r="G916" s="12"/>
      <c r="H916" s="8"/>
      <c r="I916" s="12"/>
      <c r="J916" s="8"/>
      <c r="K916" s="7"/>
      <c r="L916" s="8"/>
    </row>
    <row r="917" ht="15.75" customHeight="1">
      <c r="G917" s="12"/>
      <c r="H917" s="8"/>
      <c r="I917" s="12"/>
      <c r="J917" s="8"/>
      <c r="K917" s="7"/>
      <c r="L917" s="8"/>
    </row>
    <row r="918" ht="15.75" customHeight="1">
      <c r="G918" s="12"/>
      <c r="H918" s="8"/>
      <c r="I918" s="12"/>
      <c r="J918" s="8"/>
      <c r="K918" s="7"/>
      <c r="L918" s="8"/>
    </row>
    <row r="919" ht="15.75" customHeight="1">
      <c r="G919" s="12"/>
      <c r="H919" s="8"/>
      <c r="I919" s="12"/>
      <c r="J919" s="8"/>
      <c r="K919" s="7"/>
      <c r="L919" s="8"/>
    </row>
    <row r="920" ht="15.75" customHeight="1">
      <c r="G920" s="12"/>
      <c r="H920" s="8"/>
      <c r="I920" s="12"/>
      <c r="J920" s="8"/>
      <c r="K920" s="7"/>
      <c r="L920" s="8"/>
    </row>
    <row r="921" ht="15.75" customHeight="1">
      <c r="G921" s="12"/>
      <c r="H921" s="8"/>
      <c r="I921" s="12"/>
      <c r="J921" s="8"/>
      <c r="K921" s="7"/>
      <c r="L921" s="8"/>
    </row>
    <row r="922" ht="15.75" customHeight="1">
      <c r="G922" s="12"/>
      <c r="H922" s="8"/>
      <c r="I922" s="12"/>
      <c r="J922" s="8"/>
      <c r="K922" s="7"/>
      <c r="L922" s="8"/>
    </row>
    <row r="923" ht="15.75" customHeight="1">
      <c r="G923" s="12"/>
      <c r="H923" s="8"/>
      <c r="I923" s="12"/>
      <c r="J923" s="8"/>
      <c r="K923" s="7"/>
      <c r="L923" s="8"/>
    </row>
    <row r="924" ht="15.75" customHeight="1">
      <c r="G924" s="12"/>
      <c r="H924" s="8"/>
      <c r="I924" s="12"/>
      <c r="J924" s="8"/>
      <c r="K924" s="7"/>
      <c r="L924" s="8"/>
    </row>
    <row r="925" ht="15.75" customHeight="1">
      <c r="G925" s="12"/>
      <c r="H925" s="8"/>
      <c r="I925" s="12"/>
      <c r="J925" s="8"/>
      <c r="K925" s="7"/>
      <c r="L925" s="8"/>
    </row>
    <row r="926" ht="15.75" customHeight="1">
      <c r="G926" s="12"/>
      <c r="H926" s="8"/>
      <c r="I926" s="12"/>
      <c r="J926" s="8"/>
      <c r="K926" s="7"/>
      <c r="L926" s="8"/>
    </row>
    <row r="927" ht="15.75" customHeight="1">
      <c r="G927" s="12"/>
      <c r="H927" s="8"/>
      <c r="I927" s="12"/>
      <c r="J927" s="8"/>
      <c r="K927" s="7"/>
      <c r="L927" s="8"/>
    </row>
    <row r="928" ht="15.75" customHeight="1">
      <c r="G928" s="12"/>
      <c r="H928" s="8"/>
      <c r="I928" s="12"/>
      <c r="J928" s="8"/>
      <c r="K928" s="7"/>
      <c r="L928" s="8"/>
    </row>
    <row r="929" ht="15.75" customHeight="1">
      <c r="G929" s="12"/>
      <c r="H929" s="8"/>
      <c r="I929" s="12"/>
      <c r="J929" s="8"/>
      <c r="K929" s="7"/>
      <c r="L929" s="8"/>
    </row>
    <row r="930" ht="15.75" customHeight="1">
      <c r="G930" s="12"/>
      <c r="H930" s="8"/>
      <c r="I930" s="12"/>
      <c r="J930" s="8"/>
      <c r="K930" s="7"/>
      <c r="L930" s="8"/>
    </row>
    <row r="931" ht="15.75" customHeight="1">
      <c r="G931" s="12"/>
      <c r="H931" s="8"/>
      <c r="I931" s="12"/>
      <c r="J931" s="8"/>
      <c r="K931" s="7"/>
      <c r="L931" s="8"/>
    </row>
    <row r="932" ht="15.75" customHeight="1">
      <c r="G932" s="12"/>
      <c r="H932" s="8"/>
      <c r="I932" s="12"/>
      <c r="J932" s="8"/>
      <c r="K932" s="7"/>
      <c r="L932" s="8"/>
    </row>
    <row r="933" ht="15.75" customHeight="1">
      <c r="G933" s="12"/>
      <c r="H933" s="8"/>
      <c r="I933" s="12"/>
      <c r="J933" s="8"/>
      <c r="K933" s="7"/>
      <c r="L933" s="8"/>
    </row>
    <row r="934" ht="15.75" customHeight="1">
      <c r="G934" s="12"/>
      <c r="H934" s="8"/>
      <c r="I934" s="12"/>
      <c r="J934" s="8"/>
      <c r="K934" s="7"/>
      <c r="L934" s="8"/>
    </row>
    <row r="935" ht="15.75" customHeight="1">
      <c r="G935" s="12"/>
      <c r="H935" s="8"/>
      <c r="I935" s="12"/>
      <c r="J935" s="8"/>
      <c r="K935" s="7"/>
      <c r="L935" s="8"/>
    </row>
    <row r="936" ht="15.75" customHeight="1">
      <c r="G936" s="12"/>
      <c r="H936" s="8"/>
      <c r="I936" s="12"/>
      <c r="J936" s="8"/>
      <c r="K936" s="7"/>
      <c r="L936" s="8"/>
    </row>
    <row r="937" ht="15.75" customHeight="1">
      <c r="G937" s="12"/>
      <c r="H937" s="8"/>
      <c r="I937" s="12"/>
      <c r="J937" s="8"/>
      <c r="K937" s="7"/>
      <c r="L937" s="8"/>
    </row>
    <row r="938" ht="15.75" customHeight="1">
      <c r="G938" s="12"/>
      <c r="H938" s="8"/>
      <c r="I938" s="12"/>
      <c r="J938" s="8"/>
      <c r="K938" s="7"/>
      <c r="L938" s="8"/>
    </row>
    <row r="939" ht="15.75" customHeight="1">
      <c r="G939" s="12"/>
      <c r="H939" s="8"/>
      <c r="I939" s="12"/>
      <c r="J939" s="8"/>
      <c r="K939" s="7"/>
      <c r="L939" s="8"/>
    </row>
    <row r="940" ht="15.75" customHeight="1">
      <c r="G940" s="12"/>
      <c r="H940" s="8"/>
      <c r="I940" s="12"/>
      <c r="J940" s="8"/>
      <c r="K940" s="7"/>
      <c r="L940" s="8"/>
    </row>
    <row r="941" ht="15.75" customHeight="1">
      <c r="G941" s="12"/>
      <c r="H941" s="8"/>
      <c r="I941" s="12"/>
      <c r="J941" s="8"/>
      <c r="K941" s="7"/>
      <c r="L941" s="8"/>
    </row>
    <row r="942" ht="15.75" customHeight="1">
      <c r="G942" s="12"/>
      <c r="H942" s="8"/>
      <c r="I942" s="12"/>
      <c r="J942" s="8"/>
      <c r="K942" s="7"/>
      <c r="L942" s="8"/>
    </row>
    <row r="943" ht="15.75" customHeight="1">
      <c r="G943" s="12"/>
      <c r="H943" s="8"/>
      <c r="I943" s="12"/>
      <c r="J943" s="8"/>
      <c r="K943" s="7"/>
      <c r="L943" s="8"/>
    </row>
    <row r="944" ht="15.75" customHeight="1">
      <c r="G944" s="12"/>
      <c r="H944" s="8"/>
      <c r="I944" s="12"/>
      <c r="J944" s="8"/>
      <c r="K944" s="7"/>
      <c r="L944" s="8"/>
    </row>
    <row r="945" ht="15.75" customHeight="1">
      <c r="G945" s="12"/>
      <c r="H945" s="8"/>
      <c r="I945" s="12"/>
      <c r="J945" s="8"/>
      <c r="K945" s="7"/>
      <c r="L945" s="8"/>
    </row>
    <row r="946" ht="15.75" customHeight="1">
      <c r="G946" s="12"/>
      <c r="H946" s="8"/>
      <c r="I946" s="12"/>
      <c r="J946" s="8"/>
      <c r="K946" s="7"/>
      <c r="L946" s="8"/>
    </row>
    <row r="947" ht="15.75" customHeight="1">
      <c r="G947" s="12"/>
      <c r="H947" s="8"/>
      <c r="I947" s="12"/>
      <c r="J947" s="8"/>
      <c r="K947" s="7"/>
      <c r="L947" s="8"/>
    </row>
    <row r="948" ht="15.75" customHeight="1">
      <c r="G948" s="12"/>
      <c r="H948" s="8"/>
      <c r="I948" s="12"/>
      <c r="J948" s="8"/>
      <c r="K948" s="7"/>
      <c r="L948" s="8"/>
    </row>
    <row r="949" ht="15.75" customHeight="1">
      <c r="G949" s="12"/>
      <c r="H949" s="8"/>
      <c r="I949" s="12"/>
      <c r="J949" s="8"/>
      <c r="K949" s="7"/>
      <c r="L949" s="8"/>
    </row>
    <row r="950" ht="15.75" customHeight="1">
      <c r="G950" s="12"/>
      <c r="H950" s="8"/>
      <c r="I950" s="12"/>
      <c r="J950" s="8"/>
      <c r="K950" s="7"/>
      <c r="L950" s="8"/>
    </row>
    <row r="951" ht="15.75" customHeight="1">
      <c r="G951" s="12"/>
      <c r="H951" s="8"/>
      <c r="I951" s="12"/>
      <c r="J951" s="8"/>
      <c r="K951" s="7"/>
      <c r="L951" s="8"/>
    </row>
    <row r="952" ht="15.75" customHeight="1">
      <c r="G952" s="12"/>
      <c r="H952" s="8"/>
      <c r="I952" s="12"/>
      <c r="J952" s="8"/>
      <c r="K952" s="7"/>
      <c r="L952" s="8"/>
    </row>
    <row r="953" ht="15.75" customHeight="1">
      <c r="G953" s="12"/>
      <c r="H953" s="8"/>
      <c r="I953" s="12"/>
      <c r="J953" s="8"/>
      <c r="K953" s="7"/>
      <c r="L953" s="8"/>
    </row>
    <row r="954" ht="15.75" customHeight="1">
      <c r="G954" s="12"/>
      <c r="H954" s="8"/>
      <c r="I954" s="12"/>
      <c r="J954" s="8"/>
      <c r="K954" s="7"/>
      <c r="L954" s="8"/>
    </row>
    <row r="955" ht="15.75" customHeight="1">
      <c r="G955" s="12"/>
      <c r="H955" s="8"/>
      <c r="I955" s="12"/>
      <c r="J955" s="8"/>
      <c r="K955" s="7"/>
      <c r="L955" s="8"/>
    </row>
    <row r="956" ht="15.75" customHeight="1">
      <c r="G956" s="12"/>
      <c r="H956" s="8"/>
      <c r="I956" s="12"/>
      <c r="J956" s="8"/>
      <c r="K956" s="7"/>
      <c r="L956" s="8"/>
    </row>
    <row r="957" ht="15.75" customHeight="1">
      <c r="G957" s="12"/>
      <c r="H957" s="8"/>
      <c r="I957" s="12"/>
      <c r="J957" s="8"/>
      <c r="K957" s="7"/>
      <c r="L957" s="8"/>
    </row>
    <row r="958" ht="15.75" customHeight="1">
      <c r="G958" s="12"/>
      <c r="H958" s="8"/>
      <c r="I958" s="12"/>
      <c r="J958" s="8"/>
      <c r="K958" s="7"/>
      <c r="L958" s="8"/>
    </row>
    <row r="959" ht="15.75" customHeight="1">
      <c r="G959" s="12"/>
      <c r="H959" s="8"/>
      <c r="I959" s="12"/>
      <c r="J959" s="8"/>
      <c r="K959" s="7"/>
      <c r="L959" s="8"/>
    </row>
    <row r="960" ht="15.75" customHeight="1">
      <c r="G960" s="12"/>
      <c r="H960" s="8"/>
      <c r="I960" s="12"/>
      <c r="J960" s="8"/>
      <c r="K960" s="7"/>
      <c r="L960" s="8"/>
    </row>
    <row r="961" ht="15.75" customHeight="1">
      <c r="G961" s="12"/>
      <c r="H961" s="8"/>
      <c r="I961" s="12"/>
      <c r="J961" s="8"/>
      <c r="K961" s="7"/>
      <c r="L961" s="8"/>
    </row>
    <row r="962" ht="15.75" customHeight="1">
      <c r="G962" s="12"/>
      <c r="H962" s="8"/>
      <c r="I962" s="12"/>
      <c r="J962" s="8"/>
      <c r="K962" s="7"/>
      <c r="L962" s="8"/>
    </row>
    <row r="963" ht="15.75" customHeight="1">
      <c r="G963" s="12"/>
      <c r="H963" s="8"/>
      <c r="I963" s="12"/>
      <c r="J963" s="8"/>
      <c r="K963" s="7"/>
      <c r="L963" s="8"/>
    </row>
    <row r="964" ht="15.75" customHeight="1">
      <c r="G964" s="12"/>
      <c r="H964" s="8"/>
      <c r="I964" s="12"/>
      <c r="J964" s="8"/>
      <c r="K964" s="7"/>
      <c r="L964" s="8"/>
    </row>
    <row r="965" ht="15.75" customHeight="1">
      <c r="G965" s="12"/>
      <c r="H965" s="8"/>
      <c r="I965" s="12"/>
      <c r="J965" s="8"/>
      <c r="K965" s="7"/>
      <c r="L965" s="8"/>
    </row>
    <row r="966" ht="15.75" customHeight="1">
      <c r="G966" s="12"/>
      <c r="H966" s="8"/>
      <c r="I966" s="12"/>
      <c r="J966" s="8"/>
      <c r="K966" s="7"/>
      <c r="L966" s="8"/>
    </row>
    <row r="967" ht="15.75" customHeight="1">
      <c r="G967" s="12"/>
      <c r="H967" s="8"/>
      <c r="I967" s="12"/>
      <c r="J967" s="8"/>
      <c r="K967" s="7"/>
      <c r="L967" s="8"/>
    </row>
    <row r="968" ht="15.75" customHeight="1">
      <c r="G968" s="12"/>
      <c r="H968" s="8"/>
      <c r="I968" s="12"/>
      <c r="J968" s="8"/>
      <c r="K968" s="7"/>
      <c r="L968" s="8"/>
    </row>
    <row r="969" ht="15.75" customHeight="1">
      <c r="G969" s="12"/>
      <c r="H969" s="8"/>
      <c r="I969" s="12"/>
      <c r="J969" s="8"/>
      <c r="K969" s="7"/>
      <c r="L969" s="8"/>
    </row>
    <row r="970" ht="15.75" customHeight="1">
      <c r="G970" s="12"/>
      <c r="H970" s="8"/>
      <c r="I970" s="12"/>
      <c r="J970" s="8"/>
      <c r="K970" s="7"/>
      <c r="L970" s="8"/>
    </row>
    <row r="971" ht="15.75" customHeight="1">
      <c r="G971" s="12"/>
      <c r="H971" s="8"/>
      <c r="I971" s="12"/>
      <c r="J971" s="8"/>
      <c r="K971" s="7"/>
      <c r="L971" s="8"/>
    </row>
    <row r="972" ht="15.75" customHeight="1">
      <c r="G972" s="12"/>
      <c r="H972" s="8"/>
      <c r="I972" s="12"/>
      <c r="J972" s="8"/>
      <c r="K972" s="7"/>
      <c r="L972" s="8"/>
    </row>
    <row r="973" ht="15.75" customHeight="1">
      <c r="G973" s="12"/>
      <c r="H973" s="8"/>
      <c r="I973" s="12"/>
      <c r="J973" s="8"/>
      <c r="K973" s="7"/>
      <c r="L973" s="8"/>
    </row>
    <row r="974" ht="15.75" customHeight="1">
      <c r="G974" s="12"/>
      <c r="H974" s="8"/>
      <c r="I974" s="12"/>
      <c r="J974" s="8"/>
      <c r="K974" s="7"/>
      <c r="L974" s="8"/>
    </row>
    <row r="975" ht="15.75" customHeight="1">
      <c r="G975" s="12"/>
      <c r="H975" s="8"/>
      <c r="I975" s="12"/>
      <c r="J975" s="8"/>
      <c r="K975" s="7"/>
      <c r="L975" s="8"/>
    </row>
    <row r="976" ht="15.75" customHeight="1">
      <c r="G976" s="12"/>
      <c r="H976" s="8"/>
      <c r="I976" s="12"/>
      <c r="J976" s="8"/>
      <c r="K976" s="7"/>
      <c r="L976" s="8"/>
    </row>
    <row r="977" ht="15.75" customHeight="1">
      <c r="G977" s="12"/>
      <c r="H977" s="8"/>
      <c r="I977" s="12"/>
      <c r="J977" s="8"/>
      <c r="K977" s="7"/>
      <c r="L977" s="8"/>
    </row>
    <row r="978" ht="15.75" customHeight="1">
      <c r="G978" s="12"/>
      <c r="H978" s="8"/>
      <c r="I978" s="12"/>
      <c r="J978" s="8"/>
      <c r="K978" s="7"/>
      <c r="L978" s="8"/>
    </row>
    <row r="979" ht="15.75" customHeight="1">
      <c r="G979" s="12"/>
      <c r="H979" s="8"/>
      <c r="I979" s="12"/>
      <c r="J979" s="8"/>
      <c r="K979" s="7"/>
      <c r="L979" s="8"/>
    </row>
    <row r="980" ht="15.75" customHeight="1">
      <c r="G980" s="12"/>
      <c r="H980" s="8"/>
      <c r="I980" s="12"/>
      <c r="J980" s="8"/>
      <c r="K980" s="7"/>
      <c r="L980" s="8"/>
    </row>
    <row r="981" ht="15.75" customHeight="1">
      <c r="G981" s="12"/>
      <c r="H981" s="8"/>
      <c r="I981" s="12"/>
      <c r="J981" s="8"/>
      <c r="K981" s="7"/>
      <c r="L981" s="8"/>
    </row>
    <row r="982" ht="15.75" customHeight="1">
      <c r="G982" s="12"/>
      <c r="H982" s="8"/>
      <c r="I982" s="12"/>
      <c r="J982" s="8"/>
      <c r="K982" s="7"/>
      <c r="L982" s="8"/>
    </row>
    <row r="983" ht="15.75" customHeight="1">
      <c r="G983" s="12"/>
      <c r="H983" s="8"/>
      <c r="I983" s="12"/>
      <c r="J983" s="8"/>
      <c r="K983" s="7"/>
      <c r="L983" s="8"/>
    </row>
    <row r="984" ht="15.75" customHeight="1">
      <c r="G984" s="12"/>
      <c r="H984" s="8"/>
      <c r="I984" s="12"/>
      <c r="J984" s="8"/>
      <c r="K984" s="7"/>
      <c r="L984" s="8"/>
    </row>
    <row r="985" ht="15.75" customHeight="1">
      <c r="G985" s="12"/>
      <c r="H985" s="8"/>
      <c r="I985" s="12"/>
      <c r="J985" s="8"/>
      <c r="K985" s="7"/>
      <c r="L985" s="8"/>
    </row>
    <row r="986" ht="15.75" customHeight="1">
      <c r="G986" s="12"/>
      <c r="H986" s="8"/>
      <c r="I986" s="12"/>
      <c r="J986" s="8"/>
      <c r="K986" s="7"/>
      <c r="L986" s="8"/>
    </row>
    <row r="987" ht="15.75" customHeight="1">
      <c r="G987" s="12"/>
      <c r="H987" s="8"/>
      <c r="I987" s="12"/>
      <c r="J987" s="8"/>
      <c r="K987" s="7"/>
      <c r="L987" s="8"/>
    </row>
    <row r="988" ht="15.75" customHeight="1">
      <c r="G988" s="12"/>
      <c r="H988" s="8"/>
      <c r="I988" s="12"/>
      <c r="J988" s="8"/>
      <c r="K988" s="7"/>
      <c r="L988" s="8"/>
    </row>
    <row r="989" ht="15.75" customHeight="1">
      <c r="G989" s="12"/>
      <c r="H989" s="8"/>
      <c r="I989" s="12"/>
      <c r="J989" s="8"/>
      <c r="K989" s="7"/>
      <c r="L989" s="8"/>
    </row>
    <row r="990" ht="15.75" customHeight="1">
      <c r="G990" s="12"/>
      <c r="H990" s="8"/>
      <c r="I990" s="12"/>
      <c r="J990" s="8"/>
      <c r="K990" s="7"/>
      <c r="L990" s="8"/>
    </row>
    <row r="991" ht="15.75" customHeight="1">
      <c r="G991" s="12"/>
      <c r="H991" s="8"/>
      <c r="I991" s="12"/>
      <c r="J991" s="8"/>
      <c r="K991" s="7"/>
      <c r="L991" s="8"/>
    </row>
    <row r="992" ht="15.75" customHeight="1">
      <c r="G992" s="12"/>
      <c r="H992" s="8"/>
      <c r="I992" s="12"/>
      <c r="J992" s="8"/>
      <c r="K992" s="7"/>
      <c r="L992" s="8"/>
    </row>
    <row r="993" ht="15.75" customHeight="1">
      <c r="G993" s="12"/>
      <c r="H993" s="8"/>
      <c r="I993" s="12"/>
      <c r="J993" s="8"/>
      <c r="K993" s="7"/>
      <c r="L993" s="8"/>
    </row>
    <row r="994" ht="15.75" customHeight="1">
      <c r="G994" s="12"/>
      <c r="H994" s="8"/>
      <c r="I994" s="12"/>
      <c r="J994" s="8"/>
      <c r="K994" s="7"/>
      <c r="L994" s="8"/>
    </row>
    <row r="995" ht="15.75" customHeight="1">
      <c r="G995" s="12"/>
      <c r="H995" s="8"/>
      <c r="I995" s="12"/>
      <c r="J995" s="8"/>
      <c r="K995" s="7"/>
      <c r="L995" s="8"/>
    </row>
    <row r="996" ht="15.75" customHeight="1">
      <c r="G996" s="12"/>
      <c r="H996" s="8"/>
      <c r="I996" s="12"/>
      <c r="J996" s="8"/>
      <c r="K996" s="7"/>
      <c r="L996" s="8"/>
    </row>
    <row r="997" ht="15.75" customHeight="1">
      <c r="G997" s="12"/>
      <c r="H997" s="8"/>
      <c r="I997" s="12"/>
      <c r="J997" s="8"/>
      <c r="K997" s="7"/>
      <c r="L997" s="8"/>
    </row>
    <row r="998" ht="15.75" customHeight="1">
      <c r="G998" s="12"/>
      <c r="H998" s="8"/>
      <c r="I998" s="12"/>
      <c r="J998" s="8"/>
      <c r="K998" s="7"/>
      <c r="L998" s="8"/>
    </row>
    <row r="999" ht="15.75" customHeight="1">
      <c r="G999" s="12"/>
      <c r="H999" s="8"/>
      <c r="I999" s="12"/>
      <c r="J999" s="8"/>
      <c r="K999" s="7"/>
      <c r="L999" s="8"/>
    </row>
    <row r="1000" ht="15.75" customHeight="1">
      <c r="G1000" s="12"/>
      <c r="H1000" s="8"/>
      <c r="I1000" s="12"/>
      <c r="J1000" s="8"/>
      <c r="K1000" s="7"/>
      <c r="L1000" s="8"/>
    </row>
  </sheetData>
  <autoFilter ref="$A$1:$L$42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5"/>
    <col customWidth="1" min="3" max="3" width="11.13"/>
    <col customWidth="1" min="4" max="4" width="9.5"/>
    <col customWidth="1" min="5" max="5" width="8.25"/>
    <col customWidth="1" min="6" max="6" width="13.63"/>
  </cols>
  <sheetData>
    <row r="1" ht="15.75" customHeight="1">
      <c r="E1" s="13"/>
      <c r="F1" s="13"/>
    </row>
    <row r="2">
      <c r="A2" s="2"/>
      <c r="B2" s="1" t="s">
        <v>24</v>
      </c>
      <c r="C2" s="1" t="s">
        <v>25</v>
      </c>
      <c r="D2" s="1" t="s">
        <v>7</v>
      </c>
      <c r="E2" s="1" t="s">
        <v>6</v>
      </c>
      <c r="F2" s="1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B3" s="3" t="s">
        <v>13</v>
      </c>
      <c r="C3" s="3" t="s">
        <v>13</v>
      </c>
      <c r="D3" s="6">
        <v>250.0</v>
      </c>
      <c r="E3" s="14">
        <v>300.0</v>
      </c>
      <c r="F3" s="14">
        <v>80.0</v>
      </c>
    </row>
    <row r="4" ht="15.75" customHeight="1">
      <c r="B4" s="3" t="s">
        <v>18</v>
      </c>
      <c r="C4" s="3" t="s">
        <v>26</v>
      </c>
      <c r="D4" s="6">
        <v>150.0</v>
      </c>
      <c r="E4" s="14">
        <v>25.0</v>
      </c>
      <c r="F4" s="14">
        <v>5.0</v>
      </c>
    </row>
    <row r="5" ht="15.75" customHeight="1">
      <c r="B5" s="3" t="s">
        <v>20</v>
      </c>
      <c r="C5" s="3" t="s">
        <v>26</v>
      </c>
      <c r="D5" s="6">
        <v>150.0</v>
      </c>
      <c r="E5" s="14">
        <v>50.0</v>
      </c>
      <c r="F5" s="14">
        <v>9.0</v>
      </c>
    </row>
    <row r="6" ht="15.75" customHeight="1">
      <c r="B6" s="3" t="s">
        <v>23</v>
      </c>
      <c r="C6" s="3" t="s">
        <v>26</v>
      </c>
      <c r="D6" s="6">
        <v>50.0</v>
      </c>
      <c r="E6" s="14">
        <v>25.0</v>
      </c>
      <c r="F6" s="14">
        <v>3.0</v>
      </c>
    </row>
    <row r="7" ht="15.75" customHeight="1">
      <c r="B7" s="3" t="s">
        <v>22</v>
      </c>
      <c r="C7" s="3" t="s">
        <v>26</v>
      </c>
      <c r="D7" s="6">
        <v>250.0</v>
      </c>
      <c r="E7" s="14">
        <v>20.0</v>
      </c>
      <c r="F7" s="14">
        <v>3.0</v>
      </c>
    </row>
    <row r="8" ht="15.75" customHeight="1">
      <c r="B8" s="3" t="s">
        <v>15</v>
      </c>
      <c r="C8" s="3" t="s">
        <v>26</v>
      </c>
      <c r="D8" s="6">
        <v>300.0</v>
      </c>
      <c r="E8" s="14">
        <v>30.0</v>
      </c>
      <c r="F8" s="14">
        <v>7.0</v>
      </c>
    </row>
    <row r="9" ht="15.75" customHeight="1">
      <c r="B9" s="3" t="s">
        <v>16</v>
      </c>
      <c r="C9" s="3" t="s">
        <v>26</v>
      </c>
      <c r="D9" s="6">
        <v>20.0</v>
      </c>
      <c r="E9" s="14">
        <v>5.0</v>
      </c>
      <c r="F9" s="14">
        <v>1.0</v>
      </c>
    </row>
    <row r="10" ht="15.75" customHeight="1">
      <c r="E10" s="13"/>
      <c r="F10" s="13"/>
    </row>
    <row r="11" ht="15.75" customHeight="1">
      <c r="E11" s="13"/>
      <c r="F11" s="13"/>
    </row>
    <row r="12" ht="15.75" customHeight="1">
      <c r="E12" s="13"/>
      <c r="F12" s="13"/>
    </row>
    <row r="13" ht="15.75" customHeight="1">
      <c r="E13" s="13"/>
      <c r="F13" s="13"/>
    </row>
    <row r="14" ht="15.75" customHeight="1">
      <c r="E14" s="13"/>
      <c r="F14" s="13"/>
    </row>
    <row r="15" ht="15.75" customHeight="1">
      <c r="E15" s="13"/>
      <c r="F15" s="13"/>
    </row>
    <row r="16" ht="15.75" customHeight="1">
      <c r="E16" s="13"/>
      <c r="F16" s="13"/>
    </row>
    <row r="17" ht="15.75" customHeight="1">
      <c r="E17" s="13"/>
      <c r="F17" s="13"/>
    </row>
    <row r="18" ht="15.75" customHeight="1">
      <c r="E18" s="13"/>
      <c r="F18" s="13"/>
    </row>
    <row r="19" ht="15.75" customHeight="1">
      <c r="E19" s="13"/>
      <c r="F19" s="13"/>
    </row>
    <row r="20" ht="15.75" customHeight="1">
      <c r="E20" s="13"/>
      <c r="F20" s="13"/>
    </row>
    <row r="21" ht="15.75" customHeight="1">
      <c r="E21" s="13"/>
      <c r="F21" s="13"/>
    </row>
    <row r="22" ht="15.75" customHeight="1">
      <c r="E22" s="13"/>
      <c r="F22" s="13"/>
    </row>
    <row r="23" ht="15.75" customHeight="1">
      <c r="E23" s="13"/>
      <c r="F23" s="13"/>
    </row>
    <row r="24" ht="15.75" customHeight="1">
      <c r="E24" s="13"/>
      <c r="F24" s="13"/>
    </row>
    <row r="25" ht="15.75" customHeight="1">
      <c r="E25" s="13"/>
      <c r="F25" s="13"/>
    </row>
    <row r="26" ht="15.75" customHeight="1">
      <c r="E26" s="13"/>
      <c r="F26" s="13"/>
    </row>
    <row r="27" ht="15.75" customHeight="1">
      <c r="E27" s="13"/>
      <c r="F27" s="13"/>
    </row>
    <row r="28" ht="15.75" customHeight="1">
      <c r="E28" s="13"/>
      <c r="F28" s="13"/>
    </row>
    <row r="29" ht="15.75" customHeight="1">
      <c r="E29" s="13"/>
      <c r="F29" s="13"/>
    </row>
    <row r="30" ht="15.75" customHeight="1">
      <c r="E30" s="13"/>
      <c r="F30" s="13"/>
    </row>
    <row r="31" ht="15.75" customHeight="1">
      <c r="E31" s="13"/>
      <c r="F31" s="13"/>
    </row>
    <row r="32" ht="15.75" customHeight="1">
      <c r="E32" s="13"/>
      <c r="F32" s="13"/>
    </row>
    <row r="33" ht="15.75" customHeight="1">
      <c r="E33" s="13"/>
      <c r="F33" s="13"/>
    </row>
    <row r="34" ht="15.75" customHeight="1">
      <c r="E34" s="13"/>
      <c r="F34" s="13"/>
    </row>
    <row r="35" ht="15.75" customHeight="1">
      <c r="E35" s="13"/>
      <c r="F35" s="13"/>
    </row>
    <row r="36" ht="15.75" customHeight="1">
      <c r="E36" s="13"/>
      <c r="F36" s="13"/>
    </row>
    <row r="37" ht="15.75" customHeight="1">
      <c r="E37" s="13"/>
      <c r="F37" s="13"/>
    </row>
    <row r="38" ht="15.75" customHeight="1">
      <c r="E38" s="13"/>
      <c r="F38" s="13"/>
    </row>
    <row r="39" ht="15.75" customHeight="1">
      <c r="E39" s="13"/>
      <c r="F39" s="13"/>
    </row>
    <row r="40" ht="15.75" customHeight="1">
      <c r="E40" s="13"/>
      <c r="F40" s="13"/>
    </row>
    <row r="41" ht="15.75" customHeight="1">
      <c r="E41" s="13"/>
      <c r="F41" s="13"/>
    </row>
    <row r="42" ht="15.75" customHeight="1">
      <c r="E42" s="13"/>
      <c r="F42" s="13"/>
    </row>
    <row r="43" ht="15.75" customHeight="1">
      <c r="E43" s="13"/>
      <c r="F43" s="13"/>
    </row>
    <row r="44" ht="15.75" customHeight="1">
      <c r="E44" s="13"/>
      <c r="F44" s="13"/>
    </row>
    <row r="45" ht="15.75" customHeight="1">
      <c r="E45" s="13"/>
      <c r="F45" s="13"/>
    </row>
    <row r="46" ht="15.75" customHeight="1">
      <c r="E46" s="13"/>
      <c r="F46" s="13"/>
    </row>
    <row r="47" ht="15.75" customHeight="1">
      <c r="E47" s="13"/>
      <c r="F47" s="13"/>
    </row>
    <row r="48" ht="15.75" customHeight="1">
      <c r="E48" s="13"/>
      <c r="F48" s="13"/>
    </row>
    <row r="49" ht="15.75" customHeight="1">
      <c r="E49" s="13"/>
      <c r="F49" s="13"/>
    </row>
    <row r="50" ht="15.75" customHeight="1">
      <c r="E50" s="13"/>
      <c r="F50" s="13"/>
    </row>
    <row r="51" ht="15.75" customHeight="1">
      <c r="E51" s="13"/>
      <c r="F51" s="13"/>
    </row>
    <row r="52" ht="15.75" customHeight="1">
      <c r="E52" s="13"/>
      <c r="F52" s="13"/>
    </row>
    <row r="53" ht="15.75" customHeight="1">
      <c r="E53" s="13"/>
      <c r="F53" s="13"/>
    </row>
    <row r="54" ht="15.75" customHeight="1">
      <c r="E54" s="13"/>
      <c r="F54" s="13"/>
    </row>
    <row r="55" ht="15.75" customHeight="1">
      <c r="E55" s="13"/>
      <c r="F55" s="13"/>
    </row>
    <row r="56" ht="15.75" customHeight="1">
      <c r="E56" s="13"/>
      <c r="F56" s="13"/>
    </row>
    <row r="57" ht="15.75" customHeight="1">
      <c r="E57" s="13"/>
      <c r="F57" s="13"/>
    </row>
    <row r="58" ht="15.75" customHeight="1">
      <c r="E58" s="13"/>
      <c r="F58" s="13"/>
    </row>
    <row r="59" ht="15.75" customHeight="1">
      <c r="E59" s="13"/>
      <c r="F59" s="13"/>
    </row>
    <row r="60" ht="15.75" customHeight="1">
      <c r="E60" s="13"/>
      <c r="F60" s="13"/>
    </row>
    <row r="61" ht="15.75" customHeight="1">
      <c r="E61" s="13"/>
      <c r="F61" s="13"/>
    </row>
    <row r="62" ht="15.75" customHeight="1">
      <c r="E62" s="13"/>
      <c r="F62" s="13"/>
    </row>
    <row r="63" ht="15.75" customHeight="1">
      <c r="E63" s="13"/>
      <c r="F63" s="13"/>
    </row>
    <row r="64" ht="15.75" customHeight="1">
      <c r="E64" s="13"/>
      <c r="F64" s="13"/>
    </row>
    <row r="65" ht="15.75" customHeight="1">
      <c r="E65" s="13"/>
      <c r="F65" s="13"/>
    </row>
    <row r="66" ht="15.75" customHeight="1">
      <c r="E66" s="13"/>
      <c r="F66" s="13"/>
    </row>
    <row r="67" ht="15.75" customHeight="1">
      <c r="E67" s="13"/>
      <c r="F67" s="13"/>
    </row>
    <row r="68" ht="15.75" customHeight="1">
      <c r="E68" s="13"/>
      <c r="F68" s="13"/>
    </row>
    <row r="69" ht="15.75" customHeight="1">
      <c r="E69" s="13"/>
      <c r="F69" s="13"/>
    </row>
    <row r="70" ht="15.75" customHeight="1">
      <c r="E70" s="13"/>
      <c r="F70" s="13"/>
    </row>
    <row r="71" ht="15.75" customHeight="1">
      <c r="E71" s="13"/>
      <c r="F71" s="13"/>
    </row>
    <row r="72" ht="15.75" customHeight="1">
      <c r="E72" s="13"/>
      <c r="F72" s="13"/>
    </row>
    <row r="73" ht="15.75" customHeight="1">
      <c r="E73" s="13"/>
      <c r="F73" s="13"/>
    </row>
    <row r="74" ht="15.75" customHeight="1">
      <c r="E74" s="13"/>
      <c r="F74" s="13"/>
    </row>
    <row r="75" ht="15.75" customHeight="1">
      <c r="E75" s="13"/>
      <c r="F75" s="13"/>
    </row>
    <row r="76" ht="15.75" customHeight="1">
      <c r="E76" s="13"/>
      <c r="F76" s="13"/>
    </row>
    <row r="77" ht="15.75" customHeight="1">
      <c r="E77" s="13"/>
      <c r="F77" s="13"/>
    </row>
    <row r="78" ht="15.75" customHeight="1">
      <c r="E78" s="13"/>
      <c r="F78" s="13"/>
    </row>
    <row r="79" ht="15.75" customHeight="1">
      <c r="E79" s="13"/>
      <c r="F79" s="13"/>
    </row>
    <row r="80" ht="15.75" customHeight="1">
      <c r="E80" s="13"/>
      <c r="F80" s="13"/>
    </row>
    <row r="81" ht="15.75" customHeight="1">
      <c r="E81" s="13"/>
      <c r="F81" s="13"/>
    </row>
    <row r="82" ht="15.75" customHeight="1">
      <c r="E82" s="13"/>
      <c r="F82" s="13"/>
    </row>
    <row r="83" ht="15.75" customHeight="1">
      <c r="E83" s="13"/>
      <c r="F83" s="13"/>
    </row>
    <row r="84" ht="15.75" customHeight="1">
      <c r="E84" s="13"/>
      <c r="F84" s="13"/>
    </row>
    <row r="85" ht="15.75" customHeight="1">
      <c r="E85" s="13"/>
      <c r="F85" s="13"/>
    </row>
    <row r="86" ht="15.75" customHeight="1">
      <c r="E86" s="13"/>
      <c r="F86" s="13"/>
    </row>
    <row r="87" ht="15.75" customHeight="1">
      <c r="E87" s="13"/>
      <c r="F87" s="13"/>
    </row>
    <row r="88" ht="15.75" customHeight="1">
      <c r="E88" s="13"/>
      <c r="F88" s="13"/>
    </row>
    <row r="89" ht="15.75" customHeight="1">
      <c r="E89" s="13"/>
      <c r="F89" s="13"/>
    </row>
    <row r="90" ht="15.75" customHeight="1">
      <c r="E90" s="13"/>
      <c r="F90" s="13"/>
    </row>
    <row r="91" ht="15.75" customHeight="1">
      <c r="E91" s="13"/>
      <c r="F91" s="13"/>
    </row>
    <row r="92" ht="15.75" customHeight="1">
      <c r="E92" s="13"/>
      <c r="F92" s="13"/>
    </row>
    <row r="93" ht="15.75" customHeight="1">
      <c r="E93" s="13"/>
      <c r="F93" s="13"/>
    </row>
    <row r="94" ht="15.75" customHeight="1">
      <c r="E94" s="13"/>
      <c r="F94" s="13"/>
    </row>
    <row r="95" ht="15.75" customHeight="1">
      <c r="E95" s="13"/>
      <c r="F95" s="13"/>
    </row>
    <row r="96" ht="15.75" customHeight="1">
      <c r="E96" s="13"/>
      <c r="F96" s="13"/>
    </row>
    <row r="97" ht="15.75" customHeight="1">
      <c r="E97" s="13"/>
      <c r="F97" s="13"/>
    </row>
    <row r="98" ht="15.75" customHeight="1">
      <c r="E98" s="13"/>
      <c r="F98" s="13"/>
    </row>
    <row r="99" ht="15.75" customHeight="1">
      <c r="E99" s="13"/>
      <c r="F99" s="13"/>
    </row>
    <row r="100" ht="15.75" customHeight="1">
      <c r="E100" s="13"/>
      <c r="F100" s="13"/>
    </row>
    <row r="101" ht="15.75" customHeight="1">
      <c r="E101" s="13"/>
      <c r="F101" s="13"/>
    </row>
    <row r="102" ht="15.75" customHeight="1">
      <c r="E102" s="13"/>
      <c r="F102" s="13"/>
    </row>
    <row r="103" ht="15.75" customHeight="1">
      <c r="E103" s="13"/>
      <c r="F103" s="13"/>
    </row>
    <row r="104" ht="15.75" customHeight="1">
      <c r="E104" s="13"/>
      <c r="F104" s="13"/>
    </row>
    <row r="105" ht="15.75" customHeight="1">
      <c r="E105" s="13"/>
      <c r="F105" s="13"/>
    </row>
    <row r="106" ht="15.75" customHeight="1">
      <c r="E106" s="13"/>
      <c r="F106" s="13"/>
    </row>
    <row r="107" ht="15.75" customHeight="1">
      <c r="E107" s="13"/>
      <c r="F107" s="13"/>
    </row>
    <row r="108" ht="15.75" customHeight="1">
      <c r="E108" s="13"/>
      <c r="F108" s="13"/>
    </row>
    <row r="109" ht="15.75" customHeight="1">
      <c r="E109" s="13"/>
      <c r="F109" s="13"/>
    </row>
    <row r="110" ht="15.75" customHeight="1">
      <c r="E110" s="13"/>
      <c r="F110" s="13"/>
    </row>
    <row r="111" ht="15.75" customHeight="1">
      <c r="E111" s="13"/>
      <c r="F111" s="13"/>
    </row>
    <row r="112" ht="15.75" customHeight="1">
      <c r="E112" s="13"/>
      <c r="F112" s="13"/>
    </row>
    <row r="113" ht="15.75" customHeight="1">
      <c r="E113" s="13"/>
      <c r="F113" s="13"/>
    </row>
    <row r="114" ht="15.75" customHeight="1">
      <c r="E114" s="13"/>
      <c r="F114" s="13"/>
    </row>
    <row r="115" ht="15.75" customHeight="1">
      <c r="E115" s="13"/>
      <c r="F115" s="13"/>
    </row>
    <row r="116" ht="15.75" customHeight="1">
      <c r="E116" s="13"/>
      <c r="F116" s="13"/>
    </row>
    <row r="117" ht="15.75" customHeight="1">
      <c r="E117" s="13"/>
      <c r="F117" s="13"/>
    </row>
    <row r="118" ht="15.75" customHeight="1">
      <c r="E118" s="13"/>
      <c r="F118" s="13"/>
    </row>
    <row r="119" ht="15.75" customHeight="1">
      <c r="E119" s="13"/>
      <c r="F119" s="13"/>
    </row>
    <row r="120" ht="15.75" customHeight="1">
      <c r="E120" s="13"/>
      <c r="F120" s="13"/>
    </row>
    <row r="121" ht="15.75" customHeight="1">
      <c r="E121" s="13"/>
      <c r="F121" s="13"/>
    </row>
    <row r="122" ht="15.75" customHeight="1">
      <c r="E122" s="13"/>
      <c r="F122" s="13"/>
    </row>
    <row r="123" ht="15.75" customHeight="1">
      <c r="E123" s="13"/>
      <c r="F123" s="13"/>
    </row>
    <row r="124" ht="15.75" customHeight="1">
      <c r="E124" s="13"/>
      <c r="F124" s="13"/>
    </row>
    <row r="125" ht="15.75" customHeight="1">
      <c r="E125" s="13"/>
      <c r="F125" s="13"/>
    </row>
    <row r="126" ht="15.75" customHeight="1">
      <c r="E126" s="13"/>
      <c r="F126" s="13"/>
    </row>
    <row r="127" ht="15.75" customHeight="1">
      <c r="E127" s="13"/>
      <c r="F127" s="13"/>
    </row>
    <row r="128" ht="15.75" customHeight="1">
      <c r="E128" s="13"/>
      <c r="F128" s="13"/>
    </row>
    <row r="129" ht="15.75" customHeight="1">
      <c r="E129" s="13"/>
      <c r="F129" s="13"/>
    </row>
    <row r="130" ht="15.75" customHeight="1">
      <c r="E130" s="13"/>
      <c r="F130" s="13"/>
    </row>
    <row r="131" ht="15.75" customHeight="1">
      <c r="E131" s="13"/>
      <c r="F131" s="13"/>
    </row>
    <row r="132" ht="15.75" customHeight="1">
      <c r="E132" s="13"/>
      <c r="F132" s="13"/>
    </row>
    <row r="133" ht="15.75" customHeight="1">
      <c r="E133" s="13"/>
      <c r="F133" s="13"/>
    </row>
    <row r="134" ht="15.75" customHeight="1">
      <c r="E134" s="13"/>
      <c r="F134" s="13"/>
    </row>
    <row r="135" ht="15.75" customHeight="1">
      <c r="E135" s="13"/>
      <c r="F135" s="13"/>
    </row>
    <row r="136" ht="15.75" customHeight="1">
      <c r="E136" s="13"/>
      <c r="F136" s="13"/>
    </row>
    <row r="137" ht="15.75" customHeight="1">
      <c r="E137" s="13"/>
      <c r="F137" s="13"/>
    </row>
    <row r="138" ht="15.75" customHeight="1">
      <c r="E138" s="13"/>
      <c r="F138" s="13"/>
    </row>
    <row r="139" ht="15.75" customHeight="1">
      <c r="E139" s="13"/>
      <c r="F139" s="13"/>
    </row>
    <row r="140" ht="15.75" customHeight="1">
      <c r="E140" s="13"/>
      <c r="F140" s="13"/>
    </row>
    <row r="141" ht="15.75" customHeight="1">
      <c r="E141" s="13"/>
      <c r="F141" s="13"/>
    </row>
    <row r="142" ht="15.75" customHeight="1">
      <c r="E142" s="13"/>
      <c r="F142" s="13"/>
    </row>
    <row r="143" ht="15.75" customHeight="1">
      <c r="E143" s="13"/>
      <c r="F143" s="13"/>
    </row>
    <row r="144" ht="15.75" customHeight="1">
      <c r="E144" s="13"/>
      <c r="F144" s="13"/>
    </row>
    <row r="145" ht="15.75" customHeight="1">
      <c r="E145" s="13"/>
      <c r="F145" s="13"/>
    </row>
    <row r="146" ht="15.75" customHeight="1">
      <c r="E146" s="13"/>
      <c r="F146" s="13"/>
    </row>
    <row r="147" ht="15.75" customHeight="1">
      <c r="E147" s="13"/>
      <c r="F147" s="13"/>
    </row>
    <row r="148" ht="15.75" customHeight="1">
      <c r="E148" s="13"/>
      <c r="F148" s="13"/>
    </row>
    <row r="149" ht="15.75" customHeight="1">
      <c r="E149" s="13"/>
      <c r="F149" s="13"/>
    </row>
    <row r="150" ht="15.75" customHeight="1">
      <c r="E150" s="13"/>
      <c r="F150" s="13"/>
    </row>
    <row r="151" ht="15.75" customHeight="1">
      <c r="E151" s="13"/>
      <c r="F151" s="13"/>
    </row>
    <row r="152" ht="15.75" customHeight="1">
      <c r="E152" s="13"/>
      <c r="F152" s="13"/>
    </row>
    <row r="153" ht="15.75" customHeight="1">
      <c r="E153" s="13"/>
      <c r="F153" s="13"/>
    </row>
    <row r="154" ht="15.75" customHeight="1">
      <c r="E154" s="13"/>
      <c r="F154" s="13"/>
    </row>
    <row r="155" ht="15.75" customHeight="1">
      <c r="E155" s="13"/>
      <c r="F155" s="13"/>
    </row>
    <row r="156" ht="15.75" customHeight="1">
      <c r="E156" s="13"/>
      <c r="F156" s="13"/>
    </row>
    <row r="157" ht="15.75" customHeight="1">
      <c r="E157" s="13"/>
      <c r="F157" s="13"/>
    </row>
    <row r="158" ht="15.75" customHeight="1">
      <c r="E158" s="13"/>
      <c r="F158" s="13"/>
    </row>
    <row r="159" ht="15.75" customHeight="1">
      <c r="E159" s="13"/>
      <c r="F159" s="13"/>
    </row>
    <row r="160" ht="15.75" customHeight="1">
      <c r="E160" s="13"/>
      <c r="F160" s="13"/>
    </row>
    <row r="161" ht="15.75" customHeight="1">
      <c r="E161" s="13"/>
      <c r="F161" s="13"/>
    </row>
    <row r="162" ht="15.75" customHeight="1">
      <c r="E162" s="13"/>
      <c r="F162" s="13"/>
    </row>
    <row r="163" ht="15.75" customHeight="1">
      <c r="E163" s="13"/>
      <c r="F163" s="13"/>
    </row>
    <row r="164" ht="15.75" customHeight="1">
      <c r="E164" s="13"/>
      <c r="F164" s="13"/>
    </row>
    <row r="165" ht="15.75" customHeight="1">
      <c r="E165" s="13"/>
      <c r="F165" s="13"/>
    </row>
    <row r="166" ht="15.75" customHeight="1">
      <c r="E166" s="13"/>
      <c r="F166" s="13"/>
    </row>
    <row r="167" ht="15.75" customHeight="1">
      <c r="E167" s="13"/>
      <c r="F167" s="13"/>
    </row>
    <row r="168" ht="15.75" customHeight="1">
      <c r="E168" s="13"/>
      <c r="F168" s="13"/>
    </row>
    <row r="169" ht="15.75" customHeight="1">
      <c r="E169" s="13"/>
      <c r="F169" s="13"/>
    </row>
    <row r="170" ht="15.75" customHeight="1">
      <c r="E170" s="13"/>
      <c r="F170" s="13"/>
    </row>
    <row r="171" ht="15.75" customHeight="1">
      <c r="E171" s="13"/>
      <c r="F171" s="13"/>
    </row>
    <row r="172" ht="15.75" customHeight="1">
      <c r="E172" s="13"/>
      <c r="F172" s="13"/>
    </row>
    <row r="173" ht="15.75" customHeight="1">
      <c r="E173" s="13"/>
      <c r="F173" s="13"/>
    </row>
    <row r="174" ht="15.75" customHeight="1">
      <c r="E174" s="13"/>
      <c r="F174" s="13"/>
    </row>
    <row r="175" ht="15.75" customHeight="1">
      <c r="E175" s="13"/>
      <c r="F175" s="13"/>
    </row>
    <row r="176" ht="15.75" customHeight="1">
      <c r="E176" s="13"/>
      <c r="F176" s="13"/>
    </row>
    <row r="177" ht="15.75" customHeight="1">
      <c r="E177" s="13"/>
      <c r="F177" s="13"/>
    </row>
    <row r="178" ht="15.75" customHeight="1">
      <c r="E178" s="13"/>
      <c r="F178" s="13"/>
    </row>
    <row r="179" ht="15.75" customHeight="1">
      <c r="E179" s="13"/>
      <c r="F179" s="13"/>
    </row>
    <row r="180" ht="15.75" customHeight="1">
      <c r="E180" s="13"/>
      <c r="F180" s="13"/>
    </row>
    <row r="181" ht="15.75" customHeight="1">
      <c r="E181" s="13"/>
      <c r="F181" s="13"/>
    </row>
    <row r="182" ht="15.75" customHeight="1">
      <c r="E182" s="13"/>
      <c r="F182" s="13"/>
    </row>
    <row r="183" ht="15.75" customHeight="1">
      <c r="E183" s="13"/>
      <c r="F183" s="13"/>
    </row>
    <row r="184" ht="15.75" customHeight="1">
      <c r="E184" s="13"/>
      <c r="F184" s="13"/>
    </row>
    <row r="185" ht="15.75" customHeight="1">
      <c r="E185" s="13"/>
      <c r="F185" s="13"/>
    </row>
    <row r="186" ht="15.75" customHeight="1">
      <c r="E186" s="13"/>
      <c r="F186" s="13"/>
    </row>
    <row r="187" ht="15.75" customHeight="1">
      <c r="E187" s="13"/>
      <c r="F187" s="13"/>
    </row>
    <row r="188" ht="15.75" customHeight="1">
      <c r="E188" s="13"/>
      <c r="F188" s="13"/>
    </row>
    <row r="189" ht="15.75" customHeight="1">
      <c r="E189" s="13"/>
      <c r="F189" s="13"/>
    </row>
    <row r="190" ht="15.75" customHeight="1">
      <c r="E190" s="13"/>
      <c r="F190" s="13"/>
    </row>
    <row r="191" ht="15.75" customHeight="1">
      <c r="E191" s="13"/>
      <c r="F191" s="13"/>
    </row>
    <row r="192" ht="15.75" customHeight="1">
      <c r="E192" s="13"/>
      <c r="F192" s="13"/>
    </row>
    <row r="193" ht="15.75" customHeight="1">
      <c r="E193" s="13"/>
      <c r="F193" s="13"/>
    </row>
    <row r="194" ht="15.75" customHeight="1">
      <c r="E194" s="13"/>
      <c r="F194" s="13"/>
    </row>
    <row r="195" ht="15.75" customHeight="1">
      <c r="E195" s="13"/>
      <c r="F195" s="13"/>
    </row>
    <row r="196" ht="15.75" customHeight="1">
      <c r="E196" s="13"/>
      <c r="F196" s="13"/>
    </row>
    <row r="197" ht="15.75" customHeight="1">
      <c r="E197" s="13"/>
      <c r="F197" s="13"/>
    </row>
    <row r="198" ht="15.75" customHeight="1">
      <c r="E198" s="13"/>
      <c r="F198" s="13"/>
    </row>
    <row r="199" ht="15.75" customHeight="1">
      <c r="E199" s="13"/>
      <c r="F199" s="13"/>
    </row>
    <row r="200" ht="15.75" customHeight="1">
      <c r="E200" s="13"/>
      <c r="F200" s="13"/>
    </row>
    <row r="201" ht="15.75" customHeight="1">
      <c r="E201" s="13"/>
      <c r="F201" s="13"/>
    </row>
    <row r="202" ht="15.75" customHeight="1">
      <c r="E202" s="13"/>
      <c r="F202" s="13"/>
    </row>
    <row r="203" ht="15.75" customHeight="1">
      <c r="E203" s="13"/>
      <c r="F203" s="13"/>
    </row>
    <row r="204" ht="15.75" customHeight="1">
      <c r="E204" s="13"/>
      <c r="F204" s="13"/>
    </row>
    <row r="205" ht="15.75" customHeight="1">
      <c r="E205" s="13"/>
      <c r="F205" s="13"/>
    </row>
    <row r="206" ht="15.75" customHeight="1">
      <c r="E206" s="13"/>
      <c r="F206" s="13"/>
    </row>
    <row r="207" ht="15.75" customHeight="1">
      <c r="E207" s="13"/>
      <c r="F207" s="13"/>
    </row>
    <row r="208" ht="15.75" customHeight="1">
      <c r="E208" s="13"/>
      <c r="F208" s="13"/>
    </row>
    <row r="209" ht="15.75" customHeight="1">
      <c r="E209" s="13"/>
      <c r="F209" s="13"/>
    </row>
    <row r="210" ht="15.75" customHeight="1">
      <c r="E210" s="13"/>
      <c r="F210" s="13"/>
    </row>
    <row r="211" ht="15.75" customHeight="1">
      <c r="E211" s="13"/>
      <c r="F211" s="13"/>
    </row>
    <row r="212" ht="15.75" customHeight="1">
      <c r="E212" s="13"/>
      <c r="F212" s="13"/>
    </row>
    <row r="213" ht="15.75" customHeight="1">
      <c r="E213" s="13"/>
      <c r="F213" s="13"/>
    </row>
    <row r="214" ht="15.75" customHeight="1">
      <c r="E214" s="13"/>
      <c r="F214" s="13"/>
    </row>
    <row r="215" ht="15.75" customHeight="1">
      <c r="E215" s="13"/>
      <c r="F215" s="13"/>
    </row>
    <row r="216" ht="15.75" customHeight="1">
      <c r="E216" s="13"/>
      <c r="F216" s="13"/>
    </row>
    <row r="217" ht="15.75" customHeight="1">
      <c r="E217" s="13"/>
      <c r="F217" s="13"/>
    </row>
    <row r="218" ht="15.75" customHeight="1">
      <c r="E218" s="13"/>
      <c r="F218" s="13"/>
    </row>
    <row r="219" ht="15.75" customHeight="1">
      <c r="E219" s="13"/>
      <c r="F219" s="13"/>
    </row>
    <row r="220" ht="15.75" customHeight="1">
      <c r="E220" s="13"/>
      <c r="F220" s="13"/>
    </row>
    <row r="221" ht="15.75" customHeight="1">
      <c r="E221" s="13"/>
      <c r="F221" s="13"/>
    </row>
    <row r="222" ht="15.75" customHeight="1">
      <c r="E222" s="13"/>
      <c r="F222" s="13"/>
    </row>
    <row r="223" ht="15.75" customHeight="1">
      <c r="E223" s="13"/>
      <c r="F223" s="13"/>
    </row>
    <row r="224" ht="15.75" customHeight="1">
      <c r="E224" s="13"/>
      <c r="F224" s="13"/>
    </row>
    <row r="225" ht="15.75" customHeight="1">
      <c r="E225" s="13"/>
      <c r="F225" s="13"/>
    </row>
    <row r="226" ht="15.75" customHeight="1">
      <c r="E226" s="13"/>
      <c r="F226" s="13"/>
    </row>
    <row r="227" ht="15.75" customHeight="1">
      <c r="E227" s="13"/>
      <c r="F227" s="13"/>
    </row>
    <row r="228" ht="15.75" customHeight="1">
      <c r="E228" s="13"/>
      <c r="F228" s="13"/>
    </row>
    <row r="229" ht="15.75" customHeight="1">
      <c r="E229" s="13"/>
      <c r="F229" s="13"/>
    </row>
    <row r="230" ht="15.75" customHeight="1">
      <c r="E230" s="13"/>
      <c r="F230" s="13"/>
    </row>
    <row r="231" ht="15.75" customHeight="1">
      <c r="E231" s="13"/>
      <c r="F231" s="13"/>
    </row>
    <row r="232" ht="15.75" customHeight="1">
      <c r="E232" s="13"/>
      <c r="F232" s="13"/>
    </row>
    <row r="233" ht="15.75" customHeight="1">
      <c r="E233" s="13"/>
      <c r="F233" s="13"/>
    </row>
    <row r="234" ht="15.75" customHeight="1">
      <c r="E234" s="13"/>
      <c r="F234" s="13"/>
    </row>
    <row r="235" ht="15.75" customHeight="1">
      <c r="E235" s="13"/>
      <c r="F235" s="13"/>
    </row>
    <row r="236" ht="15.75" customHeight="1">
      <c r="E236" s="13"/>
      <c r="F236" s="13"/>
    </row>
    <row r="237" ht="15.75" customHeight="1">
      <c r="E237" s="13"/>
      <c r="F237" s="13"/>
    </row>
    <row r="238" ht="15.75" customHeight="1">
      <c r="E238" s="13"/>
      <c r="F238" s="13"/>
    </row>
    <row r="239" ht="15.75" customHeight="1">
      <c r="E239" s="13"/>
      <c r="F239" s="13"/>
    </row>
    <row r="240" ht="15.75" customHeight="1">
      <c r="E240" s="13"/>
      <c r="F240" s="13"/>
    </row>
    <row r="241" ht="15.75" customHeight="1">
      <c r="E241" s="13"/>
      <c r="F241" s="13"/>
    </row>
    <row r="242" ht="15.75" customHeight="1">
      <c r="E242" s="13"/>
      <c r="F242" s="13"/>
    </row>
    <row r="243" ht="15.75" customHeight="1">
      <c r="E243" s="13"/>
      <c r="F243" s="13"/>
    </row>
    <row r="244" ht="15.75" customHeight="1">
      <c r="E244" s="13"/>
      <c r="F244" s="13"/>
    </row>
    <row r="245" ht="15.75" customHeight="1">
      <c r="E245" s="13"/>
      <c r="F245" s="13"/>
    </row>
    <row r="246" ht="15.75" customHeight="1">
      <c r="E246" s="13"/>
      <c r="F246" s="13"/>
    </row>
    <row r="247" ht="15.75" customHeight="1">
      <c r="E247" s="13"/>
      <c r="F247" s="13"/>
    </row>
    <row r="248" ht="15.75" customHeight="1">
      <c r="E248" s="13"/>
      <c r="F248" s="13"/>
    </row>
    <row r="249" ht="15.75" customHeight="1">
      <c r="E249" s="13"/>
      <c r="F249" s="13"/>
    </row>
    <row r="250" ht="15.75" customHeight="1">
      <c r="E250" s="13"/>
      <c r="F250" s="13"/>
    </row>
    <row r="251" ht="15.75" customHeight="1">
      <c r="E251" s="13"/>
      <c r="F251" s="13"/>
    </row>
    <row r="252" ht="15.75" customHeight="1">
      <c r="E252" s="13"/>
      <c r="F252" s="13"/>
    </row>
    <row r="253" ht="15.75" customHeight="1">
      <c r="E253" s="13"/>
      <c r="F253" s="13"/>
    </row>
    <row r="254" ht="15.75" customHeight="1">
      <c r="E254" s="13"/>
      <c r="F254" s="13"/>
    </row>
    <row r="255" ht="15.75" customHeight="1">
      <c r="E255" s="13"/>
      <c r="F255" s="13"/>
    </row>
    <row r="256" ht="15.75" customHeight="1">
      <c r="E256" s="13"/>
      <c r="F256" s="13"/>
    </row>
    <row r="257" ht="15.75" customHeight="1">
      <c r="E257" s="13"/>
      <c r="F257" s="13"/>
    </row>
    <row r="258" ht="15.75" customHeight="1">
      <c r="E258" s="13"/>
      <c r="F258" s="13"/>
    </row>
    <row r="259" ht="15.75" customHeight="1">
      <c r="E259" s="13"/>
      <c r="F259" s="13"/>
    </row>
    <row r="260" ht="15.75" customHeight="1">
      <c r="E260" s="13"/>
      <c r="F260" s="13"/>
    </row>
    <row r="261" ht="15.75" customHeight="1">
      <c r="E261" s="13"/>
      <c r="F261" s="13"/>
    </row>
    <row r="262" ht="15.75" customHeight="1">
      <c r="E262" s="13"/>
      <c r="F262" s="13"/>
    </row>
    <row r="263" ht="15.75" customHeight="1">
      <c r="E263" s="13"/>
      <c r="F263" s="13"/>
    </row>
    <row r="264" ht="15.75" customHeight="1">
      <c r="E264" s="13"/>
      <c r="F264" s="13"/>
    </row>
    <row r="265" ht="15.75" customHeight="1">
      <c r="E265" s="13"/>
      <c r="F265" s="13"/>
    </row>
    <row r="266" ht="15.75" customHeight="1">
      <c r="E266" s="13"/>
      <c r="F266" s="13"/>
    </row>
    <row r="267" ht="15.75" customHeight="1">
      <c r="E267" s="13"/>
      <c r="F267" s="13"/>
    </row>
    <row r="268" ht="15.75" customHeight="1">
      <c r="E268" s="13"/>
      <c r="F268" s="13"/>
    </row>
    <row r="269" ht="15.75" customHeight="1">
      <c r="E269" s="13"/>
      <c r="F269" s="13"/>
    </row>
    <row r="270" ht="15.75" customHeight="1">
      <c r="E270" s="13"/>
      <c r="F270" s="13"/>
    </row>
    <row r="271" ht="15.75" customHeight="1">
      <c r="E271" s="13"/>
      <c r="F271" s="13"/>
    </row>
    <row r="272" ht="15.75" customHeight="1">
      <c r="E272" s="13"/>
      <c r="F272" s="13"/>
    </row>
    <row r="273" ht="15.75" customHeight="1">
      <c r="E273" s="13"/>
      <c r="F273" s="13"/>
    </row>
    <row r="274" ht="15.75" customHeight="1">
      <c r="E274" s="13"/>
      <c r="F274" s="13"/>
    </row>
    <row r="275" ht="15.75" customHeight="1">
      <c r="E275" s="13"/>
      <c r="F275" s="13"/>
    </row>
    <row r="276" ht="15.75" customHeight="1">
      <c r="E276" s="13"/>
      <c r="F276" s="13"/>
    </row>
    <row r="277" ht="15.75" customHeight="1">
      <c r="E277" s="13"/>
      <c r="F277" s="13"/>
    </row>
    <row r="278" ht="15.75" customHeight="1">
      <c r="E278" s="13"/>
      <c r="F278" s="13"/>
    </row>
    <row r="279" ht="15.75" customHeight="1">
      <c r="E279" s="13"/>
      <c r="F279" s="13"/>
    </row>
    <row r="280" ht="15.75" customHeight="1">
      <c r="E280" s="13"/>
      <c r="F280" s="13"/>
    </row>
    <row r="281" ht="15.75" customHeight="1">
      <c r="E281" s="13"/>
      <c r="F281" s="13"/>
    </row>
    <row r="282" ht="15.75" customHeight="1">
      <c r="E282" s="13"/>
      <c r="F282" s="13"/>
    </row>
    <row r="283" ht="15.75" customHeight="1">
      <c r="E283" s="13"/>
      <c r="F283" s="13"/>
    </row>
    <row r="284" ht="15.75" customHeight="1">
      <c r="E284" s="13"/>
      <c r="F284" s="13"/>
    </row>
    <row r="285" ht="15.75" customHeight="1">
      <c r="E285" s="13"/>
      <c r="F285" s="13"/>
    </row>
    <row r="286" ht="15.75" customHeight="1">
      <c r="E286" s="13"/>
      <c r="F286" s="13"/>
    </row>
    <row r="287" ht="15.75" customHeight="1">
      <c r="E287" s="13"/>
      <c r="F287" s="13"/>
    </row>
    <row r="288" ht="15.75" customHeight="1">
      <c r="E288" s="13"/>
      <c r="F288" s="13"/>
    </row>
    <row r="289" ht="15.75" customHeight="1">
      <c r="E289" s="13"/>
      <c r="F289" s="13"/>
    </row>
    <row r="290" ht="15.75" customHeight="1">
      <c r="E290" s="13"/>
      <c r="F290" s="13"/>
    </row>
    <row r="291" ht="15.75" customHeight="1">
      <c r="E291" s="13"/>
      <c r="F291" s="13"/>
    </row>
    <row r="292" ht="15.75" customHeight="1">
      <c r="E292" s="13"/>
      <c r="F292" s="13"/>
    </row>
    <row r="293" ht="15.75" customHeight="1">
      <c r="E293" s="13"/>
      <c r="F293" s="13"/>
    </row>
    <row r="294" ht="15.75" customHeight="1">
      <c r="E294" s="13"/>
      <c r="F294" s="13"/>
    </row>
    <row r="295" ht="15.75" customHeight="1">
      <c r="E295" s="13"/>
      <c r="F295" s="13"/>
    </row>
    <row r="296" ht="15.75" customHeight="1">
      <c r="E296" s="13"/>
      <c r="F296" s="13"/>
    </row>
    <row r="297" ht="15.75" customHeight="1">
      <c r="E297" s="13"/>
      <c r="F297" s="13"/>
    </row>
    <row r="298" ht="15.75" customHeight="1">
      <c r="E298" s="13"/>
      <c r="F298" s="13"/>
    </row>
    <row r="299" ht="15.75" customHeight="1">
      <c r="E299" s="13"/>
      <c r="F299" s="13"/>
    </row>
    <row r="300" ht="15.75" customHeight="1">
      <c r="E300" s="13"/>
      <c r="F300" s="13"/>
    </row>
    <row r="301" ht="15.75" customHeight="1">
      <c r="E301" s="13"/>
      <c r="F301" s="13"/>
    </row>
    <row r="302" ht="15.75" customHeight="1">
      <c r="E302" s="13"/>
      <c r="F302" s="13"/>
    </row>
    <row r="303" ht="15.75" customHeight="1">
      <c r="E303" s="13"/>
      <c r="F303" s="13"/>
    </row>
    <row r="304" ht="15.75" customHeight="1">
      <c r="E304" s="13"/>
      <c r="F304" s="13"/>
    </row>
    <row r="305" ht="15.75" customHeight="1">
      <c r="E305" s="13"/>
      <c r="F305" s="13"/>
    </row>
    <row r="306" ht="15.75" customHeight="1">
      <c r="E306" s="13"/>
      <c r="F306" s="13"/>
    </row>
    <row r="307" ht="15.75" customHeight="1">
      <c r="E307" s="13"/>
      <c r="F307" s="13"/>
    </row>
    <row r="308" ht="15.75" customHeight="1">
      <c r="E308" s="13"/>
      <c r="F308" s="13"/>
    </row>
    <row r="309" ht="15.75" customHeight="1">
      <c r="E309" s="13"/>
      <c r="F309" s="13"/>
    </row>
    <row r="310" ht="15.75" customHeight="1">
      <c r="E310" s="13"/>
      <c r="F310" s="13"/>
    </row>
    <row r="311" ht="15.75" customHeight="1">
      <c r="E311" s="13"/>
      <c r="F311" s="13"/>
    </row>
    <row r="312" ht="15.75" customHeight="1">
      <c r="E312" s="13"/>
      <c r="F312" s="13"/>
    </row>
    <row r="313" ht="15.75" customHeight="1">
      <c r="E313" s="13"/>
      <c r="F313" s="13"/>
    </row>
    <row r="314" ht="15.75" customHeight="1">
      <c r="E314" s="13"/>
      <c r="F314" s="13"/>
    </row>
    <row r="315" ht="15.75" customHeight="1">
      <c r="E315" s="13"/>
      <c r="F315" s="13"/>
    </row>
    <row r="316" ht="15.75" customHeight="1">
      <c r="E316" s="13"/>
      <c r="F316" s="13"/>
    </row>
    <row r="317" ht="15.75" customHeight="1">
      <c r="E317" s="13"/>
      <c r="F317" s="13"/>
    </row>
    <row r="318" ht="15.75" customHeight="1">
      <c r="E318" s="13"/>
      <c r="F318" s="13"/>
    </row>
    <row r="319" ht="15.75" customHeight="1">
      <c r="E319" s="13"/>
      <c r="F319" s="13"/>
    </row>
    <row r="320" ht="15.75" customHeight="1">
      <c r="E320" s="13"/>
      <c r="F320" s="13"/>
    </row>
    <row r="321" ht="15.75" customHeight="1">
      <c r="E321" s="13"/>
      <c r="F321" s="13"/>
    </row>
    <row r="322" ht="15.75" customHeight="1">
      <c r="E322" s="13"/>
      <c r="F322" s="13"/>
    </row>
    <row r="323" ht="15.75" customHeight="1">
      <c r="E323" s="13"/>
      <c r="F323" s="13"/>
    </row>
    <row r="324" ht="15.75" customHeight="1">
      <c r="E324" s="13"/>
      <c r="F324" s="13"/>
    </row>
    <row r="325" ht="15.75" customHeight="1">
      <c r="E325" s="13"/>
      <c r="F325" s="13"/>
    </row>
    <row r="326" ht="15.75" customHeight="1">
      <c r="E326" s="13"/>
      <c r="F326" s="13"/>
    </row>
    <row r="327" ht="15.75" customHeight="1">
      <c r="E327" s="13"/>
      <c r="F327" s="13"/>
    </row>
    <row r="328" ht="15.75" customHeight="1">
      <c r="E328" s="13"/>
      <c r="F328" s="13"/>
    </row>
    <row r="329" ht="15.75" customHeight="1">
      <c r="E329" s="13"/>
      <c r="F329" s="13"/>
    </row>
    <row r="330" ht="15.75" customHeight="1">
      <c r="E330" s="13"/>
      <c r="F330" s="13"/>
    </row>
    <row r="331" ht="15.75" customHeight="1">
      <c r="E331" s="13"/>
      <c r="F331" s="13"/>
    </row>
    <row r="332" ht="15.75" customHeight="1">
      <c r="E332" s="13"/>
      <c r="F332" s="13"/>
    </row>
    <row r="333" ht="15.75" customHeight="1">
      <c r="E333" s="13"/>
      <c r="F333" s="13"/>
    </row>
    <row r="334" ht="15.75" customHeight="1">
      <c r="E334" s="13"/>
      <c r="F334" s="13"/>
    </row>
    <row r="335" ht="15.75" customHeight="1">
      <c r="E335" s="13"/>
      <c r="F335" s="13"/>
    </row>
    <row r="336" ht="15.75" customHeight="1">
      <c r="E336" s="13"/>
      <c r="F336" s="13"/>
    </row>
    <row r="337" ht="15.75" customHeight="1">
      <c r="E337" s="13"/>
      <c r="F337" s="13"/>
    </row>
    <row r="338" ht="15.75" customHeight="1">
      <c r="E338" s="13"/>
      <c r="F338" s="13"/>
    </row>
    <row r="339" ht="15.75" customHeight="1">
      <c r="E339" s="13"/>
      <c r="F339" s="13"/>
    </row>
    <row r="340" ht="15.75" customHeight="1">
      <c r="E340" s="13"/>
      <c r="F340" s="13"/>
    </row>
    <row r="341" ht="15.75" customHeight="1">
      <c r="E341" s="13"/>
      <c r="F341" s="13"/>
    </row>
    <row r="342" ht="15.75" customHeight="1">
      <c r="E342" s="13"/>
      <c r="F342" s="13"/>
    </row>
    <row r="343" ht="15.75" customHeight="1">
      <c r="E343" s="13"/>
      <c r="F343" s="13"/>
    </row>
    <row r="344" ht="15.75" customHeight="1">
      <c r="E344" s="13"/>
      <c r="F344" s="13"/>
    </row>
    <row r="345" ht="15.75" customHeight="1">
      <c r="E345" s="13"/>
      <c r="F345" s="13"/>
    </row>
    <row r="346" ht="15.75" customHeight="1">
      <c r="E346" s="13"/>
      <c r="F346" s="13"/>
    </row>
    <row r="347" ht="15.75" customHeight="1">
      <c r="E347" s="13"/>
      <c r="F347" s="13"/>
    </row>
    <row r="348" ht="15.75" customHeight="1">
      <c r="E348" s="13"/>
      <c r="F348" s="13"/>
    </row>
    <row r="349" ht="15.75" customHeight="1">
      <c r="E349" s="13"/>
      <c r="F349" s="13"/>
    </row>
    <row r="350" ht="15.75" customHeight="1">
      <c r="E350" s="13"/>
      <c r="F350" s="13"/>
    </row>
    <row r="351" ht="15.75" customHeight="1">
      <c r="E351" s="13"/>
      <c r="F351" s="13"/>
    </row>
    <row r="352" ht="15.75" customHeight="1">
      <c r="E352" s="13"/>
      <c r="F352" s="13"/>
    </row>
    <row r="353" ht="15.75" customHeight="1">
      <c r="E353" s="13"/>
      <c r="F353" s="13"/>
    </row>
    <row r="354" ht="15.75" customHeight="1">
      <c r="E354" s="13"/>
      <c r="F354" s="13"/>
    </row>
    <row r="355" ht="15.75" customHeight="1">
      <c r="E355" s="13"/>
      <c r="F355" s="13"/>
    </row>
    <row r="356" ht="15.75" customHeight="1">
      <c r="E356" s="13"/>
      <c r="F356" s="13"/>
    </row>
    <row r="357" ht="15.75" customHeight="1">
      <c r="E357" s="13"/>
      <c r="F357" s="13"/>
    </row>
    <row r="358" ht="15.75" customHeight="1">
      <c r="E358" s="13"/>
      <c r="F358" s="13"/>
    </row>
    <row r="359" ht="15.75" customHeight="1">
      <c r="E359" s="13"/>
      <c r="F359" s="13"/>
    </row>
    <row r="360" ht="15.75" customHeight="1">
      <c r="E360" s="13"/>
      <c r="F360" s="13"/>
    </row>
    <row r="361" ht="15.75" customHeight="1">
      <c r="E361" s="13"/>
      <c r="F361" s="13"/>
    </row>
    <row r="362" ht="15.75" customHeight="1">
      <c r="E362" s="13"/>
      <c r="F362" s="13"/>
    </row>
    <row r="363" ht="15.75" customHeight="1">
      <c r="E363" s="13"/>
      <c r="F363" s="13"/>
    </row>
    <row r="364" ht="15.75" customHeight="1">
      <c r="E364" s="13"/>
      <c r="F364" s="13"/>
    </row>
    <row r="365" ht="15.75" customHeight="1">
      <c r="E365" s="13"/>
      <c r="F365" s="13"/>
    </row>
    <row r="366" ht="15.75" customHeight="1">
      <c r="E366" s="13"/>
      <c r="F366" s="13"/>
    </row>
    <row r="367" ht="15.75" customHeight="1">
      <c r="E367" s="13"/>
      <c r="F367" s="13"/>
    </row>
    <row r="368" ht="15.75" customHeight="1">
      <c r="E368" s="13"/>
      <c r="F368" s="13"/>
    </row>
    <row r="369" ht="15.75" customHeight="1">
      <c r="E369" s="13"/>
      <c r="F369" s="13"/>
    </row>
    <row r="370" ht="15.75" customHeight="1">
      <c r="E370" s="13"/>
      <c r="F370" s="13"/>
    </row>
    <row r="371" ht="15.75" customHeight="1">
      <c r="E371" s="13"/>
      <c r="F371" s="13"/>
    </row>
    <row r="372" ht="15.75" customHeight="1">
      <c r="E372" s="13"/>
      <c r="F372" s="13"/>
    </row>
    <row r="373" ht="15.75" customHeight="1">
      <c r="E373" s="13"/>
      <c r="F373" s="13"/>
    </row>
    <row r="374" ht="15.75" customHeight="1">
      <c r="E374" s="13"/>
      <c r="F374" s="13"/>
    </row>
    <row r="375" ht="15.75" customHeight="1">
      <c r="E375" s="13"/>
      <c r="F375" s="13"/>
    </row>
    <row r="376" ht="15.75" customHeight="1">
      <c r="E376" s="13"/>
      <c r="F376" s="13"/>
    </row>
    <row r="377" ht="15.75" customHeight="1">
      <c r="E377" s="13"/>
      <c r="F377" s="13"/>
    </row>
    <row r="378" ht="15.75" customHeight="1">
      <c r="E378" s="13"/>
      <c r="F378" s="13"/>
    </row>
    <row r="379" ht="15.75" customHeight="1">
      <c r="E379" s="13"/>
      <c r="F379" s="13"/>
    </row>
    <row r="380" ht="15.75" customHeight="1">
      <c r="E380" s="13"/>
      <c r="F380" s="13"/>
    </row>
    <row r="381" ht="15.75" customHeight="1">
      <c r="E381" s="13"/>
      <c r="F381" s="13"/>
    </row>
    <row r="382" ht="15.75" customHeight="1">
      <c r="E382" s="13"/>
      <c r="F382" s="13"/>
    </row>
    <row r="383" ht="15.75" customHeight="1">
      <c r="E383" s="13"/>
      <c r="F383" s="13"/>
    </row>
    <row r="384" ht="15.75" customHeight="1">
      <c r="E384" s="13"/>
      <c r="F384" s="13"/>
    </row>
    <row r="385" ht="15.75" customHeight="1">
      <c r="E385" s="13"/>
      <c r="F385" s="13"/>
    </row>
    <row r="386" ht="15.75" customHeight="1">
      <c r="E386" s="13"/>
      <c r="F386" s="13"/>
    </row>
    <row r="387" ht="15.75" customHeight="1">
      <c r="E387" s="13"/>
      <c r="F387" s="13"/>
    </row>
    <row r="388" ht="15.75" customHeight="1">
      <c r="E388" s="13"/>
      <c r="F388" s="13"/>
    </row>
    <row r="389" ht="15.75" customHeight="1">
      <c r="E389" s="13"/>
      <c r="F389" s="13"/>
    </row>
    <row r="390" ht="15.75" customHeight="1">
      <c r="E390" s="13"/>
      <c r="F390" s="13"/>
    </row>
    <row r="391" ht="15.75" customHeight="1">
      <c r="E391" s="13"/>
      <c r="F391" s="13"/>
    </row>
    <row r="392" ht="15.75" customHeight="1">
      <c r="E392" s="13"/>
      <c r="F392" s="13"/>
    </row>
    <row r="393" ht="15.75" customHeight="1">
      <c r="E393" s="13"/>
      <c r="F393" s="13"/>
    </row>
    <row r="394" ht="15.75" customHeight="1">
      <c r="E394" s="13"/>
      <c r="F394" s="13"/>
    </row>
    <row r="395" ht="15.75" customHeight="1">
      <c r="E395" s="13"/>
      <c r="F395" s="13"/>
    </row>
    <row r="396" ht="15.75" customHeight="1">
      <c r="E396" s="13"/>
      <c r="F396" s="13"/>
    </row>
    <row r="397" ht="15.75" customHeight="1">
      <c r="E397" s="13"/>
      <c r="F397" s="13"/>
    </row>
    <row r="398" ht="15.75" customHeight="1">
      <c r="E398" s="13"/>
      <c r="F398" s="13"/>
    </row>
    <row r="399" ht="15.75" customHeight="1">
      <c r="E399" s="13"/>
      <c r="F399" s="13"/>
    </row>
    <row r="400" ht="15.75" customHeight="1">
      <c r="E400" s="13"/>
      <c r="F400" s="13"/>
    </row>
    <row r="401" ht="15.75" customHeight="1">
      <c r="E401" s="13"/>
      <c r="F401" s="13"/>
    </row>
    <row r="402" ht="15.75" customHeight="1">
      <c r="E402" s="13"/>
      <c r="F402" s="13"/>
    </row>
    <row r="403" ht="15.75" customHeight="1">
      <c r="E403" s="13"/>
      <c r="F403" s="13"/>
    </row>
    <row r="404" ht="15.75" customHeight="1">
      <c r="E404" s="13"/>
      <c r="F404" s="13"/>
    </row>
    <row r="405" ht="15.75" customHeight="1">
      <c r="E405" s="13"/>
      <c r="F405" s="13"/>
    </row>
    <row r="406" ht="15.75" customHeight="1">
      <c r="E406" s="13"/>
      <c r="F406" s="13"/>
    </row>
    <row r="407" ht="15.75" customHeight="1">
      <c r="E407" s="13"/>
      <c r="F407" s="13"/>
    </row>
    <row r="408" ht="15.75" customHeight="1">
      <c r="E408" s="13"/>
      <c r="F408" s="13"/>
    </row>
    <row r="409" ht="15.75" customHeight="1">
      <c r="E409" s="13"/>
      <c r="F409" s="13"/>
    </row>
    <row r="410" ht="15.75" customHeight="1">
      <c r="E410" s="13"/>
      <c r="F410" s="13"/>
    </row>
    <row r="411" ht="15.75" customHeight="1">
      <c r="E411" s="13"/>
      <c r="F411" s="13"/>
    </row>
    <row r="412" ht="15.75" customHeight="1">
      <c r="E412" s="13"/>
      <c r="F412" s="13"/>
    </row>
    <row r="413" ht="15.75" customHeight="1">
      <c r="E413" s="13"/>
      <c r="F413" s="13"/>
    </row>
    <row r="414" ht="15.75" customHeight="1">
      <c r="E414" s="13"/>
      <c r="F414" s="13"/>
    </row>
    <row r="415" ht="15.75" customHeight="1">
      <c r="E415" s="13"/>
      <c r="F415" s="13"/>
    </row>
    <row r="416" ht="15.75" customHeight="1">
      <c r="E416" s="13"/>
      <c r="F416" s="13"/>
    </row>
    <row r="417" ht="15.75" customHeight="1">
      <c r="E417" s="13"/>
      <c r="F417" s="13"/>
    </row>
    <row r="418" ht="15.75" customHeight="1">
      <c r="E418" s="13"/>
      <c r="F418" s="13"/>
    </row>
    <row r="419" ht="15.75" customHeight="1">
      <c r="E419" s="13"/>
      <c r="F419" s="13"/>
    </row>
    <row r="420" ht="15.75" customHeight="1">
      <c r="E420" s="13"/>
      <c r="F420" s="13"/>
    </row>
    <row r="421" ht="15.75" customHeight="1">
      <c r="E421" s="13"/>
      <c r="F421" s="13"/>
    </row>
    <row r="422" ht="15.75" customHeight="1">
      <c r="E422" s="13"/>
      <c r="F422" s="13"/>
    </row>
    <row r="423" ht="15.75" customHeight="1">
      <c r="E423" s="13"/>
      <c r="F423" s="13"/>
    </row>
    <row r="424" ht="15.75" customHeight="1">
      <c r="E424" s="13"/>
      <c r="F424" s="13"/>
    </row>
    <row r="425" ht="15.75" customHeight="1">
      <c r="E425" s="13"/>
      <c r="F425" s="13"/>
    </row>
    <row r="426" ht="15.75" customHeight="1">
      <c r="E426" s="13"/>
      <c r="F426" s="13"/>
    </row>
    <row r="427" ht="15.75" customHeight="1">
      <c r="E427" s="13"/>
      <c r="F427" s="13"/>
    </row>
    <row r="428" ht="15.75" customHeight="1">
      <c r="E428" s="13"/>
      <c r="F428" s="13"/>
    </row>
    <row r="429" ht="15.75" customHeight="1">
      <c r="E429" s="13"/>
      <c r="F429" s="13"/>
    </row>
    <row r="430" ht="15.75" customHeight="1">
      <c r="E430" s="13"/>
      <c r="F430" s="13"/>
    </row>
    <row r="431" ht="15.75" customHeight="1">
      <c r="E431" s="13"/>
      <c r="F431" s="13"/>
    </row>
    <row r="432" ht="15.75" customHeight="1">
      <c r="E432" s="13"/>
      <c r="F432" s="13"/>
    </row>
    <row r="433" ht="15.75" customHeight="1">
      <c r="E433" s="13"/>
      <c r="F433" s="13"/>
    </row>
    <row r="434" ht="15.75" customHeight="1">
      <c r="E434" s="13"/>
      <c r="F434" s="13"/>
    </row>
    <row r="435" ht="15.75" customHeight="1">
      <c r="E435" s="13"/>
      <c r="F435" s="13"/>
    </row>
    <row r="436" ht="15.75" customHeight="1">
      <c r="E436" s="13"/>
      <c r="F436" s="13"/>
    </row>
    <row r="437" ht="15.75" customHeight="1">
      <c r="E437" s="13"/>
      <c r="F437" s="13"/>
    </row>
    <row r="438" ht="15.75" customHeight="1">
      <c r="E438" s="13"/>
      <c r="F438" s="13"/>
    </row>
    <row r="439" ht="15.75" customHeight="1">
      <c r="E439" s="13"/>
      <c r="F439" s="13"/>
    </row>
    <row r="440" ht="15.75" customHeight="1">
      <c r="E440" s="13"/>
      <c r="F440" s="13"/>
    </row>
    <row r="441" ht="15.75" customHeight="1">
      <c r="E441" s="13"/>
      <c r="F441" s="13"/>
    </row>
    <row r="442" ht="15.75" customHeight="1">
      <c r="E442" s="13"/>
      <c r="F442" s="13"/>
    </row>
    <row r="443" ht="15.75" customHeight="1">
      <c r="E443" s="13"/>
      <c r="F443" s="13"/>
    </row>
    <row r="444" ht="15.75" customHeight="1">
      <c r="E444" s="13"/>
      <c r="F444" s="13"/>
    </row>
    <row r="445" ht="15.75" customHeight="1">
      <c r="E445" s="13"/>
      <c r="F445" s="13"/>
    </row>
    <row r="446" ht="15.75" customHeight="1">
      <c r="E446" s="13"/>
      <c r="F446" s="13"/>
    </row>
    <row r="447" ht="15.75" customHeight="1">
      <c r="E447" s="13"/>
      <c r="F447" s="13"/>
    </row>
    <row r="448" ht="15.75" customHeight="1">
      <c r="E448" s="13"/>
      <c r="F448" s="13"/>
    </row>
    <row r="449" ht="15.75" customHeight="1">
      <c r="E449" s="13"/>
      <c r="F449" s="13"/>
    </row>
    <row r="450" ht="15.75" customHeight="1">
      <c r="E450" s="13"/>
      <c r="F450" s="13"/>
    </row>
    <row r="451" ht="15.75" customHeight="1">
      <c r="E451" s="13"/>
      <c r="F451" s="13"/>
    </row>
    <row r="452" ht="15.75" customHeight="1">
      <c r="E452" s="13"/>
      <c r="F452" s="13"/>
    </row>
    <row r="453" ht="15.75" customHeight="1">
      <c r="E453" s="13"/>
      <c r="F453" s="13"/>
    </row>
    <row r="454" ht="15.75" customHeight="1">
      <c r="E454" s="13"/>
      <c r="F454" s="13"/>
    </row>
    <row r="455" ht="15.75" customHeight="1">
      <c r="E455" s="13"/>
      <c r="F455" s="13"/>
    </row>
    <row r="456" ht="15.75" customHeight="1">
      <c r="E456" s="13"/>
      <c r="F456" s="13"/>
    </row>
    <row r="457" ht="15.75" customHeight="1">
      <c r="E457" s="13"/>
      <c r="F457" s="13"/>
    </row>
    <row r="458" ht="15.75" customHeight="1">
      <c r="E458" s="13"/>
      <c r="F458" s="13"/>
    </row>
    <row r="459" ht="15.75" customHeight="1">
      <c r="E459" s="13"/>
      <c r="F459" s="13"/>
    </row>
    <row r="460" ht="15.75" customHeight="1">
      <c r="E460" s="13"/>
      <c r="F460" s="13"/>
    </row>
    <row r="461" ht="15.75" customHeight="1">
      <c r="E461" s="13"/>
      <c r="F461" s="13"/>
    </row>
    <row r="462" ht="15.75" customHeight="1">
      <c r="E462" s="13"/>
      <c r="F462" s="13"/>
    </row>
    <row r="463" ht="15.75" customHeight="1">
      <c r="E463" s="13"/>
      <c r="F463" s="13"/>
    </row>
    <row r="464" ht="15.75" customHeight="1">
      <c r="E464" s="13"/>
      <c r="F464" s="13"/>
    </row>
    <row r="465" ht="15.75" customHeight="1">
      <c r="E465" s="13"/>
      <c r="F465" s="13"/>
    </row>
    <row r="466" ht="15.75" customHeight="1">
      <c r="E466" s="13"/>
      <c r="F466" s="13"/>
    </row>
    <row r="467" ht="15.75" customHeight="1">
      <c r="E467" s="13"/>
      <c r="F467" s="13"/>
    </row>
    <row r="468" ht="15.75" customHeight="1">
      <c r="E468" s="13"/>
      <c r="F468" s="13"/>
    </row>
    <row r="469" ht="15.75" customHeight="1">
      <c r="E469" s="13"/>
      <c r="F469" s="13"/>
    </row>
    <row r="470" ht="15.75" customHeight="1">
      <c r="E470" s="13"/>
      <c r="F470" s="13"/>
    </row>
    <row r="471" ht="15.75" customHeight="1">
      <c r="E471" s="13"/>
      <c r="F471" s="13"/>
    </row>
    <row r="472" ht="15.75" customHeight="1">
      <c r="E472" s="13"/>
      <c r="F472" s="13"/>
    </row>
    <row r="473" ht="15.75" customHeight="1">
      <c r="E473" s="13"/>
      <c r="F473" s="13"/>
    </row>
    <row r="474" ht="15.75" customHeight="1">
      <c r="E474" s="13"/>
      <c r="F474" s="13"/>
    </row>
    <row r="475" ht="15.75" customHeight="1">
      <c r="E475" s="13"/>
      <c r="F475" s="13"/>
    </row>
    <row r="476" ht="15.75" customHeight="1">
      <c r="E476" s="13"/>
      <c r="F476" s="13"/>
    </row>
    <row r="477" ht="15.75" customHeight="1">
      <c r="E477" s="13"/>
      <c r="F477" s="13"/>
    </row>
    <row r="478" ht="15.75" customHeight="1">
      <c r="E478" s="13"/>
      <c r="F478" s="13"/>
    </row>
    <row r="479" ht="15.75" customHeight="1">
      <c r="E479" s="13"/>
      <c r="F479" s="13"/>
    </row>
    <row r="480" ht="15.75" customHeight="1">
      <c r="E480" s="13"/>
      <c r="F480" s="13"/>
    </row>
    <row r="481" ht="15.75" customHeight="1">
      <c r="E481" s="13"/>
      <c r="F481" s="13"/>
    </row>
    <row r="482" ht="15.75" customHeight="1">
      <c r="E482" s="13"/>
      <c r="F482" s="13"/>
    </row>
    <row r="483" ht="15.75" customHeight="1">
      <c r="E483" s="13"/>
      <c r="F483" s="13"/>
    </row>
    <row r="484" ht="15.75" customHeight="1">
      <c r="E484" s="13"/>
      <c r="F484" s="13"/>
    </row>
    <row r="485" ht="15.75" customHeight="1">
      <c r="E485" s="13"/>
      <c r="F485" s="13"/>
    </row>
    <row r="486" ht="15.75" customHeight="1">
      <c r="E486" s="13"/>
      <c r="F486" s="13"/>
    </row>
    <row r="487" ht="15.75" customHeight="1">
      <c r="E487" s="13"/>
      <c r="F487" s="13"/>
    </row>
    <row r="488" ht="15.75" customHeight="1">
      <c r="E488" s="13"/>
      <c r="F488" s="13"/>
    </row>
    <row r="489" ht="15.75" customHeight="1">
      <c r="E489" s="13"/>
      <c r="F489" s="13"/>
    </row>
    <row r="490" ht="15.75" customHeight="1">
      <c r="E490" s="13"/>
      <c r="F490" s="13"/>
    </row>
    <row r="491" ht="15.75" customHeight="1">
      <c r="E491" s="13"/>
      <c r="F491" s="13"/>
    </row>
    <row r="492" ht="15.75" customHeight="1">
      <c r="E492" s="13"/>
      <c r="F492" s="13"/>
    </row>
    <row r="493" ht="15.75" customHeight="1">
      <c r="E493" s="13"/>
      <c r="F493" s="13"/>
    </row>
    <row r="494" ht="15.75" customHeight="1">
      <c r="E494" s="13"/>
      <c r="F494" s="13"/>
    </row>
    <row r="495" ht="15.75" customHeight="1">
      <c r="E495" s="13"/>
      <c r="F495" s="13"/>
    </row>
    <row r="496" ht="15.75" customHeight="1">
      <c r="E496" s="13"/>
      <c r="F496" s="13"/>
    </row>
    <row r="497" ht="15.75" customHeight="1">
      <c r="E497" s="13"/>
      <c r="F497" s="13"/>
    </row>
    <row r="498" ht="15.75" customHeight="1">
      <c r="E498" s="13"/>
      <c r="F498" s="13"/>
    </row>
    <row r="499" ht="15.75" customHeight="1">
      <c r="E499" s="13"/>
      <c r="F499" s="13"/>
    </row>
    <row r="500" ht="15.75" customHeight="1">
      <c r="E500" s="13"/>
      <c r="F500" s="13"/>
    </row>
    <row r="501" ht="15.75" customHeight="1">
      <c r="E501" s="13"/>
      <c r="F501" s="13"/>
    </row>
    <row r="502" ht="15.75" customHeight="1">
      <c r="E502" s="13"/>
      <c r="F502" s="13"/>
    </row>
    <row r="503" ht="15.75" customHeight="1">
      <c r="E503" s="13"/>
      <c r="F503" s="13"/>
    </row>
    <row r="504" ht="15.75" customHeight="1">
      <c r="E504" s="13"/>
      <c r="F504" s="13"/>
    </row>
    <row r="505" ht="15.75" customHeight="1">
      <c r="E505" s="13"/>
      <c r="F505" s="13"/>
    </row>
    <row r="506" ht="15.75" customHeight="1">
      <c r="E506" s="13"/>
      <c r="F506" s="13"/>
    </row>
    <row r="507" ht="15.75" customHeight="1">
      <c r="E507" s="13"/>
      <c r="F507" s="13"/>
    </row>
    <row r="508" ht="15.75" customHeight="1">
      <c r="E508" s="13"/>
      <c r="F508" s="13"/>
    </row>
    <row r="509" ht="15.75" customHeight="1">
      <c r="E509" s="13"/>
      <c r="F509" s="13"/>
    </row>
    <row r="510" ht="15.75" customHeight="1">
      <c r="E510" s="13"/>
      <c r="F510" s="13"/>
    </row>
    <row r="511" ht="15.75" customHeight="1">
      <c r="E511" s="13"/>
      <c r="F511" s="13"/>
    </row>
    <row r="512" ht="15.75" customHeight="1">
      <c r="E512" s="13"/>
      <c r="F512" s="13"/>
    </row>
    <row r="513" ht="15.75" customHeight="1">
      <c r="E513" s="13"/>
      <c r="F513" s="13"/>
    </row>
    <row r="514" ht="15.75" customHeight="1">
      <c r="E514" s="13"/>
      <c r="F514" s="13"/>
    </row>
    <row r="515" ht="15.75" customHeight="1">
      <c r="E515" s="13"/>
      <c r="F515" s="13"/>
    </row>
    <row r="516" ht="15.75" customHeight="1">
      <c r="E516" s="13"/>
      <c r="F516" s="13"/>
    </row>
    <row r="517" ht="15.75" customHeight="1">
      <c r="E517" s="13"/>
      <c r="F517" s="13"/>
    </row>
    <row r="518" ht="15.75" customHeight="1">
      <c r="E518" s="13"/>
      <c r="F518" s="13"/>
    </row>
    <row r="519" ht="15.75" customHeight="1">
      <c r="E519" s="13"/>
      <c r="F519" s="13"/>
    </row>
    <row r="520" ht="15.75" customHeight="1">
      <c r="E520" s="13"/>
      <c r="F520" s="13"/>
    </row>
    <row r="521" ht="15.75" customHeight="1">
      <c r="E521" s="13"/>
      <c r="F521" s="13"/>
    </row>
    <row r="522" ht="15.75" customHeight="1">
      <c r="E522" s="13"/>
      <c r="F522" s="13"/>
    </row>
    <row r="523" ht="15.75" customHeight="1">
      <c r="E523" s="13"/>
      <c r="F523" s="13"/>
    </row>
    <row r="524" ht="15.75" customHeight="1">
      <c r="E524" s="13"/>
      <c r="F524" s="13"/>
    </row>
    <row r="525" ht="15.75" customHeight="1">
      <c r="E525" s="13"/>
      <c r="F525" s="13"/>
    </row>
    <row r="526" ht="15.75" customHeight="1">
      <c r="E526" s="13"/>
      <c r="F526" s="13"/>
    </row>
    <row r="527" ht="15.75" customHeight="1">
      <c r="E527" s="13"/>
      <c r="F527" s="13"/>
    </row>
    <row r="528" ht="15.75" customHeight="1">
      <c r="E528" s="13"/>
      <c r="F528" s="13"/>
    </row>
    <row r="529" ht="15.75" customHeight="1">
      <c r="E529" s="13"/>
      <c r="F529" s="13"/>
    </row>
    <row r="530" ht="15.75" customHeight="1">
      <c r="E530" s="13"/>
      <c r="F530" s="13"/>
    </row>
    <row r="531" ht="15.75" customHeight="1">
      <c r="E531" s="13"/>
      <c r="F531" s="13"/>
    </row>
    <row r="532" ht="15.75" customHeight="1">
      <c r="E532" s="13"/>
      <c r="F532" s="13"/>
    </row>
    <row r="533" ht="15.75" customHeight="1">
      <c r="E533" s="13"/>
      <c r="F533" s="13"/>
    </row>
    <row r="534" ht="15.75" customHeight="1">
      <c r="E534" s="13"/>
      <c r="F534" s="13"/>
    </row>
    <row r="535" ht="15.75" customHeight="1">
      <c r="E535" s="13"/>
      <c r="F535" s="13"/>
    </row>
    <row r="536" ht="15.75" customHeight="1">
      <c r="E536" s="13"/>
      <c r="F536" s="13"/>
    </row>
    <row r="537" ht="15.75" customHeight="1">
      <c r="E537" s="13"/>
      <c r="F537" s="13"/>
    </row>
    <row r="538" ht="15.75" customHeight="1">
      <c r="E538" s="13"/>
      <c r="F538" s="13"/>
    </row>
    <row r="539" ht="15.75" customHeight="1">
      <c r="E539" s="13"/>
      <c r="F539" s="13"/>
    </row>
    <row r="540" ht="15.75" customHeight="1">
      <c r="E540" s="13"/>
      <c r="F540" s="13"/>
    </row>
    <row r="541" ht="15.75" customHeight="1">
      <c r="E541" s="13"/>
      <c r="F541" s="13"/>
    </row>
    <row r="542" ht="15.75" customHeight="1">
      <c r="E542" s="13"/>
      <c r="F542" s="13"/>
    </row>
    <row r="543" ht="15.75" customHeight="1">
      <c r="E543" s="13"/>
      <c r="F543" s="13"/>
    </row>
    <row r="544" ht="15.75" customHeight="1">
      <c r="E544" s="13"/>
      <c r="F544" s="13"/>
    </row>
    <row r="545" ht="15.75" customHeight="1">
      <c r="E545" s="13"/>
      <c r="F545" s="13"/>
    </row>
    <row r="546" ht="15.75" customHeight="1">
      <c r="E546" s="13"/>
      <c r="F546" s="13"/>
    </row>
    <row r="547" ht="15.75" customHeight="1">
      <c r="E547" s="13"/>
      <c r="F547" s="13"/>
    </row>
    <row r="548" ht="15.75" customHeight="1">
      <c r="E548" s="13"/>
      <c r="F548" s="13"/>
    </row>
    <row r="549" ht="15.75" customHeight="1">
      <c r="E549" s="13"/>
      <c r="F549" s="13"/>
    </row>
    <row r="550" ht="15.75" customHeight="1">
      <c r="E550" s="13"/>
      <c r="F550" s="13"/>
    </row>
    <row r="551" ht="15.75" customHeight="1">
      <c r="E551" s="13"/>
      <c r="F551" s="13"/>
    </row>
    <row r="552" ht="15.75" customHeight="1">
      <c r="E552" s="13"/>
      <c r="F552" s="13"/>
    </row>
    <row r="553" ht="15.75" customHeight="1">
      <c r="E553" s="13"/>
      <c r="F553" s="13"/>
    </row>
    <row r="554" ht="15.75" customHeight="1">
      <c r="E554" s="13"/>
      <c r="F554" s="13"/>
    </row>
    <row r="555" ht="15.75" customHeight="1">
      <c r="E555" s="13"/>
      <c r="F555" s="13"/>
    </row>
    <row r="556" ht="15.75" customHeight="1">
      <c r="E556" s="13"/>
      <c r="F556" s="13"/>
    </row>
    <row r="557" ht="15.75" customHeight="1">
      <c r="E557" s="13"/>
      <c r="F557" s="13"/>
    </row>
    <row r="558" ht="15.75" customHeight="1">
      <c r="E558" s="13"/>
      <c r="F558" s="13"/>
    </row>
    <row r="559" ht="15.75" customHeight="1">
      <c r="E559" s="13"/>
      <c r="F559" s="13"/>
    </row>
    <row r="560" ht="15.75" customHeight="1">
      <c r="E560" s="13"/>
      <c r="F560" s="13"/>
    </row>
    <row r="561" ht="15.75" customHeight="1">
      <c r="E561" s="13"/>
      <c r="F561" s="13"/>
    </row>
    <row r="562" ht="15.75" customHeight="1">
      <c r="E562" s="13"/>
      <c r="F562" s="13"/>
    </row>
    <row r="563" ht="15.75" customHeight="1">
      <c r="E563" s="13"/>
      <c r="F563" s="13"/>
    </row>
    <row r="564" ht="15.75" customHeight="1">
      <c r="E564" s="13"/>
      <c r="F564" s="13"/>
    </row>
    <row r="565" ht="15.75" customHeight="1">
      <c r="E565" s="13"/>
      <c r="F565" s="13"/>
    </row>
    <row r="566" ht="15.75" customHeight="1">
      <c r="E566" s="13"/>
      <c r="F566" s="13"/>
    </row>
    <row r="567" ht="15.75" customHeight="1">
      <c r="E567" s="13"/>
      <c r="F567" s="13"/>
    </row>
    <row r="568" ht="15.75" customHeight="1">
      <c r="E568" s="13"/>
      <c r="F568" s="13"/>
    </row>
    <row r="569" ht="15.75" customHeight="1">
      <c r="E569" s="13"/>
      <c r="F569" s="13"/>
    </row>
    <row r="570" ht="15.75" customHeight="1">
      <c r="E570" s="13"/>
      <c r="F570" s="13"/>
    </row>
    <row r="571" ht="15.75" customHeight="1">
      <c r="E571" s="13"/>
      <c r="F571" s="13"/>
    </row>
    <row r="572" ht="15.75" customHeight="1">
      <c r="E572" s="13"/>
      <c r="F572" s="13"/>
    </row>
    <row r="573" ht="15.75" customHeight="1">
      <c r="E573" s="13"/>
      <c r="F573" s="13"/>
    </row>
    <row r="574" ht="15.75" customHeight="1">
      <c r="E574" s="13"/>
      <c r="F574" s="13"/>
    </row>
    <row r="575" ht="15.75" customHeight="1">
      <c r="E575" s="13"/>
      <c r="F575" s="13"/>
    </row>
    <row r="576" ht="15.75" customHeight="1">
      <c r="E576" s="13"/>
      <c r="F576" s="13"/>
    </row>
    <row r="577" ht="15.75" customHeight="1">
      <c r="E577" s="13"/>
      <c r="F577" s="13"/>
    </row>
    <row r="578" ht="15.75" customHeight="1">
      <c r="E578" s="13"/>
      <c r="F578" s="13"/>
    </row>
    <row r="579" ht="15.75" customHeight="1">
      <c r="E579" s="13"/>
      <c r="F579" s="13"/>
    </row>
    <row r="580" ht="15.75" customHeight="1">
      <c r="E580" s="13"/>
      <c r="F580" s="13"/>
    </row>
    <row r="581" ht="15.75" customHeight="1">
      <c r="E581" s="13"/>
      <c r="F581" s="13"/>
    </row>
    <row r="582" ht="15.75" customHeight="1">
      <c r="E582" s="13"/>
      <c r="F582" s="13"/>
    </row>
    <row r="583" ht="15.75" customHeight="1">
      <c r="E583" s="13"/>
      <c r="F583" s="13"/>
    </row>
    <row r="584" ht="15.75" customHeight="1">
      <c r="E584" s="13"/>
      <c r="F584" s="13"/>
    </row>
    <row r="585" ht="15.75" customHeight="1">
      <c r="E585" s="13"/>
      <c r="F585" s="13"/>
    </row>
    <row r="586" ht="15.75" customHeight="1">
      <c r="E586" s="13"/>
      <c r="F586" s="13"/>
    </row>
    <row r="587" ht="15.75" customHeight="1">
      <c r="E587" s="13"/>
      <c r="F587" s="13"/>
    </row>
    <row r="588" ht="15.75" customHeight="1">
      <c r="E588" s="13"/>
      <c r="F588" s="13"/>
    </row>
    <row r="589" ht="15.75" customHeight="1">
      <c r="E589" s="13"/>
      <c r="F589" s="13"/>
    </row>
    <row r="590" ht="15.75" customHeight="1">
      <c r="E590" s="13"/>
      <c r="F590" s="13"/>
    </row>
    <row r="591" ht="15.75" customHeight="1">
      <c r="E591" s="13"/>
      <c r="F591" s="13"/>
    </row>
    <row r="592" ht="15.75" customHeight="1">
      <c r="E592" s="13"/>
      <c r="F592" s="13"/>
    </row>
    <row r="593" ht="15.75" customHeight="1">
      <c r="E593" s="13"/>
      <c r="F593" s="13"/>
    </row>
    <row r="594" ht="15.75" customHeight="1">
      <c r="E594" s="13"/>
      <c r="F594" s="13"/>
    </row>
    <row r="595" ht="15.75" customHeight="1">
      <c r="E595" s="13"/>
      <c r="F595" s="13"/>
    </row>
    <row r="596" ht="15.75" customHeight="1">
      <c r="E596" s="13"/>
      <c r="F596" s="13"/>
    </row>
    <row r="597" ht="15.75" customHeight="1">
      <c r="E597" s="13"/>
      <c r="F597" s="13"/>
    </row>
    <row r="598" ht="15.75" customHeight="1">
      <c r="E598" s="13"/>
      <c r="F598" s="13"/>
    </row>
    <row r="599" ht="15.75" customHeight="1">
      <c r="E599" s="13"/>
      <c r="F599" s="13"/>
    </row>
    <row r="600" ht="15.75" customHeight="1">
      <c r="E600" s="13"/>
      <c r="F600" s="13"/>
    </row>
    <row r="601" ht="15.75" customHeight="1">
      <c r="E601" s="13"/>
      <c r="F601" s="13"/>
    </row>
    <row r="602" ht="15.75" customHeight="1">
      <c r="E602" s="13"/>
      <c r="F602" s="13"/>
    </row>
    <row r="603" ht="15.75" customHeight="1">
      <c r="E603" s="13"/>
      <c r="F603" s="13"/>
    </row>
    <row r="604" ht="15.75" customHeight="1">
      <c r="E604" s="13"/>
      <c r="F604" s="13"/>
    </row>
    <row r="605" ht="15.75" customHeight="1">
      <c r="E605" s="13"/>
      <c r="F605" s="13"/>
    </row>
    <row r="606" ht="15.75" customHeight="1">
      <c r="E606" s="13"/>
      <c r="F606" s="13"/>
    </row>
    <row r="607" ht="15.75" customHeight="1">
      <c r="E607" s="13"/>
      <c r="F607" s="13"/>
    </row>
    <row r="608" ht="15.75" customHeight="1">
      <c r="E608" s="13"/>
      <c r="F608" s="13"/>
    </row>
    <row r="609" ht="15.75" customHeight="1">
      <c r="E609" s="13"/>
      <c r="F609" s="13"/>
    </row>
    <row r="610" ht="15.75" customHeight="1">
      <c r="E610" s="13"/>
      <c r="F610" s="13"/>
    </row>
    <row r="611" ht="15.75" customHeight="1">
      <c r="E611" s="13"/>
      <c r="F611" s="13"/>
    </row>
    <row r="612" ht="15.75" customHeight="1">
      <c r="E612" s="13"/>
      <c r="F612" s="13"/>
    </row>
    <row r="613" ht="15.75" customHeight="1">
      <c r="E613" s="13"/>
      <c r="F613" s="13"/>
    </row>
    <row r="614" ht="15.75" customHeight="1">
      <c r="E614" s="13"/>
      <c r="F614" s="13"/>
    </row>
    <row r="615" ht="15.75" customHeight="1">
      <c r="E615" s="13"/>
      <c r="F615" s="13"/>
    </row>
    <row r="616" ht="15.75" customHeight="1">
      <c r="E616" s="13"/>
      <c r="F616" s="13"/>
    </row>
    <row r="617" ht="15.75" customHeight="1">
      <c r="E617" s="13"/>
      <c r="F617" s="13"/>
    </row>
    <row r="618" ht="15.75" customHeight="1">
      <c r="E618" s="13"/>
      <c r="F618" s="13"/>
    </row>
    <row r="619" ht="15.75" customHeight="1">
      <c r="E619" s="13"/>
      <c r="F619" s="13"/>
    </row>
    <row r="620" ht="15.75" customHeight="1">
      <c r="E620" s="13"/>
      <c r="F620" s="13"/>
    </row>
    <row r="621" ht="15.75" customHeight="1">
      <c r="E621" s="13"/>
      <c r="F621" s="13"/>
    </row>
    <row r="622" ht="15.75" customHeight="1">
      <c r="E622" s="13"/>
      <c r="F622" s="13"/>
    </row>
    <row r="623" ht="15.75" customHeight="1">
      <c r="E623" s="13"/>
      <c r="F623" s="13"/>
    </row>
    <row r="624" ht="15.75" customHeight="1">
      <c r="E624" s="13"/>
      <c r="F624" s="13"/>
    </row>
    <row r="625" ht="15.75" customHeight="1">
      <c r="E625" s="13"/>
      <c r="F625" s="13"/>
    </row>
    <row r="626" ht="15.75" customHeight="1">
      <c r="E626" s="13"/>
      <c r="F626" s="13"/>
    </row>
    <row r="627" ht="15.75" customHeight="1">
      <c r="E627" s="13"/>
      <c r="F627" s="13"/>
    </row>
    <row r="628" ht="15.75" customHeight="1">
      <c r="E628" s="13"/>
      <c r="F628" s="13"/>
    </row>
    <row r="629" ht="15.75" customHeight="1">
      <c r="E629" s="13"/>
      <c r="F629" s="13"/>
    </row>
    <row r="630" ht="15.75" customHeight="1">
      <c r="E630" s="13"/>
      <c r="F630" s="13"/>
    </row>
    <row r="631" ht="15.75" customHeight="1">
      <c r="E631" s="13"/>
      <c r="F631" s="13"/>
    </row>
    <row r="632" ht="15.75" customHeight="1">
      <c r="E632" s="13"/>
      <c r="F632" s="13"/>
    </row>
    <row r="633" ht="15.75" customHeight="1">
      <c r="E633" s="13"/>
      <c r="F633" s="13"/>
    </row>
    <row r="634" ht="15.75" customHeight="1">
      <c r="E634" s="13"/>
      <c r="F634" s="13"/>
    </row>
    <row r="635" ht="15.75" customHeight="1">
      <c r="E635" s="13"/>
      <c r="F635" s="13"/>
    </row>
    <row r="636" ht="15.75" customHeight="1">
      <c r="E636" s="13"/>
      <c r="F636" s="13"/>
    </row>
    <row r="637" ht="15.75" customHeight="1">
      <c r="E637" s="13"/>
      <c r="F637" s="13"/>
    </row>
    <row r="638" ht="15.75" customHeight="1">
      <c r="E638" s="13"/>
      <c r="F638" s="13"/>
    </row>
    <row r="639" ht="15.75" customHeight="1">
      <c r="E639" s="13"/>
      <c r="F639" s="13"/>
    </row>
    <row r="640" ht="15.75" customHeight="1">
      <c r="E640" s="13"/>
      <c r="F640" s="13"/>
    </row>
    <row r="641" ht="15.75" customHeight="1">
      <c r="E641" s="13"/>
      <c r="F641" s="13"/>
    </row>
    <row r="642" ht="15.75" customHeight="1">
      <c r="E642" s="13"/>
      <c r="F642" s="13"/>
    </row>
    <row r="643" ht="15.75" customHeight="1">
      <c r="E643" s="13"/>
      <c r="F643" s="13"/>
    </row>
    <row r="644" ht="15.75" customHeight="1">
      <c r="E644" s="13"/>
      <c r="F644" s="13"/>
    </row>
    <row r="645" ht="15.75" customHeight="1">
      <c r="E645" s="13"/>
      <c r="F645" s="13"/>
    </row>
    <row r="646" ht="15.75" customHeight="1">
      <c r="E646" s="13"/>
      <c r="F646" s="13"/>
    </row>
    <row r="647" ht="15.75" customHeight="1">
      <c r="E647" s="13"/>
      <c r="F647" s="13"/>
    </row>
    <row r="648" ht="15.75" customHeight="1">
      <c r="E648" s="13"/>
      <c r="F648" s="13"/>
    </row>
    <row r="649" ht="15.75" customHeight="1">
      <c r="E649" s="13"/>
      <c r="F649" s="13"/>
    </row>
    <row r="650" ht="15.75" customHeight="1">
      <c r="E650" s="13"/>
      <c r="F650" s="13"/>
    </row>
    <row r="651" ht="15.75" customHeight="1">
      <c r="E651" s="13"/>
      <c r="F651" s="13"/>
    </row>
    <row r="652" ht="15.75" customHeight="1">
      <c r="E652" s="13"/>
      <c r="F652" s="13"/>
    </row>
    <row r="653" ht="15.75" customHeight="1">
      <c r="E653" s="13"/>
      <c r="F653" s="13"/>
    </row>
    <row r="654" ht="15.75" customHeight="1">
      <c r="E654" s="13"/>
      <c r="F654" s="13"/>
    </row>
    <row r="655" ht="15.75" customHeight="1">
      <c r="E655" s="13"/>
      <c r="F655" s="13"/>
    </row>
    <row r="656" ht="15.75" customHeight="1">
      <c r="E656" s="13"/>
      <c r="F656" s="13"/>
    </row>
    <row r="657" ht="15.75" customHeight="1">
      <c r="E657" s="13"/>
      <c r="F657" s="13"/>
    </row>
    <row r="658" ht="15.75" customHeight="1">
      <c r="E658" s="13"/>
      <c r="F658" s="13"/>
    </row>
    <row r="659" ht="15.75" customHeight="1">
      <c r="E659" s="13"/>
      <c r="F659" s="13"/>
    </row>
    <row r="660" ht="15.75" customHeight="1">
      <c r="E660" s="13"/>
      <c r="F660" s="13"/>
    </row>
    <row r="661" ht="15.75" customHeight="1">
      <c r="E661" s="13"/>
      <c r="F661" s="13"/>
    </row>
    <row r="662" ht="15.75" customHeight="1">
      <c r="E662" s="13"/>
      <c r="F662" s="13"/>
    </row>
    <row r="663" ht="15.75" customHeight="1">
      <c r="E663" s="13"/>
      <c r="F663" s="13"/>
    </row>
    <row r="664" ht="15.75" customHeight="1">
      <c r="E664" s="13"/>
      <c r="F664" s="13"/>
    </row>
    <row r="665" ht="15.75" customHeight="1">
      <c r="E665" s="13"/>
      <c r="F665" s="13"/>
    </row>
    <row r="666" ht="15.75" customHeight="1">
      <c r="E666" s="13"/>
      <c r="F666" s="13"/>
    </row>
    <row r="667" ht="15.75" customHeight="1">
      <c r="E667" s="13"/>
      <c r="F667" s="13"/>
    </row>
    <row r="668" ht="15.75" customHeight="1">
      <c r="E668" s="13"/>
      <c r="F668" s="13"/>
    </row>
    <row r="669" ht="15.75" customHeight="1">
      <c r="E669" s="13"/>
      <c r="F669" s="13"/>
    </row>
    <row r="670" ht="15.75" customHeight="1">
      <c r="E670" s="13"/>
      <c r="F670" s="13"/>
    </row>
    <row r="671" ht="15.75" customHeight="1">
      <c r="E671" s="13"/>
      <c r="F671" s="13"/>
    </row>
    <row r="672" ht="15.75" customHeight="1">
      <c r="E672" s="13"/>
      <c r="F672" s="13"/>
    </row>
    <row r="673" ht="15.75" customHeight="1">
      <c r="E673" s="13"/>
      <c r="F673" s="13"/>
    </row>
    <row r="674" ht="15.75" customHeight="1">
      <c r="E674" s="13"/>
      <c r="F674" s="13"/>
    </row>
    <row r="675" ht="15.75" customHeight="1">
      <c r="E675" s="13"/>
      <c r="F675" s="13"/>
    </row>
    <row r="676" ht="15.75" customHeight="1">
      <c r="E676" s="13"/>
      <c r="F676" s="13"/>
    </row>
    <row r="677" ht="15.75" customHeight="1">
      <c r="E677" s="13"/>
      <c r="F677" s="13"/>
    </row>
    <row r="678" ht="15.75" customHeight="1">
      <c r="E678" s="13"/>
      <c r="F678" s="13"/>
    </row>
    <row r="679" ht="15.75" customHeight="1">
      <c r="E679" s="13"/>
      <c r="F679" s="13"/>
    </row>
    <row r="680" ht="15.75" customHeight="1">
      <c r="E680" s="13"/>
      <c r="F680" s="13"/>
    </row>
    <row r="681" ht="15.75" customHeight="1">
      <c r="E681" s="13"/>
      <c r="F681" s="13"/>
    </row>
    <row r="682" ht="15.75" customHeight="1">
      <c r="E682" s="13"/>
      <c r="F682" s="13"/>
    </row>
    <row r="683" ht="15.75" customHeight="1">
      <c r="E683" s="13"/>
      <c r="F683" s="13"/>
    </row>
    <row r="684" ht="15.75" customHeight="1">
      <c r="E684" s="13"/>
      <c r="F684" s="13"/>
    </row>
    <row r="685" ht="15.75" customHeight="1">
      <c r="E685" s="13"/>
      <c r="F685" s="13"/>
    </row>
    <row r="686" ht="15.75" customHeight="1">
      <c r="E686" s="13"/>
      <c r="F686" s="13"/>
    </row>
    <row r="687" ht="15.75" customHeight="1">
      <c r="E687" s="13"/>
      <c r="F687" s="13"/>
    </row>
    <row r="688" ht="15.75" customHeight="1">
      <c r="E688" s="13"/>
      <c r="F688" s="13"/>
    </row>
    <row r="689" ht="15.75" customHeight="1">
      <c r="E689" s="13"/>
      <c r="F689" s="13"/>
    </row>
    <row r="690" ht="15.75" customHeight="1">
      <c r="E690" s="13"/>
      <c r="F690" s="13"/>
    </row>
    <row r="691" ht="15.75" customHeight="1">
      <c r="E691" s="13"/>
      <c r="F691" s="13"/>
    </row>
    <row r="692" ht="15.75" customHeight="1">
      <c r="E692" s="13"/>
      <c r="F692" s="13"/>
    </row>
    <row r="693" ht="15.75" customHeight="1">
      <c r="E693" s="13"/>
      <c r="F693" s="13"/>
    </row>
    <row r="694" ht="15.75" customHeight="1">
      <c r="E694" s="13"/>
      <c r="F694" s="13"/>
    </row>
    <row r="695" ht="15.75" customHeight="1">
      <c r="E695" s="13"/>
      <c r="F695" s="13"/>
    </row>
    <row r="696" ht="15.75" customHeight="1">
      <c r="E696" s="13"/>
      <c r="F696" s="13"/>
    </row>
    <row r="697" ht="15.75" customHeight="1">
      <c r="E697" s="13"/>
      <c r="F697" s="13"/>
    </row>
    <row r="698" ht="15.75" customHeight="1">
      <c r="E698" s="13"/>
      <c r="F698" s="13"/>
    </row>
    <row r="699" ht="15.75" customHeight="1">
      <c r="E699" s="13"/>
      <c r="F699" s="13"/>
    </row>
    <row r="700" ht="15.75" customHeight="1">
      <c r="E700" s="13"/>
      <c r="F700" s="13"/>
    </row>
    <row r="701" ht="15.75" customHeight="1">
      <c r="E701" s="13"/>
      <c r="F701" s="13"/>
    </row>
    <row r="702" ht="15.75" customHeight="1">
      <c r="E702" s="13"/>
      <c r="F702" s="13"/>
    </row>
    <row r="703" ht="15.75" customHeight="1">
      <c r="E703" s="13"/>
      <c r="F703" s="13"/>
    </row>
    <row r="704" ht="15.75" customHeight="1">
      <c r="E704" s="13"/>
      <c r="F704" s="13"/>
    </row>
    <row r="705" ht="15.75" customHeight="1">
      <c r="E705" s="13"/>
      <c r="F705" s="13"/>
    </row>
    <row r="706" ht="15.75" customHeight="1">
      <c r="E706" s="13"/>
      <c r="F706" s="13"/>
    </row>
    <row r="707" ht="15.75" customHeight="1">
      <c r="E707" s="13"/>
      <c r="F707" s="13"/>
    </row>
    <row r="708" ht="15.75" customHeight="1">
      <c r="E708" s="13"/>
      <c r="F708" s="13"/>
    </row>
    <row r="709" ht="15.75" customHeight="1">
      <c r="E709" s="13"/>
      <c r="F709" s="13"/>
    </row>
    <row r="710" ht="15.75" customHeight="1">
      <c r="E710" s="13"/>
      <c r="F710" s="13"/>
    </row>
    <row r="711" ht="15.75" customHeight="1">
      <c r="E711" s="13"/>
      <c r="F711" s="13"/>
    </row>
    <row r="712" ht="15.75" customHeight="1">
      <c r="E712" s="13"/>
      <c r="F712" s="13"/>
    </row>
    <row r="713" ht="15.75" customHeight="1">
      <c r="E713" s="13"/>
      <c r="F713" s="13"/>
    </row>
    <row r="714" ht="15.75" customHeight="1">
      <c r="E714" s="13"/>
      <c r="F714" s="13"/>
    </row>
    <row r="715" ht="15.75" customHeight="1">
      <c r="E715" s="13"/>
      <c r="F715" s="13"/>
    </row>
    <row r="716" ht="15.75" customHeight="1">
      <c r="E716" s="13"/>
      <c r="F716" s="13"/>
    </row>
    <row r="717" ht="15.75" customHeight="1">
      <c r="E717" s="13"/>
      <c r="F717" s="13"/>
    </row>
    <row r="718" ht="15.75" customHeight="1">
      <c r="E718" s="13"/>
      <c r="F718" s="13"/>
    </row>
    <row r="719" ht="15.75" customHeight="1">
      <c r="E719" s="13"/>
      <c r="F719" s="13"/>
    </row>
    <row r="720" ht="15.75" customHeight="1">
      <c r="E720" s="13"/>
      <c r="F720" s="13"/>
    </row>
    <row r="721" ht="15.75" customHeight="1">
      <c r="E721" s="13"/>
      <c r="F721" s="13"/>
    </row>
    <row r="722" ht="15.75" customHeight="1">
      <c r="E722" s="13"/>
      <c r="F722" s="13"/>
    </row>
    <row r="723" ht="15.75" customHeight="1">
      <c r="E723" s="13"/>
      <c r="F723" s="13"/>
    </row>
    <row r="724" ht="15.75" customHeight="1">
      <c r="E724" s="13"/>
      <c r="F724" s="13"/>
    </row>
    <row r="725" ht="15.75" customHeight="1">
      <c r="E725" s="13"/>
      <c r="F725" s="13"/>
    </row>
    <row r="726" ht="15.75" customHeight="1">
      <c r="E726" s="13"/>
      <c r="F726" s="13"/>
    </row>
    <row r="727" ht="15.75" customHeight="1">
      <c r="E727" s="13"/>
      <c r="F727" s="13"/>
    </row>
    <row r="728" ht="15.75" customHeight="1">
      <c r="E728" s="13"/>
      <c r="F728" s="13"/>
    </row>
    <row r="729" ht="15.75" customHeight="1">
      <c r="E729" s="13"/>
      <c r="F729" s="13"/>
    </row>
    <row r="730" ht="15.75" customHeight="1">
      <c r="E730" s="13"/>
      <c r="F730" s="13"/>
    </row>
    <row r="731" ht="15.75" customHeight="1">
      <c r="E731" s="13"/>
      <c r="F731" s="13"/>
    </row>
    <row r="732" ht="15.75" customHeight="1">
      <c r="E732" s="13"/>
      <c r="F732" s="13"/>
    </row>
    <row r="733" ht="15.75" customHeight="1">
      <c r="E733" s="13"/>
      <c r="F733" s="13"/>
    </row>
    <row r="734" ht="15.75" customHeight="1">
      <c r="E734" s="13"/>
      <c r="F734" s="13"/>
    </row>
    <row r="735" ht="15.75" customHeight="1">
      <c r="E735" s="13"/>
      <c r="F735" s="13"/>
    </row>
    <row r="736" ht="15.75" customHeight="1">
      <c r="E736" s="13"/>
      <c r="F736" s="13"/>
    </row>
    <row r="737" ht="15.75" customHeight="1">
      <c r="E737" s="13"/>
      <c r="F737" s="13"/>
    </row>
    <row r="738" ht="15.75" customHeight="1">
      <c r="E738" s="13"/>
      <c r="F738" s="13"/>
    </row>
    <row r="739" ht="15.75" customHeight="1">
      <c r="E739" s="13"/>
      <c r="F739" s="13"/>
    </row>
    <row r="740" ht="15.75" customHeight="1">
      <c r="E740" s="13"/>
      <c r="F740" s="13"/>
    </row>
    <row r="741" ht="15.75" customHeight="1">
      <c r="E741" s="13"/>
      <c r="F741" s="13"/>
    </row>
    <row r="742" ht="15.75" customHeight="1">
      <c r="E742" s="13"/>
      <c r="F742" s="13"/>
    </row>
    <row r="743" ht="15.75" customHeight="1">
      <c r="E743" s="13"/>
      <c r="F743" s="13"/>
    </row>
    <row r="744" ht="15.75" customHeight="1">
      <c r="E744" s="13"/>
      <c r="F744" s="13"/>
    </row>
    <row r="745" ht="15.75" customHeight="1">
      <c r="E745" s="13"/>
      <c r="F745" s="13"/>
    </row>
    <row r="746" ht="15.75" customHeight="1">
      <c r="E746" s="13"/>
      <c r="F746" s="13"/>
    </row>
    <row r="747" ht="15.75" customHeight="1">
      <c r="E747" s="13"/>
      <c r="F747" s="13"/>
    </row>
    <row r="748" ht="15.75" customHeight="1">
      <c r="E748" s="13"/>
      <c r="F748" s="13"/>
    </row>
    <row r="749" ht="15.75" customHeight="1">
      <c r="E749" s="13"/>
      <c r="F749" s="13"/>
    </row>
    <row r="750" ht="15.75" customHeight="1">
      <c r="E750" s="13"/>
      <c r="F750" s="13"/>
    </row>
    <row r="751" ht="15.75" customHeight="1">
      <c r="E751" s="13"/>
      <c r="F751" s="13"/>
    </row>
    <row r="752" ht="15.75" customHeight="1">
      <c r="E752" s="13"/>
      <c r="F752" s="13"/>
    </row>
    <row r="753" ht="15.75" customHeight="1">
      <c r="E753" s="13"/>
      <c r="F753" s="13"/>
    </row>
    <row r="754" ht="15.75" customHeight="1">
      <c r="E754" s="13"/>
      <c r="F754" s="13"/>
    </row>
    <row r="755" ht="15.75" customHeight="1">
      <c r="E755" s="13"/>
      <c r="F755" s="13"/>
    </row>
    <row r="756" ht="15.75" customHeight="1">
      <c r="E756" s="13"/>
      <c r="F756" s="13"/>
    </row>
    <row r="757" ht="15.75" customHeight="1">
      <c r="E757" s="13"/>
      <c r="F757" s="13"/>
    </row>
    <row r="758" ht="15.75" customHeight="1">
      <c r="E758" s="13"/>
      <c r="F758" s="13"/>
    </row>
    <row r="759" ht="15.75" customHeight="1">
      <c r="E759" s="13"/>
      <c r="F759" s="13"/>
    </row>
    <row r="760" ht="15.75" customHeight="1">
      <c r="E760" s="13"/>
      <c r="F760" s="13"/>
    </row>
    <row r="761" ht="15.75" customHeight="1">
      <c r="E761" s="13"/>
      <c r="F761" s="13"/>
    </row>
    <row r="762" ht="15.75" customHeight="1">
      <c r="E762" s="13"/>
      <c r="F762" s="13"/>
    </row>
    <row r="763" ht="15.75" customHeight="1">
      <c r="E763" s="13"/>
      <c r="F763" s="13"/>
    </row>
    <row r="764" ht="15.75" customHeight="1">
      <c r="E764" s="13"/>
      <c r="F764" s="13"/>
    </row>
    <row r="765" ht="15.75" customHeight="1">
      <c r="E765" s="13"/>
      <c r="F765" s="13"/>
    </row>
    <row r="766" ht="15.75" customHeight="1">
      <c r="E766" s="13"/>
      <c r="F766" s="13"/>
    </row>
    <row r="767" ht="15.75" customHeight="1">
      <c r="E767" s="13"/>
      <c r="F767" s="13"/>
    </row>
    <row r="768" ht="15.75" customHeight="1">
      <c r="E768" s="13"/>
      <c r="F768" s="13"/>
    </row>
    <row r="769" ht="15.75" customHeight="1">
      <c r="E769" s="13"/>
      <c r="F769" s="13"/>
    </row>
    <row r="770" ht="15.75" customHeight="1">
      <c r="E770" s="13"/>
      <c r="F770" s="13"/>
    </row>
    <row r="771" ht="15.75" customHeight="1">
      <c r="E771" s="13"/>
      <c r="F771" s="13"/>
    </row>
    <row r="772" ht="15.75" customHeight="1">
      <c r="E772" s="13"/>
      <c r="F772" s="13"/>
    </row>
    <row r="773" ht="15.75" customHeight="1">
      <c r="E773" s="13"/>
      <c r="F773" s="13"/>
    </row>
    <row r="774" ht="15.75" customHeight="1">
      <c r="E774" s="13"/>
      <c r="F774" s="13"/>
    </row>
    <row r="775" ht="15.75" customHeight="1">
      <c r="E775" s="13"/>
      <c r="F775" s="13"/>
    </row>
    <row r="776" ht="15.75" customHeight="1">
      <c r="E776" s="13"/>
      <c r="F776" s="13"/>
    </row>
    <row r="777" ht="15.75" customHeight="1">
      <c r="E777" s="13"/>
      <c r="F777" s="13"/>
    </row>
    <row r="778" ht="15.75" customHeight="1">
      <c r="E778" s="13"/>
      <c r="F778" s="13"/>
    </row>
    <row r="779" ht="15.75" customHeight="1">
      <c r="E779" s="13"/>
      <c r="F779" s="13"/>
    </row>
    <row r="780" ht="15.75" customHeight="1">
      <c r="E780" s="13"/>
      <c r="F780" s="13"/>
    </row>
    <row r="781" ht="15.75" customHeight="1">
      <c r="E781" s="13"/>
      <c r="F781" s="13"/>
    </row>
    <row r="782" ht="15.75" customHeight="1">
      <c r="E782" s="13"/>
      <c r="F782" s="13"/>
    </row>
    <row r="783" ht="15.75" customHeight="1">
      <c r="E783" s="13"/>
      <c r="F783" s="13"/>
    </row>
    <row r="784" ht="15.75" customHeight="1">
      <c r="E784" s="13"/>
      <c r="F784" s="13"/>
    </row>
    <row r="785" ht="15.75" customHeight="1">
      <c r="E785" s="13"/>
      <c r="F785" s="13"/>
    </row>
    <row r="786" ht="15.75" customHeight="1">
      <c r="E786" s="13"/>
      <c r="F786" s="13"/>
    </row>
    <row r="787" ht="15.75" customHeight="1">
      <c r="E787" s="13"/>
      <c r="F787" s="13"/>
    </row>
    <row r="788" ht="15.75" customHeight="1">
      <c r="E788" s="13"/>
      <c r="F788" s="13"/>
    </row>
    <row r="789" ht="15.75" customHeight="1">
      <c r="E789" s="13"/>
      <c r="F789" s="13"/>
    </row>
    <row r="790" ht="15.75" customHeight="1">
      <c r="E790" s="13"/>
      <c r="F790" s="13"/>
    </row>
    <row r="791" ht="15.75" customHeight="1">
      <c r="E791" s="13"/>
      <c r="F791" s="13"/>
    </row>
    <row r="792" ht="15.75" customHeight="1">
      <c r="E792" s="13"/>
      <c r="F792" s="13"/>
    </row>
    <row r="793" ht="15.75" customHeight="1">
      <c r="E793" s="13"/>
      <c r="F793" s="13"/>
    </row>
    <row r="794" ht="15.75" customHeight="1">
      <c r="E794" s="13"/>
      <c r="F794" s="13"/>
    </row>
    <row r="795" ht="15.75" customHeight="1">
      <c r="E795" s="13"/>
      <c r="F795" s="13"/>
    </row>
    <row r="796" ht="15.75" customHeight="1">
      <c r="E796" s="13"/>
      <c r="F796" s="13"/>
    </row>
    <row r="797" ht="15.75" customHeight="1">
      <c r="E797" s="13"/>
      <c r="F797" s="13"/>
    </row>
    <row r="798" ht="15.75" customHeight="1">
      <c r="E798" s="13"/>
      <c r="F798" s="13"/>
    </row>
    <row r="799" ht="15.75" customHeight="1">
      <c r="E799" s="13"/>
      <c r="F799" s="13"/>
    </row>
    <row r="800" ht="15.75" customHeight="1">
      <c r="E800" s="13"/>
      <c r="F800" s="13"/>
    </row>
    <row r="801" ht="15.75" customHeight="1">
      <c r="E801" s="13"/>
      <c r="F801" s="13"/>
    </row>
    <row r="802" ht="15.75" customHeight="1">
      <c r="E802" s="13"/>
      <c r="F802" s="13"/>
    </row>
    <row r="803" ht="15.75" customHeight="1">
      <c r="E803" s="13"/>
      <c r="F803" s="13"/>
    </row>
    <row r="804" ht="15.75" customHeight="1">
      <c r="E804" s="13"/>
      <c r="F804" s="13"/>
    </row>
    <row r="805" ht="15.75" customHeight="1">
      <c r="E805" s="13"/>
      <c r="F805" s="13"/>
    </row>
    <row r="806" ht="15.75" customHeight="1">
      <c r="E806" s="13"/>
      <c r="F806" s="13"/>
    </row>
    <row r="807" ht="15.75" customHeight="1">
      <c r="E807" s="13"/>
      <c r="F807" s="13"/>
    </row>
    <row r="808" ht="15.75" customHeight="1">
      <c r="E808" s="13"/>
      <c r="F808" s="13"/>
    </row>
    <row r="809" ht="15.75" customHeight="1">
      <c r="E809" s="13"/>
      <c r="F809" s="13"/>
    </row>
    <row r="810" ht="15.75" customHeight="1">
      <c r="E810" s="13"/>
      <c r="F810" s="13"/>
    </row>
    <row r="811" ht="15.75" customHeight="1">
      <c r="E811" s="13"/>
      <c r="F811" s="13"/>
    </row>
    <row r="812" ht="15.75" customHeight="1">
      <c r="E812" s="13"/>
      <c r="F812" s="13"/>
    </row>
    <row r="813" ht="15.75" customHeight="1">
      <c r="E813" s="13"/>
      <c r="F813" s="13"/>
    </row>
    <row r="814" ht="15.75" customHeight="1">
      <c r="E814" s="13"/>
      <c r="F814" s="13"/>
    </row>
    <row r="815" ht="15.75" customHeight="1">
      <c r="E815" s="13"/>
      <c r="F815" s="13"/>
    </row>
    <row r="816" ht="15.75" customHeight="1">
      <c r="E816" s="13"/>
      <c r="F816" s="13"/>
    </row>
    <row r="817" ht="15.75" customHeight="1">
      <c r="E817" s="13"/>
      <c r="F817" s="13"/>
    </row>
    <row r="818" ht="15.75" customHeight="1">
      <c r="E818" s="13"/>
      <c r="F818" s="13"/>
    </row>
    <row r="819" ht="15.75" customHeight="1">
      <c r="E819" s="13"/>
      <c r="F819" s="13"/>
    </row>
    <row r="820" ht="15.75" customHeight="1">
      <c r="E820" s="13"/>
      <c r="F820" s="13"/>
    </row>
    <row r="821" ht="15.75" customHeight="1">
      <c r="E821" s="13"/>
      <c r="F821" s="13"/>
    </row>
    <row r="822" ht="15.75" customHeight="1">
      <c r="E822" s="13"/>
      <c r="F822" s="13"/>
    </row>
    <row r="823" ht="15.75" customHeight="1">
      <c r="E823" s="13"/>
      <c r="F823" s="13"/>
    </row>
    <row r="824" ht="15.75" customHeight="1">
      <c r="E824" s="13"/>
      <c r="F824" s="13"/>
    </row>
    <row r="825" ht="15.75" customHeight="1">
      <c r="E825" s="13"/>
      <c r="F825" s="13"/>
    </row>
    <row r="826" ht="15.75" customHeight="1">
      <c r="E826" s="13"/>
      <c r="F826" s="13"/>
    </row>
    <row r="827" ht="15.75" customHeight="1">
      <c r="E827" s="13"/>
      <c r="F827" s="13"/>
    </row>
    <row r="828" ht="15.75" customHeight="1">
      <c r="E828" s="13"/>
      <c r="F828" s="13"/>
    </row>
    <row r="829" ht="15.75" customHeight="1">
      <c r="E829" s="13"/>
      <c r="F829" s="13"/>
    </row>
    <row r="830" ht="15.75" customHeight="1">
      <c r="E830" s="13"/>
      <c r="F830" s="13"/>
    </row>
    <row r="831" ht="15.75" customHeight="1">
      <c r="E831" s="13"/>
      <c r="F831" s="13"/>
    </row>
    <row r="832" ht="15.75" customHeight="1">
      <c r="E832" s="13"/>
      <c r="F832" s="13"/>
    </row>
    <row r="833" ht="15.75" customHeight="1">
      <c r="E833" s="13"/>
      <c r="F833" s="13"/>
    </row>
    <row r="834" ht="15.75" customHeight="1">
      <c r="E834" s="13"/>
      <c r="F834" s="13"/>
    </row>
    <row r="835" ht="15.75" customHeight="1">
      <c r="E835" s="13"/>
      <c r="F835" s="13"/>
    </row>
    <row r="836" ht="15.75" customHeight="1">
      <c r="E836" s="13"/>
      <c r="F836" s="13"/>
    </row>
    <row r="837" ht="15.75" customHeight="1">
      <c r="E837" s="13"/>
      <c r="F837" s="13"/>
    </row>
    <row r="838" ht="15.75" customHeight="1">
      <c r="E838" s="13"/>
      <c r="F838" s="13"/>
    </row>
    <row r="839" ht="15.75" customHeight="1">
      <c r="E839" s="13"/>
      <c r="F839" s="13"/>
    </row>
    <row r="840" ht="15.75" customHeight="1">
      <c r="E840" s="13"/>
      <c r="F840" s="13"/>
    </row>
    <row r="841" ht="15.75" customHeight="1">
      <c r="E841" s="13"/>
      <c r="F841" s="13"/>
    </row>
    <row r="842" ht="15.75" customHeight="1">
      <c r="E842" s="13"/>
      <c r="F842" s="13"/>
    </row>
    <row r="843" ht="15.75" customHeight="1">
      <c r="E843" s="13"/>
      <c r="F843" s="13"/>
    </row>
    <row r="844" ht="15.75" customHeight="1">
      <c r="E844" s="13"/>
      <c r="F844" s="13"/>
    </row>
    <row r="845" ht="15.75" customHeight="1">
      <c r="E845" s="13"/>
      <c r="F845" s="13"/>
    </row>
    <row r="846" ht="15.75" customHeight="1">
      <c r="E846" s="13"/>
      <c r="F846" s="13"/>
    </row>
    <row r="847" ht="15.75" customHeight="1">
      <c r="E847" s="13"/>
      <c r="F847" s="13"/>
    </row>
    <row r="848" ht="15.75" customHeight="1">
      <c r="E848" s="13"/>
      <c r="F848" s="13"/>
    </row>
    <row r="849" ht="15.75" customHeight="1">
      <c r="E849" s="13"/>
      <c r="F849" s="13"/>
    </row>
    <row r="850" ht="15.75" customHeight="1">
      <c r="E850" s="13"/>
      <c r="F850" s="13"/>
    </row>
    <row r="851" ht="15.75" customHeight="1">
      <c r="E851" s="13"/>
      <c r="F851" s="13"/>
    </row>
    <row r="852" ht="15.75" customHeight="1">
      <c r="E852" s="13"/>
      <c r="F852" s="13"/>
    </row>
    <row r="853" ht="15.75" customHeight="1">
      <c r="E853" s="13"/>
      <c r="F853" s="13"/>
    </row>
    <row r="854" ht="15.75" customHeight="1">
      <c r="E854" s="13"/>
      <c r="F854" s="13"/>
    </row>
    <row r="855" ht="15.75" customHeight="1">
      <c r="E855" s="13"/>
      <c r="F855" s="13"/>
    </row>
    <row r="856" ht="15.75" customHeight="1">
      <c r="E856" s="13"/>
      <c r="F856" s="13"/>
    </row>
    <row r="857" ht="15.75" customHeight="1">
      <c r="E857" s="13"/>
      <c r="F857" s="13"/>
    </row>
    <row r="858" ht="15.75" customHeight="1">
      <c r="E858" s="13"/>
      <c r="F858" s="13"/>
    </row>
    <row r="859" ht="15.75" customHeight="1">
      <c r="E859" s="13"/>
      <c r="F859" s="13"/>
    </row>
    <row r="860" ht="15.75" customHeight="1">
      <c r="E860" s="13"/>
      <c r="F860" s="13"/>
    </row>
    <row r="861" ht="15.75" customHeight="1">
      <c r="E861" s="13"/>
      <c r="F861" s="13"/>
    </row>
    <row r="862" ht="15.75" customHeight="1">
      <c r="E862" s="13"/>
      <c r="F862" s="13"/>
    </row>
    <row r="863" ht="15.75" customHeight="1">
      <c r="E863" s="13"/>
      <c r="F863" s="13"/>
    </row>
    <row r="864" ht="15.75" customHeight="1">
      <c r="E864" s="13"/>
      <c r="F864" s="13"/>
    </row>
    <row r="865" ht="15.75" customHeight="1">
      <c r="E865" s="13"/>
      <c r="F865" s="13"/>
    </row>
    <row r="866" ht="15.75" customHeight="1">
      <c r="E866" s="13"/>
      <c r="F866" s="13"/>
    </row>
    <row r="867" ht="15.75" customHeight="1">
      <c r="E867" s="13"/>
      <c r="F867" s="13"/>
    </row>
    <row r="868" ht="15.75" customHeight="1">
      <c r="E868" s="13"/>
      <c r="F868" s="13"/>
    </row>
    <row r="869" ht="15.75" customHeight="1">
      <c r="E869" s="13"/>
      <c r="F869" s="13"/>
    </row>
    <row r="870" ht="15.75" customHeight="1">
      <c r="E870" s="13"/>
      <c r="F870" s="13"/>
    </row>
    <row r="871" ht="15.75" customHeight="1">
      <c r="E871" s="13"/>
      <c r="F871" s="13"/>
    </row>
    <row r="872" ht="15.75" customHeight="1">
      <c r="E872" s="13"/>
      <c r="F872" s="13"/>
    </row>
    <row r="873" ht="15.75" customHeight="1">
      <c r="E873" s="13"/>
      <c r="F873" s="13"/>
    </row>
    <row r="874" ht="15.75" customHeight="1">
      <c r="E874" s="13"/>
      <c r="F874" s="13"/>
    </row>
    <row r="875" ht="15.75" customHeight="1">
      <c r="E875" s="13"/>
      <c r="F875" s="13"/>
    </row>
    <row r="876" ht="15.75" customHeight="1">
      <c r="E876" s="13"/>
      <c r="F876" s="13"/>
    </row>
    <row r="877" ht="15.75" customHeight="1">
      <c r="E877" s="13"/>
      <c r="F877" s="13"/>
    </row>
    <row r="878" ht="15.75" customHeight="1">
      <c r="E878" s="13"/>
      <c r="F878" s="13"/>
    </row>
    <row r="879" ht="15.75" customHeight="1">
      <c r="E879" s="13"/>
      <c r="F879" s="13"/>
    </row>
    <row r="880" ht="15.75" customHeight="1">
      <c r="E880" s="13"/>
      <c r="F880" s="13"/>
    </row>
    <row r="881" ht="15.75" customHeight="1">
      <c r="E881" s="13"/>
      <c r="F881" s="13"/>
    </row>
    <row r="882" ht="15.75" customHeight="1">
      <c r="E882" s="13"/>
      <c r="F882" s="13"/>
    </row>
    <row r="883" ht="15.75" customHeight="1">
      <c r="E883" s="13"/>
      <c r="F883" s="13"/>
    </row>
    <row r="884" ht="15.75" customHeight="1">
      <c r="E884" s="13"/>
      <c r="F884" s="13"/>
    </row>
    <row r="885" ht="15.75" customHeight="1">
      <c r="E885" s="13"/>
      <c r="F885" s="13"/>
    </row>
    <row r="886" ht="15.75" customHeight="1">
      <c r="E886" s="13"/>
      <c r="F886" s="13"/>
    </row>
    <row r="887" ht="15.75" customHeight="1">
      <c r="E887" s="13"/>
      <c r="F887" s="13"/>
    </row>
    <row r="888" ht="15.75" customHeight="1">
      <c r="E888" s="13"/>
      <c r="F888" s="13"/>
    </row>
    <row r="889" ht="15.75" customHeight="1">
      <c r="E889" s="13"/>
      <c r="F889" s="13"/>
    </row>
    <row r="890" ht="15.75" customHeight="1">
      <c r="E890" s="13"/>
      <c r="F890" s="13"/>
    </row>
    <row r="891" ht="15.75" customHeight="1">
      <c r="E891" s="13"/>
      <c r="F891" s="13"/>
    </row>
    <row r="892" ht="15.75" customHeight="1">
      <c r="E892" s="13"/>
      <c r="F892" s="13"/>
    </row>
    <row r="893" ht="15.75" customHeight="1">
      <c r="E893" s="13"/>
      <c r="F893" s="13"/>
    </row>
    <row r="894" ht="15.75" customHeight="1">
      <c r="E894" s="13"/>
      <c r="F894" s="13"/>
    </row>
    <row r="895" ht="15.75" customHeight="1">
      <c r="E895" s="13"/>
      <c r="F895" s="13"/>
    </row>
    <row r="896" ht="15.75" customHeight="1">
      <c r="E896" s="13"/>
      <c r="F896" s="13"/>
    </row>
    <row r="897" ht="15.75" customHeight="1">
      <c r="E897" s="13"/>
      <c r="F897" s="13"/>
    </row>
    <row r="898" ht="15.75" customHeight="1">
      <c r="E898" s="13"/>
      <c r="F898" s="13"/>
    </row>
    <row r="899" ht="15.75" customHeight="1">
      <c r="E899" s="13"/>
      <c r="F899" s="13"/>
    </row>
    <row r="900" ht="15.75" customHeight="1">
      <c r="E900" s="13"/>
      <c r="F900" s="13"/>
    </row>
    <row r="901" ht="15.75" customHeight="1">
      <c r="E901" s="13"/>
      <c r="F901" s="13"/>
    </row>
    <row r="902" ht="15.75" customHeight="1">
      <c r="E902" s="13"/>
      <c r="F902" s="13"/>
    </row>
    <row r="903" ht="15.75" customHeight="1">
      <c r="E903" s="13"/>
      <c r="F903" s="13"/>
    </row>
    <row r="904" ht="15.75" customHeight="1">
      <c r="E904" s="13"/>
      <c r="F904" s="13"/>
    </row>
    <row r="905" ht="15.75" customHeight="1">
      <c r="E905" s="13"/>
      <c r="F905" s="13"/>
    </row>
    <row r="906" ht="15.75" customHeight="1">
      <c r="E906" s="13"/>
      <c r="F906" s="13"/>
    </row>
    <row r="907" ht="15.75" customHeight="1">
      <c r="E907" s="13"/>
      <c r="F907" s="13"/>
    </row>
    <row r="908" ht="15.75" customHeight="1">
      <c r="E908" s="13"/>
      <c r="F908" s="13"/>
    </row>
    <row r="909" ht="15.75" customHeight="1">
      <c r="E909" s="13"/>
      <c r="F909" s="13"/>
    </row>
    <row r="910" ht="15.75" customHeight="1">
      <c r="E910" s="13"/>
      <c r="F910" s="13"/>
    </row>
    <row r="911" ht="15.75" customHeight="1">
      <c r="E911" s="13"/>
      <c r="F911" s="13"/>
    </row>
    <row r="912" ht="15.75" customHeight="1">
      <c r="E912" s="13"/>
      <c r="F912" s="13"/>
    </row>
    <row r="913" ht="15.75" customHeight="1">
      <c r="E913" s="13"/>
      <c r="F913" s="13"/>
    </row>
    <row r="914" ht="15.75" customHeight="1">
      <c r="E914" s="13"/>
      <c r="F914" s="13"/>
    </row>
    <row r="915" ht="15.75" customHeight="1">
      <c r="E915" s="13"/>
      <c r="F915" s="13"/>
    </row>
    <row r="916" ht="15.75" customHeight="1">
      <c r="E916" s="13"/>
      <c r="F916" s="13"/>
    </row>
    <row r="917" ht="15.75" customHeight="1">
      <c r="E917" s="13"/>
      <c r="F917" s="13"/>
    </row>
    <row r="918" ht="15.75" customHeight="1">
      <c r="E918" s="13"/>
      <c r="F918" s="13"/>
    </row>
    <row r="919" ht="15.75" customHeight="1">
      <c r="E919" s="13"/>
      <c r="F919" s="13"/>
    </row>
    <row r="920" ht="15.75" customHeight="1">
      <c r="E920" s="13"/>
      <c r="F920" s="13"/>
    </row>
    <row r="921" ht="15.75" customHeight="1">
      <c r="E921" s="13"/>
      <c r="F921" s="13"/>
    </row>
    <row r="922" ht="15.75" customHeight="1">
      <c r="E922" s="13"/>
      <c r="F922" s="13"/>
    </row>
    <row r="923" ht="15.75" customHeight="1">
      <c r="E923" s="13"/>
      <c r="F923" s="13"/>
    </row>
    <row r="924" ht="15.75" customHeight="1">
      <c r="E924" s="13"/>
      <c r="F924" s="13"/>
    </row>
    <row r="925" ht="15.75" customHeight="1">
      <c r="E925" s="13"/>
      <c r="F925" s="13"/>
    </row>
    <row r="926" ht="15.75" customHeight="1">
      <c r="E926" s="13"/>
      <c r="F926" s="13"/>
    </row>
    <row r="927" ht="15.75" customHeight="1">
      <c r="E927" s="13"/>
      <c r="F927" s="13"/>
    </row>
    <row r="928" ht="15.75" customHeight="1">
      <c r="E928" s="13"/>
      <c r="F928" s="13"/>
    </row>
    <row r="929" ht="15.75" customHeight="1">
      <c r="E929" s="13"/>
      <c r="F929" s="13"/>
    </row>
    <row r="930" ht="15.75" customHeight="1">
      <c r="E930" s="13"/>
      <c r="F930" s="13"/>
    </row>
    <row r="931" ht="15.75" customHeight="1">
      <c r="E931" s="13"/>
      <c r="F931" s="13"/>
    </row>
    <row r="932" ht="15.75" customHeight="1">
      <c r="E932" s="13"/>
      <c r="F932" s="13"/>
    </row>
    <row r="933" ht="15.75" customHeight="1">
      <c r="E933" s="13"/>
      <c r="F933" s="13"/>
    </row>
    <row r="934" ht="15.75" customHeight="1">
      <c r="E934" s="13"/>
      <c r="F934" s="13"/>
    </row>
    <row r="935" ht="15.75" customHeight="1">
      <c r="E935" s="13"/>
      <c r="F935" s="13"/>
    </row>
    <row r="936" ht="15.75" customHeight="1">
      <c r="E936" s="13"/>
      <c r="F936" s="13"/>
    </row>
    <row r="937" ht="15.75" customHeight="1">
      <c r="E937" s="13"/>
      <c r="F937" s="13"/>
    </row>
    <row r="938" ht="15.75" customHeight="1">
      <c r="E938" s="13"/>
      <c r="F938" s="13"/>
    </row>
    <row r="939" ht="15.75" customHeight="1">
      <c r="E939" s="13"/>
      <c r="F939" s="13"/>
    </row>
    <row r="940" ht="15.75" customHeight="1">
      <c r="E940" s="13"/>
      <c r="F940" s="13"/>
    </row>
    <row r="941" ht="15.75" customHeight="1">
      <c r="E941" s="13"/>
      <c r="F941" s="13"/>
    </row>
    <row r="942" ht="15.75" customHeight="1">
      <c r="E942" s="13"/>
      <c r="F942" s="13"/>
    </row>
    <row r="943" ht="15.75" customHeight="1">
      <c r="E943" s="13"/>
      <c r="F943" s="13"/>
    </row>
    <row r="944" ht="15.75" customHeight="1">
      <c r="E944" s="13"/>
      <c r="F944" s="13"/>
    </row>
    <row r="945" ht="15.75" customHeight="1">
      <c r="E945" s="13"/>
      <c r="F945" s="13"/>
    </row>
    <row r="946" ht="15.75" customHeight="1">
      <c r="E946" s="13"/>
      <c r="F946" s="13"/>
    </row>
    <row r="947" ht="15.75" customHeight="1">
      <c r="E947" s="13"/>
      <c r="F947" s="13"/>
    </row>
    <row r="948" ht="15.75" customHeight="1">
      <c r="E948" s="13"/>
      <c r="F948" s="13"/>
    </row>
    <row r="949" ht="15.75" customHeight="1">
      <c r="E949" s="13"/>
      <c r="F949" s="13"/>
    </row>
    <row r="950" ht="15.75" customHeight="1">
      <c r="E950" s="13"/>
      <c r="F950" s="13"/>
    </row>
    <row r="951" ht="15.75" customHeight="1">
      <c r="E951" s="13"/>
      <c r="F951" s="13"/>
    </row>
    <row r="952" ht="15.75" customHeight="1">
      <c r="E952" s="13"/>
      <c r="F952" s="13"/>
    </row>
    <row r="953" ht="15.75" customHeight="1">
      <c r="E953" s="13"/>
      <c r="F953" s="13"/>
    </row>
    <row r="954" ht="15.75" customHeight="1">
      <c r="E954" s="13"/>
      <c r="F954" s="13"/>
    </row>
    <row r="955" ht="15.75" customHeight="1">
      <c r="E955" s="13"/>
      <c r="F955" s="13"/>
    </row>
    <row r="956" ht="15.75" customHeight="1">
      <c r="E956" s="13"/>
      <c r="F956" s="13"/>
    </row>
    <row r="957" ht="15.75" customHeight="1">
      <c r="E957" s="13"/>
      <c r="F957" s="13"/>
    </row>
    <row r="958" ht="15.75" customHeight="1">
      <c r="E958" s="13"/>
      <c r="F958" s="13"/>
    </row>
    <row r="959" ht="15.75" customHeight="1">
      <c r="E959" s="13"/>
      <c r="F959" s="13"/>
    </row>
    <row r="960" ht="15.75" customHeight="1">
      <c r="E960" s="13"/>
      <c r="F960" s="13"/>
    </row>
    <row r="961" ht="15.75" customHeight="1">
      <c r="E961" s="13"/>
      <c r="F961" s="13"/>
    </row>
    <row r="962" ht="15.75" customHeight="1">
      <c r="E962" s="13"/>
      <c r="F962" s="13"/>
    </row>
    <row r="963" ht="15.75" customHeight="1">
      <c r="E963" s="13"/>
      <c r="F963" s="13"/>
    </row>
    <row r="964" ht="15.75" customHeight="1">
      <c r="E964" s="13"/>
      <c r="F964" s="13"/>
    </row>
    <row r="965" ht="15.75" customHeight="1">
      <c r="E965" s="13"/>
      <c r="F965" s="13"/>
    </row>
    <row r="966" ht="15.75" customHeight="1">
      <c r="E966" s="13"/>
      <c r="F966" s="13"/>
    </row>
    <row r="967" ht="15.75" customHeight="1">
      <c r="E967" s="13"/>
      <c r="F967" s="13"/>
    </row>
    <row r="968" ht="15.75" customHeight="1">
      <c r="E968" s="13"/>
      <c r="F968" s="13"/>
    </row>
    <row r="969" ht="15.75" customHeight="1">
      <c r="E969" s="13"/>
      <c r="F969" s="13"/>
    </row>
    <row r="970" ht="15.75" customHeight="1">
      <c r="E970" s="13"/>
      <c r="F970" s="13"/>
    </row>
    <row r="971" ht="15.75" customHeight="1">
      <c r="E971" s="13"/>
      <c r="F971" s="13"/>
    </row>
    <row r="972" ht="15.75" customHeight="1">
      <c r="E972" s="13"/>
      <c r="F972" s="13"/>
    </row>
    <row r="973" ht="15.75" customHeight="1">
      <c r="E973" s="13"/>
      <c r="F973" s="13"/>
    </row>
    <row r="974" ht="15.75" customHeight="1">
      <c r="E974" s="13"/>
      <c r="F974" s="13"/>
    </row>
    <row r="975" ht="15.75" customHeight="1">
      <c r="E975" s="13"/>
      <c r="F975" s="13"/>
    </row>
    <row r="976" ht="15.75" customHeight="1">
      <c r="E976" s="13"/>
      <c r="F976" s="13"/>
    </row>
    <row r="977" ht="15.75" customHeight="1">
      <c r="E977" s="13"/>
      <c r="F977" s="13"/>
    </row>
    <row r="978" ht="15.75" customHeight="1">
      <c r="E978" s="13"/>
      <c r="F978" s="13"/>
    </row>
    <row r="979" ht="15.75" customHeight="1">
      <c r="E979" s="13"/>
      <c r="F979" s="13"/>
    </row>
    <row r="980" ht="15.75" customHeight="1">
      <c r="E980" s="13"/>
      <c r="F980" s="13"/>
    </row>
    <row r="981" ht="15.75" customHeight="1">
      <c r="E981" s="13"/>
      <c r="F981" s="13"/>
    </row>
    <row r="982" ht="15.75" customHeight="1">
      <c r="E982" s="13"/>
      <c r="F982" s="13"/>
    </row>
    <row r="983" ht="15.75" customHeight="1">
      <c r="E983" s="13"/>
      <c r="F983" s="13"/>
    </row>
    <row r="984" ht="15.75" customHeight="1">
      <c r="E984" s="13"/>
      <c r="F984" s="13"/>
    </row>
    <row r="985" ht="15.75" customHeight="1">
      <c r="E985" s="13"/>
      <c r="F985" s="13"/>
    </row>
    <row r="986" ht="15.75" customHeight="1">
      <c r="E986" s="13"/>
      <c r="F986" s="13"/>
    </row>
    <row r="987" ht="15.75" customHeight="1">
      <c r="E987" s="13"/>
      <c r="F987" s="13"/>
    </row>
    <row r="988" ht="15.75" customHeight="1">
      <c r="E988" s="13"/>
      <c r="F988" s="13"/>
    </row>
    <row r="989" ht="15.75" customHeight="1">
      <c r="E989" s="13"/>
      <c r="F989" s="13"/>
    </row>
    <row r="990" ht="15.75" customHeight="1">
      <c r="E990" s="13"/>
      <c r="F990" s="13"/>
    </row>
    <row r="991" ht="15.75" customHeight="1">
      <c r="E991" s="13"/>
      <c r="F991" s="13"/>
    </row>
    <row r="992" ht="15.75" customHeight="1">
      <c r="E992" s="13"/>
      <c r="F992" s="13"/>
    </row>
    <row r="993" ht="15.75" customHeight="1">
      <c r="E993" s="13"/>
      <c r="F993" s="13"/>
    </row>
    <row r="994" ht="15.75" customHeight="1">
      <c r="E994" s="13"/>
      <c r="F994" s="13"/>
    </row>
    <row r="995" ht="15.75" customHeight="1">
      <c r="E995" s="13"/>
      <c r="F995" s="13"/>
    </row>
    <row r="996" ht="15.75" customHeight="1">
      <c r="E996" s="13"/>
      <c r="F996" s="13"/>
    </row>
    <row r="997" ht="15.75" customHeight="1">
      <c r="E997" s="13"/>
      <c r="F997" s="13"/>
    </row>
    <row r="998" ht="15.75" customHeight="1">
      <c r="E998" s="13"/>
      <c r="F998" s="13"/>
    </row>
    <row r="999" ht="15.75" customHeight="1">
      <c r="E999" s="13"/>
      <c r="F999" s="13"/>
    </row>
    <row r="1000" ht="15.75" customHeight="1">
      <c r="E1000" s="13"/>
      <c r="F1000" s="13"/>
    </row>
  </sheetData>
  <autoFilter ref="$B$2:$F$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3"/>
      <c r="B2" s="1" t="s">
        <v>5</v>
      </c>
      <c r="C2" s="1" t="s">
        <v>9</v>
      </c>
    </row>
    <row r="3" ht="15.75" customHeight="1">
      <c r="A3" s="3"/>
      <c r="B3" s="3" t="s">
        <v>27</v>
      </c>
      <c r="C3" s="3" t="s">
        <v>28</v>
      </c>
    </row>
    <row r="4" ht="15.75" customHeight="1">
      <c r="A4" s="3"/>
      <c r="B4" s="3" t="s">
        <v>29</v>
      </c>
      <c r="C4" s="3" t="s">
        <v>30</v>
      </c>
    </row>
    <row r="5" ht="15.75" customHeight="1">
      <c r="A5" s="3"/>
      <c r="B5" s="3" t="s">
        <v>31</v>
      </c>
      <c r="C5" s="3" t="s">
        <v>32</v>
      </c>
    </row>
    <row r="6" ht="15.75" customHeight="1">
      <c r="A6" s="3"/>
      <c r="B6" s="3" t="s">
        <v>33</v>
      </c>
      <c r="C6" s="3" t="s">
        <v>34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5" width="7.38"/>
    <col customWidth="1" min="6" max="6" width="7.25"/>
    <col customWidth="1" min="7" max="7" width="8.63"/>
    <col customWidth="1" min="8" max="11" width="7.63"/>
    <col customWidth="1" min="12" max="12" width="7.25"/>
    <col customWidth="1" min="13" max="17" width="9.0"/>
  </cols>
  <sheetData>
    <row r="1" ht="15.75" customHeight="1"/>
    <row r="2" ht="15.75" customHeight="1">
      <c r="A2" s="15" t="s">
        <v>35</v>
      </c>
      <c r="B2" s="16"/>
      <c r="C2" s="16"/>
      <c r="D2" s="16"/>
      <c r="E2" s="17"/>
      <c r="G2" s="15" t="s">
        <v>36</v>
      </c>
      <c r="H2" s="16"/>
      <c r="I2" s="16"/>
      <c r="J2" s="16"/>
      <c r="K2" s="17"/>
      <c r="M2" s="15" t="s">
        <v>37</v>
      </c>
      <c r="N2" s="16"/>
      <c r="O2" s="16"/>
      <c r="P2" s="16"/>
      <c r="Q2" s="17"/>
    </row>
    <row r="3" ht="15.75" customHeight="1">
      <c r="A3" s="18"/>
      <c r="B3" s="19" t="s">
        <v>9</v>
      </c>
      <c r="C3" s="20"/>
      <c r="D3" s="20"/>
      <c r="E3" s="21"/>
      <c r="G3" s="18"/>
      <c r="H3" s="19" t="s">
        <v>9</v>
      </c>
      <c r="I3" s="20"/>
      <c r="J3" s="20"/>
      <c r="K3" s="21"/>
      <c r="M3" s="18"/>
      <c r="N3" s="19" t="s">
        <v>9</v>
      </c>
      <c r="O3" s="20"/>
      <c r="P3" s="20"/>
      <c r="Q3" s="21"/>
    </row>
    <row r="4" ht="15.75" customHeight="1">
      <c r="A4" s="22" t="s">
        <v>38</v>
      </c>
      <c r="B4" s="23" t="s">
        <v>28</v>
      </c>
      <c r="C4" s="24" t="s">
        <v>30</v>
      </c>
      <c r="D4" s="24" t="s">
        <v>32</v>
      </c>
      <c r="E4" s="25" t="s">
        <v>34</v>
      </c>
      <c r="F4" s="26"/>
      <c r="G4" s="22" t="s">
        <v>38</v>
      </c>
      <c r="H4" s="23" t="s">
        <v>28</v>
      </c>
      <c r="I4" s="24" t="s">
        <v>30</v>
      </c>
      <c r="J4" s="24" t="s">
        <v>32</v>
      </c>
      <c r="K4" s="25" t="s">
        <v>34</v>
      </c>
      <c r="L4" s="26"/>
      <c r="M4" s="22" t="s">
        <v>38</v>
      </c>
      <c r="N4" s="23" t="s">
        <v>28</v>
      </c>
      <c r="O4" s="24" t="s">
        <v>30</v>
      </c>
      <c r="P4" s="24" t="s">
        <v>32</v>
      </c>
      <c r="Q4" s="25" t="s">
        <v>34</v>
      </c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27" t="s">
        <v>39</v>
      </c>
      <c r="B5" s="28">
        <v>0.5</v>
      </c>
      <c r="C5" s="29">
        <v>0.58</v>
      </c>
      <c r="D5" s="29">
        <v>0.67</v>
      </c>
      <c r="E5" s="30">
        <v>0.78</v>
      </c>
      <c r="G5" s="31" t="s">
        <v>39</v>
      </c>
      <c r="H5" s="32">
        <v>0.6</v>
      </c>
      <c r="I5" s="33">
        <v>0.7</v>
      </c>
      <c r="J5" s="33">
        <v>0.81</v>
      </c>
      <c r="K5" s="34">
        <v>0.94</v>
      </c>
      <c r="M5" s="31" t="s">
        <v>39</v>
      </c>
      <c r="N5" s="32">
        <v>0.78</v>
      </c>
      <c r="O5" s="33">
        <v>0.91</v>
      </c>
      <c r="P5" s="33">
        <v>1.06</v>
      </c>
      <c r="Q5" s="34">
        <v>1.23</v>
      </c>
    </row>
    <row r="6" ht="15.75" customHeight="1">
      <c r="A6" s="27" t="s">
        <v>40</v>
      </c>
      <c r="B6" s="28">
        <v>0.65</v>
      </c>
      <c r="C6" s="29">
        <v>0.75</v>
      </c>
      <c r="D6" s="29">
        <v>0.87</v>
      </c>
      <c r="E6" s="30">
        <v>1.01</v>
      </c>
      <c r="G6" s="31" t="s">
        <v>40</v>
      </c>
      <c r="H6" s="28">
        <v>0.78</v>
      </c>
      <c r="I6" s="29">
        <v>0.9</v>
      </c>
      <c r="J6" s="29">
        <v>1.05</v>
      </c>
      <c r="K6" s="30">
        <v>1.22</v>
      </c>
      <c r="M6" s="31" t="s">
        <v>40</v>
      </c>
      <c r="N6" s="28">
        <v>1.02</v>
      </c>
      <c r="O6" s="29">
        <v>1.17</v>
      </c>
      <c r="P6" s="29">
        <v>1.37</v>
      </c>
      <c r="Q6" s="30">
        <v>1.59</v>
      </c>
    </row>
    <row r="7" ht="15.75" customHeight="1">
      <c r="A7" s="27" t="s">
        <v>41</v>
      </c>
      <c r="B7" s="28">
        <v>0.85</v>
      </c>
      <c r="C7" s="29">
        <v>0.98</v>
      </c>
      <c r="D7" s="29">
        <v>1.13</v>
      </c>
      <c r="E7" s="30">
        <v>1.3</v>
      </c>
      <c r="G7" s="31" t="s">
        <v>41</v>
      </c>
      <c r="H7" s="28">
        <v>1.02</v>
      </c>
      <c r="I7" s="29">
        <v>1.18</v>
      </c>
      <c r="J7" s="29">
        <v>1.36</v>
      </c>
      <c r="K7" s="30">
        <v>1.56</v>
      </c>
      <c r="M7" s="31" t="s">
        <v>41</v>
      </c>
      <c r="N7" s="28">
        <v>1.33</v>
      </c>
      <c r="O7" s="29">
        <v>1.54</v>
      </c>
      <c r="P7" s="29">
        <v>1.77</v>
      </c>
      <c r="Q7" s="30">
        <v>2.03</v>
      </c>
    </row>
    <row r="8" ht="15.75" customHeight="1">
      <c r="A8" s="27" t="s">
        <v>42</v>
      </c>
      <c r="B8" s="28">
        <v>1.11</v>
      </c>
      <c r="C8" s="29">
        <v>1.28</v>
      </c>
      <c r="D8" s="29">
        <v>1.48</v>
      </c>
      <c r="E8" s="30">
        <v>1.71</v>
      </c>
      <c r="G8" s="31" t="s">
        <v>42</v>
      </c>
      <c r="H8" s="28">
        <v>1.34</v>
      </c>
      <c r="I8" s="29">
        <v>1.54</v>
      </c>
      <c r="J8" s="29">
        <v>1.78</v>
      </c>
      <c r="K8" s="30">
        <v>2.06</v>
      </c>
      <c r="M8" s="31" t="s">
        <v>42</v>
      </c>
      <c r="N8" s="28">
        <v>1.75</v>
      </c>
      <c r="O8" s="29">
        <v>2.01</v>
      </c>
      <c r="P8" s="29">
        <v>2.32</v>
      </c>
      <c r="Q8" s="30">
        <v>2.68</v>
      </c>
    </row>
    <row r="9" ht="15.75" customHeight="1">
      <c r="A9" s="27" t="s">
        <v>43</v>
      </c>
      <c r="B9" s="28">
        <v>1.45</v>
      </c>
      <c r="C9" s="29">
        <v>1.67</v>
      </c>
      <c r="D9" s="29">
        <v>1.93</v>
      </c>
      <c r="E9" s="30">
        <v>2.22</v>
      </c>
      <c r="G9" s="31" t="s">
        <v>43</v>
      </c>
      <c r="H9" s="28">
        <v>1.74</v>
      </c>
      <c r="I9" s="29">
        <v>2.01</v>
      </c>
      <c r="J9" s="29">
        <v>2.32</v>
      </c>
      <c r="K9" s="30">
        <v>2.67</v>
      </c>
      <c r="M9" s="31" t="s">
        <v>43</v>
      </c>
      <c r="N9" s="28">
        <v>2.27</v>
      </c>
      <c r="O9" s="29">
        <v>2.62</v>
      </c>
      <c r="P9" s="29">
        <v>3.02</v>
      </c>
      <c r="Q9" s="30">
        <v>3.48</v>
      </c>
    </row>
    <row r="10" ht="15.75" customHeight="1">
      <c r="A10" s="27" t="s">
        <v>44</v>
      </c>
      <c r="B10" s="28">
        <v>1.89</v>
      </c>
      <c r="C10" s="29">
        <v>2.18</v>
      </c>
      <c r="D10" s="29">
        <v>2.51</v>
      </c>
      <c r="E10" s="30">
        <v>2.89</v>
      </c>
      <c r="G10" s="31" t="s">
        <v>44</v>
      </c>
      <c r="H10" s="28">
        <v>2.27</v>
      </c>
      <c r="I10" s="29">
        <v>2.62</v>
      </c>
      <c r="J10" s="29">
        <v>3.02</v>
      </c>
      <c r="K10" s="30">
        <v>3.47</v>
      </c>
      <c r="M10" s="31" t="s">
        <v>44</v>
      </c>
      <c r="N10" s="28">
        <v>2.96</v>
      </c>
      <c r="O10" s="29">
        <v>3.41</v>
      </c>
      <c r="P10" s="29">
        <v>3.93</v>
      </c>
      <c r="Q10" s="30">
        <v>4.52</v>
      </c>
    </row>
    <row r="11" ht="15.75" customHeight="1">
      <c r="A11" s="27" t="s">
        <v>45</v>
      </c>
      <c r="B11" s="28">
        <v>2.46</v>
      </c>
      <c r="C11" s="29">
        <v>2.83</v>
      </c>
      <c r="D11" s="29">
        <v>3.26</v>
      </c>
      <c r="E11" s="30">
        <v>3.75</v>
      </c>
      <c r="G11" s="31" t="s">
        <v>45</v>
      </c>
      <c r="H11" s="28">
        <v>2.96</v>
      </c>
      <c r="I11" s="29">
        <v>3.4</v>
      </c>
      <c r="J11" s="29">
        <v>3.92</v>
      </c>
      <c r="K11" s="30">
        <v>4.5</v>
      </c>
      <c r="M11" s="31" t="s">
        <v>45</v>
      </c>
      <c r="N11" s="28">
        <v>3.85</v>
      </c>
      <c r="O11" s="29">
        <v>4.42</v>
      </c>
      <c r="P11" s="29">
        <v>5.1</v>
      </c>
      <c r="Q11" s="30">
        <v>5.85</v>
      </c>
    </row>
    <row r="12" ht="15.75" customHeight="1">
      <c r="A12" s="35" t="s">
        <v>46</v>
      </c>
      <c r="B12" s="36">
        <v>3.2</v>
      </c>
      <c r="C12" s="37">
        <v>3.68</v>
      </c>
      <c r="D12" s="37">
        <v>4.24</v>
      </c>
      <c r="E12" s="38">
        <v>4.88</v>
      </c>
      <c r="G12" s="39" t="s">
        <v>46</v>
      </c>
      <c r="H12" s="36">
        <v>3.84</v>
      </c>
      <c r="I12" s="37">
        <v>4.42</v>
      </c>
      <c r="J12" s="37">
        <v>5.09</v>
      </c>
      <c r="K12" s="38">
        <v>5.86</v>
      </c>
      <c r="M12" s="39" t="s">
        <v>46</v>
      </c>
      <c r="N12" s="36">
        <v>5.0</v>
      </c>
      <c r="O12" s="37">
        <v>5.75</v>
      </c>
      <c r="P12" s="37">
        <v>6.62</v>
      </c>
      <c r="Q12" s="38">
        <v>7.62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E2"/>
    <mergeCell ref="G2:K2"/>
    <mergeCell ref="M2:Q2"/>
    <mergeCell ref="B3:E3"/>
    <mergeCell ref="H3:K3"/>
    <mergeCell ref="N3:Q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9.75"/>
    <col customWidth="1" min="3" max="3" width="8.13"/>
    <col customWidth="1" min="4" max="4" width="10.13"/>
    <col customWidth="1" min="5" max="5" width="9.25"/>
    <col customWidth="1" min="6" max="6" width="9.75"/>
    <col customWidth="1" min="7" max="7" width="8.13"/>
    <col customWidth="1" min="8" max="8" width="8.38"/>
    <col customWidth="1" min="9" max="9" width="9.38"/>
    <col customWidth="1" min="10" max="10" width="9.75"/>
    <col customWidth="1" min="11" max="11" width="9.38"/>
    <col customWidth="1" min="12" max="12" width="8.38"/>
    <col customWidth="1" min="13" max="13" width="9.25"/>
    <col customWidth="1" min="14" max="14" width="9.75"/>
    <col customWidth="1" min="15" max="15" width="8.13"/>
    <col customWidth="1" min="16" max="16" width="8.38"/>
    <col customWidth="1" min="17" max="17" width="9.38"/>
    <col customWidth="1" min="18" max="18" width="9.75"/>
    <col customWidth="1" min="19" max="20" width="8.13"/>
    <col customWidth="1" min="21" max="21" width="10.88"/>
    <col customWidth="1" min="23" max="23" width="11.0"/>
    <col customWidth="1" min="24" max="24" width="10.25"/>
    <col customWidth="1" min="25" max="25" width="10.63"/>
    <col customWidth="1" min="26" max="26" width="11.38"/>
    <col customWidth="1" min="27" max="27" width="9.63"/>
    <col customWidth="1" min="28" max="28" width="10.38"/>
    <col customWidth="1" min="29" max="29" width="9.0"/>
    <col customWidth="1" min="30" max="30" width="10.0"/>
    <col customWidth="1" min="31" max="31" width="8.63"/>
    <col customWidth="1" min="32" max="32" width="8.38"/>
    <col customWidth="1" min="33" max="33" width="9.38"/>
    <col customWidth="1" min="34" max="34" width="9.88"/>
    <col customWidth="1" min="35" max="36" width="7.75"/>
  </cols>
  <sheetData>
    <row r="1" ht="15.75" customHeight="1">
      <c r="A1" s="40" t="s">
        <v>47</v>
      </c>
      <c r="F1" s="40" t="s">
        <v>47</v>
      </c>
      <c r="L1" s="40" t="s">
        <v>47</v>
      </c>
      <c r="R1" s="40" t="s">
        <v>47</v>
      </c>
      <c r="W1" s="40" t="s">
        <v>47</v>
      </c>
      <c r="AB1" s="40" t="s">
        <v>47</v>
      </c>
    </row>
    <row r="2" ht="15.75" customHeight="1"/>
    <row r="3" ht="15.75" customHeight="1">
      <c r="A3" s="41" t="s">
        <v>48</v>
      </c>
      <c r="B3" s="20"/>
      <c r="C3" s="20"/>
      <c r="D3" s="21"/>
      <c r="E3" s="42" t="s">
        <v>49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1"/>
      <c r="U3" s="43" t="s">
        <v>50</v>
      </c>
      <c r="V3" s="20"/>
      <c r="W3" s="20"/>
      <c r="X3" s="20"/>
      <c r="Y3" s="20"/>
      <c r="Z3" s="20"/>
      <c r="AA3" s="20"/>
      <c r="AB3" s="21"/>
      <c r="AC3" s="44" t="s">
        <v>51</v>
      </c>
      <c r="AD3" s="20"/>
      <c r="AE3" s="20"/>
      <c r="AF3" s="21"/>
      <c r="AG3" s="45" t="s">
        <v>52</v>
      </c>
      <c r="AH3" s="21"/>
      <c r="AI3" s="3" t="s">
        <v>53</v>
      </c>
    </row>
    <row r="4" ht="15.75" customHeight="1">
      <c r="A4" s="46"/>
      <c r="D4" s="47"/>
      <c r="E4" s="48"/>
      <c r="T4" s="47"/>
      <c r="U4" s="49"/>
      <c r="AB4" s="47"/>
      <c r="AC4" s="50">
        <v>2023.0</v>
      </c>
      <c r="AD4" s="51">
        <v>2023.0</v>
      </c>
      <c r="AE4" s="51">
        <v>2023.0</v>
      </c>
      <c r="AF4" s="52">
        <v>2023.0</v>
      </c>
      <c r="AG4" s="53"/>
      <c r="AH4" s="54"/>
      <c r="AJ4" s="55"/>
    </row>
    <row r="5" ht="15.75" customHeight="1">
      <c r="A5" s="56"/>
      <c r="B5" s="57"/>
      <c r="C5" s="57"/>
      <c r="D5" s="58"/>
      <c r="E5" s="59" t="s">
        <v>28</v>
      </c>
      <c r="F5" s="60" t="s">
        <v>28</v>
      </c>
      <c r="G5" s="60" t="s">
        <v>28</v>
      </c>
      <c r="H5" s="61" t="s">
        <v>28</v>
      </c>
      <c r="I5" s="59" t="s">
        <v>30</v>
      </c>
      <c r="J5" s="60" t="s">
        <v>30</v>
      </c>
      <c r="K5" s="60" t="s">
        <v>30</v>
      </c>
      <c r="L5" s="61" t="s">
        <v>30</v>
      </c>
      <c r="M5" s="59" t="s">
        <v>32</v>
      </c>
      <c r="N5" s="60" t="s">
        <v>32</v>
      </c>
      <c r="O5" s="60" t="s">
        <v>32</v>
      </c>
      <c r="P5" s="61" t="s">
        <v>32</v>
      </c>
      <c r="Q5" s="59" t="s">
        <v>34</v>
      </c>
      <c r="R5" s="60" t="s">
        <v>34</v>
      </c>
      <c r="S5" s="60" t="s">
        <v>34</v>
      </c>
      <c r="T5" s="61" t="s">
        <v>34</v>
      </c>
      <c r="U5" s="62" t="s">
        <v>13</v>
      </c>
      <c r="V5" s="63" t="s">
        <v>13</v>
      </c>
      <c r="W5" s="63" t="s">
        <v>13</v>
      </c>
      <c r="X5" s="64" t="s">
        <v>13</v>
      </c>
      <c r="Y5" s="62" t="s">
        <v>26</v>
      </c>
      <c r="Z5" s="63" t="s">
        <v>26</v>
      </c>
      <c r="AA5" s="63" t="s">
        <v>26</v>
      </c>
      <c r="AB5" s="64" t="s">
        <v>26</v>
      </c>
      <c r="AC5" s="65">
        <v>6.0</v>
      </c>
      <c r="AD5" s="66">
        <v>6.0</v>
      </c>
      <c r="AE5" s="66">
        <v>6.0</v>
      </c>
      <c r="AF5" s="67">
        <v>6.0</v>
      </c>
      <c r="AG5" s="53"/>
      <c r="AH5" s="54"/>
    </row>
    <row r="6" ht="15.75" customHeight="1">
      <c r="A6" s="68" t="s">
        <v>54</v>
      </c>
      <c r="B6" s="69" t="s">
        <v>8</v>
      </c>
      <c r="C6" s="69" t="s">
        <v>10</v>
      </c>
      <c r="D6" s="70" t="s">
        <v>55</v>
      </c>
      <c r="E6" s="71" t="s">
        <v>54</v>
      </c>
      <c r="F6" s="72" t="s">
        <v>8</v>
      </c>
      <c r="G6" s="72" t="s">
        <v>10</v>
      </c>
      <c r="H6" s="73" t="s">
        <v>55</v>
      </c>
      <c r="I6" s="71" t="s">
        <v>54</v>
      </c>
      <c r="J6" s="72" t="s">
        <v>8</v>
      </c>
      <c r="K6" s="72" t="s">
        <v>10</v>
      </c>
      <c r="L6" s="73" t="s">
        <v>55</v>
      </c>
      <c r="M6" s="71" t="s">
        <v>54</v>
      </c>
      <c r="N6" s="72" t="s">
        <v>8</v>
      </c>
      <c r="O6" s="72" t="s">
        <v>10</v>
      </c>
      <c r="P6" s="73" t="s">
        <v>55</v>
      </c>
      <c r="Q6" s="71" t="s">
        <v>54</v>
      </c>
      <c r="R6" s="72" t="s">
        <v>8</v>
      </c>
      <c r="S6" s="72" t="s">
        <v>10</v>
      </c>
      <c r="T6" s="73" t="s">
        <v>55</v>
      </c>
      <c r="U6" s="74" t="s">
        <v>54</v>
      </c>
      <c r="V6" s="75" t="s">
        <v>8</v>
      </c>
      <c r="W6" s="75" t="s">
        <v>10</v>
      </c>
      <c r="X6" s="76" t="s">
        <v>55</v>
      </c>
      <c r="Y6" s="74" t="s">
        <v>54</v>
      </c>
      <c r="Z6" s="75" t="s">
        <v>8</v>
      </c>
      <c r="AA6" s="75" t="s">
        <v>10</v>
      </c>
      <c r="AB6" s="76" t="s">
        <v>55</v>
      </c>
      <c r="AC6" s="77" t="s">
        <v>54</v>
      </c>
      <c r="AD6" s="78" t="s">
        <v>8</v>
      </c>
      <c r="AE6" s="78" t="s">
        <v>10</v>
      </c>
      <c r="AF6" s="79" t="s">
        <v>55</v>
      </c>
      <c r="AG6" s="80" t="s">
        <v>56</v>
      </c>
      <c r="AH6" s="81" t="s">
        <v>57</v>
      </c>
    </row>
    <row r="7" ht="15.75" customHeight="1">
      <c r="A7" s="82">
        <f>SUMIF(Orders!C:C,"Completed",Orders!G:G)</f>
        <v>47670</v>
      </c>
      <c r="B7" s="83">
        <f>SUMIF(Orders!C:C,"Completed",Orders!I:I)</f>
        <v>12245</v>
      </c>
      <c r="C7" s="83">
        <f>SUMIF(Orders!C:C,"Completed",Orders!K:K)</f>
        <v>872.08</v>
      </c>
      <c r="D7" s="84">
        <f>A7-B7-C7</f>
        <v>34552.92</v>
      </c>
      <c r="E7" s="85">
        <f>SUMIFS(Orders!G:G, Orders!C:C, "Completed", Orders!J:J, "North")
</f>
        <v>10420</v>
      </c>
      <c r="F7" s="86">
        <f>SUMIFS(Orders!I:I, Orders!C:C, "Completed", Orders!J:J, "North")
</f>
        <v>2686</v>
      </c>
      <c r="G7" s="86">
        <f>SUMIFS(Orders!K:K, Orders!C:C, "Completed", Orders!J:J, "North")
</f>
        <v>147.68</v>
      </c>
      <c r="H7" s="87">
        <f>E7-F7-G7</f>
        <v>7586.32</v>
      </c>
      <c r="I7" s="85">
        <f>SUMIFS(Orders!G:G, Orders!C:C, "Completed", Orders!J:J, "East")
</f>
        <v>10990</v>
      </c>
      <c r="J7" s="86">
        <f>SUMIFS(Orders!I:I, Orders!C:C, "Completed", Orders!J:J, "East")
</f>
        <v>2819</v>
      </c>
      <c r="K7" s="86">
        <f>SUMIFS(Orders!K:K, Orders!C:C, "Completed", Orders!J:J, "East")
</f>
        <v>186.97</v>
      </c>
      <c r="L7" s="87">
        <f>I7-J7-K7</f>
        <v>7984.03</v>
      </c>
      <c r="M7" s="85">
        <f>SUMIFS(Orders!G:G, Orders!C:C, "Completed", Orders!J:J, "South")</f>
        <v>13535</v>
      </c>
      <c r="N7" s="86">
        <f>SUMIFS(Orders!I:I, Orders!C:C, "Completed", Orders!J:J, "South")</f>
        <v>3466</v>
      </c>
      <c r="O7" s="86">
        <f>SUMIFS(Orders!K:K, Orders!C:C, "Completed", Orders!J:J, "South")</f>
        <v>247.01</v>
      </c>
      <c r="P7" s="87">
        <f>M7-N7-O7</f>
        <v>9821.99</v>
      </c>
      <c r="Q7" s="85">
        <f>SUMIFS(Orders!G:G, Orders!C:C, "Completed", Orders!J:J, "West")</f>
        <v>12725</v>
      </c>
      <c r="R7" s="86">
        <f>SUMIFS(Orders!I:I, Orders!C:C, "Completed", Orders!J:J, "West")</f>
        <v>3274</v>
      </c>
      <c r="S7" s="86">
        <f>SUMIFS(Orders!K:K, Orders!C:C, "Completed", Orders!J:J, "West")</f>
        <v>290.42</v>
      </c>
      <c r="T7" s="87">
        <f>Q7-R7-S7</f>
        <v>9160.58</v>
      </c>
      <c r="U7" s="88">
        <f>SUMIFS(Orders!G:G, Orders!C:C, "Completed",Orders!D:D,"Smartphone")</f>
        <v>42000</v>
      </c>
      <c r="V7" s="89">
        <f>SUMIFS(Orders!I:I, Orders!C:C, "Completed",Orders!D:D,"Smartphone")</f>
        <v>11200</v>
      </c>
      <c r="W7" s="89">
        <f>SUMIFS(Orders!K:K, Orders!C:C, "Completed",Orders!D:D,"Smartphone")</f>
        <v>396.77</v>
      </c>
      <c r="X7" s="90">
        <f>U7-V7-W7</f>
        <v>30403.23</v>
      </c>
      <c r="Y7" s="88">
        <f>SUMIFS(Orders!G:G, Orders!C:C, "Completed",Orders!D:D,"&lt;&gt;Smartphone")
</f>
        <v>5670</v>
      </c>
      <c r="Z7" s="89">
        <f>SUMIFS(Orders!I:I, Orders!C:C, "Completed",Orders!D:D,"&lt;&gt;Smartphone")
</f>
        <v>1045</v>
      </c>
      <c r="AA7" s="89">
        <f>SUMIFS(Orders!K:K, Orders!C:C, "Completed",Orders!D:D,"&lt;&gt;Smartphone")
</f>
        <v>475.31</v>
      </c>
      <c r="AB7" s="90">
        <f>Y7-Z7-AA7</f>
        <v>4149.69</v>
      </c>
      <c r="AC7" s="91">
        <f>SUMIFS(Orders!G:G,Orders!C:C, "Completed",Orders!L:L,"6")</f>
        <v>8960</v>
      </c>
      <c r="AD7" s="92">
        <f>SUMIFS(Orders!I:I,Orders!C:C, "Completed",Orders!L:L,"6")</f>
        <v>2323</v>
      </c>
      <c r="AE7" s="92">
        <f>SUMIFS(Orders!K:K,Orders!C:C, "Completed",Orders!L:L,"6")</f>
        <v>147.3</v>
      </c>
      <c r="AF7" s="93">
        <f>AC7-AD7-AE7</f>
        <v>6489.7</v>
      </c>
      <c r="AG7" s="94">
        <f>SUMPRODUCT(Inventory!C3:C9,Inventory!E3:E9)</f>
        <v>18800</v>
      </c>
      <c r="AH7" s="95">
        <f>SUMPRODUCT(Inventory!C3:C9,Inventory!I3:I9)</f>
        <v>6555</v>
      </c>
      <c r="AI7" s="13"/>
      <c r="AJ7" s="13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D3"/>
    <mergeCell ref="E3:T3"/>
    <mergeCell ref="U3:AB3"/>
    <mergeCell ref="AC3:AF3"/>
    <mergeCell ref="AG3:AH3"/>
    <mergeCell ref="A4:D4"/>
    <mergeCell ref="E4:T4"/>
    <mergeCell ref="U4:AB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5"/>
    <col customWidth="1" min="3" max="3" width="6.13"/>
    <col customWidth="1" min="4" max="4" width="7.0"/>
    <col customWidth="1" min="5" max="5" width="6.63"/>
    <col customWidth="1" min="6" max="6" width="10.63"/>
    <col customWidth="1" min="7" max="7" width="11.0"/>
    <col customWidth="1" min="8" max="8" width="4.63"/>
    <col customWidth="1" min="9" max="9" width="7.0"/>
    <col customWidth="1" min="10" max="10" width="10.0"/>
    <col customWidth="1" min="11" max="11" width="10.63"/>
  </cols>
  <sheetData>
    <row r="1">
      <c r="J1" s="96"/>
    </row>
    <row r="2">
      <c r="B2" s="1" t="s">
        <v>24</v>
      </c>
      <c r="C2" s="97" t="s">
        <v>58</v>
      </c>
      <c r="D2" s="97" t="s">
        <v>6</v>
      </c>
      <c r="E2" s="1" t="s">
        <v>59</v>
      </c>
      <c r="F2" s="97" t="s">
        <v>60</v>
      </c>
      <c r="G2" s="1" t="s">
        <v>61</v>
      </c>
      <c r="H2" s="1" t="s">
        <v>62</v>
      </c>
      <c r="I2" s="1" t="s">
        <v>63</v>
      </c>
      <c r="J2" s="98" t="s">
        <v>64</v>
      </c>
      <c r="K2" s="97" t="s">
        <v>65</v>
      </c>
    </row>
    <row r="3">
      <c r="B3" s="3" t="s">
        <v>13</v>
      </c>
      <c r="C3" s="14">
        <v>80.0</v>
      </c>
      <c r="D3" s="14">
        <v>300.0</v>
      </c>
      <c r="E3" s="99">
        <v>200.0</v>
      </c>
      <c r="F3" s="100">
        <f t="shared" ref="F3:F9" si="1">C3*E3</f>
        <v>16000</v>
      </c>
      <c r="G3" s="13">
        <f t="shared" ref="G3:G9" si="2">E3*D3</f>
        <v>60000</v>
      </c>
      <c r="H3" s="9">
        <f>COUNTIFS(Orders!C:C,"Completed",Orders!D:D,B3)</f>
        <v>140</v>
      </c>
      <c r="I3" s="9">
        <f t="shared" ref="I3:I9" si="3">E3-H3</f>
        <v>60</v>
      </c>
      <c r="J3" s="101">
        <f t="shared" ref="J3:J9" si="4">C3*I3</f>
        <v>4800</v>
      </c>
      <c r="K3" s="13">
        <f t="shared" ref="K3:K9" si="5">I3*D3</f>
        <v>18000</v>
      </c>
    </row>
    <row r="4">
      <c r="B4" s="3" t="s">
        <v>18</v>
      </c>
      <c r="C4" s="14">
        <v>5.0</v>
      </c>
      <c r="D4" s="14">
        <v>25.0</v>
      </c>
      <c r="E4" s="99">
        <v>100.0</v>
      </c>
      <c r="F4" s="100">
        <f t="shared" si="1"/>
        <v>500</v>
      </c>
      <c r="G4" s="13">
        <f t="shared" si="2"/>
        <v>2500</v>
      </c>
      <c r="H4" s="9">
        <f>COUNTIFS(Orders!C:C,"Completed",Orders!D:D,B4)</f>
        <v>39</v>
      </c>
      <c r="I4" s="9">
        <f t="shared" si="3"/>
        <v>61</v>
      </c>
      <c r="J4" s="101">
        <f t="shared" si="4"/>
        <v>305</v>
      </c>
      <c r="K4" s="13">
        <f t="shared" si="5"/>
        <v>1525</v>
      </c>
    </row>
    <row r="5">
      <c r="B5" s="3" t="s">
        <v>20</v>
      </c>
      <c r="C5" s="14">
        <v>9.0</v>
      </c>
      <c r="D5" s="14">
        <v>50.0</v>
      </c>
      <c r="E5" s="99">
        <v>100.0</v>
      </c>
      <c r="F5" s="100">
        <f t="shared" si="1"/>
        <v>900</v>
      </c>
      <c r="G5" s="13">
        <f t="shared" si="2"/>
        <v>5000</v>
      </c>
      <c r="H5" s="9">
        <f>COUNTIFS(Orders!C:C,"Completed",Orders!D:D,B5)</f>
        <v>32</v>
      </c>
      <c r="I5" s="9">
        <f t="shared" si="3"/>
        <v>68</v>
      </c>
      <c r="J5" s="101">
        <f t="shared" si="4"/>
        <v>612</v>
      </c>
      <c r="K5" s="13">
        <f t="shared" si="5"/>
        <v>3400</v>
      </c>
    </row>
    <row r="6">
      <c r="B6" s="3" t="s">
        <v>23</v>
      </c>
      <c r="C6" s="14">
        <v>3.0</v>
      </c>
      <c r="D6" s="14">
        <v>25.0</v>
      </c>
      <c r="E6" s="99">
        <v>100.0</v>
      </c>
      <c r="F6" s="100">
        <f t="shared" si="1"/>
        <v>300</v>
      </c>
      <c r="G6" s="13">
        <f t="shared" si="2"/>
        <v>2500</v>
      </c>
      <c r="H6" s="9">
        <f>COUNTIFS(Orders!C:C,"Completed",Orders!D:D,B6)</f>
        <v>28</v>
      </c>
      <c r="I6" s="9">
        <f t="shared" si="3"/>
        <v>72</v>
      </c>
      <c r="J6" s="101">
        <f t="shared" si="4"/>
        <v>216</v>
      </c>
      <c r="K6" s="13">
        <f t="shared" si="5"/>
        <v>1800</v>
      </c>
    </row>
    <row r="7">
      <c r="B7" s="3" t="s">
        <v>22</v>
      </c>
      <c r="C7" s="14">
        <v>3.0</v>
      </c>
      <c r="D7" s="14">
        <v>20.0</v>
      </c>
      <c r="E7" s="99">
        <v>100.0</v>
      </c>
      <c r="F7" s="100">
        <f t="shared" si="1"/>
        <v>300</v>
      </c>
      <c r="G7" s="13">
        <f t="shared" si="2"/>
        <v>2000</v>
      </c>
      <c r="H7" s="9">
        <f>COUNTIFS(Orders!C:C,"Completed",Orders!D:D,B7)</f>
        <v>43</v>
      </c>
      <c r="I7" s="9">
        <f t="shared" si="3"/>
        <v>57</v>
      </c>
      <c r="J7" s="101">
        <f t="shared" si="4"/>
        <v>171</v>
      </c>
      <c r="K7" s="13">
        <f t="shared" si="5"/>
        <v>1140</v>
      </c>
    </row>
    <row r="8">
      <c r="B8" s="3" t="s">
        <v>15</v>
      </c>
      <c r="C8" s="14">
        <v>7.0</v>
      </c>
      <c r="D8" s="14">
        <v>30.0</v>
      </c>
      <c r="E8" s="99">
        <v>100.0</v>
      </c>
      <c r="F8" s="100">
        <f t="shared" si="1"/>
        <v>700</v>
      </c>
      <c r="G8" s="13">
        <f t="shared" si="2"/>
        <v>3000</v>
      </c>
      <c r="H8" s="9">
        <f>COUNTIFS(Orders!C:C,"Completed",Orders!D:D,B8)</f>
        <v>42</v>
      </c>
      <c r="I8" s="9">
        <f t="shared" si="3"/>
        <v>58</v>
      </c>
      <c r="J8" s="101">
        <f t="shared" si="4"/>
        <v>406</v>
      </c>
      <c r="K8" s="13">
        <f t="shared" si="5"/>
        <v>1740</v>
      </c>
    </row>
    <row r="9">
      <c r="B9" s="3" t="s">
        <v>16</v>
      </c>
      <c r="C9" s="14">
        <v>1.0</v>
      </c>
      <c r="D9" s="14">
        <v>5.0</v>
      </c>
      <c r="E9" s="99">
        <v>100.0</v>
      </c>
      <c r="F9" s="100">
        <f t="shared" si="1"/>
        <v>100</v>
      </c>
      <c r="G9" s="13">
        <f t="shared" si="2"/>
        <v>500</v>
      </c>
      <c r="H9" s="9">
        <f>COUNTIFS(Orders!C:C,"Completed",Orders!D:D,B9)</f>
        <v>55</v>
      </c>
      <c r="I9" s="9">
        <f t="shared" si="3"/>
        <v>45</v>
      </c>
      <c r="J9" s="101">
        <f t="shared" si="4"/>
        <v>45</v>
      </c>
      <c r="K9" s="13">
        <f t="shared" si="5"/>
        <v>225</v>
      </c>
    </row>
    <row r="10">
      <c r="B10" s="102"/>
      <c r="C10" s="102"/>
      <c r="D10" s="102"/>
      <c r="E10" s="102"/>
      <c r="F10" s="103">
        <f t="shared" ref="F10:G10" si="6">SUM(F3:F9)</f>
        <v>18800</v>
      </c>
      <c r="G10" s="103">
        <f t="shared" si="6"/>
        <v>75500</v>
      </c>
      <c r="H10" s="102"/>
      <c r="I10" s="102"/>
      <c r="J10" s="104">
        <f t="shared" ref="J10:K10" si="7">SUM(J3:J9)</f>
        <v>6555</v>
      </c>
      <c r="K10" s="103">
        <f t="shared" si="7"/>
        <v>27830</v>
      </c>
    </row>
    <row r="11">
      <c r="J11" s="96"/>
    </row>
    <row r="12">
      <c r="J12" s="96"/>
    </row>
    <row r="13">
      <c r="J13" s="96"/>
    </row>
    <row r="14">
      <c r="J14" s="96"/>
    </row>
    <row r="15">
      <c r="J15" s="96"/>
    </row>
    <row r="16">
      <c r="J16" s="96"/>
    </row>
    <row r="17">
      <c r="J17" s="96"/>
    </row>
    <row r="18">
      <c r="J18" s="96"/>
    </row>
    <row r="19">
      <c r="J19" s="96"/>
    </row>
    <row r="20">
      <c r="J20" s="96"/>
    </row>
    <row r="21">
      <c r="J21" s="96"/>
    </row>
    <row r="22">
      <c r="J22" s="96"/>
    </row>
    <row r="23">
      <c r="J23" s="96"/>
    </row>
    <row r="24">
      <c r="J24" s="96"/>
    </row>
    <row r="25">
      <c r="J25" s="96"/>
    </row>
    <row r="26">
      <c r="J26" s="96"/>
    </row>
    <row r="27">
      <c r="J27" s="96"/>
    </row>
    <row r="28">
      <c r="J28" s="96"/>
    </row>
    <row r="29">
      <c r="J29" s="96"/>
    </row>
    <row r="30">
      <c r="J30" s="96"/>
    </row>
    <row r="31">
      <c r="J31" s="96"/>
    </row>
    <row r="32">
      <c r="J32" s="96"/>
    </row>
    <row r="33">
      <c r="J33" s="96"/>
    </row>
    <row r="34">
      <c r="J34" s="96"/>
    </row>
    <row r="35">
      <c r="J35" s="96"/>
    </row>
    <row r="36">
      <c r="J36" s="96"/>
    </row>
    <row r="37">
      <c r="J37" s="96"/>
    </row>
    <row r="38">
      <c r="J38" s="96"/>
    </row>
    <row r="39">
      <c r="J39" s="96"/>
    </row>
    <row r="40">
      <c r="J40" s="96"/>
    </row>
    <row r="41">
      <c r="J41" s="96"/>
    </row>
    <row r="42">
      <c r="J42" s="96"/>
    </row>
    <row r="43">
      <c r="J43" s="96"/>
    </row>
    <row r="44">
      <c r="J44" s="96"/>
    </row>
    <row r="45">
      <c r="J45" s="96"/>
    </row>
    <row r="46">
      <c r="J46" s="96"/>
    </row>
    <row r="47">
      <c r="J47" s="96"/>
    </row>
    <row r="48">
      <c r="J48" s="96"/>
    </row>
    <row r="49">
      <c r="J49" s="96"/>
    </row>
    <row r="50">
      <c r="J50" s="96"/>
    </row>
    <row r="51">
      <c r="J51" s="96"/>
    </row>
    <row r="52">
      <c r="J52" s="96"/>
    </row>
    <row r="53">
      <c r="J53" s="96"/>
    </row>
    <row r="54">
      <c r="J54" s="96"/>
    </row>
    <row r="55">
      <c r="J55" s="96"/>
    </row>
    <row r="56">
      <c r="J56" s="96"/>
    </row>
    <row r="57">
      <c r="J57" s="96"/>
    </row>
    <row r="58">
      <c r="J58" s="96"/>
    </row>
    <row r="59">
      <c r="J59" s="96"/>
    </row>
    <row r="60">
      <c r="J60" s="96"/>
    </row>
    <row r="61">
      <c r="J61" s="96"/>
    </row>
    <row r="62">
      <c r="J62" s="96"/>
    </row>
    <row r="63">
      <c r="J63" s="96"/>
    </row>
    <row r="64">
      <c r="J64" s="96"/>
    </row>
    <row r="65">
      <c r="J65" s="96"/>
    </row>
    <row r="66">
      <c r="J66" s="96"/>
    </row>
    <row r="67">
      <c r="J67" s="96"/>
    </row>
    <row r="68">
      <c r="J68" s="96"/>
    </row>
    <row r="69">
      <c r="J69" s="96"/>
    </row>
    <row r="70">
      <c r="J70" s="96"/>
    </row>
    <row r="71">
      <c r="J71" s="96"/>
    </row>
    <row r="72">
      <c r="J72" s="96"/>
    </row>
    <row r="73">
      <c r="J73" s="96"/>
    </row>
    <row r="74">
      <c r="J74" s="96"/>
    </row>
    <row r="75">
      <c r="J75" s="96"/>
    </row>
    <row r="76">
      <c r="J76" s="96"/>
    </row>
    <row r="77">
      <c r="J77" s="96"/>
    </row>
    <row r="78">
      <c r="J78" s="96"/>
    </row>
    <row r="79">
      <c r="J79" s="96"/>
    </row>
    <row r="80">
      <c r="J80" s="96"/>
    </row>
    <row r="81">
      <c r="J81" s="96"/>
    </row>
    <row r="82">
      <c r="J82" s="96"/>
    </row>
    <row r="83">
      <c r="J83" s="96"/>
    </row>
    <row r="84">
      <c r="J84" s="96"/>
    </row>
    <row r="85">
      <c r="J85" s="96"/>
    </row>
    <row r="86">
      <c r="J86" s="96"/>
    </row>
    <row r="87">
      <c r="J87" s="96"/>
    </row>
    <row r="88">
      <c r="J88" s="96"/>
    </row>
    <row r="89">
      <c r="J89" s="96"/>
    </row>
    <row r="90">
      <c r="J90" s="96"/>
    </row>
    <row r="91">
      <c r="J91" s="96"/>
    </row>
    <row r="92">
      <c r="J92" s="96"/>
    </row>
    <row r="93">
      <c r="J93" s="96"/>
    </row>
    <row r="94">
      <c r="J94" s="96"/>
    </row>
    <row r="95">
      <c r="J95" s="96"/>
    </row>
    <row r="96">
      <c r="J96" s="96"/>
    </row>
    <row r="97">
      <c r="J97" s="96"/>
    </row>
    <row r="98">
      <c r="J98" s="96"/>
    </row>
    <row r="99">
      <c r="J99" s="96"/>
    </row>
    <row r="100">
      <c r="J100" s="96"/>
    </row>
    <row r="101">
      <c r="J101" s="96"/>
    </row>
    <row r="102">
      <c r="J102" s="96"/>
    </row>
    <row r="103">
      <c r="J103" s="96"/>
    </row>
    <row r="104">
      <c r="J104" s="96"/>
    </row>
    <row r="105">
      <c r="J105" s="96"/>
    </row>
    <row r="106">
      <c r="J106" s="96"/>
    </row>
    <row r="107">
      <c r="J107" s="96"/>
    </row>
    <row r="108">
      <c r="J108" s="96"/>
    </row>
    <row r="109">
      <c r="J109" s="96"/>
    </row>
    <row r="110">
      <c r="J110" s="96"/>
    </row>
    <row r="111">
      <c r="J111" s="96"/>
    </row>
    <row r="112">
      <c r="J112" s="96"/>
    </row>
    <row r="113">
      <c r="J113" s="96"/>
    </row>
    <row r="114">
      <c r="J114" s="96"/>
    </row>
    <row r="115">
      <c r="J115" s="96"/>
    </row>
    <row r="116">
      <c r="J116" s="96"/>
    </row>
    <row r="117">
      <c r="J117" s="96"/>
    </row>
    <row r="118">
      <c r="J118" s="96"/>
    </row>
    <row r="119">
      <c r="J119" s="96"/>
    </row>
    <row r="120">
      <c r="J120" s="96"/>
    </row>
    <row r="121">
      <c r="J121" s="96"/>
    </row>
    <row r="122">
      <c r="J122" s="96"/>
    </row>
    <row r="123">
      <c r="J123" s="96"/>
    </row>
    <row r="124">
      <c r="J124" s="96"/>
    </row>
    <row r="125">
      <c r="J125" s="96"/>
    </row>
    <row r="126">
      <c r="J126" s="96"/>
    </row>
    <row r="127">
      <c r="J127" s="96"/>
    </row>
    <row r="128">
      <c r="J128" s="96"/>
    </row>
    <row r="129">
      <c r="J129" s="96"/>
    </row>
    <row r="130">
      <c r="J130" s="96"/>
    </row>
    <row r="131">
      <c r="J131" s="96"/>
    </row>
    <row r="132">
      <c r="J132" s="96"/>
    </row>
    <row r="133">
      <c r="J133" s="96"/>
    </row>
    <row r="134">
      <c r="J134" s="96"/>
    </row>
    <row r="135">
      <c r="J135" s="96"/>
    </row>
    <row r="136">
      <c r="J136" s="96"/>
    </row>
    <row r="137">
      <c r="J137" s="96"/>
    </row>
    <row r="138">
      <c r="J138" s="96"/>
    </row>
    <row r="139">
      <c r="J139" s="96"/>
    </row>
    <row r="140">
      <c r="J140" s="96"/>
    </row>
    <row r="141">
      <c r="J141" s="96"/>
    </row>
    <row r="142">
      <c r="J142" s="96"/>
    </row>
    <row r="143">
      <c r="J143" s="96"/>
    </row>
    <row r="144">
      <c r="J144" s="96"/>
    </row>
    <row r="145">
      <c r="J145" s="96"/>
    </row>
    <row r="146">
      <c r="J146" s="96"/>
    </row>
    <row r="147">
      <c r="J147" s="96"/>
    </row>
    <row r="148">
      <c r="J148" s="96"/>
    </row>
    <row r="149">
      <c r="J149" s="96"/>
    </row>
    <row r="150">
      <c r="J150" s="96"/>
    </row>
    <row r="151">
      <c r="J151" s="96"/>
    </row>
    <row r="152">
      <c r="J152" s="96"/>
    </row>
    <row r="153">
      <c r="J153" s="96"/>
    </row>
    <row r="154">
      <c r="J154" s="96"/>
    </row>
    <row r="155">
      <c r="J155" s="96"/>
    </row>
    <row r="156">
      <c r="J156" s="96"/>
    </row>
    <row r="157">
      <c r="J157" s="96"/>
    </row>
    <row r="158">
      <c r="J158" s="96"/>
    </row>
    <row r="159">
      <c r="J159" s="96"/>
    </row>
    <row r="160">
      <c r="J160" s="96"/>
    </row>
    <row r="161">
      <c r="J161" s="96"/>
    </row>
    <row r="162">
      <c r="J162" s="96"/>
    </row>
    <row r="163">
      <c r="J163" s="96"/>
    </row>
    <row r="164">
      <c r="J164" s="96"/>
    </row>
    <row r="165">
      <c r="J165" s="96"/>
    </row>
    <row r="166">
      <c r="J166" s="96"/>
    </row>
    <row r="167">
      <c r="J167" s="96"/>
    </row>
    <row r="168">
      <c r="J168" s="96"/>
    </row>
    <row r="169">
      <c r="J169" s="96"/>
    </row>
    <row r="170">
      <c r="J170" s="96"/>
    </row>
    <row r="171">
      <c r="J171" s="96"/>
    </row>
    <row r="172">
      <c r="J172" s="96"/>
    </row>
    <row r="173">
      <c r="J173" s="96"/>
    </row>
    <row r="174">
      <c r="J174" s="96"/>
    </row>
    <row r="175">
      <c r="J175" s="96"/>
    </row>
    <row r="176">
      <c r="J176" s="96"/>
    </row>
    <row r="177">
      <c r="J177" s="96"/>
    </row>
    <row r="178">
      <c r="J178" s="96"/>
    </row>
    <row r="179">
      <c r="J179" s="96"/>
    </row>
    <row r="180">
      <c r="J180" s="96"/>
    </row>
    <row r="181">
      <c r="J181" s="96"/>
    </row>
    <row r="182">
      <c r="J182" s="96"/>
    </row>
    <row r="183">
      <c r="J183" s="96"/>
    </row>
    <row r="184">
      <c r="J184" s="96"/>
    </row>
    <row r="185">
      <c r="J185" s="96"/>
    </row>
    <row r="186">
      <c r="J186" s="96"/>
    </row>
    <row r="187">
      <c r="J187" s="96"/>
    </row>
    <row r="188">
      <c r="J188" s="96"/>
    </row>
    <row r="189">
      <c r="J189" s="96"/>
    </row>
    <row r="190">
      <c r="J190" s="96"/>
    </row>
    <row r="191">
      <c r="J191" s="96"/>
    </row>
    <row r="192">
      <c r="J192" s="96"/>
    </row>
    <row r="193">
      <c r="J193" s="96"/>
    </row>
    <row r="194">
      <c r="J194" s="96"/>
    </row>
    <row r="195">
      <c r="J195" s="96"/>
    </row>
    <row r="196">
      <c r="J196" s="96"/>
    </row>
    <row r="197">
      <c r="J197" s="96"/>
    </row>
    <row r="198">
      <c r="J198" s="96"/>
    </row>
    <row r="199">
      <c r="J199" s="96"/>
    </row>
    <row r="200">
      <c r="J200" s="96"/>
    </row>
    <row r="201">
      <c r="J201" s="96"/>
    </row>
    <row r="202">
      <c r="J202" s="96"/>
    </row>
    <row r="203">
      <c r="J203" s="96"/>
    </row>
    <row r="204">
      <c r="J204" s="96"/>
    </row>
    <row r="205">
      <c r="J205" s="96"/>
    </row>
    <row r="206">
      <c r="J206" s="96"/>
    </row>
    <row r="207">
      <c r="J207" s="96"/>
    </row>
    <row r="208">
      <c r="J208" s="96"/>
    </row>
    <row r="209">
      <c r="J209" s="96"/>
    </row>
    <row r="210">
      <c r="J210" s="96"/>
    </row>
    <row r="211">
      <c r="J211" s="96"/>
    </row>
    <row r="212">
      <c r="J212" s="96"/>
    </row>
    <row r="213">
      <c r="J213" s="96"/>
    </row>
    <row r="214">
      <c r="J214" s="96"/>
    </row>
    <row r="215">
      <c r="J215" s="96"/>
    </row>
    <row r="216">
      <c r="J216" s="96"/>
    </row>
    <row r="217">
      <c r="J217" s="96"/>
    </row>
    <row r="218">
      <c r="J218" s="96"/>
    </row>
    <row r="219">
      <c r="J219" s="96"/>
    </row>
    <row r="220">
      <c r="J220" s="96"/>
    </row>
    <row r="221">
      <c r="J221" s="96"/>
    </row>
    <row r="222">
      <c r="J222" s="96"/>
    </row>
    <row r="223">
      <c r="J223" s="96"/>
    </row>
    <row r="224">
      <c r="J224" s="96"/>
    </row>
    <row r="225">
      <c r="J225" s="96"/>
    </row>
    <row r="226">
      <c r="J226" s="96"/>
    </row>
    <row r="227">
      <c r="J227" s="96"/>
    </row>
    <row r="228">
      <c r="J228" s="96"/>
    </row>
    <row r="229">
      <c r="J229" s="96"/>
    </row>
    <row r="230">
      <c r="J230" s="96"/>
    </row>
    <row r="231">
      <c r="J231" s="96"/>
    </row>
    <row r="232">
      <c r="J232" s="96"/>
    </row>
    <row r="233">
      <c r="J233" s="96"/>
    </row>
    <row r="234">
      <c r="J234" s="96"/>
    </row>
    <row r="235">
      <c r="J235" s="96"/>
    </row>
    <row r="236">
      <c r="J236" s="96"/>
    </row>
    <row r="237">
      <c r="J237" s="96"/>
    </row>
    <row r="238">
      <c r="J238" s="96"/>
    </row>
    <row r="239">
      <c r="J239" s="96"/>
    </row>
    <row r="240">
      <c r="J240" s="96"/>
    </row>
    <row r="241">
      <c r="J241" s="96"/>
    </row>
    <row r="242">
      <c r="J242" s="96"/>
    </row>
    <row r="243">
      <c r="J243" s="96"/>
    </row>
    <row r="244">
      <c r="J244" s="96"/>
    </row>
    <row r="245">
      <c r="J245" s="96"/>
    </row>
    <row r="246">
      <c r="J246" s="96"/>
    </row>
    <row r="247">
      <c r="J247" s="96"/>
    </row>
    <row r="248">
      <c r="J248" s="96"/>
    </row>
    <row r="249">
      <c r="J249" s="96"/>
    </row>
    <row r="250">
      <c r="J250" s="96"/>
    </row>
    <row r="251">
      <c r="J251" s="96"/>
    </row>
    <row r="252">
      <c r="J252" s="96"/>
    </row>
    <row r="253">
      <c r="J253" s="96"/>
    </row>
    <row r="254">
      <c r="J254" s="96"/>
    </row>
    <row r="255">
      <c r="J255" s="96"/>
    </row>
    <row r="256">
      <c r="J256" s="96"/>
    </row>
    <row r="257">
      <c r="J257" s="96"/>
    </row>
    <row r="258">
      <c r="J258" s="96"/>
    </row>
    <row r="259">
      <c r="J259" s="96"/>
    </row>
    <row r="260">
      <c r="J260" s="96"/>
    </row>
    <row r="261">
      <c r="J261" s="96"/>
    </row>
    <row r="262">
      <c r="J262" s="96"/>
    </row>
    <row r="263">
      <c r="J263" s="96"/>
    </row>
    <row r="264">
      <c r="J264" s="96"/>
    </row>
    <row r="265">
      <c r="J265" s="96"/>
    </row>
    <row r="266">
      <c r="J266" s="96"/>
    </row>
    <row r="267">
      <c r="J267" s="96"/>
    </row>
    <row r="268">
      <c r="J268" s="96"/>
    </row>
    <row r="269">
      <c r="J269" s="96"/>
    </row>
    <row r="270">
      <c r="J270" s="96"/>
    </row>
    <row r="271">
      <c r="J271" s="96"/>
    </row>
    <row r="272">
      <c r="J272" s="96"/>
    </row>
    <row r="273">
      <c r="J273" s="96"/>
    </row>
    <row r="274">
      <c r="J274" s="96"/>
    </row>
    <row r="275">
      <c r="J275" s="96"/>
    </row>
    <row r="276">
      <c r="J276" s="96"/>
    </row>
    <row r="277">
      <c r="J277" s="96"/>
    </row>
    <row r="278">
      <c r="J278" s="96"/>
    </row>
    <row r="279">
      <c r="J279" s="96"/>
    </row>
    <row r="280">
      <c r="J280" s="96"/>
    </row>
    <row r="281">
      <c r="J281" s="96"/>
    </row>
    <row r="282">
      <c r="J282" s="96"/>
    </row>
    <row r="283">
      <c r="J283" s="96"/>
    </row>
    <row r="284">
      <c r="J284" s="96"/>
    </row>
    <row r="285">
      <c r="J285" s="96"/>
    </row>
    <row r="286">
      <c r="J286" s="96"/>
    </row>
    <row r="287">
      <c r="J287" s="96"/>
    </row>
    <row r="288">
      <c r="J288" s="96"/>
    </row>
    <row r="289">
      <c r="J289" s="96"/>
    </row>
    <row r="290">
      <c r="J290" s="96"/>
    </row>
    <row r="291">
      <c r="J291" s="96"/>
    </row>
    <row r="292">
      <c r="J292" s="96"/>
    </row>
    <row r="293">
      <c r="J293" s="96"/>
    </row>
    <row r="294">
      <c r="J294" s="96"/>
    </row>
    <row r="295">
      <c r="J295" s="96"/>
    </row>
    <row r="296">
      <c r="J296" s="96"/>
    </row>
    <row r="297">
      <c r="J297" s="96"/>
    </row>
    <row r="298">
      <c r="J298" s="96"/>
    </row>
    <row r="299">
      <c r="J299" s="96"/>
    </row>
    <row r="300">
      <c r="J300" s="96"/>
    </row>
    <row r="301">
      <c r="J301" s="96"/>
    </row>
    <row r="302">
      <c r="J302" s="96"/>
    </row>
    <row r="303">
      <c r="J303" s="96"/>
    </row>
    <row r="304">
      <c r="J304" s="96"/>
    </row>
    <row r="305">
      <c r="J305" s="96"/>
    </row>
    <row r="306">
      <c r="J306" s="96"/>
    </row>
    <row r="307">
      <c r="J307" s="96"/>
    </row>
    <row r="308">
      <c r="J308" s="96"/>
    </row>
    <row r="309">
      <c r="J309" s="96"/>
    </row>
    <row r="310">
      <c r="J310" s="96"/>
    </row>
    <row r="311">
      <c r="J311" s="96"/>
    </row>
    <row r="312">
      <c r="J312" s="96"/>
    </row>
    <row r="313">
      <c r="J313" s="96"/>
    </row>
    <row r="314">
      <c r="J314" s="96"/>
    </row>
    <row r="315">
      <c r="J315" s="96"/>
    </row>
    <row r="316">
      <c r="J316" s="96"/>
    </row>
    <row r="317">
      <c r="J317" s="96"/>
    </row>
    <row r="318">
      <c r="J318" s="96"/>
    </row>
    <row r="319">
      <c r="J319" s="96"/>
    </row>
    <row r="320">
      <c r="J320" s="96"/>
    </row>
    <row r="321">
      <c r="J321" s="96"/>
    </row>
    <row r="322">
      <c r="J322" s="96"/>
    </row>
    <row r="323">
      <c r="J323" s="96"/>
    </row>
    <row r="324">
      <c r="J324" s="96"/>
    </row>
    <row r="325">
      <c r="J325" s="96"/>
    </row>
    <row r="326">
      <c r="J326" s="96"/>
    </row>
    <row r="327">
      <c r="J327" s="96"/>
    </row>
    <row r="328">
      <c r="J328" s="96"/>
    </row>
    <row r="329">
      <c r="J329" s="96"/>
    </row>
    <row r="330">
      <c r="J330" s="96"/>
    </row>
    <row r="331">
      <c r="J331" s="96"/>
    </row>
    <row r="332">
      <c r="J332" s="96"/>
    </row>
    <row r="333">
      <c r="J333" s="96"/>
    </row>
    <row r="334">
      <c r="J334" s="96"/>
    </row>
    <row r="335">
      <c r="J335" s="96"/>
    </row>
    <row r="336">
      <c r="J336" s="96"/>
    </row>
    <row r="337">
      <c r="J337" s="96"/>
    </row>
    <row r="338">
      <c r="J338" s="96"/>
    </row>
    <row r="339">
      <c r="J339" s="96"/>
    </row>
    <row r="340">
      <c r="J340" s="96"/>
    </row>
    <row r="341">
      <c r="J341" s="96"/>
    </row>
    <row r="342">
      <c r="J342" s="96"/>
    </row>
    <row r="343">
      <c r="J343" s="96"/>
    </row>
    <row r="344">
      <c r="J344" s="96"/>
    </row>
    <row r="345">
      <c r="J345" s="96"/>
    </row>
    <row r="346">
      <c r="J346" s="96"/>
    </row>
    <row r="347">
      <c r="J347" s="96"/>
    </row>
    <row r="348">
      <c r="J348" s="96"/>
    </row>
    <row r="349">
      <c r="J349" s="96"/>
    </row>
    <row r="350">
      <c r="J350" s="96"/>
    </row>
    <row r="351">
      <c r="J351" s="96"/>
    </row>
    <row r="352">
      <c r="J352" s="96"/>
    </row>
    <row r="353">
      <c r="J353" s="96"/>
    </row>
    <row r="354">
      <c r="J354" s="96"/>
    </row>
    <row r="355">
      <c r="J355" s="96"/>
    </row>
    <row r="356">
      <c r="J356" s="96"/>
    </row>
    <row r="357">
      <c r="J357" s="96"/>
    </row>
    <row r="358">
      <c r="J358" s="96"/>
    </row>
    <row r="359">
      <c r="J359" s="96"/>
    </row>
    <row r="360">
      <c r="J360" s="96"/>
    </row>
    <row r="361">
      <c r="J361" s="96"/>
    </row>
    <row r="362">
      <c r="J362" s="96"/>
    </row>
    <row r="363">
      <c r="J363" s="96"/>
    </row>
    <row r="364">
      <c r="J364" s="96"/>
    </row>
    <row r="365">
      <c r="J365" s="96"/>
    </row>
    <row r="366">
      <c r="J366" s="96"/>
    </row>
    <row r="367">
      <c r="J367" s="96"/>
    </row>
    <row r="368">
      <c r="J368" s="96"/>
    </row>
    <row r="369">
      <c r="J369" s="96"/>
    </row>
    <row r="370">
      <c r="J370" s="96"/>
    </row>
    <row r="371">
      <c r="J371" s="96"/>
    </row>
    <row r="372">
      <c r="J372" s="96"/>
    </row>
    <row r="373">
      <c r="J373" s="96"/>
    </row>
    <row r="374">
      <c r="J374" s="96"/>
    </row>
    <row r="375">
      <c r="J375" s="96"/>
    </row>
    <row r="376">
      <c r="J376" s="96"/>
    </row>
    <row r="377">
      <c r="J377" s="96"/>
    </row>
    <row r="378">
      <c r="J378" s="96"/>
    </row>
    <row r="379">
      <c r="J379" s="96"/>
    </row>
    <row r="380">
      <c r="J380" s="96"/>
    </row>
    <row r="381">
      <c r="J381" s="96"/>
    </row>
    <row r="382">
      <c r="J382" s="96"/>
    </row>
    <row r="383">
      <c r="J383" s="96"/>
    </row>
    <row r="384">
      <c r="J384" s="96"/>
    </row>
    <row r="385">
      <c r="J385" s="96"/>
    </row>
    <row r="386">
      <c r="J386" s="96"/>
    </row>
    <row r="387">
      <c r="J387" s="96"/>
    </row>
    <row r="388">
      <c r="J388" s="96"/>
    </row>
    <row r="389">
      <c r="J389" s="96"/>
    </row>
    <row r="390">
      <c r="J390" s="96"/>
    </row>
    <row r="391">
      <c r="J391" s="96"/>
    </row>
    <row r="392">
      <c r="J392" s="96"/>
    </row>
    <row r="393">
      <c r="J393" s="96"/>
    </row>
    <row r="394">
      <c r="J394" s="96"/>
    </row>
    <row r="395">
      <c r="J395" s="96"/>
    </row>
    <row r="396">
      <c r="J396" s="96"/>
    </row>
    <row r="397">
      <c r="J397" s="96"/>
    </row>
    <row r="398">
      <c r="J398" s="96"/>
    </row>
    <row r="399">
      <c r="J399" s="96"/>
    </row>
    <row r="400">
      <c r="J400" s="96"/>
    </row>
    <row r="401">
      <c r="J401" s="96"/>
    </row>
    <row r="402">
      <c r="J402" s="96"/>
    </row>
    <row r="403">
      <c r="J403" s="96"/>
    </row>
    <row r="404">
      <c r="J404" s="96"/>
    </row>
    <row r="405">
      <c r="J405" s="96"/>
    </row>
    <row r="406">
      <c r="J406" s="96"/>
    </row>
    <row r="407">
      <c r="J407" s="96"/>
    </row>
    <row r="408">
      <c r="J408" s="96"/>
    </row>
    <row r="409">
      <c r="J409" s="96"/>
    </row>
    <row r="410">
      <c r="J410" s="96"/>
    </row>
    <row r="411">
      <c r="J411" s="96"/>
    </row>
    <row r="412">
      <c r="J412" s="96"/>
    </row>
    <row r="413">
      <c r="J413" s="96"/>
    </row>
    <row r="414">
      <c r="J414" s="96"/>
    </row>
    <row r="415">
      <c r="J415" s="96"/>
    </row>
    <row r="416">
      <c r="J416" s="96"/>
    </row>
    <row r="417">
      <c r="J417" s="96"/>
    </row>
    <row r="418">
      <c r="J418" s="96"/>
    </row>
    <row r="419">
      <c r="J419" s="96"/>
    </row>
    <row r="420">
      <c r="J420" s="96"/>
    </row>
    <row r="421">
      <c r="J421" s="96"/>
    </row>
    <row r="422">
      <c r="J422" s="96"/>
    </row>
    <row r="423">
      <c r="J423" s="96"/>
    </row>
    <row r="424">
      <c r="J424" s="96"/>
    </row>
    <row r="425">
      <c r="J425" s="96"/>
    </row>
    <row r="426">
      <c r="J426" s="96"/>
    </row>
    <row r="427">
      <c r="J427" s="96"/>
    </row>
    <row r="428">
      <c r="J428" s="96"/>
    </row>
    <row r="429">
      <c r="J429" s="96"/>
    </row>
    <row r="430">
      <c r="J430" s="96"/>
    </row>
    <row r="431">
      <c r="J431" s="96"/>
    </row>
    <row r="432">
      <c r="J432" s="96"/>
    </row>
    <row r="433">
      <c r="J433" s="96"/>
    </row>
    <row r="434">
      <c r="J434" s="96"/>
    </row>
    <row r="435">
      <c r="J435" s="96"/>
    </row>
    <row r="436">
      <c r="J436" s="96"/>
    </row>
    <row r="437">
      <c r="J437" s="96"/>
    </row>
    <row r="438">
      <c r="J438" s="96"/>
    </row>
    <row r="439">
      <c r="J439" s="96"/>
    </row>
    <row r="440">
      <c r="J440" s="96"/>
    </row>
    <row r="441">
      <c r="J441" s="96"/>
    </row>
    <row r="442">
      <c r="J442" s="96"/>
    </row>
    <row r="443">
      <c r="J443" s="96"/>
    </row>
    <row r="444">
      <c r="J444" s="96"/>
    </row>
    <row r="445">
      <c r="J445" s="96"/>
    </row>
    <row r="446">
      <c r="J446" s="96"/>
    </row>
    <row r="447">
      <c r="J447" s="96"/>
    </row>
    <row r="448">
      <c r="J448" s="96"/>
    </row>
    <row r="449">
      <c r="J449" s="96"/>
    </row>
    <row r="450">
      <c r="J450" s="96"/>
    </row>
    <row r="451">
      <c r="J451" s="96"/>
    </row>
    <row r="452">
      <c r="J452" s="96"/>
    </row>
    <row r="453">
      <c r="J453" s="96"/>
    </row>
    <row r="454">
      <c r="J454" s="96"/>
    </row>
    <row r="455">
      <c r="J455" s="96"/>
    </row>
    <row r="456">
      <c r="J456" s="96"/>
    </row>
    <row r="457">
      <c r="J457" s="96"/>
    </row>
    <row r="458">
      <c r="J458" s="96"/>
    </row>
    <row r="459">
      <c r="J459" s="96"/>
    </row>
    <row r="460">
      <c r="J460" s="96"/>
    </row>
    <row r="461">
      <c r="J461" s="96"/>
    </row>
    <row r="462">
      <c r="J462" s="96"/>
    </row>
    <row r="463">
      <c r="J463" s="96"/>
    </row>
    <row r="464">
      <c r="J464" s="96"/>
    </row>
    <row r="465">
      <c r="J465" s="96"/>
    </row>
    <row r="466">
      <c r="J466" s="96"/>
    </row>
    <row r="467">
      <c r="J467" s="96"/>
    </row>
    <row r="468">
      <c r="J468" s="96"/>
    </row>
    <row r="469">
      <c r="J469" s="96"/>
    </row>
    <row r="470">
      <c r="J470" s="96"/>
    </row>
    <row r="471">
      <c r="J471" s="96"/>
    </row>
    <row r="472">
      <c r="J472" s="96"/>
    </row>
    <row r="473">
      <c r="J473" s="96"/>
    </row>
    <row r="474">
      <c r="J474" s="96"/>
    </row>
    <row r="475">
      <c r="J475" s="96"/>
    </row>
    <row r="476">
      <c r="J476" s="96"/>
    </row>
    <row r="477">
      <c r="J477" s="96"/>
    </row>
    <row r="478">
      <c r="J478" s="96"/>
    </row>
    <row r="479">
      <c r="J479" s="96"/>
    </row>
    <row r="480">
      <c r="J480" s="96"/>
    </row>
    <row r="481">
      <c r="J481" s="96"/>
    </row>
    <row r="482">
      <c r="J482" s="96"/>
    </row>
    <row r="483">
      <c r="J483" s="96"/>
    </row>
    <row r="484">
      <c r="J484" s="96"/>
    </row>
    <row r="485">
      <c r="J485" s="96"/>
    </row>
    <row r="486">
      <c r="J486" s="96"/>
    </row>
    <row r="487">
      <c r="J487" s="96"/>
    </row>
    <row r="488">
      <c r="J488" s="96"/>
    </row>
    <row r="489">
      <c r="J489" s="96"/>
    </row>
    <row r="490">
      <c r="J490" s="96"/>
    </row>
    <row r="491">
      <c r="J491" s="96"/>
    </row>
    <row r="492">
      <c r="J492" s="96"/>
    </row>
    <row r="493">
      <c r="J493" s="96"/>
    </row>
    <row r="494">
      <c r="J494" s="96"/>
    </row>
    <row r="495">
      <c r="J495" s="96"/>
    </row>
    <row r="496">
      <c r="J496" s="96"/>
    </row>
    <row r="497">
      <c r="J497" s="96"/>
    </row>
    <row r="498">
      <c r="J498" s="96"/>
    </row>
    <row r="499">
      <c r="J499" s="96"/>
    </row>
    <row r="500">
      <c r="J500" s="96"/>
    </row>
    <row r="501">
      <c r="J501" s="96"/>
    </row>
    <row r="502">
      <c r="J502" s="96"/>
    </row>
    <row r="503">
      <c r="J503" s="96"/>
    </row>
    <row r="504">
      <c r="J504" s="96"/>
    </row>
    <row r="505">
      <c r="J505" s="96"/>
    </row>
    <row r="506">
      <c r="J506" s="96"/>
    </row>
    <row r="507">
      <c r="J507" s="96"/>
    </row>
    <row r="508">
      <c r="J508" s="96"/>
    </row>
    <row r="509">
      <c r="J509" s="96"/>
    </row>
    <row r="510">
      <c r="J510" s="96"/>
    </row>
    <row r="511">
      <c r="J511" s="96"/>
    </row>
    <row r="512">
      <c r="J512" s="96"/>
    </row>
    <row r="513">
      <c r="J513" s="96"/>
    </row>
    <row r="514">
      <c r="J514" s="96"/>
    </row>
    <row r="515">
      <c r="J515" s="96"/>
    </row>
    <row r="516">
      <c r="J516" s="96"/>
    </row>
    <row r="517">
      <c r="J517" s="96"/>
    </row>
    <row r="518">
      <c r="J518" s="96"/>
    </row>
    <row r="519">
      <c r="J519" s="96"/>
    </row>
    <row r="520">
      <c r="J520" s="96"/>
    </row>
    <row r="521">
      <c r="J521" s="96"/>
    </row>
    <row r="522">
      <c r="J522" s="96"/>
    </row>
    <row r="523">
      <c r="J523" s="96"/>
    </row>
    <row r="524">
      <c r="J524" s="96"/>
    </row>
    <row r="525">
      <c r="J525" s="96"/>
    </row>
    <row r="526">
      <c r="J526" s="96"/>
    </row>
    <row r="527">
      <c r="J527" s="96"/>
    </row>
    <row r="528">
      <c r="J528" s="96"/>
    </row>
    <row r="529">
      <c r="J529" s="96"/>
    </row>
    <row r="530">
      <c r="J530" s="96"/>
    </row>
    <row r="531">
      <c r="J531" s="96"/>
    </row>
    <row r="532">
      <c r="J532" s="96"/>
    </row>
    <row r="533">
      <c r="J533" s="96"/>
    </row>
    <row r="534">
      <c r="J534" s="96"/>
    </row>
    <row r="535">
      <c r="J535" s="96"/>
    </row>
    <row r="536">
      <c r="J536" s="96"/>
    </row>
    <row r="537">
      <c r="J537" s="96"/>
    </row>
    <row r="538">
      <c r="J538" s="96"/>
    </row>
    <row r="539">
      <c r="J539" s="96"/>
    </row>
    <row r="540">
      <c r="J540" s="96"/>
    </row>
    <row r="541">
      <c r="J541" s="96"/>
    </row>
    <row r="542">
      <c r="J542" s="96"/>
    </row>
    <row r="543">
      <c r="J543" s="96"/>
    </row>
    <row r="544">
      <c r="J544" s="96"/>
    </row>
    <row r="545">
      <c r="J545" s="96"/>
    </row>
    <row r="546">
      <c r="J546" s="96"/>
    </row>
    <row r="547">
      <c r="J547" s="96"/>
    </row>
    <row r="548">
      <c r="J548" s="96"/>
    </row>
    <row r="549">
      <c r="J549" s="96"/>
    </row>
    <row r="550">
      <c r="J550" s="96"/>
    </row>
    <row r="551">
      <c r="J551" s="96"/>
    </row>
    <row r="552">
      <c r="J552" s="96"/>
    </row>
    <row r="553">
      <c r="J553" s="96"/>
    </row>
    <row r="554">
      <c r="J554" s="96"/>
    </row>
    <row r="555">
      <c r="J555" s="96"/>
    </row>
    <row r="556">
      <c r="J556" s="96"/>
    </row>
    <row r="557">
      <c r="J557" s="96"/>
    </row>
    <row r="558">
      <c r="J558" s="96"/>
    </row>
    <row r="559">
      <c r="J559" s="96"/>
    </row>
    <row r="560">
      <c r="J560" s="96"/>
    </row>
    <row r="561">
      <c r="J561" s="96"/>
    </row>
    <row r="562">
      <c r="J562" s="96"/>
    </row>
    <row r="563">
      <c r="J563" s="96"/>
    </row>
    <row r="564">
      <c r="J564" s="96"/>
    </row>
    <row r="565">
      <c r="J565" s="96"/>
    </row>
    <row r="566">
      <c r="J566" s="96"/>
    </row>
    <row r="567">
      <c r="J567" s="96"/>
    </row>
    <row r="568">
      <c r="J568" s="96"/>
    </row>
    <row r="569">
      <c r="J569" s="96"/>
    </row>
    <row r="570">
      <c r="J570" s="96"/>
    </row>
    <row r="571">
      <c r="J571" s="96"/>
    </row>
    <row r="572">
      <c r="J572" s="96"/>
    </row>
    <row r="573">
      <c r="J573" s="96"/>
    </row>
    <row r="574">
      <c r="J574" s="96"/>
    </row>
    <row r="575">
      <c r="J575" s="96"/>
    </row>
    <row r="576">
      <c r="J576" s="96"/>
    </row>
    <row r="577">
      <c r="J577" s="96"/>
    </row>
    <row r="578">
      <c r="J578" s="96"/>
    </row>
    <row r="579">
      <c r="J579" s="96"/>
    </row>
    <row r="580">
      <c r="J580" s="96"/>
    </row>
    <row r="581">
      <c r="J581" s="96"/>
    </row>
    <row r="582">
      <c r="J582" s="96"/>
    </row>
    <row r="583">
      <c r="J583" s="96"/>
    </row>
    <row r="584">
      <c r="J584" s="96"/>
    </row>
    <row r="585">
      <c r="J585" s="96"/>
    </row>
    <row r="586">
      <c r="J586" s="96"/>
    </row>
    <row r="587">
      <c r="J587" s="96"/>
    </row>
    <row r="588">
      <c r="J588" s="96"/>
    </row>
    <row r="589">
      <c r="J589" s="96"/>
    </row>
    <row r="590">
      <c r="J590" s="96"/>
    </row>
    <row r="591">
      <c r="J591" s="96"/>
    </row>
    <row r="592">
      <c r="J592" s="96"/>
    </row>
    <row r="593">
      <c r="J593" s="96"/>
    </row>
    <row r="594">
      <c r="J594" s="96"/>
    </row>
    <row r="595">
      <c r="J595" s="96"/>
    </row>
    <row r="596">
      <c r="J596" s="96"/>
    </row>
    <row r="597">
      <c r="J597" s="96"/>
    </row>
    <row r="598">
      <c r="J598" s="96"/>
    </row>
    <row r="599">
      <c r="J599" s="96"/>
    </row>
    <row r="600">
      <c r="J600" s="96"/>
    </row>
    <row r="601">
      <c r="J601" s="96"/>
    </row>
    <row r="602">
      <c r="J602" s="96"/>
    </row>
    <row r="603">
      <c r="J603" s="96"/>
    </row>
    <row r="604">
      <c r="J604" s="96"/>
    </row>
    <row r="605">
      <c r="J605" s="96"/>
    </row>
    <row r="606">
      <c r="J606" s="96"/>
    </row>
    <row r="607">
      <c r="J607" s="96"/>
    </row>
    <row r="608">
      <c r="J608" s="96"/>
    </row>
    <row r="609">
      <c r="J609" s="96"/>
    </row>
    <row r="610">
      <c r="J610" s="96"/>
    </row>
    <row r="611">
      <c r="J611" s="96"/>
    </row>
    <row r="612">
      <c r="J612" s="96"/>
    </row>
    <row r="613">
      <c r="J613" s="96"/>
    </row>
    <row r="614">
      <c r="J614" s="96"/>
    </row>
    <row r="615">
      <c r="J615" s="96"/>
    </row>
    <row r="616">
      <c r="J616" s="96"/>
    </row>
    <row r="617">
      <c r="J617" s="96"/>
    </row>
    <row r="618">
      <c r="J618" s="96"/>
    </row>
    <row r="619">
      <c r="J619" s="96"/>
    </row>
    <row r="620">
      <c r="J620" s="96"/>
    </row>
    <row r="621">
      <c r="J621" s="96"/>
    </row>
    <row r="622">
      <c r="J622" s="96"/>
    </row>
    <row r="623">
      <c r="J623" s="96"/>
    </row>
    <row r="624">
      <c r="J624" s="96"/>
    </row>
    <row r="625">
      <c r="J625" s="96"/>
    </row>
    <row r="626">
      <c r="J626" s="96"/>
    </row>
    <row r="627">
      <c r="J627" s="96"/>
    </row>
    <row r="628">
      <c r="J628" s="96"/>
    </row>
    <row r="629">
      <c r="J629" s="96"/>
    </row>
    <row r="630">
      <c r="J630" s="96"/>
    </row>
    <row r="631">
      <c r="J631" s="96"/>
    </row>
    <row r="632">
      <c r="J632" s="96"/>
    </row>
    <row r="633">
      <c r="J633" s="96"/>
    </row>
    <row r="634">
      <c r="J634" s="96"/>
    </row>
    <row r="635">
      <c r="J635" s="96"/>
    </row>
    <row r="636">
      <c r="J636" s="96"/>
    </row>
    <row r="637">
      <c r="J637" s="96"/>
    </row>
    <row r="638">
      <c r="J638" s="96"/>
    </row>
    <row r="639">
      <c r="J639" s="96"/>
    </row>
    <row r="640">
      <c r="J640" s="96"/>
    </row>
    <row r="641">
      <c r="J641" s="96"/>
    </row>
    <row r="642">
      <c r="J642" s="96"/>
    </row>
    <row r="643">
      <c r="J643" s="96"/>
    </row>
    <row r="644">
      <c r="J644" s="96"/>
    </row>
    <row r="645">
      <c r="J645" s="96"/>
    </row>
    <row r="646">
      <c r="J646" s="96"/>
    </row>
    <row r="647">
      <c r="J647" s="96"/>
    </row>
    <row r="648">
      <c r="J648" s="96"/>
    </row>
    <row r="649">
      <c r="J649" s="96"/>
    </row>
    <row r="650">
      <c r="J650" s="96"/>
    </row>
    <row r="651">
      <c r="J651" s="96"/>
    </row>
    <row r="652">
      <c r="J652" s="96"/>
    </row>
    <row r="653">
      <c r="J653" s="96"/>
    </row>
    <row r="654">
      <c r="J654" s="96"/>
    </row>
    <row r="655">
      <c r="J655" s="96"/>
    </row>
    <row r="656">
      <c r="J656" s="96"/>
    </row>
    <row r="657">
      <c r="J657" s="96"/>
    </row>
    <row r="658">
      <c r="J658" s="96"/>
    </row>
    <row r="659">
      <c r="J659" s="96"/>
    </row>
    <row r="660">
      <c r="J660" s="96"/>
    </row>
    <row r="661">
      <c r="J661" s="96"/>
    </row>
    <row r="662">
      <c r="J662" s="96"/>
    </row>
    <row r="663">
      <c r="J663" s="96"/>
    </row>
    <row r="664">
      <c r="J664" s="96"/>
    </row>
    <row r="665">
      <c r="J665" s="96"/>
    </row>
    <row r="666">
      <c r="J666" s="96"/>
    </row>
    <row r="667">
      <c r="J667" s="96"/>
    </row>
    <row r="668">
      <c r="J668" s="96"/>
    </row>
    <row r="669">
      <c r="J669" s="96"/>
    </row>
    <row r="670">
      <c r="J670" s="96"/>
    </row>
    <row r="671">
      <c r="J671" s="96"/>
    </row>
    <row r="672">
      <c r="J672" s="96"/>
    </row>
    <row r="673">
      <c r="J673" s="96"/>
    </row>
    <row r="674">
      <c r="J674" s="96"/>
    </row>
    <row r="675">
      <c r="J675" s="96"/>
    </row>
    <row r="676">
      <c r="J676" s="96"/>
    </row>
    <row r="677">
      <c r="J677" s="96"/>
    </row>
    <row r="678">
      <c r="J678" s="96"/>
    </row>
    <row r="679">
      <c r="J679" s="96"/>
    </row>
    <row r="680">
      <c r="J680" s="96"/>
    </row>
    <row r="681">
      <c r="J681" s="96"/>
    </row>
    <row r="682">
      <c r="J682" s="96"/>
    </row>
    <row r="683">
      <c r="J683" s="96"/>
    </row>
    <row r="684">
      <c r="J684" s="96"/>
    </row>
    <row r="685">
      <c r="J685" s="96"/>
    </row>
    <row r="686">
      <c r="J686" s="96"/>
    </row>
    <row r="687">
      <c r="J687" s="96"/>
    </row>
    <row r="688">
      <c r="J688" s="96"/>
    </row>
    <row r="689">
      <c r="J689" s="96"/>
    </row>
    <row r="690">
      <c r="J690" s="96"/>
    </row>
    <row r="691">
      <c r="J691" s="96"/>
    </row>
    <row r="692">
      <c r="J692" s="96"/>
    </row>
    <row r="693">
      <c r="J693" s="96"/>
    </row>
    <row r="694">
      <c r="J694" s="96"/>
    </row>
    <row r="695">
      <c r="J695" s="96"/>
    </row>
    <row r="696">
      <c r="J696" s="96"/>
    </row>
    <row r="697">
      <c r="J697" s="96"/>
    </row>
    <row r="698">
      <c r="J698" s="96"/>
    </row>
    <row r="699">
      <c r="J699" s="96"/>
    </row>
    <row r="700">
      <c r="J700" s="96"/>
    </row>
    <row r="701">
      <c r="J701" s="96"/>
    </row>
    <row r="702">
      <c r="J702" s="96"/>
    </row>
    <row r="703">
      <c r="J703" s="96"/>
    </row>
    <row r="704">
      <c r="J704" s="96"/>
    </row>
    <row r="705">
      <c r="J705" s="96"/>
    </row>
    <row r="706">
      <c r="J706" s="96"/>
    </row>
    <row r="707">
      <c r="J707" s="96"/>
    </row>
    <row r="708">
      <c r="J708" s="96"/>
    </row>
    <row r="709">
      <c r="J709" s="96"/>
    </row>
    <row r="710">
      <c r="J710" s="96"/>
    </row>
    <row r="711">
      <c r="J711" s="96"/>
    </row>
    <row r="712">
      <c r="J712" s="96"/>
    </row>
    <row r="713">
      <c r="J713" s="96"/>
    </row>
    <row r="714">
      <c r="J714" s="96"/>
    </row>
    <row r="715">
      <c r="J715" s="96"/>
    </row>
    <row r="716">
      <c r="J716" s="96"/>
    </row>
    <row r="717">
      <c r="J717" s="96"/>
    </row>
    <row r="718">
      <c r="J718" s="96"/>
    </row>
    <row r="719">
      <c r="J719" s="96"/>
    </row>
    <row r="720">
      <c r="J720" s="96"/>
    </row>
    <row r="721">
      <c r="J721" s="96"/>
    </row>
    <row r="722">
      <c r="J722" s="96"/>
    </row>
    <row r="723">
      <c r="J723" s="96"/>
    </row>
    <row r="724">
      <c r="J724" s="96"/>
    </row>
    <row r="725">
      <c r="J725" s="96"/>
    </row>
    <row r="726">
      <c r="J726" s="96"/>
    </row>
    <row r="727">
      <c r="J727" s="96"/>
    </row>
    <row r="728">
      <c r="J728" s="96"/>
    </row>
    <row r="729">
      <c r="J729" s="96"/>
    </row>
    <row r="730">
      <c r="J730" s="96"/>
    </row>
    <row r="731">
      <c r="J731" s="96"/>
    </row>
    <row r="732">
      <c r="J732" s="96"/>
    </row>
    <row r="733">
      <c r="J733" s="96"/>
    </row>
    <row r="734">
      <c r="J734" s="96"/>
    </row>
    <row r="735">
      <c r="J735" s="96"/>
    </row>
    <row r="736">
      <c r="J736" s="96"/>
    </row>
    <row r="737">
      <c r="J737" s="96"/>
    </row>
    <row r="738">
      <c r="J738" s="96"/>
    </row>
    <row r="739">
      <c r="J739" s="96"/>
    </row>
    <row r="740">
      <c r="J740" s="96"/>
    </row>
    <row r="741">
      <c r="J741" s="96"/>
    </row>
    <row r="742">
      <c r="J742" s="96"/>
    </row>
    <row r="743">
      <c r="J743" s="96"/>
    </row>
    <row r="744">
      <c r="J744" s="96"/>
    </row>
    <row r="745">
      <c r="J745" s="96"/>
    </row>
    <row r="746">
      <c r="J746" s="96"/>
    </row>
    <row r="747">
      <c r="J747" s="96"/>
    </row>
    <row r="748">
      <c r="J748" s="96"/>
    </row>
    <row r="749">
      <c r="J749" s="96"/>
    </row>
    <row r="750">
      <c r="J750" s="96"/>
    </row>
    <row r="751">
      <c r="J751" s="96"/>
    </row>
    <row r="752">
      <c r="J752" s="96"/>
    </row>
    <row r="753">
      <c r="J753" s="96"/>
    </row>
    <row r="754">
      <c r="J754" s="96"/>
    </row>
    <row r="755">
      <c r="J755" s="96"/>
    </row>
    <row r="756">
      <c r="J756" s="96"/>
    </row>
    <row r="757">
      <c r="J757" s="96"/>
    </row>
    <row r="758">
      <c r="J758" s="96"/>
    </row>
    <row r="759">
      <c r="J759" s="96"/>
    </row>
    <row r="760">
      <c r="J760" s="96"/>
    </row>
    <row r="761">
      <c r="J761" s="96"/>
    </row>
    <row r="762">
      <c r="J762" s="96"/>
    </row>
    <row r="763">
      <c r="J763" s="96"/>
    </row>
    <row r="764">
      <c r="J764" s="96"/>
    </row>
    <row r="765">
      <c r="J765" s="96"/>
    </row>
    <row r="766">
      <c r="J766" s="96"/>
    </row>
    <row r="767">
      <c r="J767" s="96"/>
    </row>
    <row r="768">
      <c r="J768" s="96"/>
    </row>
    <row r="769">
      <c r="J769" s="96"/>
    </row>
    <row r="770">
      <c r="J770" s="96"/>
    </row>
    <row r="771">
      <c r="J771" s="96"/>
    </row>
    <row r="772">
      <c r="J772" s="96"/>
    </row>
    <row r="773">
      <c r="J773" s="96"/>
    </row>
    <row r="774">
      <c r="J774" s="96"/>
    </row>
    <row r="775">
      <c r="J775" s="96"/>
    </row>
    <row r="776">
      <c r="J776" s="96"/>
    </row>
    <row r="777">
      <c r="J777" s="96"/>
    </row>
    <row r="778">
      <c r="J778" s="96"/>
    </row>
    <row r="779">
      <c r="J779" s="96"/>
    </row>
    <row r="780">
      <c r="J780" s="96"/>
    </row>
    <row r="781">
      <c r="J781" s="96"/>
    </row>
    <row r="782">
      <c r="J782" s="96"/>
    </row>
    <row r="783">
      <c r="J783" s="96"/>
    </row>
    <row r="784">
      <c r="J784" s="96"/>
    </row>
    <row r="785">
      <c r="J785" s="96"/>
    </row>
    <row r="786">
      <c r="J786" s="96"/>
    </row>
    <row r="787">
      <c r="J787" s="96"/>
    </row>
    <row r="788">
      <c r="J788" s="96"/>
    </row>
    <row r="789">
      <c r="J789" s="96"/>
    </row>
    <row r="790">
      <c r="J790" s="96"/>
    </row>
    <row r="791">
      <c r="J791" s="96"/>
    </row>
    <row r="792">
      <c r="J792" s="96"/>
    </row>
    <row r="793">
      <c r="J793" s="96"/>
    </row>
    <row r="794">
      <c r="J794" s="96"/>
    </row>
    <row r="795">
      <c r="J795" s="96"/>
    </row>
    <row r="796">
      <c r="J796" s="96"/>
    </row>
    <row r="797">
      <c r="J797" s="96"/>
    </row>
    <row r="798">
      <c r="J798" s="96"/>
    </row>
    <row r="799">
      <c r="J799" s="96"/>
    </row>
    <row r="800">
      <c r="J800" s="96"/>
    </row>
    <row r="801">
      <c r="J801" s="96"/>
    </row>
    <row r="802">
      <c r="J802" s="96"/>
    </row>
    <row r="803">
      <c r="J803" s="96"/>
    </row>
    <row r="804">
      <c r="J804" s="96"/>
    </row>
    <row r="805">
      <c r="J805" s="96"/>
    </row>
    <row r="806">
      <c r="J806" s="96"/>
    </row>
    <row r="807">
      <c r="J807" s="96"/>
    </row>
    <row r="808">
      <c r="J808" s="96"/>
    </row>
    <row r="809">
      <c r="J809" s="96"/>
    </row>
    <row r="810">
      <c r="J810" s="96"/>
    </row>
    <row r="811">
      <c r="J811" s="96"/>
    </row>
    <row r="812">
      <c r="J812" s="96"/>
    </row>
    <row r="813">
      <c r="J813" s="96"/>
    </row>
    <row r="814">
      <c r="J814" s="96"/>
    </row>
    <row r="815">
      <c r="J815" s="96"/>
    </row>
    <row r="816">
      <c r="J816" s="96"/>
    </row>
    <row r="817">
      <c r="J817" s="96"/>
    </row>
    <row r="818">
      <c r="J818" s="96"/>
    </row>
    <row r="819">
      <c r="J819" s="96"/>
    </row>
    <row r="820">
      <c r="J820" s="96"/>
    </row>
    <row r="821">
      <c r="J821" s="96"/>
    </row>
    <row r="822">
      <c r="J822" s="96"/>
    </row>
    <row r="823">
      <c r="J823" s="96"/>
    </row>
    <row r="824">
      <c r="J824" s="96"/>
    </row>
    <row r="825">
      <c r="J825" s="96"/>
    </row>
    <row r="826">
      <c r="J826" s="96"/>
    </row>
    <row r="827">
      <c r="J827" s="96"/>
    </row>
    <row r="828">
      <c r="J828" s="96"/>
    </row>
    <row r="829">
      <c r="J829" s="96"/>
    </row>
    <row r="830">
      <c r="J830" s="96"/>
    </row>
    <row r="831">
      <c r="J831" s="96"/>
    </row>
    <row r="832">
      <c r="J832" s="96"/>
    </row>
    <row r="833">
      <c r="J833" s="96"/>
    </row>
    <row r="834">
      <c r="J834" s="96"/>
    </row>
    <row r="835">
      <c r="J835" s="96"/>
    </row>
    <row r="836">
      <c r="J836" s="96"/>
    </row>
    <row r="837">
      <c r="J837" s="96"/>
    </row>
    <row r="838">
      <c r="J838" s="96"/>
    </row>
    <row r="839">
      <c r="J839" s="96"/>
    </row>
    <row r="840">
      <c r="J840" s="96"/>
    </row>
    <row r="841">
      <c r="J841" s="96"/>
    </row>
    <row r="842">
      <c r="J842" s="96"/>
    </row>
    <row r="843">
      <c r="J843" s="96"/>
    </row>
    <row r="844">
      <c r="J844" s="96"/>
    </row>
    <row r="845">
      <c r="J845" s="96"/>
    </row>
    <row r="846">
      <c r="J846" s="96"/>
    </row>
    <row r="847">
      <c r="J847" s="96"/>
    </row>
    <row r="848">
      <c r="J848" s="96"/>
    </row>
    <row r="849">
      <c r="J849" s="96"/>
    </row>
    <row r="850">
      <c r="J850" s="96"/>
    </row>
    <row r="851">
      <c r="J851" s="96"/>
    </row>
    <row r="852">
      <c r="J852" s="96"/>
    </row>
    <row r="853">
      <c r="J853" s="96"/>
    </row>
    <row r="854">
      <c r="J854" s="96"/>
    </row>
    <row r="855">
      <c r="J855" s="96"/>
    </row>
    <row r="856">
      <c r="J856" s="96"/>
    </row>
    <row r="857">
      <c r="J857" s="96"/>
    </row>
    <row r="858">
      <c r="J858" s="96"/>
    </row>
    <row r="859">
      <c r="J859" s="96"/>
    </row>
    <row r="860">
      <c r="J860" s="96"/>
    </row>
    <row r="861">
      <c r="J861" s="96"/>
    </row>
    <row r="862">
      <c r="J862" s="96"/>
    </row>
    <row r="863">
      <c r="J863" s="96"/>
    </row>
    <row r="864">
      <c r="J864" s="96"/>
    </row>
    <row r="865">
      <c r="J865" s="96"/>
    </row>
    <row r="866">
      <c r="J866" s="96"/>
    </row>
    <row r="867">
      <c r="J867" s="96"/>
    </row>
    <row r="868">
      <c r="J868" s="96"/>
    </row>
    <row r="869">
      <c r="J869" s="96"/>
    </row>
    <row r="870">
      <c r="J870" s="96"/>
    </row>
    <row r="871">
      <c r="J871" s="96"/>
    </row>
    <row r="872">
      <c r="J872" s="96"/>
    </row>
    <row r="873">
      <c r="J873" s="96"/>
    </row>
    <row r="874">
      <c r="J874" s="96"/>
    </row>
    <row r="875">
      <c r="J875" s="96"/>
    </row>
    <row r="876">
      <c r="J876" s="96"/>
    </row>
    <row r="877">
      <c r="J877" s="96"/>
    </row>
    <row r="878">
      <c r="J878" s="96"/>
    </row>
    <row r="879">
      <c r="J879" s="96"/>
    </row>
    <row r="880">
      <c r="J880" s="96"/>
    </row>
    <row r="881">
      <c r="J881" s="96"/>
    </row>
    <row r="882">
      <c r="J882" s="96"/>
    </row>
    <row r="883">
      <c r="J883" s="96"/>
    </row>
    <row r="884">
      <c r="J884" s="96"/>
    </row>
    <row r="885">
      <c r="J885" s="96"/>
    </row>
    <row r="886">
      <c r="J886" s="96"/>
    </row>
    <row r="887">
      <c r="J887" s="96"/>
    </row>
    <row r="888">
      <c r="J888" s="96"/>
    </row>
    <row r="889">
      <c r="J889" s="96"/>
    </row>
    <row r="890">
      <c r="J890" s="96"/>
    </row>
    <row r="891">
      <c r="J891" s="96"/>
    </row>
    <row r="892">
      <c r="J892" s="96"/>
    </row>
    <row r="893">
      <c r="J893" s="96"/>
    </row>
    <row r="894">
      <c r="J894" s="96"/>
    </row>
    <row r="895">
      <c r="J895" s="96"/>
    </row>
    <row r="896">
      <c r="J896" s="96"/>
    </row>
    <row r="897">
      <c r="J897" s="96"/>
    </row>
    <row r="898">
      <c r="J898" s="96"/>
    </row>
    <row r="899">
      <c r="J899" s="96"/>
    </row>
    <row r="900">
      <c r="J900" s="96"/>
    </row>
    <row r="901">
      <c r="J901" s="96"/>
    </row>
    <row r="902">
      <c r="J902" s="96"/>
    </row>
    <row r="903">
      <c r="J903" s="96"/>
    </row>
    <row r="904">
      <c r="J904" s="96"/>
    </row>
    <row r="905">
      <c r="J905" s="96"/>
    </row>
    <row r="906">
      <c r="J906" s="96"/>
    </row>
    <row r="907">
      <c r="J907" s="96"/>
    </row>
    <row r="908">
      <c r="J908" s="96"/>
    </row>
    <row r="909">
      <c r="J909" s="96"/>
    </row>
    <row r="910">
      <c r="J910" s="96"/>
    </row>
    <row r="911">
      <c r="J911" s="96"/>
    </row>
    <row r="912">
      <c r="J912" s="96"/>
    </row>
    <row r="913">
      <c r="J913" s="96"/>
    </row>
    <row r="914">
      <c r="J914" s="96"/>
    </row>
    <row r="915">
      <c r="J915" s="96"/>
    </row>
    <row r="916">
      <c r="J916" s="96"/>
    </row>
    <row r="917">
      <c r="J917" s="96"/>
    </row>
    <row r="918">
      <c r="J918" s="96"/>
    </row>
    <row r="919">
      <c r="J919" s="96"/>
    </row>
    <row r="920">
      <c r="J920" s="96"/>
    </row>
    <row r="921">
      <c r="J921" s="96"/>
    </row>
    <row r="922">
      <c r="J922" s="96"/>
    </row>
    <row r="923">
      <c r="J923" s="96"/>
    </row>
    <row r="924">
      <c r="J924" s="96"/>
    </row>
    <row r="925">
      <c r="J925" s="96"/>
    </row>
    <row r="926">
      <c r="J926" s="96"/>
    </row>
    <row r="927">
      <c r="J927" s="96"/>
    </row>
    <row r="928">
      <c r="J928" s="96"/>
    </row>
    <row r="929">
      <c r="J929" s="96"/>
    </row>
    <row r="930">
      <c r="J930" s="96"/>
    </row>
    <row r="931">
      <c r="J931" s="96"/>
    </row>
    <row r="932">
      <c r="J932" s="96"/>
    </row>
    <row r="933">
      <c r="J933" s="96"/>
    </row>
    <row r="934">
      <c r="J934" s="96"/>
    </row>
    <row r="935">
      <c r="J935" s="96"/>
    </row>
    <row r="936">
      <c r="J936" s="96"/>
    </row>
    <row r="937">
      <c r="J937" s="96"/>
    </row>
    <row r="938">
      <c r="J938" s="96"/>
    </row>
    <row r="939">
      <c r="J939" s="96"/>
    </row>
    <row r="940">
      <c r="J940" s="96"/>
    </row>
    <row r="941">
      <c r="J941" s="96"/>
    </row>
    <row r="942">
      <c r="J942" s="96"/>
    </row>
    <row r="943">
      <c r="J943" s="96"/>
    </row>
    <row r="944">
      <c r="J944" s="96"/>
    </row>
    <row r="945">
      <c r="J945" s="96"/>
    </row>
    <row r="946">
      <c r="J946" s="96"/>
    </row>
    <row r="947">
      <c r="J947" s="96"/>
    </row>
    <row r="948">
      <c r="J948" s="96"/>
    </row>
    <row r="949">
      <c r="J949" s="96"/>
    </row>
    <row r="950">
      <c r="J950" s="96"/>
    </row>
    <row r="951">
      <c r="J951" s="96"/>
    </row>
    <row r="952">
      <c r="J952" s="96"/>
    </row>
    <row r="953">
      <c r="J953" s="96"/>
    </row>
    <row r="954">
      <c r="J954" s="96"/>
    </row>
    <row r="955">
      <c r="J955" s="96"/>
    </row>
    <row r="956">
      <c r="J956" s="96"/>
    </row>
    <row r="957">
      <c r="J957" s="96"/>
    </row>
    <row r="958">
      <c r="J958" s="96"/>
    </row>
    <row r="959">
      <c r="J959" s="96"/>
    </row>
    <row r="960">
      <c r="J960" s="96"/>
    </row>
    <row r="961">
      <c r="J961" s="96"/>
    </row>
    <row r="962">
      <c r="J962" s="96"/>
    </row>
    <row r="963">
      <c r="J963" s="96"/>
    </row>
    <row r="964">
      <c r="J964" s="96"/>
    </row>
    <row r="965">
      <c r="J965" s="96"/>
    </row>
    <row r="966">
      <c r="J966" s="96"/>
    </row>
    <row r="967">
      <c r="J967" s="96"/>
    </row>
    <row r="968">
      <c r="J968" s="96"/>
    </row>
    <row r="969">
      <c r="J969" s="96"/>
    </row>
    <row r="970">
      <c r="J970" s="96"/>
    </row>
    <row r="971">
      <c r="J971" s="96"/>
    </row>
    <row r="972">
      <c r="J972" s="96"/>
    </row>
    <row r="973">
      <c r="J973" s="96"/>
    </row>
    <row r="974">
      <c r="J974" s="96"/>
    </row>
    <row r="975">
      <c r="J975" s="96"/>
    </row>
    <row r="976">
      <c r="J976" s="96"/>
    </row>
    <row r="977">
      <c r="J977" s="96"/>
    </row>
    <row r="978">
      <c r="J978" s="96"/>
    </row>
    <row r="979">
      <c r="J979" s="96"/>
    </row>
    <row r="980">
      <c r="J980" s="96"/>
    </row>
    <row r="981">
      <c r="J981" s="96"/>
    </row>
    <row r="982">
      <c r="J982" s="96"/>
    </row>
    <row r="983">
      <c r="J983" s="96"/>
    </row>
    <row r="984">
      <c r="J984" s="96"/>
    </row>
    <row r="985">
      <c r="J985" s="96"/>
    </row>
    <row r="986">
      <c r="J986" s="96"/>
    </row>
    <row r="987">
      <c r="J987" s="96"/>
    </row>
    <row r="988">
      <c r="J988" s="96"/>
    </row>
    <row r="989">
      <c r="J989" s="96"/>
    </row>
    <row r="990">
      <c r="J990" s="96"/>
    </row>
    <row r="991">
      <c r="J991" s="96"/>
    </row>
    <row r="992">
      <c r="J992" s="96"/>
    </row>
    <row r="993">
      <c r="J993" s="96"/>
    </row>
    <row r="994">
      <c r="J994" s="96"/>
    </row>
    <row r="995">
      <c r="J995" s="96"/>
    </row>
    <row r="996">
      <c r="J996" s="96"/>
    </row>
    <row r="997">
      <c r="J997" s="96"/>
    </row>
    <row r="998">
      <c r="J998" s="96"/>
    </row>
    <row r="999">
      <c r="J999" s="96"/>
    </row>
    <row r="1000">
      <c r="J1000" s="9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13"/>
    <col customWidth="1" min="5" max="5" width="21.13"/>
  </cols>
  <sheetData>
    <row r="3">
      <c r="B3" s="97" t="s">
        <v>66</v>
      </c>
      <c r="C3" s="1" t="s">
        <v>67</v>
      </c>
    </row>
    <row r="4">
      <c r="B4" s="9" t="str">
        <f>Answers!A6</f>
        <v>Revenue</v>
      </c>
      <c r="C4" s="13">
        <f>Answers!A7</f>
        <v>47670</v>
      </c>
    </row>
    <row r="5">
      <c r="B5" s="102" t="s">
        <v>68</v>
      </c>
    </row>
    <row r="6">
      <c r="B6" s="99" t="s">
        <v>69</v>
      </c>
      <c r="C6" s="13">
        <f>Answers!B7</f>
        <v>12245</v>
      </c>
    </row>
    <row r="7">
      <c r="B7" s="99" t="s">
        <v>70</v>
      </c>
      <c r="C7" s="13">
        <f>Answers!C7</f>
        <v>872.08</v>
      </c>
    </row>
    <row r="8">
      <c r="B8" s="105" t="str">
        <f>Answers!D6</f>
        <v>Gross profit</v>
      </c>
      <c r="C8" s="106">
        <f>C4-C6-C7</f>
        <v>34552.92</v>
      </c>
    </row>
    <row r="9">
      <c r="B9" s="102" t="s">
        <v>71</v>
      </c>
    </row>
    <row r="10">
      <c r="B10" s="99" t="s">
        <v>72</v>
      </c>
      <c r="C10" s="100">
        <v>5000.0</v>
      </c>
    </row>
    <row r="11">
      <c r="B11" s="99" t="s">
        <v>73</v>
      </c>
      <c r="C11" s="100">
        <v>10000.0</v>
      </c>
    </row>
    <row r="12">
      <c r="B12" s="107" t="s">
        <v>74</v>
      </c>
      <c r="C12" s="108">
        <f>C8-C10-C11</f>
        <v>19552.92</v>
      </c>
    </row>
    <row r="13">
      <c r="B13" s="109" t="s">
        <v>75</v>
      </c>
      <c r="C13" s="106">
        <f>C12</f>
        <v>19552.92</v>
      </c>
    </row>
    <row r="14">
      <c r="B14" s="99" t="s">
        <v>76</v>
      </c>
      <c r="C14" s="100">
        <f>(C13*0.25)</f>
        <v>4888.23</v>
      </c>
    </row>
    <row r="15">
      <c r="B15" s="110" t="s">
        <v>77</v>
      </c>
      <c r="C15" s="111">
        <f>C13-C14</f>
        <v>14664.69</v>
      </c>
    </row>
    <row r="17">
      <c r="B17" s="112" t="s">
        <v>78</v>
      </c>
    </row>
    <row r="18">
      <c r="B18" s="112" t="s">
        <v>79</v>
      </c>
    </row>
  </sheetData>
  <mergeCells count="4">
    <mergeCell ref="B5:C5"/>
    <mergeCell ref="B9:C9"/>
    <mergeCell ref="B17:C17"/>
    <mergeCell ref="B18:C1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63"/>
    <col customWidth="1" min="4" max="4" width="7.25"/>
    <col customWidth="1" min="5" max="5" width="15.63"/>
    <col customWidth="1" min="7" max="7" width="9.5"/>
    <col customWidth="1" min="11" max="11" width="21.13"/>
  </cols>
  <sheetData>
    <row r="1">
      <c r="C1" s="13"/>
      <c r="K1" s="13"/>
    </row>
    <row r="2">
      <c r="B2" s="1" t="s">
        <v>80</v>
      </c>
      <c r="C2" s="113"/>
      <c r="E2" s="97" t="s">
        <v>81</v>
      </c>
      <c r="F2" s="113"/>
      <c r="K2" s="97" t="s">
        <v>82</v>
      </c>
      <c r="L2" s="113"/>
    </row>
    <row r="3">
      <c r="B3" s="114" t="s">
        <v>83</v>
      </c>
      <c r="E3" s="114" t="s">
        <v>83</v>
      </c>
      <c r="K3" s="99" t="s">
        <v>84</v>
      </c>
      <c r="L3" s="13">
        <f>C4</f>
        <v>18800</v>
      </c>
    </row>
    <row r="4">
      <c r="B4" s="99" t="s">
        <v>85</v>
      </c>
      <c r="C4" s="13">
        <f>Answers!AG7</f>
        <v>18800</v>
      </c>
      <c r="E4" s="99" t="s">
        <v>85</v>
      </c>
      <c r="F4" s="13">
        <f>Answers!AH7</f>
        <v>6555</v>
      </c>
      <c r="K4" s="99" t="s">
        <v>86</v>
      </c>
      <c r="L4" s="13">
        <f>C4-Answers!AH7</f>
        <v>12245</v>
      </c>
    </row>
    <row r="5">
      <c r="B5" s="99" t="s">
        <v>87</v>
      </c>
      <c r="C5" s="100">
        <v>10000.0</v>
      </c>
      <c r="E5" s="99" t="s">
        <v>87</v>
      </c>
      <c r="F5" s="100">
        <v>10000.0</v>
      </c>
      <c r="K5" s="115" t="s">
        <v>88</v>
      </c>
      <c r="L5" s="103">
        <f>L3-L4</f>
        <v>6555</v>
      </c>
    </row>
    <row r="6">
      <c r="B6" s="114" t="s">
        <v>89</v>
      </c>
      <c r="E6" s="114" t="s">
        <v>89</v>
      </c>
      <c r="K6" s="99" t="s">
        <v>87</v>
      </c>
      <c r="L6" s="100">
        <v>10000.0</v>
      </c>
    </row>
    <row r="7">
      <c r="B7" s="99" t="s">
        <v>90</v>
      </c>
      <c r="C7" s="99">
        <v>0.0</v>
      </c>
      <c r="E7" s="99" t="s">
        <v>90</v>
      </c>
      <c r="F7" s="99">
        <v>0.0</v>
      </c>
      <c r="K7" s="99" t="s">
        <v>91</v>
      </c>
      <c r="L7" s="100">
        <v>5000.0</v>
      </c>
    </row>
    <row r="8">
      <c r="B8" s="114" t="s">
        <v>92</v>
      </c>
      <c r="E8" s="114" t="s">
        <v>92</v>
      </c>
      <c r="K8" s="115" t="s">
        <v>93</v>
      </c>
      <c r="L8" s="116">
        <f>SUM(L6:L7)</f>
        <v>15000</v>
      </c>
    </row>
    <row r="9">
      <c r="B9" s="99" t="s">
        <v>91</v>
      </c>
      <c r="C9" s="100">
        <v>5000.0</v>
      </c>
      <c r="E9" s="99" t="s">
        <v>91</v>
      </c>
      <c r="F9" s="100">
        <v>5000.0</v>
      </c>
      <c r="K9" s="9" t="s">
        <v>54</v>
      </c>
      <c r="L9" s="13">
        <v>47670.0</v>
      </c>
    </row>
    <row r="10">
      <c r="B10" s="99" t="s">
        <v>94</v>
      </c>
      <c r="C10" s="100">
        <v>0.0</v>
      </c>
      <c r="E10" s="99" t="s">
        <v>94</v>
      </c>
      <c r="F10" s="100">
        <f>'#6_P&amp;L'!C15</f>
        <v>14664.69</v>
      </c>
      <c r="K10" s="99" t="s">
        <v>95</v>
      </c>
      <c r="L10" s="13">
        <f>'#6_P&amp;L'!C6</f>
        <v>12245</v>
      </c>
    </row>
    <row r="11">
      <c r="B11" s="117" t="s">
        <v>96</v>
      </c>
      <c r="C11" s="118">
        <f>SUM(C3:C10)</f>
        <v>33800</v>
      </c>
      <c r="E11" s="117" t="s">
        <v>96</v>
      </c>
      <c r="F11" s="118">
        <f>SUM(F3:F10)</f>
        <v>36219.69</v>
      </c>
      <c r="K11" s="99" t="s">
        <v>70</v>
      </c>
      <c r="L11" s="13">
        <f>'#6_P&amp;L'!C7</f>
        <v>872.08</v>
      </c>
    </row>
    <row r="12">
      <c r="K12" s="115" t="s">
        <v>97</v>
      </c>
      <c r="L12" s="116">
        <f>L9-L10-L11</f>
        <v>34552.92</v>
      </c>
    </row>
    <row r="13">
      <c r="K13" s="99" t="s">
        <v>72</v>
      </c>
      <c r="L13" s="100">
        <v>5000.0</v>
      </c>
    </row>
    <row r="14">
      <c r="C14" s="13"/>
      <c r="K14" s="99" t="s">
        <v>73</v>
      </c>
      <c r="L14" s="100">
        <v>10000.0</v>
      </c>
    </row>
    <row r="15">
      <c r="C15" s="13"/>
      <c r="K15" s="99" t="s">
        <v>76</v>
      </c>
      <c r="L15" s="100">
        <f>'#6_P&amp;L'!C14</f>
        <v>4888.23</v>
      </c>
    </row>
    <row r="16">
      <c r="C16" s="13"/>
      <c r="K16" s="115" t="s">
        <v>98</v>
      </c>
      <c r="L16" s="116">
        <f>SUM(L13:L15)</f>
        <v>19888.23</v>
      </c>
    </row>
    <row r="17">
      <c r="C17" s="13"/>
      <c r="K17" s="119" t="s">
        <v>99</v>
      </c>
      <c r="L17" s="120">
        <f>L5+L8+L12-L16</f>
        <v>36219.69</v>
      </c>
    </row>
    <row r="18">
      <c r="C18" s="13"/>
    </row>
    <row r="19">
      <c r="C19" s="13"/>
      <c r="K19" s="112" t="s">
        <v>79</v>
      </c>
    </row>
    <row r="20">
      <c r="C20" s="13"/>
      <c r="K20" s="13"/>
    </row>
    <row r="21">
      <c r="C21" s="13"/>
      <c r="K21" s="13"/>
    </row>
    <row r="22">
      <c r="C22" s="13"/>
      <c r="K22" s="13"/>
    </row>
    <row r="23">
      <c r="C23" s="13"/>
      <c r="K23" s="13"/>
    </row>
    <row r="24">
      <c r="C24" s="13"/>
      <c r="K24" s="13"/>
    </row>
    <row r="25">
      <c r="C25" s="13"/>
      <c r="K25" s="13"/>
    </row>
    <row r="26">
      <c r="C26" s="13"/>
      <c r="K26" s="13"/>
    </row>
    <row r="27">
      <c r="C27" s="13"/>
      <c r="K27" s="13"/>
    </row>
    <row r="28">
      <c r="C28" s="13"/>
      <c r="K28" s="13"/>
    </row>
    <row r="29">
      <c r="C29" s="13"/>
      <c r="K29" s="13"/>
    </row>
    <row r="30">
      <c r="C30" s="13"/>
      <c r="K30" s="13"/>
    </row>
    <row r="31">
      <c r="C31" s="13"/>
      <c r="K31" s="13"/>
    </row>
    <row r="32">
      <c r="C32" s="13"/>
      <c r="K32" s="13"/>
    </row>
    <row r="33">
      <c r="C33" s="13"/>
      <c r="K33" s="13"/>
    </row>
    <row r="34">
      <c r="C34" s="13"/>
      <c r="K34" s="13"/>
    </row>
    <row r="35">
      <c r="C35" s="13"/>
      <c r="K35" s="13"/>
    </row>
    <row r="36">
      <c r="C36" s="13"/>
      <c r="K36" s="13"/>
    </row>
    <row r="37">
      <c r="C37" s="13"/>
      <c r="K37" s="13"/>
    </row>
    <row r="38">
      <c r="C38" s="13"/>
      <c r="K38" s="13"/>
    </row>
    <row r="39">
      <c r="C39" s="13"/>
      <c r="K39" s="13"/>
    </row>
    <row r="40">
      <c r="C40" s="13"/>
      <c r="K40" s="13"/>
    </row>
    <row r="41">
      <c r="C41" s="13"/>
      <c r="K41" s="13"/>
    </row>
    <row r="42">
      <c r="C42" s="13"/>
      <c r="K42" s="13"/>
    </row>
    <row r="43">
      <c r="C43" s="13"/>
      <c r="K43" s="13"/>
    </row>
    <row r="44">
      <c r="C44" s="13"/>
      <c r="K44" s="13"/>
    </row>
    <row r="45">
      <c r="C45" s="13"/>
      <c r="K45" s="13"/>
    </row>
    <row r="46">
      <c r="C46" s="13"/>
      <c r="K46" s="13"/>
    </row>
    <row r="47">
      <c r="C47" s="13"/>
      <c r="K47" s="13"/>
    </row>
    <row r="48">
      <c r="C48" s="13"/>
      <c r="K48" s="13"/>
    </row>
    <row r="49">
      <c r="C49" s="13"/>
      <c r="K49" s="13"/>
    </row>
    <row r="50">
      <c r="C50" s="13"/>
      <c r="K50" s="13"/>
    </row>
    <row r="51">
      <c r="C51" s="13"/>
      <c r="K51" s="13"/>
    </row>
    <row r="52">
      <c r="C52" s="13"/>
      <c r="K52" s="13"/>
    </row>
    <row r="53">
      <c r="C53" s="13"/>
      <c r="K53" s="13"/>
    </row>
    <row r="54">
      <c r="C54" s="13"/>
      <c r="K54" s="13"/>
    </row>
    <row r="55">
      <c r="C55" s="13"/>
      <c r="K55" s="13"/>
    </row>
    <row r="56">
      <c r="C56" s="13"/>
      <c r="K56" s="13"/>
    </row>
    <row r="57">
      <c r="C57" s="13"/>
      <c r="K57" s="13"/>
    </row>
    <row r="58">
      <c r="C58" s="13"/>
      <c r="K58" s="13"/>
    </row>
    <row r="59">
      <c r="C59" s="13"/>
      <c r="K59" s="13"/>
    </row>
    <row r="60">
      <c r="C60" s="13"/>
      <c r="K60" s="13"/>
    </row>
    <row r="61">
      <c r="C61" s="13"/>
      <c r="K61" s="13"/>
    </row>
    <row r="62">
      <c r="C62" s="13"/>
      <c r="K62" s="13"/>
    </row>
    <row r="63">
      <c r="C63" s="13"/>
      <c r="K63" s="13"/>
    </row>
    <row r="64">
      <c r="C64" s="13"/>
      <c r="K64" s="13"/>
    </row>
    <row r="65">
      <c r="C65" s="13"/>
      <c r="K65" s="13"/>
    </row>
    <row r="66">
      <c r="C66" s="13"/>
      <c r="K66" s="13"/>
    </row>
    <row r="67">
      <c r="C67" s="13"/>
      <c r="K67" s="13"/>
    </row>
    <row r="68">
      <c r="C68" s="13"/>
      <c r="K68" s="13"/>
    </row>
    <row r="69">
      <c r="C69" s="13"/>
      <c r="K69" s="13"/>
    </row>
    <row r="70">
      <c r="C70" s="13"/>
      <c r="K70" s="13"/>
    </row>
    <row r="71">
      <c r="C71" s="13"/>
      <c r="K71" s="13"/>
    </row>
    <row r="72">
      <c r="C72" s="13"/>
      <c r="K72" s="13"/>
    </row>
    <row r="73">
      <c r="C73" s="13"/>
      <c r="K73" s="13"/>
    </row>
    <row r="74">
      <c r="C74" s="13"/>
      <c r="K74" s="13"/>
    </row>
    <row r="75">
      <c r="C75" s="13"/>
      <c r="K75" s="13"/>
    </row>
    <row r="76">
      <c r="C76" s="13"/>
      <c r="K76" s="13"/>
    </row>
    <row r="77">
      <c r="C77" s="13"/>
      <c r="K77" s="13"/>
    </row>
    <row r="78">
      <c r="C78" s="13"/>
      <c r="K78" s="13"/>
    </row>
    <row r="79">
      <c r="C79" s="13"/>
      <c r="K79" s="13"/>
    </row>
    <row r="80">
      <c r="C80" s="13"/>
      <c r="K80" s="13"/>
    </row>
    <row r="81">
      <c r="C81" s="13"/>
      <c r="K81" s="13"/>
    </row>
    <row r="82">
      <c r="C82" s="13"/>
      <c r="K82" s="13"/>
    </row>
    <row r="83">
      <c r="C83" s="13"/>
      <c r="K83" s="13"/>
    </row>
    <row r="84">
      <c r="C84" s="13"/>
      <c r="K84" s="13"/>
    </row>
    <row r="85">
      <c r="C85" s="13"/>
      <c r="K85" s="13"/>
    </row>
    <row r="86">
      <c r="C86" s="13"/>
      <c r="K86" s="13"/>
    </row>
    <row r="87">
      <c r="C87" s="13"/>
      <c r="K87" s="13"/>
    </row>
    <row r="88">
      <c r="C88" s="13"/>
      <c r="K88" s="13"/>
    </row>
    <row r="89">
      <c r="C89" s="13"/>
      <c r="K89" s="13"/>
    </row>
    <row r="90">
      <c r="C90" s="13"/>
      <c r="K90" s="13"/>
    </row>
    <row r="91">
      <c r="C91" s="13"/>
      <c r="K91" s="13"/>
    </row>
    <row r="92">
      <c r="C92" s="13"/>
      <c r="K92" s="13"/>
    </row>
    <row r="93">
      <c r="C93" s="13"/>
      <c r="K93" s="13"/>
    </row>
    <row r="94">
      <c r="C94" s="13"/>
      <c r="K94" s="13"/>
    </row>
    <row r="95">
      <c r="C95" s="13"/>
      <c r="K95" s="13"/>
    </row>
    <row r="96">
      <c r="C96" s="13"/>
      <c r="K96" s="13"/>
    </row>
    <row r="97">
      <c r="C97" s="13"/>
      <c r="K97" s="13"/>
    </row>
    <row r="98">
      <c r="C98" s="13"/>
      <c r="K98" s="13"/>
    </row>
    <row r="99">
      <c r="C99" s="13"/>
      <c r="K99" s="13"/>
    </row>
    <row r="100">
      <c r="C100" s="13"/>
      <c r="K100" s="13"/>
    </row>
    <row r="101">
      <c r="C101" s="13"/>
      <c r="K101" s="13"/>
    </row>
    <row r="102">
      <c r="C102" s="13"/>
      <c r="K102" s="13"/>
    </row>
    <row r="103">
      <c r="C103" s="13"/>
      <c r="K103" s="13"/>
    </row>
    <row r="104">
      <c r="C104" s="13"/>
      <c r="K104" s="13"/>
    </row>
    <row r="105">
      <c r="C105" s="13"/>
      <c r="K105" s="13"/>
    </row>
    <row r="106">
      <c r="C106" s="13"/>
      <c r="K106" s="13"/>
    </row>
    <row r="107">
      <c r="C107" s="13"/>
      <c r="K107" s="13"/>
    </row>
    <row r="108">
      <c r="C108" s="13"/>
      <c r="K108" s="13"/>
    </row>
    <row r="109">
      <c r="C109" s="13"/>
      <c r="K109" s="13"/>
    </row>
    <row r="110">
      <c r="C110" s="13"/>
      <c r="K110" s="13"/>
    </row>
    <row r="111">
      <c r="C111" s="13"/>
      <c r="K111" s="13"/>
    </row>
    <row r="112">
      <c r="C112" s="13"/>
      <c r="K112" s="13"/>
    </row>
    <row r="113">
      <c r="C113" s="13"/>
      <c r="K113" s="13"/>
    </row>
    <row r="114">
      <c r="C114" s="13"/>
      <c r="K114" s="13"/>
    </row>
    <row r="115">
      <c r="C115" s="13"/>
      <c r="K115" s="13"/>
    </row>
    <row r="116">
      <c r="C116" s="13"/>
      <c r="K116" s="13"/>
    </row>
    <row r="117">
      <c r="C117" s="13"/>
      <c r="K117" s="13"/>
    </row>
    <row r="118">
      <c r="C118" s="13"/>
      <c r="K118" s="13"/>
    </row>
    <row r="119">
      <c r="C119" s="13"/>
      <c r="K119" s="13"/>
    </row>
    <row r="120">
      <c r="C120" s="13"/>
      <c r="K120" s="13"/>
    </row>
    <row r="121">
      <c r="C121" s="13"/>
      <c r="K121" s="13"/>
    </row>
    <row r="122">
      <c r="C122" s="13"/>
      <c r="K122" s="13"/>
    </row>
    <row r="123">
      <c r="C123" s="13"/>
      <c r="K123" s="13"/>
    </row>
    <row r="124">
      <c r="C124" s="13"/>
      <c r="K124" s="13"/>
    </row>
    <row r="125">
      <c r="C125" s="13"/>
      <c r="K125" s="13"/>
    </row>
    <row r="126">
      <c r="C126" s="13"/>
      <c r="K126" s="13"/>
    </row>
    <row r="127">
      <c r="C127" s="13"/>
      <c r="K127" s="13"/>
    </row>
    <row r="128">
      <c r="C128" s="13"/>
      <c r="K128" s="13"/>
    </row>
    <row r="129">
      <c r="C129" s="13"/>
      <c r="K129" s="13"/>
    </row>
    <row r="130">
      <c r="C130" s="13"/>
      <c r="K130" s="13"/>
    </row>
    <row r="131">
      <c r="C131" s="13"/>
      <c r="K131" s="13"/>
    </row>
    <row r="132">
      <c r="C132" s="13"/>
      <c r="K132" s="13"/>
    </row>
    <row r="133">
      <c r="C133" s="13"/>
      <c r="K133" s="13"/>
    </row>
    <row r="134">
      <c r="C134" s="13"/>
      <c r="K134" s="13"/>
    </row>
    <row r="135">
      <c r="C135" s="13"/>
      <c r="K135" s="13"/>
    </row>
    <row r="136">
      <c r="C136" s="13"/>
      <c r="K136" s="13"/>
    </row>
    <row r="137">
      <c r="C137" s="13"/>
      <c r="K137" s="13"/>
    </row>
    <row r="138">
      <c r="C138" s="13"/>
      <c r="K138" s="13"/>
    </row>
    <row r="139">
      <c r="C139" s="13"/>
      <c r="K139" s="13"/>
    </row>
    <row r="140">
      <c r="C140" s="13"/>
      <c r="K140" s="13"/>
    </row>
    <row r="141">
      <c r="C141" s="13"/>
      <c r="K141" s="13"/>
    </row>
    <row r="142">
      <c r="C142" s="13"/>
      <c r="K142" s="13"/>
    </row>
    <row r="143">
      <c r="C143" s="13"/>
      <c r="K143" s="13"/>
    </row>
    <row r="144">
      <c r="C144" s="13"/>
      <c r="K144" s="13"/>
    </row>
    <row r="145">
      <c r="C145" s="13"/>
      <c r="K145" s="13"/>
    </row>
    <row r="146">
      <c r="C146" s="13"/>
      <c r="K146" s="13"/>
    </row>
    <row r="147">
      <c r="C147" s="13"/>
      <c r="K147" s="13"/>
    </row>
    <row r="148">
      <c r="C148" s="13"/>
      <c r="K148" s="13"/>
    </row>
    <row r="149">
      <c r="C149" s="13"/>
      <c r="K149" s="13"/>
    </row>
    <row r="150">
      <c r="C150" s="13"/>
      <c r="K150" s="13"/>
    </row>
    <row r="151">
      <c r="C151" s="13"/>
      <c r="K151" s="13"/>
    </row>
    <row r="152">
      <c r="C152" s="13"/>
      <c r="K152" s="13"/>
    </row>
    <row r="153">
      <c r="C153" s="13"/>
      <c r="K153" s="13"/>
    </row>
    <row r="154">
      <c r="C154" s="13"/>
      <c r="K154" s="13"/>
    </row>
    <row r="155">
      <c r="C155" s="13"/>
      <c r="K155" s="13"/>
    </row>
    <row r="156">
      <c r="C156" s="13"/>
      <c r="K156" s="13"/>
    </row>
    <row r="157">
      <c r="C157" s="13"/>
      <c r="K157" s="13"/>
    </row>
    <row r="158">
      <c r="C158" s="13"/>
      <c r="K158" s="13"/>
    </row>
    <row r="159">
      <c r="C159" s="13"/>
      <c r="K159" s="13"/>
    </row>
    <row r="160">
      <c r="C160" s="13"/>
      <c r="K160" s="13"/>
    </row>
    <row r="161">
      <c r="C161" s="13"/>
      <c r="K161" s="13"/>
    </row>
    <row r="162">
      <c r="C162" s="13"/>
      <c r="K162" s="13"/>
    </row>
    <row r="163">
      <c r="C163" s="13"/>
      <c r="K163" s="13"/>
    </row>
    <row r="164">
      <c r="C164" s="13"/>
      <c r="K164" s="13"/>
    </row>
    <row r="165">
      <c r="C165" s="13"/>
      <c r="K165" s="13"/>
    </row>
    <row r="166">
      <c r="C166" s="13"/>
      <c r="K166" s="13"/>
    </row>
    <row r="167">
      <c r="C167" s="13"/>
      <c r="K167" s="13"/>
    </row>
    <row r="168">
      <c r="C168" s="13"/>
      <c r="K168" s="13"/>
    </row>
    <row r="169">
      <c r="C169" s="13"/>
      <c r="K169" s="13"/>
    </row>
    <row r="170">
      <c r="C170" s="13"/>
      <c r="K170" s="13"/>
    </row>
    <row r="171">
      <c r="C171" s="13"/>
      <c r="K171" s="13"/>
    </row>
    <row r="172">
      <c r="C172" s="13"/>
      <c r="K172" s="13"/>
    </row>
    <row r="173">
      <c r="C173" s="13"/>
      <c r="K173" s="13"/>
    </row>
    <row r="174">
      <c r="C174" s="13"/>
      <c r="K174" s="13"/>
    </row>
    <row r="175">
      <c r="C175" s="13"/>
      <c r="K175" s="13"/>
    </row>
    <row r="176">
      <c r="C176" s="13"/>
      <c r="K176" s="13"/>
    </row>
    <row r="177">
      <c r="C177" s="13"/>
      <c r="K177" s="13"/>
    </row>
    <row r="178">
      <c r="C178" s="13"/>
      <c r="K178" s="13"/>
    </row>
    <row r="179">
      <c r="C179" s="13"/>
      <c r="K179" s="13"/>
    </row>
    <row r="180">
      <c r="C180" s="13"/>
      <c r="K180" s="13"/>
    </row>
    <row r="181">
      <c r="C181" s="13"/>
      <c r="K181" s="13"/>
    </row>
    <row r="182">
      <c r="C182" s="13"/>
      <c r="K182" s="13"/>
    </row>
    <row r="183">
      <c r="C183" s="13"/>
      <c r="K183" s="13"/>
    </row>
    <row r="184">
      <c r="C184" s="13"/>
      <c r="K184" s="13"/>
    </row>
    <row r="185">
      <c r="C185" s="13"/>
      <c r="K185" s="13"/>
    </row>
    <row r="186">
      <c r="C186" s="13"/>
      <c r="K186" s="13"/>
    </row>
    <row r="187">
      <c r="C187" s="13"/>
      <c r="K187" s="13"/>
    </row>
    <row r="188">
      <c r="C188" s="13"/>
      <c r="K188" s="13"/>
    </row>
    <row r="189">
      <c r="C189" s="13"/>
      <c r="K189" s="13"/>
    </row>
    <row r="190">
      <c r="C190" s="13"/>
      <c r="K190" s="13"/>
    </row>
    <row r="191">
      <c r="C191" s="13"/>
      <c r="K191" s="13"/>
    </row>
    <row r="192">
      <c r="C192" s="13"/>
      <c r="K192" s="13"/>
    </row>
    <row r="193">
      <c r="C193" s="13"/>
      <c r="K193" s="13"/>
    </row>
    <row r="194">
      <c r="C194" s="13"/>
      <c r="K194" s="13"/>
    </row>
    <row r="195">
      <c r="C195" s="13"/>
      <c r="K195" s="13"/>
    </row>
    <row r="196">
      <c r="C196" s="13"/>
      <c r="K196" s="13"/>
    </row>
    <row r="197">
      <c r="C197" s="13"/>
      <c r="K197" s="13"/>
    </row>
    <row r="198">
      <c r="C198" s="13"/>
      <c r="K198" s="13"/>
    </row>
    <row r="199">
      <c r="C199" s="13"/>
      <c r="K199" s="13"/>
    </row>
    <row r="200">
      <c r="C200" s="13"/>
      <c r="K200" s="13"/>
    </row>
    <row r="201">
      <c r="C201" s="13"/>
      <c r="K201" s="13"/>
    </row>
    <row r="202">
      <c r="C202" s="13"/>
      <c r="K202" s="13"/>
    </row>
    <row r="203">
      <c r="C203" s="13"/>
      <c r="K203" s="13"/>
    </row>
    <row r="204">
      <c r="C204" s="13"/>
      <c r="K204" s="13"/>
    </row>
    <row r="205">
      <c r="C205" s="13"/>
      <c r="K205" s="13"/>
    </row>
    <row r="206">
      <c r="C206" s="13"/>
      <c r="K206" s="13"/>
    </row>
    <row r="207">
      <c r="C207" s="13"/>
      <c r="K207" s="13"/>
    </row>
    <row r="208">
      <c r="C208" s="13"/>
      <c r="K208" s="13"/>
    </row>
    <row r="209">
      <c r="C209" s="13"/>
      <c r="K209" s="13"/>
    </row>
    <row r="210">
      <c r="C210" s="13"/>
      <c r="K210" s="13"/>
    </row>
    <row r="211">
      <c r="C211" s="13"/>
      <c r="K211" s="13"/>
    </row>
    <row r="212">
      <c r="C212" s="13"/>
      <c r="K212" s="13"/>
    </row>
    <row r="213">
      <c r="C213" s="13"/>
      <c r="K213" s="13"/>
    </row>
    <row r="214">
      <c r="C214" s="13"/>
      <c r="K214" s="13"/>
    </row>
    <row r="215">
      <c r="C215" s="13"/>
      <c r="K215" s="13"/>
    </row>
    <row r="216">
      <c r="C216" s="13"/>
      <c r="K216" s="13"/>
    </row>
    <row r="217">
      <c r="C217" s="13"/>
      <c r="K217" s="13"/>
    </row>
    <row r="218">
      <c r="C218" s="13"/>
      <c r="K218" s="13"/>
    </row>
    <row r="219">
      <c r="C219" s="13"/>
      <c r="K219" s="13"/>
    </row>
    <row r="220">
      <c r="C220" s="13"/>
      <c r="K220" s="13"/>
    </row>
    <row r="221">
      <c r="C221" s="13"/>
      <c r="K221" s="13"/>
    </row>
    <row r="222">
      <c r="C222" s="13"/>
      <c r="K222" s="13"/>
    </row>
    <row r="223">
      <c r="C223" s="13"/>
      <c r="K223" s="13"/>
    </row>
    <row r="224">
      <c r="C224" s="13"/>
      <c r="K224" s="13"/>
    </row>
    <row r="225">
      <c r="C225" s="13"/>
      <c r="K225" s="13"/>
    </row>
    <row r="226">
      <c r="C226" s="13"/>
      <c r="K226" s="13"/>
    </row>
    <row r="227">
      <c r="C227" s="13"/>
      <c r="K227" s="13"/>
    </row>
    <row r="228">
      <c r="C228" s="13"/>
      <c r="K228" s="13"/>
    </row>
    <row r="229">
      <c r="C229" s="13"/>
      <c r="K229" s="13"/>
    </row>
    <row r="230">
      <c r="C230" s="13"/>
      <c r="K230" s="13"/>
    </row>
    <row r="231">
      <c r="C231" s="13"/>
      <c r="K231" s="13"/>
    </row>
    <row r="232">
      <c r="C232" s="13"/>
      <c r="K232" s="13"/>
    </row>
    <row r="233">
      <c r="C233" s="13"/>
      <c r="K233" s="13"/>
    </row>
    <row r="234">
      <c r="C234" s="13"/>
      <c r="K234" s="13"/>
    </row>
    <row r="235">
      <c r="C235" s="13"/>
      <c r="K235" s="13"/>
    </row>
    <row r="236">
      <c r="C236" s="13"/>
      <c r="K236" s="13"/>
    </row>
    <row r="237">
      <c r="C237" s="13"/>
      <c r="K237" s="13"/>
    </row>
    <row r="238">
      <c r="C238" s="13"/>
      <c r="K238" s="13"/>
    </row>
    <row r="239">
      <c r="C239" s="13"/>
      <c r="K239" s="13"/>
    </row>
    <row r="240">
      <c r="C240" s="13"/>
      <c r="K240" s="13"/>
    </row>
    <row r="241">
      <c r="C241" s="13"/>
      <c r="K241" s="13"/>
    </row>
    <row r="242">
      <c r="C242" s="13"/>
      <c r="K242" s="13"/>
    </row>
    <row r="243">
      <c r="C243" s="13"/>
      <c r="K243" s="13"/>
    </row>
    <row r="244">
      <c r="C244" s="13"/>
      <c r="K244" s="13"/>
    </row>
    <row r="245">
      <c r="C245" s="13"/>
      <c r="K245" s="13"/>
    </row>
    <row r="246">
      <c r="C246" s="13"/>
      <c r="K246" s="13"/>
    </row>
    <row r="247">
      <c r="C247" s="13"/>
      <c r="K247" s="13"/>
    </row>
    <row r="248">
      <c r="C248" s="13"/>
      <c r="K248" s="13"/>
    </row>
    <row r="249">
      <c r="C249" s="13"/>
      <c r="K249" s="13"/>
    </row>
    <row r="250">
      <c r="C250" s="13"/>
      <c r="K250" s="13"/>
    </row>
    <row r="251">
      <c r="C251" s="13"/>
      <c r="K251" s="13"/>
    </row>
    <row r="252">
      <c r="C252" s="13"/>
      <c r="K252" s="13"/>
    </row>
    <row r="253">
      <c r="C253" s="13"/>
      <c r="K253" s="13"/>
    </row>
    <row r="254">
      <c r="C254" s="13"/>
      <c r="K254" s="13"/>
    </row>
    <row r="255">
      <c r="C255" s="13"/>
      <c r="K255" s="13"/>
    </row>
    <row r="256">
      <c r="C256" s="13"/>
      <c r="K256" s="13"/>
    </row>
    <row r="257">
      <c r="C257" s="13"/>
      <c r="K257" s="13"/>
    </row>
    <row r="258">
      <c r="C258" s="13"/>
      <c r="K258" s="13"/>
    </row>
    <row r="259">
      <c r="C259" s="13"/>
      <c r="K259" s="13"/>
    </row>
    <row r="260">
      <c r="C260" s="13"/>
      <c r="K260" s="13"/>
    </row>
    <row r="261">
      <c r="C261" s="13"/>
      <c r="K261" s="13"/>
    </row>
    <row r="262">
      <c r="C262" s="13"/>
      <c r="K262" s="13"/>
    </row>
    <row r="263">
      <c r="C263" s="13"/>
      <c r="K263" s="13"/>
    </row>
    <row r="264">
      <c r="C264" s="13"/>
      <c r="K264" s="13"/>
    </row>
    <row r="265">
      <c r="C265" s="13"/>
      <c r="K265" s="13"/>
    </row>
    <row r="266">
      <c r="C266" s="13"/>
      <c r="K266" s="13"/>
    </row>
    <row r="267">
      <c r="C267" s="13"/>
      <c r="K267" s="13"/>
    </row>
    <row r="268">
      <c r="C268" s="13"/>
      <c r="K268" s="13"/>
    </row>
    <row r="269">
      <c r="C269" s="13"/>
      <c r="K269" s="13"/>
    </row>
    <row r="270">
      <c r="C270" s="13"/>
      <c r="K270" s="13"/>
    </row>
    <row r="271">
      <c r="C271" s="13"/>
      <c r="K271" s="13"/>
    </row>
    <row r="272">
      <c r="C272" s="13"/>
      <c r="K272" s="13"/>
    </row>
    <row r="273">
      <c r="C273" s="13"/>
      <c r="K273" s="13"/>
    </row>
    <row r="274">
      <c r="C274" s="13"/>
      <c r="K274" s="13"/>
    </row>
    <row r="275">
      <c r="C275" s="13"/>
      <c r="K275" s="13"/>
    </row>
    <row r="276">
      <c r="C276" s="13"/>
      <c r="K276" s="13"/>
    </row>
    <row r="277">
      <c r="C277" s="13"/>
      <c r="K277" s="13"/>
    </row>
    <row r="278">
      <c r="C278" s="13"/>
      <c r="K278" s="13"/>
    </row>
    <row r="279">
      <c r="C279" s="13"/>
      <c r="K279" s="13"/>
    </row>
    <row r="280">
      <c r="C280" s="13"/>
      <c r="K280" s="13"/>
    </row>
    <row r="281">
      <c r="C281" s="13"/>
      <c r="K281" s="13"/>
    </row>
    <row r="282">
      <c r="C282" s="13"/>
      <c r="K282" s="13"/>
    </row>
    <row r="283">
      <c r="C283" s="13"/>
      <c r="K283" s="13"/>
    </row>
    <row r="284">
      <c r="C284" s="13"/>
      <c r="K284" s="13"/>
    </row>
    <row r="285">
      <c r="C285" s="13"/>
      <c r="K285" s="13"/>
    </row>
    <row r="286">
      <c r="C286" s="13"/>
      <c r="K286" s="13"/>
    </row>
    <row r="287">
      <c r="C287" s="13"/>
      <c r="K287" s="13"/>
    </row>
    <row r="288">
      <c r="C288" s="13"/>
      <c r="K288" s="13"/>
    </row>
    <row r="289">
      <c r="C289" s="13"/>
      <c r="K289" s="13"/>
    </row>
    <row r="290">
      <c r="C290" s="13"/>
      <c r="K290" s="13"/>
    </row>
    <row r="291">
      <c r="C291" s="13"/>
      <c r="K291" s="13"/>
    </row>
    <row r="292">
      <c r="C292" s="13"/>
      <c r="K292" s="13"/>
    </row>
    <row r="293">
      <c r="C293" s="13"/>
      <c r="K293" s="13"/>
    </row>
    <row r="294">
      <c r="C294" s="13"/>
      <c r="K294" s="13"/>
    </row>
    <row r="295">
      <c r="C295" s="13"/>
      <c r="K295" s="13"/>
    </row>
    <row r="296">
      <c r="C296" s="13"/>
      <c r="K296" s="13"/>
    </row>
    <row r="297">
      <c r="C297" s="13"/>
      <c r="K297" s="13"/>
    </row>
    <row r="298">
      <c r="C298" s="13"/>
      <c r="K298" s="13"/>
    </row>
    <row r="299">
      <c r="C299" s="13"/>
      <c r="K299" s="13"/>
    </row>
    <row r="300">
      <c r="C300" s="13"/>
      <c r="K300" s="13"/>
    </row>
    <row r="301">
      <c r="C301" s="13"/>
      <c r="K301" s="13"/>
    </row>
    <row r="302">
      <c r="C302" s="13"/>
      <c r="K302" s="13"/>
    </row>
    <row r="303">
      <c r="C303" s="13"/>
      <c r="K303" s="13"/>
    </row>
    <row r="304">
      <c r="C304" s="13"/>
      <c r="K304" s="13"/>
    </row>
    <row r="305">
      <c r="C305" s="13"/>
      <c r="K305" s="13"/>
    </row>
    <row r="306">
      <c r="C306" s="13"/>
      <c r="K306" s="13"/>
    </row>
    <row r="307">
      <c r="C307" s="13"/>
      <c r="K307" s="13"/>
    </row>
    <row r="308">
      <c r="C308" s="13"/>
      <c r="K308" s="13"/>
    </row>
    <row r="309">
      <c r="C309" s="13"/>
      <c r="K309" s="13"/>
    </row>
    <row r="310">
      <c r="C310" s="13"/>
      <c r="K310" s="13"/>
    </row>
    <row r="311">
      <c r="C311" s="13"/>
      <c r="K311" s="13"/>
    </row>
    <row r="312">
      <c r="C312" s="13"/>
      <c r="K312" s="13"/>
    </row>
    <row r="313">
      <c r="C313" s="13"/>
      <c r="K313" s="13"/>
    </row>
    <row r="314">
      <c r="C314" s="13"/>
      <c r="K314" s="13"/>
    </row>
    <row r="315">
      <c r="C315" s="13"/>
      <c r="K315" s="13"/>
    </row>
    <row r="316">
      <c r="C316" s="13"/>
      <c r="K316" s="13"/>
    </row>
    <row r="317">
      <c r="C317" s="13"/>
      <c r="K317" s="13"/>
    </row>
    <row r="318">
      <c r="C318" s="13"/>
      <c r="K318" s="13"/>
    </row>
    <row r="319">
      <c r="C319" s="13"/>
      <c r="K319" s="13"/>
    </row>
    <row r="320">
      <c r="C320" s="13"/>
      <c r="K320" s="13"/>
    </row>
    <row r="321">
      <c r="C321" s="13"/>
      <c r="K321" s="13"/>
    </row>
    <row r="322">
      <c r="C322" s="13"/>
      <c r="K322" s="13"/>
    </row>
    <row r="323">
      <c r="C323" s="13"/>
      <c r="K323" s="13"/>
    </row>
    <row r="324">
      <c r="C324" s="13"/>
      <c r="K324" s="13"/>
    </row>
    <row r="325">
      <c r="C325" s="13"/>
      <c r="K325" s="13"/>
    </row>
    <row r="326">
      <c r="C326" s="13"/>
      <c r="K326" s="13"/>
    </row>
    <row r="327">
      <c r="C327" s="13"/>
      <c r="K327" s="13"/>
    </row>
    <row r="328">
      <c r="C328" s="13"/>
      <c r="K328" s="13"/>
    </row>
    <row r="329">
      <c r="C329" s="13"/>
      <c r="K329" s="13"/>
    </row>
    <row r="330">
      <c r="C330" s="13"/>
      <c r="K330" s="13"/>
    </row>
    <row r="331">
      <c r="C331" s="13"/>
      <c r="K331" s="13"/>
    </row>
    <row r="332">
      <c r="C332" s="13"/>
      <c r="K332" s="13"/>
    </row>
    <row r="333">
      <c r="C333" s="13"/>
      <c r="K333" s="13"/>
    </row>
    <row r="334">
      <c r="C334" s="13"/>
      <c r="K334" s="13"/>
    </row>
    <row r="335">
      <c r="C335" s="13"/>
      <c r="K335" s="13"/>
    </row>
    <row r="336">
      <c r="C336" s="13"/>
      <c r="K336" s="13"/>
    </row>
    <row r="337">
      <c r="C337" s="13"/>
      <c r="K337" s="13"/>
    </row>
    <row r="338">
      <c r="C338" s="13"/>
      <c r="K338" s="13"/>
    </row>
    <row r="339">
      <c r="C339" s="13"/>
      <c r="K339" s="13"/>
    </row>
    <row r="340">
      <c r="C340" s="13"/>
      <c r="K340" s="13"/>
    </row>
    <row r="341">
      <c r="C341" s="13"/>
      <c r="K341" s="13"/>
    </row>
    <row r="342">
      <c r="C342" s="13"/>
      <c r="K342" s="13"/>
    </row>
    <row r="343">
      <c r="C343" s="13"/>
      <c r="K343" s="13"/>
    </row>
    <row r="344">
      <c r="C344" s="13"/>
      <c r="K344" s="13"/>
    </row>
    <row r="345">
      <c r="C345" s="13"/>
      <c r="K345" s="13"/>
    </row>
    <row r="346">
      <c r="C346" s="13"/>
      <c r="K346" s="13"/>
    </row>
    <row r="347">
      <c r="C347" s="13"/>
      <c r="K347" s="13"/>
    </row>
    <row r="348">
      <c r="C348" s="13"/>
      <c r="K348" s="13"/>
    </row>
    <row r="349">
      <c r="C349" s="13"/>
      <c r="K349" s="13"/>
    </row>
    <row r="350">
      <c r="C350" s="13"/>
      <c r="K350" s="13"/>
    </row>
    <row r="351">
      <c r="C351" s="13"/>
      <c r="K351" s="13"/>
    </row>
    <row r="352">
      <c r="C352" s="13"/>
      <c r="K352" s="13"/>
    </row>
    <row r="353">
      <c r="C353" s="13"/>
      <c r="K353" s="13"/>
    </row>
    <row r="354">
      <c r="C354" s="13"/>
      <c r="K354" s="13"/>
    </row>
    <row r="355">
      <c r="C355" s="13"/>
      <c r="K355" s="13"/>
    </row>
    <row r="356">
      <c r="C356" s="13"/>
      <c r="K356" s="13"/>
    </row>
    <row r="357">
      <c r="C357" s="13"/>
      <c r="K357" s="13"/>
    </row>
    <row r="358">
      <c r="C358" s="13"/>
      <c r="K358" s="13"/>
    </row>
    <row r="359">
      <c r="C359" s="13"/>
      <c r="K359" s="13"/>
    </row>
    <row r="360">
      <c r="C360" s="13"/>
      <c r="K360" s="13"/>
    </row>
    <row r="361">
      <c r="C361" s="13"/>
      <c r="K361" s="13"/>
    </row>
    <row r="362">
      <c r="C362" s="13"/>
      <c r="K362" s="13"/>
    </row>
    <row r="363">
      <c r="C363" s="13"/>
      <c r="K363" s="13"/>
    </row>
    <row r="364">
      <c r="C364" s="13"/>
      <c r="K364" s="13"/>
    </row>
    <row r="365">
      <c r="C365" s="13"/>
      <c r="K365" s="13"/>
    </row>
    <row r="366">
      <c r="C366" s="13"/>
      <c r="K366" s="13"/>
    </row>
    <row r="367">
      <c r="C367" s="13"/>
      <c r="K367" s="13"/>
    </row>
    <row r="368">
      <c r="C368" s="13"/>
      <c r="K368" s="13"/>
    </row>
    <row r="369">
      <c r="C369" s="13"/>
      <c r="K369" s="13"/>
    </row>
    <row r="370">
      <c r="C370" s="13"/>
      <c r="K370" s="13"/>
    </row>
    <row r="371">
      <c r="C371" s="13"/>
      <c r="K371" s="13"/>
    </row>
    <row r="372">
      <c r="C372" s="13"/>
      <c r="K372" s="13"/>
    </row>
    <row r="373">
      <c r="C373" s="13"/>
      <c r="K373" s="13"/>
    </row>
    <row r="374">
      <c r="C374" s="13"/>
      <c r="K374" s="13"/>
    </row>
    <row r="375">
      <c r="C375" s="13"/>
      <c r="K375" s="13"/>
    </row>
    <row r="376">
      <c r="C376" s="13"/>
      <c r="K376" s="13"/>
    </row>
    <row r="377">
      <c r="C377" s="13"/>
      <c r="K377" s="13"/>
    </row>
    <row r="378">
      <c r="C378" s="13"/>
      <c r="K378" s="13"/>
    </row>
    <row r="379">
      <c r="C379" s="13"/>
      <c r="K379" s="13"/>
    </row>
    <row r="380">
      <c r="C380" s="13"/>
      <c r="K380" s="13"/>
    </row>
    <row r="381">
      <c r="C381" s="13"/>
      <c r="K381" s="13"/>
    </row>
    <row r="382">
      <c r="C382" s="13"/>
      <c r="K382" s="13"/>
    </row>
    <row r="383">
      <c r="C383" s="13"/>
      <c r="K383" s="13"/>
    </row>
    <row r="384">
      <c r="C384" s="13"/>
      <c r="K384" s="13"/>
    </row>
    <row r="385">
      <c r="C385" s="13"/>
      <c r="K385" s="13"/>
    </row>
    <row r="386">
      <c r="C386" s="13"/>
      <c r="K386" s="13"/>
    </row>
    <row r="387">
      <c r="C387" s="13"/>
      <c r="K387" s="13"/>
    </row>
    <row r="388">
      <c r="C388" s="13"/>
      <c r="K388" s="13"/>
    </row>
    <row r="389">
      <c r="C389" s="13"/>
      <c r="K389" s="13"/>
    </row>
    <row r="390">
      <c r="C390" s="13"/>
      <c r="K390" s="13"/>
    </row>
    <row r="391">
      <c r="C391" s="13"/>
      <c r="K391" s="13"/>
    </row>
    <row r="392">
      <c r="C392" s="13"/>
      <c r="K392" s="13"/>
    </row>
    <row r="393">
      <c r="C393" s="13"/>
      <c r="K393" s="13"/>
    </row>
    <row r="394">
      <c r="C394" s="13"/>
      <c r="K394" s="13"/>
    </row>
    <row r="395">
      <c r="C395" s="13"/>
      <c r="K395" s="13"/>
    </row>
    <row r="396">
      <c r="C396" s="13"/>
      <c r="K396" s="13"/>
    </row>
    <row r="397">
      <c r="C397" s="13"/>
      <c r="K397" s="13"/>
    </row>
    <row r="398">
      <c r="C398" s="13"/>
      <c r="K398" s="13"/>
    </row>
    <row r="399">
      <c r="C399" s="13"/>
      <c r="K399" s="13"/>
    </row>
    <row r="400">
      <c r="C400" s="13"/>
      <c r="K400" s="13"/>
    </row>
    <row r="401">
      <c r="C401" s="13"/>
      <c r="K401" s="13"/>
    </row>
    <row r="402">
      <c r="C402" s="13"/>
      <c r="K402" s="13"/>
    </row>
    <row r="403">
      <c r="C403" s="13"/>
      <c r="K403" s="13"/>
    </row>
    <row r="404">
      <c r="C404" s="13"/>
      <c r="K404" s="13"/>
    </row>
    <row r="405">
      <c r="C405" s="13"/>
      <c r="K405" s="13"/>
    </row>
    <row r="406">
      <c r="C406" s="13"/>
      <c r="K406" s="13"/>
    </row>
    <row r="407">
      <c r="C407" s="13"/>
      <c r="K407" s="13"/>
    </row>
    <row r="408">
      <c r="C408" s="13"/>
      <c r="K408" s="13"/>
    </row>
    <row r="409">
      <c r="C409" s="13"/>
      <c r="K409" s="13"/>
    </row>
    <row r="410">
      <c r="C410" s="13"/>
      <c r="K410" s="13"/>
    </row>
    <row r="411">
      <c r="C411" s="13"/>
      <c r="K411" s="13"/>
    </row>
    <row r="412">
      <c r="C412" s="13"/>
      <c r="K412" s="13"/>
    </row>
    <row r="413">
      <c r="C413" s="13"/>
      <c r="K413" s="13"/>
    </row>
    <row r="414">
      <c r="C414" s="13"/>
      <c r="K414" s="13"/>
    </row>
    <row r="415">
      <c r="C415" s="13"/>
      <c r="K415" s="13"/>
    </row>
    <row r="416">
      <c r="C416" s="13"/>
      <c r="K416" s="13"/>
    </row>
    <row r="417">
      <c r="C417" s="13"/>
      <c r="K417" s="13"/>
    </row>
    <row r="418">
      <c r="C418" s="13"/>
      <c r="K418" s="13"/>
    </row>
    <row r="419">
      <c r="C419" s="13"/>
      <c r="K419" s="13"/>
    </row>
    <row r="420">
      <c r="C420" s="13"/>
      <c r="K420" s="13"/>
    </row>
    <row r="421">
      <c r="C421" s="13"/>
      <c r="K421" s="13"/>
    </row>
    <row r="422">
      <c r="C422" s="13"/>
      <c r="K422" s="13"/>
    </row>
    <row r="423">
      <c r="C423" s="13"/>
      <c r="K423" s="13"/>
    </row>
    <row r="424">
      <c r="C424" s="13"/>
      <c r="K424" s="13"/>
    </row>
    <row r="425">
      <c r="C425" s="13"/>
      <c r="K425" s="13"/>
    </row>
    <row r="426">
      <c r="C426" s="13"/>
      <c r="K426" s="13"/>
    </row>
    <row r="427">
      <c r="C427" s="13"/>
      <c r="K427" s="13"/>
    </row>
    <row r="428">
      <c r="C428" s="13"/>
      <c r="K428" s="13"/>
    </row>
    <row r="429">
      <c r="C429" s="13"/>
      <c r="K429" s="13"/>
    </row>
    <row r="430">
      <c r="C430" s="13"/>
      <c r="K430" s="13"/>
    </row>
    <row r="431">
      <c r="C431" s="13"/>
      <c r="K431" s="13"/>
    </row>
    <row r="432">
      <c r="C432" s="13"/>
      <c r="K432" s="13"/>
    </row>
    <row r="433">
      <c r="C433" s="13"/>
      <c r="K433" s="13"/>
    </row>
    <row r="434">
      <c r="C434" s="13"/>
      <c r="K434" s="13"/>
    </row>
    <row r="435">
      <c r="C435" s="13"/>
      <c r="K435" s="13"/>
    </row>
    <row r="436">
      <c r="C436" s="13"/>
      <c r="K436" s="13"/>
    </row>
    <row r="437">
      <c r="C437" s="13"/>
      <c r="K437" s="13"/>
    </row>
    <row r="438">
      <c r="C438" s="13"/>
      <c r="K438" s="13"/>
    </row>
    <row r="439">
      <c r="C439" s="13"/>
      <c r="K439" s="13"/>
    </row>
    <row r="440">
      <c r="C440" s="13"/>
      <c r="K440" s="13"/>
    </row>
    <row r="441">
      <c r="C441" s="13"/>
      <c r="K441" s="13"/>
    </row>
    <row r="442">
      <c r="C442" s="13"/>
      <c r="K442" s="13"/>
    </row>
    <row r="443">
      <c r="C443" s="13"/>
      <c r="K443" s="13"/>
    </row>
    <row r="444">
      <c r="C444" s="13"/>
      <c r="K444" s="13"/>
    </row>
    <row r="445">
      <c r="C445" s="13"/>
      <c r="K445" s="13"/>
    </row>
    <row r="446">
      <c r="C446" s="13"/>
      <c r="K446" s="13"/>
    </row>
    <row r="447">
      <c r="C447" s="13"/>
      <c r="K447" s="13"/>
    </row>
    <row r="448">
      <c r="C448" s="13"/>
      <c r="K448" s="13"/>
    </row>
    <row r="449">
      <c r="C449" s="13"/>
      <c r="K449" s="13"/>
    </row>
    <row r="450">
      <c r="C450" s="13"/>
      <c r="K450" s="13"/>
    </row>
    <row r="451">
      <c r="C451" s="13"/>
      <c r="K451" s="13"/>
    </row>
    <row r="452">
      <c r="C452" s="13"/>
      <c r="K452" s="13"/>
    </row>
    <row r="453">
      <c r="C453" s="13"/>
      <c r="K453" s="13"/>
    </row>
    <row r="454">
      <c r="C454" s="13"/>
      <c r="K454" s="13"/>
    </row>
    <row r="455">
      <c r="C455" s="13"/>
      <c r="K455" s="13"/>
    </row>
    <row r="456">
      <c r="C456" s="13"/>
      <c r="K456" s="13"/>
    </row>
    <row r="457">
      <c r="C457" s="13"/>
      <c r="K457" s="13"/>
    </row>
    <row r="458">
      <c r="C458" s="13"/>
      <c r="K458" s="13"/>
    </row>
    <row r="459">
      <c r="C459" s="13"/>
      <c r="K459" s="13"/>
    </row>
    <row r="460">
      <c r="C460" s="13"/>
      <c r="K460" s="13"/>
    </row>
    <row r="461">
      <c r="C461" s="13"/>
      <c r="K461" s="13"/>
    </row>
    <row r="462">
      <c r="C462" s="13"/>
      <c r="K462" s="13"/>
    </row>
    <row r="463">
      <c r="C463" s="13"/>
      <c r="K463" s="13"/>
    </row>
    <row r="464">
      <c r="C464" s="13"/>
      <c r="K464" s="13"/>
    </row>
    <row r="465">
      <c r="C465" s="13"/>
      <c r="K465" s="13"/>
    </row>
    <row r="466">
      <c r="C466" s="13"/>
      <c r="K466" s="13"/>
    </row>
    <row r="467">
      <c r="C467" s="13"/>
      <c r="K467" s="13"/>
    </row>
    <row r="468">
      <c r="C468" s="13"/>
      <c r="K468" s="13"/>
    </row>
    <row r="469">
      <c r="C469" s="13"/>
      <c r="K469" s="13"/>
    </row>
    <row r="470">
      <c r="C470" s="13"/>
      <c r="K470" s="13"/>
    </row>
    <row r="471">
      <c r="C471" s="13"/>
      <c r="K471" s="13"/>
    </row>
    <row r="472">
      <c r="C472" s="13"/>
      <c r="K472" s="13"/>
    </row>
    <row r="473">
      <c r="C473" s="13"/>
      <c r="K473" s="13"/>
    </row>
    <row r="474">
      <c r="C474" s="13"/>
      <c r="K474" s="13"/>
    </row>
    <row r="475">
      <c r="C475" s="13"/>
      <c r="K475" s="13"/>
    </row>
    <row r="476">
      <c r="C476" s="13"/>
      <c r="K476" s="13"/>
    </row>
    <row r="477">
      <c r="C477" s="13"/>
      <c r="K477" s="13"/>
    </row>
    <row r="478">
      <c r="C478" s="13"/>
      <c r="K478" s="13"/>
    </row>
    <row r="479">
      <c r="C479" s="13"/>
      <c r="K479" s="13"/>
    </row>
    <row r="480">
      <c r="C480" s="13"/>
      <c r="K480" s="13"/>
    </row>
    <row r="481">
      <c r="C481" s="13"/>
      <c r="K481" s="13"/>
    </row>
    <row r="482">
      <c r="C482" s="13"/>
      <c r="K482" s="13"/>
    </row>
    <row r="483">
      <c r="C483" s="13"/>
      <c r="K483" s="13"/>
    </row>
    <row r="484">
      <c r="C484" s="13"/>
      <c r="K484" s="13"/>
    </row>
    <row r="485">
      <c r="C485" s="13"/>
      <c r="K485" s="13"/>
    </row>
    <row r="486">
      <c r="C486" s="13"/>
      <c r="K486" s="13"/>
    </row>
    <row r="487">
      <c r="C487" s="13"/>
      <c r="K487" s="13"/>
    </row>
    <row r="488">
      <c r="C488" s="13"/>
      <c r="K488" s="13"/>
    </row>
    <row r="489">
      <c r="C489" s="13"/>
      <c r="K489" s="13"/>
    </row>
    <row r="490">
      <c r="C490" s="13"/>
      <c r="K490" s="13"/>
    </row>
    <row r="491">
      <c r="C491" s="13"/>
      <c r="K491" s="13"/>
    </row>
    <row r="492">
      <c r="C492" s="13"/>
      <c r="K492" s="13"/>
    </row>
    <row r="493">
      <c r="C493" s="13"/>
      <c r="K493" s="13"/>
    </row>
    <row r="494">
      <c r="C494" s="13"/>
      <c r="K494" s="13"/>
    </row>
    <row r="495">
      <c r="C495" s="13"/>
      <c r="K495" s="13"/>
    </row>
    <row r="496">
      <c r="C496" s="13"/>
      <c r="K496" s="13"/>
    </row>
    <row r="497">
      <c r="C497" s="13"/>
      <c r="K497" s="13"/>
    </row>
    <row r="498">
      <c r="C498" s="13"/>
      <c r="K498" s="13"/>
    </row>
    <row r="499">
      <c r="C499" s="13"/>
      <c r="K499" s="13"/>
    </row>
    <row r="500">
      <c r="C500" s="13"/>
      <c r="K500" s="13"/>
    </row>
    <row r="501">
      <c r="C501" s="13"/>
      <c r="K501" s="13"/>
    </row>
    <row r="502">
      <c r="C502" s="13"/>
      <c r="K502" s="13"/>
    </row>
    <row r="503">
      <c r="C503" s="13"/>
      <c r="K503" s="13"/>
    </row>
    <row r="504">
      <c r="C504" s="13"/>
      <c r="K504" s="13"/>
    </row>
    <row r="505">
      <c r="C505" s="13"/>
      <c r="K505" s="13"/>
    </row>
    <row r="506">
      <c r="C506" s="13"/>
      <c r="K506" s="13"/>
    </row>
    <row r="507">
      <c r="C507" s="13"/>
      <c r="K507" s="13"/>
    </row>
    <row r="508">
      <c r="C508" s="13"/>
      <c r="K508" s="13"/>
    </row>
    <row r="509">
      <c r="C509" s="13"/>
      <c r="K509" s="13"/>
    </row>
    <row r="510">
      <c r="C510" s="13"/>
      <c r="K510" s="13"/>
    </row>
    <row r="511">
      <c r="C511" s="13"/>
      <c r="K511" s="13"/>
    </row>
    <row r="512">
      <c r="C512" s="13"/>
      <c r="K512" s="13"/>
    </row>
    <row r="513">
      <c r="C513" s="13"/>
      <c r="K513" s="13"/>
    </row>
    <row r="514">
      <c r="C514" s="13"/>
      <c r="K514" s="13"/>
    </row>
    <row r="515">
      <c r="C515" s="13"/>
      <c r="K515" s="13"/>
    </row>
    <row r="516">
      <c r="C516" s="13"/>
      <c r="K516" s="13"/>
    </row>
    <row r="517">
      <c r="C517" s="13"/>
      <c r="K517" s="13"/>
    </row>
    <row r="518">
      <c r="C518" s="13"/>
      <c r="K518" s="13"/>
    </row>
    <row r="519">
      <c r="C519" s="13"/>
      <c r="K519" s="13"/>
    </row>
    <row r="520">
      <c r="C520" s="13"/>
      <c r="K520" s="13"/>
    </row>
    <row r="521">
      <c r="C521" s="13"/>
      <c r="K521" s="13"/>
    </row>
    <row r="522">
      <c r="C522" s="13"/>
      <c r="K522" s="13"/>
    </row>
    <row r="523">
      <c r="C523" s="13"/>
      <c r="K523" s="13"/>
    </row>
    <row r="524">
      <c r="C524" s="13"/>
      <c r="K524" s="13"/>
    </row>
    <row r="525">
      <c r="C525" s="13"/>
      <c r="K525" s="13"/>
    </row>
    <row r="526">
      <c r="C526" s="13"/>
      <c r="K526" s="13"/>
    </row>
    <row r="527">
      <c r="C527" s="13"/>
      <c r="K527" s="13"/>
    </row>
    <row r="528">
      <c r="C528" s="13"/>
      <c r="K528" s="13"/>
    </row>
    <row r="529">
      <c r="C529" s="13"/>
      <c r="K529" s="13"/>
    </row>
    <row r="530">
      <c r="C530" s="13"/>
      <c r="K530" s="13"/>
    </row>
    <row r="531">
      <c r="C531" s="13"/>
      <c r="K531" s="13"/>
    </row>
    <row r="532">
      <c r="C532" s="13"/>
      <c r="K532" s="13"/>
    </row>
    <row r="533">
      <c r="C533" s="13"/>
      <c r="K533" s="13"/>
    </row>
    <row r="534">
      <c r="C534" s="13"/>
      <c r="K534" s="13"/>
    </row>
    <row r="535">
      <c r="C535" s="13"/>
      <c r="K535" s="13"/>
    </row>
    <row r="536">
      <c r="C536" s="13"/>
      <c r="K536" s="13"/>
    </row>
    <row r="537">
      <c r="C537" s="13"/>
      <c r="K537" s="13"/>
    </row>
    <row r="538">
      <c r="C538" s="13"/>
      <c r="K538" s="13"/>
    </row>
    <row r="539">
      <c r="C539" s="13"/>
      <c r="K539" s="13"/>
    </row>
    <row r="540">
      <c r="C540" s="13"/>
      <c r="K540" s="13"/>
    </row>
    <row r="541">
      <c r="C541" s="13"/>
      <c r="K541" s="13"/>
    </row>
    <row r="542">
      <c r="C542" s="13"/>
      <c r="K542" s="13"/>
    </row>
    <row r="543">
      <c r="C543" s="13"/>
      <c r="K543" s="13"/>
    </row>
    <row r="544">
      <c r="C544" s="13"/>
      <c r="K544" s="13"/>
    </row>
    <row r="545">
      <c r="C545" s="13"/>
      <c r="K545" s="13"/>
    </row>
    <row r="546">
      <c r="C546" s="13"/>
      <c r="K546" s="13"/>
    </row>
    <row r="547">
      <c r="C547" s="13"/>
      <c r="K547" s="13"/>
    </row>
    <row r="548">
      <c r="C548" s="13"/>
      <c r="K548" s="13"/>
    </row>
    <row r="549">
      <c r="C549" s="13"/>
      <c r="K549" s="13"/>
    </row>
    <row r="550">
      <c r="C550" s="13"/>
      <c r="K550" s="13"/>
    </row>
    <row r="551">
      <c r="C551" s="13"/>
      <c r="K551" s="13"/>
    </row>
    <row r="552">
      <c r="C552" s="13"/>
      <c r="K552" s="13"/>
    </row>
    <row r="553">
      <c r="C553" s="13"/>
      <c r="K553" s="13"/>
    </row>
    <row r="554">
      <c r="C554" s="13"/>
      <c r="K554" s="13"/>
    </row>
    <row r="555">
      <c r="C555" s="13"/>
      <c r="K555" s="13"/>
    </row>
    <row r="556">
      <c r="C556" s="13"/>
      <c r="K556" s="13"/>
    </row>
    <row r="557">
      <c r="C557" s="13"/>
      <c r="K557" s="13"/>
    </row>
    <row r="558">
      <c r="C558" s="13"/>
      <c r="K558" s="13"/>
    </row>
    <row r="559">
      <c r="C559" s="13"/>
      <c r="K559" s="13"/>
    </row>
    <row r="560">
      <c r="C560" s="13"/>
      <c r="K560" s="13"/>
    </row>
    <row r="561">
      <c r="C561" s="13"/>
      <c r="K561" s="13"/>
    </row>
    <row r="562">
      <c r="C562" s="13"/>
      <c r="K562" s="13"/>
    </row>
    <row r="563">
      <c r="C563" s="13"/>
      <c r="K563" s="13"/>
    </row>
    <row r="564">
      <c r="C564" s="13"/>
      <c r="K564" s="13"/>
    </row>
    <row r="565">
      <c r="C565" s="13"/>
      <c r="K565" s="13"/>
    </row>
    <row r="566">
      <c r="C566" s="13"/>
      <c r="K566" s="13"/>
    </row>
    <row r="567">
      <c r="C567" s="13"/>
      <c r="K567" s="13"/>
    </row>
    <row r="568">
      <c r="C568" s="13"/>
      <c r="K568" s="13"/>
    </row>
    <row r="569">
      <c r="C569" s="13"/>
      <c r="K569" s="13"/>
    </row>
    <row r="570">
      <c r="C570" s="13"/>
      <c r="K570" s="13"/>
    </row>
    <row r="571">
      <c r="C571" s="13"/>
      <c r="K571" s="13"/>
    </row>
    <row r="572">
      <c r="C572" s="13"/>
      <c r="K572" s="13"/>
    </row>
    <row r="573">
      <c r="C573" s="13"/>
      <c r="K573" s="13"/>
    </row>
    <row r="574">
      <c r="C574" s="13"/>
      <c r="K574" s="13"/>
    </row>
    <row r="575">
      <c r="C575" s="13"/>
      <c r="K575" s="13"/>
    </row>
    <row r="576">
      <c r="C576" s="13"/>
      <c r="K576" s="13"/>
    </row>
    <row r="577">
      <c r="C577" s="13"/>
      <c r="K577" s="13"/>
    </row>
    <row r="578">
      <c r="C578" s="13"/>
      <c r="K578" s="13"/>
    </row>
    <row r="579">
      <c r="C579" s="13"/>
      <c r="K579" s="13"/>
    </row>
    <row r="580">
      <c r="C580" s="13"/>
      <c r="K580" s="13"/>
    </row>
    <row r="581">
      <c r="C581" s="13"/>
      <c r="K581" s="13"/>
    </row>
    <row r="582">
      <c r="C582" s="13"/>
      <c r="K582" s="13"/>
    </row>
    <row r="583">
      <c r="C583" s="13"/>
      <c r="K583" s="13"/>
    </row>
    <row r="584">
      <c r="C584" s="13"/>
      <c r="K584" s="13"/>
    </row>
    <row r="585">
      <c r="C585" s="13"/>
      <c r="K585" s="13"/>
    </row>
    <row r="586">
      <c r="C586" s="13"/>
      <c r="K586" s="13"/>
    </row>
    <row r="587">
      <c r="C587" s="13"/>
      <c r="K587" s="13"/>
    </row>
    <row r="588">
      <c r="C588" s="13"/>
      <c r="K588" s="13"/>
    </row>
    <row r="589">
      <c r="C589" s="13"/>
      <c r="K589" s="13"/>
    </row>
    <row r="590">
      <c r="C590" s="13"/>
      <c r="K590" s="13"/>
    </row>
    <row r="591">
      <c r="C591" s="13"/>
      <c r="K591" s="13"/>
    </row>
    <row r="592">
      <c r="C592" s="13"/>
      <c r="K592" s="13"/>
    </row>
    <row r="593">
      <c r="C593" s="13"/>
      <c r="K593" s="13"/>
    </row>
    <row r="594">
      <c r="C594" s="13"/>
      <c r="K594" s="13"/>
    </row>
    <row r="595">
      <c r="C595" s="13"/>
      <c r="K595" s="13"/>
    </row>
    <row r="596">
      <c r="C596" s="13"/>
      <c r="K596" s="13"/>
    </row>
    <row r="597">
      <c r="C597" s="13"/>
      <c r="K597" s="13"/>
    </row>
    <row r="598">
      <c r="C598" s="13"/>
      <c r="K598" s="13"/>
    </row>
    <row r="599">
      <c r="C599" s="13"/>
      <c r="K599" s="13"/>
    </row>
    <row r="600">
      <c r="C600" s="13"/>
      <c r="K600" s="13"/>
    </row>
    <row r="601">
      <c r="C601" s="13"/>
      <c r="K601" s="13"/>
    </row>
    <row r="602">
      <c r="C602" s="13"/>
      <c r="K602" s="13"/>
    </row>
    <row r="603">
      <c r="C603" s="13"/>
      <c r="K603" s="13"/>
    </row>
    <row r="604">
      <c r="C604" s="13"/>
      <c r="K604" s="13"/>
    </row>
    <row r="605">
      <c r="C605" s="13"/>
      <c r="K605" s="13"/>
    </row>
    <row r="606">
      <c r="C606" s="13"/>
      <c r="K606" s="13"/>
    </row>
    <row r="607">
      <c r="C607" s="13"/>
      <c r="K607" s="13"/>
    </row>
    <row r="608">
      <c r="C608" s="13"/>
      <c r="K608" s="13"/>
    </row>
    <row r="609">
      <c r="C609" s="13"/>
      <c r="K609" s="13"/>
    </row>
    <row r="610">
      <c r="C610" s="13"/>
      <c r="K610" s="13"/>
    </row>
    <row r="611">
      <c r="C611" s="13"/>
      <c r="K611" s="13"/>
    </row>
    <row r="612">
      <c r="C612" s="13"/>
      <c r="K612" s="13"/>
    </row>
    <row r="613">
      <c r="C613" s="13"/>
      <c r="K613" s="13"/>
    </row>
    <row r="614">
      <c r="C614" s="13"/>
      <c r="K614" s="13"/>
    </row>
    <row r="615">
      <c r="C615" s="13"/>
      <c r="K615" s="13"/>
    </row>
    <row r="616">
      <c r="C616" s="13"/>
      <c r="K616" s="13"/>
    </row>
    <row r="617">
      <c r="C617" s="13"/>
      <c r="K617" s="13"/>
    </row>
    <row r="618">
      <c r="C618" s="13"/>
      <c r="K618" s="13"/>
    </row>
    <row r="619">
      <c r="C619" s="13"/>
      <c r="K619" s="13"/>
    </row>
    <row r="620">
      <c r="C620" s="13"/>
      <c r="K620" s="13"/>
    </row>
    <row r="621">
      <c r="C621" s="13"/>
      <c r="K621" s="13"/>
    </row>
    <row r="622">
      <c r="C622" s="13"/>
      <c r="K622" s="13"/>
    </row>
    <row r="623">
      <c r="C623" s="13"/>
      <c r="K623" s="13"/>
    </row>
    <row r="624">
      <c r="C624" s="13"/>
      <c r="K624" s="13"/>
    </row>
    <row r="625">
      <c r="C625" s="13"/>
      <c r="K625" s="13"/>
    </row>
    <row r="626">
      <c r="C626" s="13"/>
      <c r="K626" s="13"/>
    </row>
    <row r="627">
      <c r="C627" s="13"/>
      <c r="K627" s="13"/>
    </row>
    <row r="628">
      <c r="C628" s="13"/>
      <c r="K628" s="13"/>
    </row>
    <row r="629">
      <c r="C629" s="13"/>
      <c r="K629" s="13"/>
    </row>
    <row r="630">
      <c r="C630" s="13"/>
      <c r="K630" s="13"/>
    </row>
    <row r="631">
      <c r="C631" s="13"/>
      <c r="K631" s="13"/>
    </row>
    <row r="632">
      <c r="C632" s="13"/>
      <c r="K632" s="13"/>
    </row>
    <row r="633">
      <c r="C633" s="13"/>
      <c r="K633" s="13"/>
    </row>
    <row r="634">
      <c r="C634" s="13"/>
      <c r="K634" s="13"/>
    </row>
    <row r="635">
      <c r="C635" s="13"/>
      <c r="K635" s="13"/>
    </row>
    <row r="636">
      <c r="C636" s="13"/>
      <c r="K636" s="13"/>
    </row>
    <row r="637">
      <c r="C637" s="13"/>
      <c r="K637" s="13"/>
    </row>
    <row r="638">
      <c r="C638" s="13"/>
      <c r="K638" s="13"/>
    </row>
    <row r="639">
      <c r="C639" s="13"/>
      <c r="K639" s="13"/>
    </row>
    <row r="640">
      <c r="C640" s="13"/>
      <c r="K640" s="13"/>
    </row>
    <row r="641">
      <c r="C641" s="13"/>
      <c r="K641" s="13"/>
    </row>
    <row r="642">
      <c r="C642" s="13"/>
      <c r="K642" s="13"/>
    </row>
    <row r="643">
      <c r="C643" s="13"/>
      <c r="K643" s="13"/>
    </row>
    <row r="644">
      <c r="C644" s="13"/>
      <c r="K644" s="13"/>
    </row>
    <row r="645">
      <c r="C645" s="13"/>
      <c r="K645" s="13"/>
    </row>
    <row r="646">
      <c r="C646" s="13"/>
      <c r="K646" s="13"/>
    </row>
    <row r="647">
      <c r="C647" s="13"/>
      <c r="K647" s="13"/>
    </row>
    <row r="648">
      <c r="C648" s="13"/>
      <c r="K648" s="13"/>
    </row>
    <row r="649">
      <c r="C649" s="13"/>
      <c r="K649" s="13"/>
    </row>
    <row r="650">
      <c r="C650" s="13"/>
      <c r="K650" s="13"/>
    </row>
    <row r="651">
      <c r="C651" s="13"/>
      <c r="K651" s="13"/>
    </row>
    <row r="652">
      <c r="C652" s="13"/>
      <c r="K652" s="13"/>
    </row>
    <row r="653">
      <c r="C653" s="13"/>
      <c r="K653" s="13"/>
    </row>
    <row r="654">
      <c r="C654" s="13"/>
      <c r="K654" s="13"/>
    </row>
    <row r="655">
      <c r="C655" s="13"/>
      <c r="K655" s="13"/>
    </row>
    <row r="656">
      <c r="C656" s="13"/>
      <c r="K656" s="13"/>
    </row>
    <row r="657">
      <c r="C657" s="13"/>
      <c r="K657" s="13"/>
    </row>
    <row r="658">
      <c r="C658" s="13"/>
      <c r="K658" s="13"/>
    </row>
    <row r="659">
      <c r="C659" s="13"/>
      <c r="K659" s="13"/>
    </row>
    <row r="660">
      <c r="C660" s="13"/>
      <c r="K660" s="13"/>
    </row>
    <row r="661">
      <c r="C661" s="13"/>
      <c r="K661" s="13"/>
    </row>
    <row r="662">
      <c r="C662" s="13"/>
      <c r="K662" s="13"/>
    </row>
    <row r="663">
      <c r="C663" s="13"/>
      <c r="K663" s="13"/>
    </row>
    <row r="664">
      <c r="C664" s="13"/>
      <c r="K664" s="13"/>
    </row>
    <row r="665">
      <c r="C665" s="13"/>
      <c r="K665" s="13"/>
    </row>
    <row r="666">
      <c r="C666" s="13"/>
      <c r="K666" s="13"/>
    </row>
    <row r="667">
      <c r="C667" s="13"/>
      <c r="K667" s="13"/>
    </row>
    <row r="668">
      <c r="C668" s="13"/>
      <c r="K668" s="13"/>
    </row>
    <row r="669">
      <c r="C669" s="13"/>
      <c r="K669" s="13"/>
    </row>
    <row r="670">
      <c r="C670" s="13"/>
      <c r="K670" s="13"/>
    </row>
    <row r="671">
      <c r="C671" s="13"/>
      <c r="K671" s="13"/>
    </row>
    <row r="672">
      <c r="C672" s="13"/>
      <c r="K672" s="13"/>
    </row>
    <row r="673">
      <c r="C673" s="13"/>
      <c r="K673" s="13"/>
    </row>
    <row r="674">
      <c r="C674" s="13"/>
      <c r="K674" s="13"/>
    </row>
    <row r="675">
      <c r="C675" s="13"/>
      <c r="K675" s="13"/>
    </row>
    <row r="676">
      <c r="C676" s="13"/>
      <c r="K676" s="13"/>
    </row>
    <row r="677">
      <c r="C677" s="13"/>
      <c r="K677" s="13"/>
    </row>
    <row r="678">
      <c r="C678" s="13"/>
      <c r="K678" s="13"/>
    </row>
    <row r="679">
      <c r="C679" s="13"/>
      <c r="K679" s="13"/>
    </row>
    <row r="680">
      <c r="C680" s="13"/>
      <c r="K680" s="13"/>
    </row>
    <row r="681">
      <c r="C681" s="13"/>
      <c r="K681" s="13"/>
    </row>
    <row r="682">
      <c r="C682" s="13"/>
      <c r="K682" s="13"/>
    </row>
    <row r="683">
      <c r="C683" s="13"/>
      <c r="K683" s="13"/>
    </row>
    <row r="684">
      <c r="C684" s="13"/>
      <c r="K684" s="13"/>
    </row>
    <row r="685">
      <c r="C685" s="13"/>
      <c r="K685" s="13"/>
    </row>
    <row r="686">
      <c r="C686" s="13"/>
      <c r="K686" s="13"/>
    </row>
    <row r="687">
      <c r="C687" s="13"/>
      <c r="K687" s="13"/>
    </row>
    <row r="688">
      <c r="C688" s="13"/>
      <c r="K688" s="13"/>
    </row>
    <row r="689">
      <c r="C689" s="13"/>
      <c r="K689" s="13"/>
    </row>
    <row r="690">
      <c r="C690" s="13"/>
      <c r="K690" s="13"/>
    </row>
    <row r="691">
      <c r="C691" s="13"/>
      <c r="K691" s="13"/>
    </row>
    <row r="692">
      <c r="C692" s="13"/>
      <c r="K692" s="13"/>
    </row>
    <row r="693">
      <c r="C693" s="13"/>
      <c r="K693" s="13"/>
    </row>
    <row r="694">
      <c r="C694" s="13"/>
      <c r="K694" s="13"/>
    </row>
    <row r="695">
      <c r="C695" s="13"/>
      <c r="K695" s="13"/>
    </row>
    <row r="696">
      <c r="C696" s="13"/>
      <c r="K696" s="13"/>
    </row>
    <row r="697">
      <c r="C697" s="13"/>
      <c r="K697" s="13"/>
    </row>
    <row r="698">
      <c r="C698" s="13"/>
      <c r="K698" s="13"/>
    </row>
    <row r="699">
      <c r="C699" s="13"/>
      <c r="K699" s="13"/>
    </row>
    <row r="700">
      <c r="C700" s="13"/>
      <c r="K700" s="13"/>
    </row>
    <row r="701">
      <c r="C701" s="13"/>
      <c r="K701" s="13"/>
    </row>
    <row r="702">
      <c r="C702" s="13"/>
      <c r="K702" s="13"/>
    </row>
    <row r="703">
      <c r="C703" s="13"/>
      <c r="K703" s="13"/>
    </row>
    <row r="704">
      <c r="C704" s="13"/>
      <c r="K704" s="13"/>
    </row>
    <row r="705">
      <c r="C705" s="13"/>
      <c r="K705" s="13"/>
    </row>
    <row r="706">
      <c r="C706" s="13"/>
      <c r="K706" s="13"/>
    </row>
    <row r="707">
      <c r="C707" s="13"/>
      <c r="K707" s="13"/>
    </row>
    <row r="708">
      <c r="C708" s="13"/>
      <c r="K708" s="13"/>
    </row>
    <row r="709">
      <c r="C709" s="13"/>
      <c r="K709" s="13"/>
    </row>
    <row r="710">
      <c r="C710" s="13"/>
      <c r="K710" s="13"/>
    </row>
    <row r="711">
      <c r="C711" s="13"/>
      <c r="K711" s="13"/>
    </row>
    <row r="712">
      <c r="C712" s="13"/>
      <c r="K712" s="13"/>
    </row>
    <row r="713">
      <c r="C713" s="13"/>
      <c r="K713" s="13"/>
    </row>
    <row r="714">
      <c r="C714" s="13"/>
      <c r="K714" s="13"/>
    </row>
    <row r="715">
      <c r="C715" s="13"/>
      <c r="K715" s="13"/>
    </row>
    <row r="716">
      <c r="C716" s="13"/>
      <c r="K716" s="13"/>
    </row>
    <row r="717">
      <c r="C717" s="13"/>
      <c r="K717" s="13"/>
    </row>
    <row r="718">
      <c r="C718" s="13"/>
      <c r="K718" s="13"/>
    </row>
    <row r="719">
      <c r="C719" s="13"/>
      <c r="K719" s="13"/>
    </row>
    <row r="720">
      <c r="C720" s="13"/>
      <c r="K720" s="13"/>
    </row>
    <row r="721">
      <c r="C721" s="13"/>
      <c r="K721" s="13"/>
    </row>
    <row r="722">
      <c r="C722" s="13"/>
      <c r="K722" s="13"/>
    </row>
    <row r="723">
      <c r="C723" s="13"/>
      <c r="K723" s="13"/>
    </row>
    <row r="724">
      <c r="C724" s="13"/>
      <c r="K724" s="13"/>
    </row>
    <row r="725">
      <c r="C725" s="13"/>
      <c r="K725" s="13"/>
    </row>
    <row r="726">
      <c r="C726" s="13"/>
      <c r="K726" s="13"/>
    </row>
    <row r="727">
      <c r="C727" s="13"/>
      <c r="K727" s="13"/>
    </row>
    <row r="728">
      <c r="C728" s="13"/>
      <c r="K728" s="13"/>
    </row>
    <row r="729">
      <c r="C729" s="13"/>
      <c r="K729" s="13"/>
    </row>
    <row r="730">
      <c r="C730" s="13"/>
      <c r="K730" s="13"/>
    </row>
    <row r="731">
      <c r="C731" s="13"/>
      <c r="K731" s="13"/>
    </row>
    <row r="732">
      <c r="C732" s="13"/>
      <c r="K732" s="13"/>
    </row>
    <row r="733">
      <c r="C733" s="13"/>
      <c r="K733" s="13"/>
    </row>
    <row r="734">
      <c r="C734" s="13"/>
      <c r="K734" s="13"/>
    </row>
    <row r="735">
      <c r="C735" s="13"/>
      <c r="K735" s="13"/>
    </row>
    <row r="736">
      <c r="C736" s="13"/>
      <c r="K736" s="13"/>
    </row>
    <row r="737">
      <c r="C737" s="13"/>
      <c r="K737" s="13"/>
    </row>
    <row r="738">
      <c r="C738" s="13"/>
      <c r="K738" s="13"/>
    </row>
    <row r="739">
      <c r="C739" s="13"/>
      <c r="K739" s="13"/>
    </row>
    <row r="740">
      <c r="C740" s="13"/>
      <c r="K740" s="13"/>
    </row>
    <row r="741">
      <c r="C741" s="13"/>
      <c r="K741" s="13"/>
    </row>
    <row r="742">
      <c r="C742" s="13"/>
      <c r="K742" s="13"/>
    </row>
    <row r="743">
      <c r="C743" s="13"/>
      <c r="K743" s="13"/>
    </row>
    <row r="744">
      <c r="C744" s="13"/>
      <c r="K744" s="13"/>
    </row>
    <row r="745">
      <c r="C745" s="13"/>
      <c r="K745" s="13"/>
    </row>
    <row r="746">
      <c r="C746" s="13"/>
      <c r="K746" s="13"/>
    </row>
    <row r="747">
      <c r="C747" s="13"/>
      <c r="K747" s="13"/>
    </row>
    <row r="748">
      <c r="C748" s="13"/>
      <c r="K748" s="13"/>
    </row>
    <row r="749">
      <c r="C749" s="13"/>
      <c r="K749" s="13"/>
    </row>
    <row r="750">
      <c r="C750" s="13"/>
      <c r="K750" s="13"/>
    </row>
    <row r="751">
      <c r="C751" s="13"/>
      <c r="K751" s="13"/>
    </row>
    <row r="752">
      <c r="C752" s="13"/>
      <c r="K752" s="13"/>
    </row>
    <row r="753">
      <c r="C753" s="13"/>
      <c r="K753" s="13"/>
    </row>
    <row r="754">
      <c r="C754" s="13"/>
      <c r="K754" s="13"/>
    </row>
    <row r="755">
      <c r="C755" s="13"/>
      <c r="K755" s="13"/>
    </row>
    <row r="756">
      <c r="C756" s="13"/>
      <c r="K756" s="13"/>
    </row>
    <row r="757">
      <c r="C757" s="13"/>
      <c r="K757" s="13"/>
    </row>
    <row r="758">
      <c r="C758" s="13"/>
      <c r="K758" s="13"/>
    </row>
    <row r="759">
      <c r="C759" s="13"/>
      <c r="K759" s="13"/>
    </row>
    <row r="760">
      <c r="C760" s="13"/>
      <c r="K760" s="13"/>
    </row>
    <row r="761">
      <c r="C761" s="13"/>
      <c r="K761" s="13"/>
    </row>
    <row r="762">
      <c r="C762" s="13"/>
      <c r="K762" s="13"/>
    </row>
    <row r="763">
      <c r="C763" s="13"/>
      <c r="K763" s="13"/>
    </row>
    <row r="764">
      <c r="C764" s="13"/>
      <c r="K764" s="13"/>
    </row>
    <row r="765">
      <c r="C765" s="13"/>
      <c r="K765" s="13"/>
    </row>
    <row r="766">
      <c r="C766" s="13"/>
      <c r="K766" s="13"/>
    </row>
    <row r="767">
      <c r="C767" s="13"/>
      <c r="K767" s="13"/>
    </row>
    <row r="768">
      <c r="C768" s="13"/>
      <c r="K768" s="13"/>
    </row>
    <row r="769">
      <c r="C769" s="13"/>
      <c r="K769" s="13"/>
    </row>
    <row r="770">
      <c r="C770" s="13"/>
      <c r="K770" s="13"/>
    </row>
    <row r="771">
      <c r="C771" s="13"/>
      <c r="K771" s="13"/>
    </row>
    <row r="772">
      <c r="C772" s="13"/>
      <c r="K772" s="13"/>
    </row>
    <row r="773">
      <c r="C773" s="13"/>
      <c r="K773" s="13"/>
    </row>
    <row r="774">
      <c r="C774" s="13"/>
      <c r="K774" s="13"/>
    </row>
    <row r="775">
      <c r="C775" s="13"/>
      <c r="K775" s="13"/>
    </row>
    <row r="776">
      <c r="C776" s="13"/>
      <c r="K776" s="13"/>
    </row>
    <row r="777">
      <c r="C777" s="13"/>
      <c r="K777" s="13"/>
    </row>
    <row r="778">
      <c r="C778" s="13"/>
      <c r="K778" s="13"/>
    </row>
    <row r="779">
      <c r="C779" s="13"/>
      <c r="K779" s="13"/>
    </row>
    <row r="780">
      <c r="C780" s="13"/>
      <c r="K780" s="13"/>
    </row>
    <row r="781">
      <c r="C781" s="13"/>
      <c r="K781" s="13"/>
    </row>
    <row r="782">
      <c r="C782" s="13"/>
      <c r="K782" s="13"/>
    </row>
    <row r="783">
      <c r="C783" s="13"/>
      <c r="K783" s="13"/>
    </row>
    <row r="784">
      <c r="C784" s="13"/>
      <c r="K784" s="13"/>
    </row>
    <row r="785">
      <c r="C785" s="13"/>
      <c r="K785" s="13"/>
    </row>
    <row r="786">
      <c r="C786" s="13"/>
      <c r="K786" s="13"/>
    </row>
    <row r="787">
      <c r="C787" s="13"/>
      <c r="K787" s="13"/>
    </row>
    <row r="788">
      <c r="C788" s="13"/>
      <c r="K788" s="13"/>
    </row>
    <row r="789">
      <c r="C789" s="13"/>
      <c r="K789" s="13"/>
    </row>
    <row r="790">
      <c r="C790" s="13"/>
      <c r="K790" s="13"/>
    </row>
    <row r="791">
      <c r="C791" s="13"/>
      <c r="K791" s="13"/>
    </row>
    <row r="792">
      <c r="C792" s="13"/>
      <c r="K792" s="13"/>
    </row>
    <row r="793">
      <c r="C793" s="13"/>
      <c r="K793" s="13"/>
    </row>
    <row r="794">
      <c r="C794" s="13"/>
      <c r="K794" s="13"/>
    </row>
    <row r="795">
      <c r="C795" s="13"/>
      <c r="K795" s="13"/>
    </row>
    <row r="796">
      <c r="C796" s="13"/>
      <c r="K796" s="13"/>
    </row>
    <row r="797">
      <c r="C797" s="13"/>
      <c r="K797" s="13"/>
    </row>
    <row r="798">
      <c r="C798" s="13"/>
      <c r="K798" s="13"/>
    </row>
    <row r="799">
      <c r="C799" s="13"/>
      <c r="K799" s="13"/>
    </row>
    <row r="800">
      <c r="C800" s="13"/>
      <c r="K800" s="13"/>
    </row>
    <row r="801">
      <c r="C801" s="13"/>
      <c r="K801" s="13"/>
    </row>
    <row r="802">
      <c r="C802" s="13"/>
      <c r="K802" s="13"/>
    </row>
    <row r="803">
      <c r="C803" s="13"/>
      <c r="K803" s="13"/>
    </row>
    <row r="804">
      <c r="C804" s="13"/>
      <c r="K804" s="13"/>
    </row>
    <row r="805">
      <c r="C805" s="13"/>
      <c r="K805" s="13"/>
    </row>
    <row r="806">
      <c r="C806" s="13"/>
      <c r="K806" s="13"/>
    </row>
    <row r="807">
      <c r="C807" s="13"/>
      <c r="K807" s="13"/>
    </row>
    <row r="808">
      <c r="C808" s="13"/>
      <c r="K808" s="13"/>
    </row>
    <row r="809">
      <c r="C809" s="13"/>
      <c r="K809" s="13"/>
    </row>
    <row r="810">
      <c r="C810" s="13"/>
      <c r="K810" s="13"/>
    </row>
    <row r="811">
      <c r="C811" s="13"/>
      <c r="K811" s="13"/>
    </row>
    <row r="812">
      <c r="C812" s="13"/>
      <c r="K812" s="13"/>
    </row>
    <row r="813">
      <c r="C813" s="13"/>
      <c r="K813" s="13"/>
    </row>
    <row r="814">
      <c r="C814" s="13"/>
      <c r="K814" s="13"/>
    </row>
    <row r="815">
      <c r="C815" s="13"/>
      <c r="K815" s="13"/>
    </row>
    <row r="816">
      <c r="C816" s="13"/>
      <c r="K816" s="13"/>
    </row>
    <row r="817">
      <c r="C817" s="13"/>
      <c r="K817" s="13"/>
    </row>
    <row r="818">
      <c r="C818" s="13"/>
      <c r="K818" s="13"/>
    </row>
    <row r="819">
      <c r="C819" s="13"/>
      <c r="K819" s="13"/>
    </row>
    <row r="820">
      <c r="C820" s="13"/>
      <c r="K820" s="13"/>
    </row>
    <row r="821">
      <c r="C821" s="13"/>
      <c r="K821" s="13"/>
    </row>
    <row r="822">
      <c r="C822" s="13"/>
      <c r="K822" s="13"/>
    </row>
    <row r="823">
      <c r="C823" s="13"/>
      <c r="K823" s="13"/>
    </row>
    <row r="824">
      <c r="C824" s="13"/>
      <c r="K824" s="13"/>
    </row>
    <row r="825">
      <c r="C825" s="13"/>
      <c r="K825" s="13"/>
    </row>
    <row r="826">
      <c r="C826" s="13"/>
      <c r="K826" s="13"/>
    </row>
    <row r="827">
      <c r="C827" s="13"/>
      <c r="K827" s="13"/>
    </row>
    <row r="828">
      <c r="C828" s="13"/>
      <c r="K828" s="13"/>
    </row>
    <row r="829">
      <c r="C829" s="13"/>
      <c r="K829" s="13"/>
    </row>
    <row r="830">
      <c r="C830" s="13"/>
      <c r="K830" s="13"/>
    </row>
    <row r="831">
      <c r="C831" s="13"/>
      <c r="K831" s="13"/>
    </row>
    <row r="832">
      <c r="C832" s="13"/>
      <c r="K832" s="13"/>
    </row>
    <row r="833">
      <c r="C833" s="13"/>
      <c r="K833" s="13"/>
    </row>
    <row r="834">
      <c r="C834" s="13"/>
      <c r="K834" s="13"/>
    </row>
    <row r="835">
      <c r="C835" s="13"/>
      <c r="K835" s="13"/>
    </row>
    <row r="836">
      <c r="C836" s="13"/>
      <c r="K836" s="13"/>
    </row>
    <row r="837">
      <c r="C837" s="13"/>
      <c r="K837" s="13"/>
    </row>
    <row r="838">
      <c r="C838" s="13"/>
      <c r="K838" s="13"/>
    </row>
    <row r="839">
      <c r="C839" s="13"/>
      <c r="K839" s="13"/>
    </row>
    <row r="840">
      <c r="C840" s="13"/>
      <c r="K840" s="13"/>
    </row>
    <row r="841">
      <c r="C841" s="13"/>
      <c r="K841" s="13"/>
    </row>
    <row r="842">
      <c r="C842" s="13"/>
      <c r="K842" s="13"/>
    </row>
    <row r="843">
      <c r="C843" s="13"/>
      <c r="K843" s="13"/>
    </row>
    <row r="844">
      <c r="C844" s="13"/>
      <c r="K844" s="13"/>
    </row>
    <row r="845">
      <c r="C845" s="13"/>
      <c r="K845" s="13"/>
    </row>
    <row r="846">
      <c r="C846" s="13"/>
      <c r="K846" s="13"/>
    </row>
    <row r="847">
      <c r="C847" s="13"/>
      <c r="K847" s="13"/>
    </row>
    <row r="848">
      <c r="C848" s="13"/>
      <c r="K848" s="13"/>
    </row>
    <row r="849">
      <c r="C849" s="13"/>
      <c r="K849" s="13"/>
    </row>
    <row r="850">
      <c r="C850" s="13"/>
      <c r="K850" s="13"/>
    </row>
    <row r="851">
      <c r="C851" s="13"/>
      <c r="K851" s="13"/>
    </row>
    <row r="852">
      <c r="C852" s="13"/>
      <c r="K852" s="13"/>
    </row>
    <row r="853">
      <c r="C853" s="13"/>
      <c r="K853" s="13"/>
    </row>
    <row r="854">
      <c r="C854" s="13"/>
      <c r="K854" s="13"/>
    </row>
    <row r="855">
      <c r="C855" s="13"/>
      <c r="K855" s="13"/>
    </row>
    <row r="856">
      <c r="C856" s="13"/>
      <c r="K856" s="13"/>
    </row>
    <row r="857">
      <c r="C857" s="13"/>
      <c r="K857" s="13"/>
    </row>
    <row r="858">
      <c r="C858" s="13"/>
      <c r="K858" s="13"/>
    </row>
    <row r="859">
      <c r="C859" s="13"/>
      <c r="K859" s="13"/>
    </row>
    <row r="860">
      <c r="C860" s="13"/>
      <c r="K860" s="13"/>
    </row>
    <row r="861">
      <c r="C861" s="13"/>
      <c r="K861" s="13"/>
    </row>
    <row r="862">
      <c r="C862" s="13"/>
      <c r="K862" s="13"/>
    </row>
    <row r="863">
      <c r="C863" s="13"/>
      <c r="K863" s="13"/>
    </row>
    <row r="864">
      <c r="C864" s="13"/>
      <c r="K864" s="13"/>
    </row>
    <row r="865">
      <c r="C865" s="13"/>
      <c r="K865" s="13"/>
    </row>
    <row r="866">
      <c r="C866" s="13"/>
      <c r="K866" s="13"/>
    </row>
    <row r="867">
      <c r="C867" s="13"/>
      <c r="K867" s="13"/>
    </row>
    <row r="868">
      <c r="C868" s="13"/>
      <c r="K868" s="13"/>
    </row>
    <row r="869">
      <c r="C869" s="13"/>
      <c r="K869" s="13"/>
    </row>
    <row r="870">
      <c r="C870" s="13"/>
      <c r="K870" s="13"/>
    </row>
    <row r="871">
      <c r="C871" s="13"/>
      <c r="K871" s="13"/>
    </row>
    <row r="872">
      <c r="C872" s="13"/>
      <c r="K872" s="13"/>
    </row>
    <row r="873">
      <c r="C873" s="13"/>
      <c r="K873" s="13"/>
    </row>
    <row r="874">
      <c r="C874" s="13"/>
      <c r="K874" s="13"/>
    </row>
    <row r="875">
      <c r="C875" s="13"/>
      <c r="K875" s="13"/>
    </row>
    <row r="876">
      <c r="C876" s="13"/>
      <c r="K876" s="13"/>
    </row>
    <row r="877">
      <c r="C877" s="13"/>
      <c r="K877" s="13"/>
    </row>
    <row r="878">
      <c r="C878" s="13"/>
      <c r="K878" s="13"/>
    </row>
    <row r="879">
      <c r="C879" s="13"/>
      <c r="K879" s="13"/>
    </row>
    <row r="880">
      <c r="C880" s="13"/>
      <c r="K880" s="13"/>
    </row>
    <row r="881">
      <c r="C881" s="13"/>
      <c r="K881" s="13"/>
    </row>
    <row r="882">
      <c r="C882" s="13"/>
      <c r="K882" s="13"/>
    </row>
    <row r="883">
      <c r="C883" s="13"/>
      <c r="K883" s="13"/>
    </row>
    <row r="884">
      <c r="C884" s="13"/>
      <c r="K884" s="13"/>
    </row>
    <row r="885">
      <c r="C885" s="13"/>
      <c r="K885" s="13"/>
    </row>
    <row r="886">
      <c r="C886" s="13"/>
      <c r="K886" s="13"/>
    </row>
    <row r="887">
      <c r="C887" s="13"/>
      <c r="K887" s="13"/>
    </row>
    <row r="888">
      <c r="C888" s="13"/>
      <c r="K888" s="13"/>
    </row>
    <row r="889">
      <c r="C889" s="13"/>
      <c r="K889" s="13"/>
    </row>
    <row r="890">
      <c r="C890" s="13"/>
      <c r="K890" s="13"/>
    </row>
    <row r="891">
      <c r="C891" s="13"/>
      <c r="K891" s="13"/>
    </row>
    <row r="892">
      <c r="C892" s="13"/>
      <c r="K892" s="13"/>
    </row>
    <row r="893">
      <c r="C893" s="13"/>
      <c r="K893" s="13"/>
    </row>
    <row r="894">
      <c r="C894" s="13"/>
      <c r="K894" s="13"/>
    </row>
    <row r="895">
      <c r="C895" s="13"/>
      <c r="K895" s="13"/>
    </row>
    <row r="896">
      <c r="C896" s="13"/>
      <c r="K896" s="13"/>
    </row>
    <row r="897">
      <c r="C897" s="13"/>
      <c r="K897" s="13"/>
    </row>
    <row r="898">
      <c r="C898" s="13"/>
      <c r="K898" s="13"/>
    </row>
    <row r="899">
      <c r="C899" s="13"/>
      <c r="K899" s="13"/>
    </row>
    <row r="900">
      <c r="C900" s="13"/>
      <c r="K900" s="13"/>
    </row>
    <row r="901">
      <c r="C901" s="13"/>
      <c r="K901" s="13"/>
    </row>
    <row r="902">
      <c r="C902" s="13"/>
      <c r="K902" s="13"/>
    </row>
    <row r="903">
      <c r="C903" s="13"/>
      <c r="K903" s="13"/>
    </row>
    <row r="904">
      <c r="C904" s="13"/>
      <c r="K904" s="13"/>
    </row>
    <row r="905">
      <c r="C905" s="13"/>
      <c r="K905" s="13"/>
    </row>
    <row r="906">
      <c r="C906" s="13"/>
      <c r="K906" s="13"/>
    </row>
    <row r="907">
      <c r="C907" s="13"/>
      <c r="K907" s="13"/>
    </row>
    <row r="908">
      <c r="C908" s="13"/>
      <c r="K908" s="13"/>
    </row>
    <row r="909">
      <c r="C909" s="13"/>
      <c r="K909" s="13"/>
    </row>
    <row r="910">
      <c r="C910" s="13"/>
      <c r="K910" s="13"/>
    </row>
    <row r="911">
      <c r="C911" s="13"/>
      <c r="K911" s="13"/>
    </row>
    <row r="912">
      <c r="C912" s="13"/>
      <c r="K912" s="13"/>
    </row>
    <row r="913">
      <c r="C913" s="13"/>
      <c r="K913" s="13"/>
    </row>
    <row r="914">
      <c r="C914" s="13"/>
      <c r="K914" s="13"/>
    </row>
    <row r="915">
      <c r="C915" s="13"/>
      <c r="K915" s="13"/>
    </row>
    <row r="916">
      <c r="C916" s="13"/>
      <c r="K916" s="13"/>
    </row>
    <row r="917">
      <c r="C917" s="13"/>
      <c r="K917" s="13"/>
    </row>
    <row r="918">
      <c r="C918" s="13"/>
      <c r="K918" s="13"/>
    </row>
    <row r="919">
      <c r="C919" s="13"/>
      <c r="K919" s="13"/>
    </row>
    <row r="920">
      <c r="C920" s="13"/>
      <c r="K920" s="13"/>
    </row>
    <row r="921">
      <c r="C921" s="13"/>
      <c r="K921" s="13"/>
    </row>
    <row r="922">
      <c r="C922" s="13"/>
      <c r="K922" s="13"/>
    </row>
    <row r="923">
      <c r="C923" s="13"/>
      <c r="K923" s="13"/>
    </row>
    <row r="924">
      <c r="C924" s="13"/>
      <c r="K924" s="13"/>
    </row>
    <row r="925">
      <c r="C925" s="13"/>
      <c r="K925" s="13"/>
    </row>
    <row r="926">
      <c r="C926" s="13"/>
      <c r="K926" s="13"/>
    </row>
    <row r="927">
      <c r="C927" s="13"/>
      <c r="K927" s="13"/>
    </row>
    <row r="928">
      <c r="C928" s="13"/>
      <c r="K928" s="13"/>
    </row>
    <row r="929">
      <c r="C929" s="13"/>
      <c r="K929" s="13"/>
    </row>
    <row r="930">
      <c r="C930" s="13"/>
      <c r="K930" s="13"/>
    </row>
    <row r="931">
      <c r="C931" s="13"/>
      <c r="K931" s="13"/>
    </row>
    <row r="932">
      <c r="C932" s="13"/>
      <c r="K932" s="13"/>
    </row>
    <row r="933">
      <c r="C933" s="13"/>
      <c r="K933" s="13"/>
    </row>
    <row r="934">
      <c r="C934" s="13"/>
      <c r="K934" s="13"/>
    </row>
    <row r="935">
      <c r="C935" s="13"/>
      <c r="K935" s="13"/>
    </row>
    <row r="936">
      <c r="C936" s="13"/>
      <c r="K936" s="13"/>
    </row>
    <row r="937">
      <c r="C937" s="13"/>
      <c r="K937" s="13"/>
    </row>
    <row r="938">
      <c r="C938" s="13"/>
      <c r="K938" s="13"/>
    </row>
    <row r="939">
      <c r="C939" s="13"/>
      <c r="K939" s="13"/>
    </row>
    <row r="940">
      <c r="C940" s="13"/>
      <c r="K940" s="13"/>
    </row>
    <row r="941">
      <c r="C941" s="13"/>
      <c r="K941" s="13"/>
    </row>
    <row r="942">
      <c r="C942" s="13"/>
      <c r="K942" s="13"/>
    </row>
    <row r="943">
      <c r="C943" s="13"/>
      <c r="K943" s="13"/>
    </row>
    <row r="944">
      <c r="C944" s="13"/>
      <c r="K944" s="13"/>
    </row>
    <row r="945">
      <c r="C945" s="13"/>
      <c r="K945" s="13"/>
    </row>
    <row r="946">
      <c r="C946" s="13"/>
      <c r="K946" s="13"/>
    </row>
    <row r="947">
      <c r="C947" s="13"/>
      <c r="K947" s="13"/>
    </row>
    <row r="948">
      <c r="C948" s="13"/>
      <c r="K948" s="13"/>
    </row>
    <row r="949">
      <c r="C949" s="13"/>
      <c r="K949" s="13"/>
    </row>
    <row r="950">
      <c r="C950" s="13"/>
      <c r="K950" s="13"/>
    </row>
    <row r="951">
      <c r="C951" s="13"/>
      <c r="K951" s="13"/>
    </row>
    <row r="952">
      <c r="C952" s="13"/>
      <c r="K952" s="13"/>
    </row>
    <row r="953">
      <c r="C953" s="13"/>
      <c r="K953" s="13"/>
    </row>
    <row r="954">
      <c r="C954" s="13"/>
      <c r="K954" s="13"/>
    </row>
    <row r="955">
      <c r="C955" s="13"/>
      <c r="K955" s="13"/>
    </row>
    <row r="956">
      <c r="C956" s="13"/>
      <c r="K956" s="13"/>
    </row>
    <row r="957">
      <c r="C957" s="13"/>
      <c r="K957" s="13"/>
    </row>
    <row r="958">
      <c r="C958" s="13"/>
      <c r="K958" s="13"/>
    </row>
    <row r="959">
      <c r="C959" s="13"/>
      <c r="K959" s="13"/>
    </row>
    <row r="960">
      <c r="C960" s="13"/>
      <c r="K960" s="13"/>
    </row>
    <row r="961">
      <c r="C961" s="13"/>
      <c r="K961" s="13"/>
    </row>
    <row r="962">
      <c r="C962" s="13"/>
      <c r="K962" s="13"/>
    </row>
    <row r="963">
      <c r="C963" s="13"/>
      <c r="K963" s="13"/>
    </row>
    <row r="964">
      <c r="C964" s="13"/>
      <c r="K964" s="13"/>
    </row>
    <row r="965">
      <c r="C965" s="13"/>
      <c r="K965" s="13"/>
    </row>
    <row r="966">
      <c r="C966" s="13"/>
      <c r="K966" s="13"/>
    </row>
    <row r="967">
      <c r="C967" s="13"/>
      <c r="K967" s="13"/>
    </row>
    <row r="968">
      <c r="C968" s="13"/>
      <c r="K968" s="13"/>
    </row>
    <row r="969">
      <c r="C969" s="13"/>
      <c r="K969" s="13"/>
    </row>
    <row r="970">
      <c r="C970" s="13"/>
      <c r="K970" s="13"/>
    </row>
    <row r="971">
      <c r="C971" s="13"/>
      <c r="K971" s="13"/>
    </row>
    <row r="972">
      <c r="C972" s="13"/>
      <c r="K972" s="13"/>
    </row>
    <row r="973">
      <c r="C973" s="13"/>
      <c r="K973" s="13"/>
    </row>
    <row r="974">
      <c r="C974" s="13"/>
      <c r="K974" s="13"/>
    </row>
    <row r="975">
      <c r="C975" s="13"/>
      <c r="K975" s="13"/>
    </row>
    <row r="976">
      <c r="C976" s="13"/>
      <c r="K976" s="13"/>
    </row>
    <row r="977">
      <c r="C977" s="13"/>
      <c r="K977" s="13"/>
    </row>
    <row r="978">
      <c r="C978" s="13"/>
      <c r="K978" s="13"/>
    </row>
    <row r="979">
      <c r="C979" s="13"/>
      <c r="K979" s="13"/>
    </row>
    <row r="980">
      <c r="C980" s="13"/>
      <c r="K980" s="13"/>
    </row>
    <row r="981">
      <c r="C981" s="13"/>
      <c r="K981" s="13"/>
    </row>
    <row r="982">
      <c r="C982" s="13"/>
      <c r="K982" s="13"/>
    </row>
    <row r="983">
      <c r="C983" s="13"/>
      <c r="K983" s="13"/>
    </row>
    <row r="984">
      <c r="C984" s="13"/>
      <c r="K984" s="13"/>
    </row>
    <row r="985">
      <c r="C985" s="13"/>
      <c r="K985" s="13"/>
    </row>
    <row r="986">
      <c r="C986" s="13"/>
      <c r="K986" s="13"/>
    </row>
    <row r="987">
      <c r="C987" s="13"/>
      <c r="K987" s="13"/>
    </row>
    <row r="988">
      <c r="C988" s="13"/>
      <c r="K988" s="13"/>
    </row>
    <row r="989">
      <c r="C989" s="13"/>
      <c r="K989" s="13"/>
    </row>
    <row r="990">
      <c r="C990" s="13"/>
      <c r="K990" s="13"/>
    </row>
    <row r="991">
      <c r="C991" s="13"/>
      <c r="K991" s="13"/>
    </row>
    <row r="992">
      <c r="C992" s="13"/>
      <c r="K992" s="13"/>
    </row>
    <row r="993">
      <c r="C993" s="13"/>
      <c r="K993" s="13"/>
    </row>
    <row r="994">
      <c r="C994" s="13"/>
      <c r="K994" s="13"/>
    </row>
    <row r="995">
      <c r="K995" s="13"/>
    </row>
    <row r="996">
      <c r="K996" s="13"/>
    </row>
    <row r="997">
      <c r="K997" s="13"/>
    </row>
    <row r="998">
      <c r="K998" s="13"/>
    </row>
    <row r="999">
      <c r="K999" s="13"/>
    </row>
  </sheetData>
  <mergeCells count="10">
    <mergeCell ref="B8:C8"/>
    <mergeCell ref="E8:F8"/>
    <mergeCell ref="K19:L19"/>
    <mergeCell ref="B2:C2"/>
    <mergeCell ref="E2:F2"/>
    <mergeCell ref="K2:L2"/>
    <mergeCell ref="B3:C3"/>
    <mergeCell ref="E3:F3"/>
    <mergeCell ref="B6:C6"/>
    <mergeCell ref="E6:F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88"/>
    <col customWidth="1" min="5" max="5" width="10.0"/>
    <col customWidth="1" min="6" max="6" width="8.63"/>
    <col customWidth="1" min="7" max="7" width="9.88"/>
    <col customWidth="1" min="8" max="9" width="9.25"/>
    <col customWidth="1" min="10" max="10" width="7.5"/>
    <col customWidth="1" min="11" max="11" width="4.63"/>
    <col customWidth="1" min="12" max="12" width="5.5"/>
    <col customWidth="1" min="13" max="13" width="8.63"/>
    <col customWidth="1" min="14" max="14" width="9.5"/>
  </cols>
  <sheetData>
    <row r="1">
      <c r="E1" s="13"/>
      <c r="F1" s="13"/>
      <c r="M1" s="13"/>
    </row>
    <row r="2">
      <c r="B2" s="1" t="s">
        <v>24</v>
      </c>
      <c r="C2" s="1" t="s">
        <v>58</v>
      </c>
      <c r="D2" s="1" t="s">
        <v>6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59</v>
      </c>
      <c r="K2" s="1" t="s">
        <v>62</v>
      </c>
      <c r="L2" s="1" t="s">
        <v>63</v>
      </c>
      <c r="M2" s="1" t="s">
        <v>105</v>
      </c>
      <c r="N2" s="1" t="s">
        <v>106</v>
      </c>
    </row>
    <row r="3">
      <c r="B3" s="99" t="s">
        <v>13</v>
      </c>
      <c r="C3" s="121">
        <v>80.0</v>
      </c>
      <c r="D3" s="121">
        <v>300.0</v>
      </c>
      <c r="E3" s="7">
        <f>Answers!W7/Inventory!H3</f>
        <v>2.834071429</v>
      </c>
      <c r="F3" s="7">
        <f t="shared" ref="F3:F9" si="1">D3-C3-E3</f>
        <v>217.1659286</v>
      </c>
      <c r="G3" s="122">
        <f t="shared" ref="G3:G9" si="2">(D3-C3-E3)/(C3+E3)</f>
        <v>2.621698111</v>
      </c>
      <c r="H3" s="122">
        <f t="shared" ref="H3:H9" si="3">K3/J3</f>
        <v>0.7</v>
      </c>
      <c r="I3" s="8">
        <f>COUNTIFS(Orders!C:C,"Canceled",Orders!D:D,B3)</f>
        <v>15</v>
      </c>
      <c r="J3" s="123">
        <v>200.0</v>
      </c>
      <c r="K3" s="8">
        <f>Inventory!H3</f>
        <v>140</v>
      </c>
      <c r="L3" s="8">
        <f>Inventory!I3</f>
        <v>60</v>
      </c>
      <c r="M3" s="7">
        <f>Answers!X7</f>
        <v>30403.23</v>
      </c>
      <c r="N3" s="124">
        <f>M3/Answers!D7</f>
        <v>0.8799033483</v>
      </c>
    </row>
    <row r="4">
      <c r="B4" s="3" t="s">
        <v>18</v>
      </c>
      <c r="C4" s="14">
        <v>5.0</v>
      </c>
      <c r="D4" s="14">
        <v>25.0</v>
      </c>
      <c r="E4" s="7">
        <f>81.55/47</f>
        <v>1.735106383</v>
      </c>
      <c r="F4" s="7">
        <f t="shared" si="1"/>
        <v>18.26489362</v>
      </c>
      <c r="G4" s="122">
        <f t="shared" si="2"/>
        <v>2.711893856</v>
      </c>
      <c r="H4" s="122">
        <f t="shared" si="3"/>
        <v>0.39</v>
      </c>
      <c r="I4" s="8">
        <f>COUNTIFS(Orders!C:C,"Canceled",Orders!D:D,B4)</f>
        <v>8</v>
      </c>
      <c r="J4" s="123">
        <v>100.0</v>
      </c>
      <c r="K4" s="8">
        <f>Inventory!H4</f>
        <v>39</v>
      </c>
      <c r="L4" s="8">
        <f>Inventory!I4</f>
        <v>61</v>
      </c>
      <c r="M4" s="125">
        <f>Answers!AB7</f>
        <v>4149.69</v>
      </c>
      <c r="N4" s="126">
        <f>M4/Answers!D7</f>
        <v>0.1200966517</v>
      </c>
    </row>
    <row r="5">
      <c r="B5" s="3" t="s">
        <v>20</v>
      </c>
      <c r="C5" s="14">
        <v>9.0</v>
      </c>
      <c r="D5" s="14">
        <v>50.0</v>
      </c>
      <c r="E5" s="7">
        <f>59.2/35</f>
        <v>1.691428571</v>
      </c>
      <c r="F5" s="7">
        <f t="shared" si="1"/>
        <v>39.30857143</v>
      </c>
      <c r="G5" s="122">
        <f t="shared" si="2"/>
        <v>3.676643506</v>
      </c>
      <c r="H5" s="122">
        <f t="shared" si="3"/>
        <v>0.32</v>
      </c>
      <c r="I5" s="8">
        <f>COUNTIFS(Orders!C:C,"Canceled",Orders!D:D,B5)</f>
        <v>3</v>
      </c>
      <c r="J5" s="123">
        <v>100.0</v>
      </c>
      <c r="K5" s="8">
        <f>Inventory!H5</f>
        <v>32</v>
      </c>
      <c r="L5" s="8">
        <f>Inventory!I5</f>
        <v>68</v>
      </c>
    </row>
    <row r="6">
      <c r="B6" s="3" t="s">
        <v>23</v>
      </c>
      <c r="C6" s="14">
        <v>3.0</v>
      </c>
      <c r="D6" s="14">
        <v>25.0</v>
      </c>
      <c r="E6" s="7">
        <f>33.07/33</f>
        <v>1.002121212</v>
      </c>
      <c r="F6" s="7">
        <f t="shared" si="1"/>
        <v>20.99787879</v>
      </c>
      <c r="G6" s="122">
        <f t="shared" si="2"/>
        <v>5.246687363</v>
      </c>
      <c r="H6" s="122">
        <f t="shared" si="3"/>
        <v>0.28</v>
      </c>
      <c r="I6" s="8">
        <f>COUNTIFS(Orders!C:C,"Canceled",Orders!D:D,B6)</f>
        <v>5</v>
      </c>
      <c r="J6" s="123">
        <v>100.0</v>
      </c>
      <c r="K6" s="8">
        <f>Inventory!H6</f>
        <v>28</v>
      </c>
      <c r="L6" s="8">
        <f>Inventory!I6</f>
        <v>72</v>
      </c>
    </row>
    <row r="7">
      <c r="B7" s="3" t="s">
        <v>22</v>
      </c>
      <c r="C7" s="14">
        <v>3.0</v>
      </c>
      <c r="D7" s="14">
        <v>20.0</v>
      </c>
      <c r="E7" s="7">
        <f>137.27/48</f>
        <v>2.859791667</v>
      </c>
      <c r="F7" s="7">
        <f t="shared" si="1"/>
        <v>14.14020833</v>
      </c>
      <c r="G7" s="122">
        <f t="shared" si="2"/>
        <v>2.413090625</v>
      </c>
      <c r="H7" s="122">
        <f t="shared" si="3"/>
        <v>0.43</v>
      </c>
      <c r="I7" s="8">
        <f>COUNTIFS(Orders!C:C,"Canceled",Orders!D:D,B7)</f>
        <v>5</v>
      </c>
      <c r="J7" s="123">
        <v>100.0</v>
      </c>
      <c r="K7" s="8">
        <f>Inventory!H7</f>
        <v>43</v>
      </c>
      <c r="L7" s="8">
        <f>Inventory!I7</f>
        <v>57</v>
      </c>
    </row>
    <row r="8">
      <c r="B8" s="3" t="s">
        <v>15</v>
      </c>
      <c r="C8" s="14">
        <v>7.0</v>
      </c>
      <c r="D8" s="14">
        <v>30.0</v>
      </c>
      <c r="E8" s="7">
        <f>169.61/45</f>
        <v>3.769111111</v>
      </c>
      <c r="F8" s="7">
        <f t="shared" si="1"/>
        <v>19.23088889</v>
      </c>
      <c r="G8" s="122">
        <f t="shared" si="2"/>
        <v>1.785745238</v>
      </c>
      <c r="H8" s="122">
        <f t="shared" si="3"/>
        <v>0.42</v>
      </c>
      <c r="I8" s="8">
        <f>COUNTIFS(Orders!C:C,"Canceled",Orders!D:D,B8)</f>
        <v>3</v>
      </c>
      <c r="J8" s="123">
        <v>100.0</v>
      </c>
      <c r="K8" s="8">
        <f>Inventory!H8</f>
        <v>42</v>
      </c>
      <c r="L8" s="8">
        <f>Inventory!I8</f>
        <v>58</v>
      </c>
    </row>
    <row r="9">
      <c r="B9" s="3" t="s">
        <v>16</v>
      </c>
      <c r="C9" s="14">
        <v>1.0</v>
      </c>
      <c r="D9" s="14">
        <v>5.0</v>
      </c>
      <c r="E9" s="7">
        <f>45.56/60</f>
        <v>0.7593333333</v>
      </c>
      <c r="F9" s="7">
        <f t="shared" si="1"/>
        <v>3.240666667</v>
      </c>
      <c r="G9" s="122">
        <f t="shared" si="2"/>
        <v>1.841985601</v>
      </c>
      <c r="H9" s="122">
        <f t="shared" si="3"/>
        <v>0.55</v>
      </c>
      <c r="I9" s="8">
        <f>COUNTIFS(Orders!C:C,"Canceled",Orders!D:D,B9)</f>
        <v>5</v>
      </c>
      <c r="J9" s="123">
        <v>100.0</v>
      </c>
      <c r="K9" s="8">
        <f>Inventory!H9</f>
        <v>55</v>
      </c>
      <c r="L9" s="8">
        <f>Inventory!I9</f>
        <v>45</v>
      </c>
    </row>
    <row r="10">
      <c r="E10" s="13"/>
      <c r="F10" s="13"/>
      <c r="I10" s="9">
        <f>SUM(I3:I9)</f>
        <v>44</v>
      </c>
      <c r="K10" s="9">
        <f>SUM(K3:K9)</f>
        <v>379</v>
      </c>
      <c r="M10" s="13"/>
    </row>
    <row r="11">
      <c r="E11" s="13"/>
      <c r="F11" s="13"/>
      <c r="M11" s="13"/>
    </row>
    <row r="12">
      <c r="E12" s="13"/>
      <c r="F12" s="13"/>
      <c r="M12" s="13"/>
    </row>
    <row r="13">
      <c r="E13" s="13"/>
      <c r="F13" s="13"/>
      <c r="H13" s="100"/>
      <c r="M13" s="13"/>
    </row>
    <row r="14">
      <c r="E14" s="13"/>
      <c r="F14" s="13"/>
      <c r="H14" s="100"/>
      <c r="M14" s="13"/>
    </row>
    <row r="15">
      <c r="E15" s="13"/>
      <c r="F15" s="13"/>
      <c r="M15" s="13"/>
    </row>
    <row r="16">
      <c r="E16" s="13"/>
      <c r="F16" s="13"/>
      <c r="M16" s="13"/>
    </row>
    <row r="17">
      <c r="E17" s="13"/>
      <c r="F17" s="13"/>
      <c r="H17" s="122"/>
      <c r="M17" s="13"/>
    </row>
    <row r="18">
      <c r="E18" s="13"/>
      <c r="F18" s="13"/>
      <c r="H18" s="122"/>
      <c r="M18" s="13"/>
    </row>
    <row r="19">
      <c r="E19" s="13"/>
      <c r="F19" s="13"/>
      <c r="M19" s="13"/>
    </row>
    <row r="20">
      <c r="E20" s="13"/>
      <c r="F20" s="13"/>
      <c r="M20" s="13"/>
    </row>
    <row r="21">
      <c r="E21" s="13"/>
      <c r="F21" s="13"/>
      <c r="M21" s="13"/>
    </row>
    <row r="22">
      <c r="E22" s="13"/>
      <c r="F22" s="13"/>
      <c r="M22" s="13"/>
    </row>
    <row r="23">
      <c r="E23" s="13"/>
      <c r="F23" s="13"/>
      <c r="M23" s="13"/>
    </row>
    <row r="24">
      <c r="E24" s="13"/>
      <c r="F24" s="13"/>
      <c r="M24" s="13"/>
    </row>
    <row r="25">
      <c r="E25" s="13"/>
      <c r="F25" s="13"/>
      <c r="M25" s="13"/>
    </row>
    <row r="26">
      <c r="E26" s="13"/>
      <c r="F26" s="13"/>
      <c r="M26" s="13"/>
    </row>
    <row r="27">
      <c r="E27" s="13"/>
      <c r="F27" s="13"/>
      <c r="M27" s="13"/>
    </row>
    <row r="28">
      <c r="E28" s="13"/>
      <c r="F28" s="13"/>
      <c r="M28" s="13"/>
    </row>
    <row r="29">
      <c r="E29" s="13"/>
      <c r="F29" s="13"/>
      <c r="M29" s="13"/>
    </row>
    <row r="30">
      <c r="E30" s="13"/>
      <c r="F30" s="13"/>
      <c r="M30" s="13"/>
    </row>
    <row r="31">
      <c r="E31" s="13"/>
      <c r="F31" s="13"/>
      <c r="M31" s="13"/>
    </row>
    <row r="32">
      <c r="E32" s="13"/>
      <c r="F32" s="13"/>
      <c r="M32" s="13"/>
    </row>
    <row r="33">
      <c r="E33" s="13"/>
      <c r="F33" s="13"/>
      <c r="M33" s="13"/>
    </row>
    <row r="34">
      <c r="E34" s="13"/>
      <c r="F34" s="13"/>
      <c r="M34" s="13"/>
    </row>
    <row r="35">
      <c r="E35" s="13"/>
      <c r="F35" s="13"/>
      <c r="M35" s="13"/>
    </row>
    <row r="36">
      <c r="E36" s="13"/>
      <c r="F36" s="13"/>
      <c r="M36" s="13"/>
    </row>
    <row r="37">
      <c r="E37" s="13"/>
      <c r="F37" s="13"/>
      <c r="M37" s="13"/>
    </row>
    <row r="38">
      <c r="E38" s="13"/>
      <c r="F38" s="13"/>
      <c r="M38" s="13"/>
    </row>
    <row r="39">
      <c r="E39" s="13"/>
      <c r="F39" s="13"/>
      <c r="M39" s="13"/>
    </row>
    <row r="40">
      <c r="E40" s="13"/>
      <c r="F40" s="13"/>
      <c r="M40" s="13"/>
    </row>
    <row r="41">
      <c r="E41" s="13"/>
      <c r="F41" s="13"/>
      <c r="M41" s="13"/>
    </row>
    <row r="42">
      <c r="E42" s="13"/>
      <c r="F42" s="13"/>
      <c r="M42" s="13"/>
    </row>
    <row r="43">
      <c r="E43" s="13"/>
      <c r="F43" s="13"/>
      <c r="M43" s="13"/>
    </row>
    <row r="44">
      <c r="E44" s="13"/>
      <c r="F44" s="13"/>
      <c r="M44" s="13"/>
    </row>
    <row r="45">
      <c r="E45" s="13"/>
      <c r="F45" s="13"/>
      <c r="M45" s="13"/>
    </row>
    <row r="46">
      <c r="E46" s="13"/>
      <c r="F46" s="13"/>
      <c r="M46" s="13"/>
    </row>
    <row r="47">
      <c r="E47" s="13"/>
      <c r="F47" s="13"/>
      <c r="M47" s="13"/>
    </row>
    <row r="48">
      <c r="E48" s="13"/>
      <c r="F48" s="13"/>
      <c r="M48" s="13"/>
    </row>
    <row r="49">
      <c r="E49" s="13"/>
      <c r="F49" s="13"/>
      <c r="M49" s="13"/>
    </row>
    <row r="50">
      <c r="E50" s="13"/>
      <c r="F50" s="13"/>
      <c r="M50" s="13"/>
    </row>
    <row r="51">
      <c r="E51" s="13"/>
      <c r="F51" s="13"/>
      <c r="M51" s="13"/>
    </row>
    <row r="52">
      <c r="E52" s="13"/>
      <c r="F52" s="13"/>
      <c r="M52" s="13"/>
    </row>
    <row r="53">
      <c r="E53" s="13"/>
      <c r="F53" s="13"/>
      <c r="M53" s="13"/>
    </row>
    <row r="54">
      <c r="E54" s="13"/>
      <c r="F54" s="13"/>
      <c r="M54" s="13"/>
    </row>
    <row r="55">
      <c r="E55" s="13"/>
      <c r="F55" s="13"/>
      <c r="M55" s="13"/>
    </row>
    <row r="56">
      <c r="E56" s="13"/>
      <c r="F56" s="13"/>
      <c r="M56" s="13"/>
    </row>
    <row r="57">
      <c r="E57" s="13"/>
      <c r="F57" s="13"/>
      <c r="M57" s="13"/>
    </row>
    <row r="58">
      <c r="E58" s="13"/>
      <c r="F58" s="13"/>
      <c r="M58" s="13"/>
    </row>
    <row r="59">
      <c r="E59" s="13"/>
      <c r="F59" s="13"/>
      <c r="M59" s="13"/>
    </row>
    <row r="60">
      <c r="E60" s="13"/>
      <c r="F60" s="13"/>
      <c r="M60" s="13"/>
    </row>
    <row r="61">
      <c r="E61" s="13"/>
      <c r="F61" s="13"/>
      <c r="M61" s="13"/>
    </row>
    <row r="62">
      <c r="E62" s="13"/>
      <c r="F62" s="13"/>
      <c r="M62" s="13"/>
    </row>
    <row r="63">
      <c r="E63" s="13"/>
      <c r="F63" s="13"/>
      <c r="M63" s="13"/>
    </row>
    <row r="64">
      <c r="E64" s="13"/>
      <c r="F64" s="13"/>
      <c r="M64" s="13"/>
    </row>
    <row r="65">
      <c r="E65" s="13"/>
      <c r="F65" s="13"/>
      <c r="M65" s="13"/>
    </row>
    <row r="66">
      <c r="E66" s="13"/>
      <c r="F66" s="13"/>
      <c r="M66" s="13"/>
    </row>
    <row r="67">
      <c r="E67" s="13"/>
      <c r="F67" s="13"/>
      <c r="M67" s="13"/>
    </row>
    <row r="68">
      <c r="E68" s="13"/>
      <c r="F68" s="13"/>
      <c r="M68" s="13"/>
    </row>
    <row r="69">
      <c r="E69" s="13"/>
      <c r="F69" s="13"/>
      <c r="M69" s="13"/>
    </row>
    <row r="70">
      <c r="E70" s="13"/>
      <c r="F70" s="13"/>
      <c r="M70" s="13"/>
    </row>
    <row r="71">
      <c r="E71" s="13"/>
      <c r="F71" s="13"/>
      <c r="M71" s="13"/>
    </row>
    <row r="72">
      <c r="E72" s="13"/>
      <c r="F72" s="13"/>
      <c r="M72" s="13"/>
    </row>
    <row r="73">
      <c r="E73" s="13"/>
      <c r="F73" s="13"/>
      <c r="M73" s="13"/>
    </row>
    <row r="74">
      <c r="E74" s="13"/>
      <c r="F74" s="13"/>
      <c r="M74" s="13"/>
    </row>
    <row r="75">
      <c r="E75" s="13"/>
      <c r="F75" s="13"/>
      <c r="M75" s="13"/>
    </row>
    <row r="76">
      <c r="E76" s="13"/>
      <c r="F76" s="13"/>
      <c r="M76" s="13"/>
    </row>
    <row r="77">
      <c r="E77" s="13"/>
      <c r="F77" s="13"/>
      <c r="M77" s="13"/>
    </row>
    <row r="78">
      <c r="E78" s="13"/>
      <c r="F78" s="13"/>
      <c r="M78" s="13"/>
    </row>
    <row r="79">
      <c r="E79" s="13"/>
      <c r="F79" s="13"/>
      <c r="M79" s="13"/>
    </row>
    <row r="80">
      <c r="E80" s="13"/>
      <c r="F80" s="13"/>
      <c r="M80" s="13"/>
    </row>
    <row r="81">
      <c r="E81" s="13"/>
      <c r="F81" s="13"/>
      <c r="M81" s="13"/>
    </row>
    <row r="82">
      <c r="E82" s="13"/>
      <c r="F82" s="13"/>
      <c r="M82" s="13"/>
    </row>
    <row r="83">
      <c r="E83" s="13"/>
      <c r="F83" s="13"/>
      <c r="M83" s="13"/>
    </row>
    <row r="84">
      <c r="E84" s="13"/>
      <c r="F84" s="13"/>
      <c r="M84" s="13"/>
    </row>
    <row r="85">
      <c r="E85" s="13"/>
      <c r="F85" s="13"/>
      <c r="M85" s="13"/>
    </row>
    <row r="86">
      <c r="E86" s="13"/>
      <c r="F86" s="13"/>
      <c r="M86" s="13"/>
    </row>
    <row r="87">
      <c r="E87" s="13"/>
      <c r="F87" s="13"/>
      <c r="M87" s="13"/>
    </row>
    <row r="88">
      <c r="E88" s="13"/>
      <c r="F88" s="13"/>
      <c r="M88" s="13"/>
    </row>
    <row r="89">
      <c r="E89" s="13"/>
      <c r="F89" s="13"/>
      <c r="M89" s="13"/>
    </row>
    <row r="90">
      <c r="E90" s="13"/>
      <c r="F90" s="13"/>
      <c r="M90" s="13"/>
    </row>
    <row r="91">
      <c r="E91" s="13"/>
      <c r="F91" s="13"/>
      <c r="M91" s="13"/>
    </row>
    <row r="92">
      <c r="E92" s="13"/>
      <c r="F92" s="13"/>
      <c r="M92" s="13"/>
    </row>
    <row r="93">
      <c r="E93" s="13"/>
      <c r="F93" s="13"/>
      <c r="M93" s="13"/>
    </row>
    <row r="94">
      <c r="E94" s="13"/>
      <c r="F94" s="13"/>
      <c r="M94" s="13"/>
    </row>
    <row r="95">
      <c r="E95" s="13"/>
      <c r="F95" s="13"/>
      <c r="M95" s="13"/>
    </row>
    <row r="96">
      <c r="E96" s="13"/>
      <c r="F96" s="13"/>
      <c r="M96" s="13"/>
    </row>
    <row r="97">
      <c r="E97" s="13"/>
      <c r="F97" s="13"/>
      <c r="M97" s="13"/>
    </row>
    <row r="98">
      <c r="E98" s="13"/>
      <c r="F98" s="13"/>
      <c r="M98" s="13"/>
    </row>
    <row r="99">
      <c r="E99" s="13"/>
      <c r="F99" s="13"/>
      <c r="M99" s="13"/>
    </row>
    <row r="100">
      <c r="E100" s="13"/>
      <c r="F100" s="13"/>
      <c r="M100" s="13"/>
    </row>
    <row r="101">
      <c r="E101" s="13"/>
      <c r="F101" s="13"/>
      <c r="M101" s="13"/>
    </row>
    <row r="102">
      <c r="E102" s="13"/>
      <c r="F102" s="13"/>
      <c r="M102" s="13"/>
    </row>
    <row r="103">
      <c r="E103" s="13"/>
      <c r="F103" s="13"/>
      <c r="M103" s="13"/>
    </row>
    <row r="104">
      <c r="E104" s="13"/>
      <c r="F104" s="13"/>
      <c r="M104" s="13"/>
    </row>
    <row r="105">
      <c r="E105" s="13"/>
      <c r="F105" s="13"/>
      <c r="M105" s="13"/>
    </row>
    <row r="106">
      <c r="E106" s="13"/>
      <c r="F106" s="13"/>
      <c r="M106" s="13"/>
    </row>
    <row r="107">
      <c r="E107" s="13"/>
      <c r="F107" s="13"/>
      <c r="M107" s="13"/>
    </row>
    <row r="108">
      <c r="E108" s="13"/>
      <c r="F108" s="13"/>
      <c r="M108" s="13"/>
    </row>
    <row r="109">
      <c r="E109" s="13"/>
      <c r="F109" s="13"/>
      <c r="M109" s="13"/>
    </row>
    <row r="110">
      <c r="E110" s="13"/>
      <c r="F110" s="13"/>
      <c r="M110" s="13"/>
    </row>
    <row r="111">
      <c r="E111" s="13"/>
      <c r="F111" s="13"/>
      <c r="M111" s="13"/>
    </row>
    <row r="112">
      <c r="E112" s="13"/>
      <c r="F112" s="13"/>
      <c r="M112" s="13"/>
    </row>
    <row r="113">
      <c r="E113" s="13"/>
      <c r="F113" s="13"/>
      <c r="M113" s="13"/>
    </row>
    <row r="114">
      <c r="E114" s="13"/>
      <c r="F114" s="13"/>
      <c r="M114" s="13"/>
    </row>
    <row r="115">
      <c r="E115" s="13"/>
      <c r="F115" s="13"/>
      <c r="M115" s="13"/>
    </row>
    <row r="116">
      <c r="E116" s="13"/>
      <c r="F116" s="13"/>
      <c r="M116" s="13"/>
    </row>
    <row r="117">
      <c r="E117" s="13"/>
      <c r="F117" s="13"/>
      <c r="M117" s="13"/>
    </row>
    <row r="118">
      <c r="E118" s="13"/>
      <c r="F118" s="13"/>
      <c r="M118" s="13"/>
    </row>
    <row r="119">
      <c r="E119" s="13"/>
      <c r="F119" s="13"/>
      <c r="M119" s="13"/>
    </row>
    <row r="120">
      <c r="E120" s="13"/>
      <c r="F120" s="13"/>
      <c r="M120" s="13"/>
    </row>
    <row r="121">
      <c r="E121" s="13"/>
      <c r="F121" s="13"/>
      <c r="M121" s="13"/>
    </row>
    <row r="122">
      <c r="E122" s="13"/>
      <c r="F122" s="13"/>
      <c r="M122" s="13"/>
    </row>
    <row r="123">
      <c r="E123" s="13"/>
      <c r="F123" s="13"/>
      <c r="M123" s="13"/>
    </row>
    <row r="124">
      <c r="E124" s="13"/>
      <c r="F124" s="13"/>
      <c r="M124" s="13"/>
    </row>
    <row r="125">
      <c r="E125" s="13"/>
      <c r="F125" s="13"/>
      <c r="M125" s="13"/>
    </row>
    <row r="126">
      <c r="E126" s="13"/>
      <c r="F126" s="13"/>
      <c r="M126" s="13"/>
    </row>
    <row r="127">
      <c r="E127" s="13"/>
      <c r="F127" s="13"/>
      <c r="M127" s="13"/>
    </row>
    <row r="128">
      <c r="E128" s="13"/>
      <c r="F128" s="13"/>
      <c r="M128" s="13"/>
    </row>
    <row r="129">
      <c r="E129" s="13"/>
      <c r="F129" s="13"/>
      <c r="M129" s="13"/>
    </row>
    <row r="130">
      <c r="E130" s="13"/>
      <c r="F130" s="13"/>
      <c r="M130" s="13"/>
    </row>
    <row r="131">
      <c r="E131" s="13"/>
      <c r="F131" s="13"/>
      <c r="M131" s="13"/>
    </row>
    <row r="132">
      <c r="E132" s="13"/>
      <c r="F132" s="13"/>
      <c r="M132" s="13"/>
    </row>
    <row r="133">
      <c r="E133" s="13"/>
      <c r="F133" s="13"/>
      <c r="M133" s="13"/>
    </row>
    <row r="134">
      <c r="E134" s="13"/>
      <c r="F134" s="13"/>
      <c r="M134" s="13"/>
    </row>
    <row r="135">
      <c r="E135" s="13"/>
      <c r="F135" s="13"/>
      <c r="M135" s="13"/>
    </row>
    <row r="136">
      <c r="E136" s="13"/>
      <c r="F136" s="13"/>
      <c r="M136" s="13"/>
    </row>
    <row r="137">
      <c r="E137" s="13"/>
      <c r="F137" s="13"/>
      <c r="M137" s="13"/>
    </row>
    <row r="138">
      <c r="E138" s="13"/>
      <c r="F138" s="13"/>
      <c r="M138" s="13"/>
    </row>
    <row r="139">
      <c r="E139" s="13"/>
      <c r="F139" s="13"/>
      <c r="M139" s="13"/>
    </row>
    <row r="140">
      <c r="E140" s="13"/>
      <c r="F140" s="13"/>
      <c r="M140" s="13"/>
    </row>
    <row r="141">
      <c r="E141" s="13"/>
      <c r="F141" s="13"/>
      <c r="M141" s="13"/>
    </row>
    <row r="142">
      <c r="E142" s="13"/>
      <c r="F142" s="13"/>
      <c r="M142" s="13"/>
    </row>
    <row r="143">
      <c r="E143" s="13"/>
      <c r="F143" s="13"/>
      <c r="M143" s="13"/>
    </row>
    <row r="144">
      <c r="E144" s="13"/>
      <c r="F144" s="13"/>
      <c r="M144" s="13"/>
    </row>
    <row r="145">
      <c r="E145" s="13"/>
      <c r="F145" s="13"/>
      <c r="M145" s="13"/>
    </row>
    <row r="146">
      <c r="E146" s="13"/>
      <c r="F146" s="13"/>
      <c r="M146" s="13"/>
    </row>
    <row r="147">
      <c r="E147" s="13"/>
      <c r="F147" s="13"/>
      <c r="M147" s="13"/>
    </row>
    <row r="148">
      <c r="E148" s="13"/>
      <c r="F148" s="13"/>
      <c r="M148" s="13"/>
    </row>
    <row r="149">
      <c r="E149" s="13"/>
      <c r="F149" s="13"/>
      <c r="M149" s="13"/>
    </row>
    <row r="150">
      <c r="E150" s="13"/>
      <c r="F150" s="13"/>
      <c r="M150" s="13"/>
    </row>
    <row r="151">
      <c r="E151" s="13"/>
      <c r="F151" s="13"/>
      <c r="M151" s="13"/>
    </row>
    <row r="152">
      <c r="E152" s="13"/>
      <c r="F152" s="13"/>
      <c r="M152" s="13"/>
    </row>
    <row r="153">
      <c r="E153" s="13"/>
      <c r="F153" s="13"/>
      <c r="M153" s="13"/>
    </row>
    <row r="154">
      <c r="E154" s="13"/>
      <c r="F154" s="13"/>
      <c r="M154" s="13"/>
    </row>
    <row r="155">
      <c r="E155" s="13"/>
      <c r="F155" s="13"/>
      <c r="M155" s="13"/>
    </row>
    <row r="156">
      <c r="E156" s="13"/>
      <c r="F156" s="13"/>
      <c r="M156" s="13"/>
    </row>
    <row r="157">
      <c r="E157" s="13"/>
      <c r="F157" s="13"/>
      <c r="M157" s="13"/>
    </row>
    <row r="158">
      <c r="E158" s="13"/>
      <c r="F158" s="13"/>
      <c r="M158" s="13"/>
    </row>
    <row r="159">
      <c r="E159" s="13"/>
      <c r="F159" s="13"/>
      <c r="M159" s="13"/>
    </row>
    <row r="160">
      <c r="E160" s="13"/>
      <c r="F160" s="13"/>
      <c r="M160" s="13"/>
    </row>
    <row r="161">
      <c r="E161" s="13"/>
      <c r="F161" s="13"/>
      <c r="M161" s="13"/>
    </row>
    <row r="162">
      <c r="E162" s="13"/>
      <c r="F162" s="13"/>
      <c r="M162" s="13"/>
    </row>
    <row r="163">
      <c r="E163" s="13"/>
      <c r="F163" s="13"/>
      <c r="M163" s="13"/>
    </row>
    <row r="164">
      <c r="E164" s="13"/>
      <c r="F164" s="13"/>
      <c r="M164" s="13"/>
    </row>
    <row r="165">
      <c r="E165" s="13"/>
      <c r="F165" s="13"/>
      <c r="M165" s="13"/>
    </row>
    <row r="166">
      <c r="E166" s="13"/>
      <c r="F166" s="13"/>
      <c r="M166" s="13"/>
    </row>
    <row r="167">
      <c r="E167" s="13"/>
      <c r="F167" s="13"/>
      <c r="M167" s="13"/>
    </row>
    <row r="168">
      <c r="E168" s="13"/>
      <c r="F168" s="13"/>
      <c r="M168" s="13"/>
    </row>
    <row r="169">
      <c r="E169" s="13"/>
      <c r="F169" s="13"/>
      <c r="M169" s="13"/>
    </row>
    <row r="170">
      <c r="E170" s="13"/>
      <c r="F170" s="13"/>
      <c r="M170" s="13"/>
    </row>
    <row r="171">
      <c r="E171" s="13"/>
      <c r="F171" s="13"/>
      <c r="M171" s="13"/>
    </row>
    <row r="172">
      <c r="E172" s="13"/>
      <c r="F172" s="13"/>
      <c r="M172" s="13"/>
    </row>
    <row r="173">
      <c r="E173" s="13"/>
      <c r="F173" s="13"/>
      <c r="M173" s="13"/>
    </row>
    <row r="174">
      <c r="E174" s="13"/>
      <c r="F174" s="13"/>
      <c r="M174" s="13"/>
    </row>
    <row r="175">
      <c r="E175" s="13"/>
      <c r="F175" s="13"/>
      <c r="M175" s="13"/>
    </row>
    <row r="176">
      <c r="E176" s="13"/>
      <c r="F176" s="13"/>
      <c r="M176" s="13"/>
    </row>
    <row r="177">
      <c r="E177" s="13"/>
      <c r="F177" s="13"/>
      <c r="M177" s="13"/>
    </row>
    <row r="178">
      <c r="E178" s="13"/>
      <c r="F178" s="13"/>
      <c r="M178" s="13"/>
    </row>
    <row r="179">
      <c r="E179" s="13"/>
      <c r="F179" s="13"/>
      <c r="M179" s="13"/>
    </row>
    <row r="180">
      <c r="E180" s="13"/>
      <c r="F180" s="13"/>
      <c r="M180" s="13"/>
    </row>
    <row r="181">
      <c r="E181" s="13"/>
      <c r="F181" s="13"/>
      <c r="M181" s="13"/>
    </row>
    <row r="182">
      <c r="E182" s="13"/>
      <c r="F182" s="13"/>
      <c r="M182" s="13"/>
    </row>
    <row r="183">
      <c r="E183" s="13"/>
      <c r="F183" s="13"/>
      <c r="M183" s="13"/>
    </row>
    <row r="184">
      <c r="E184" s="13"/>
      <c r="F184" s="13"/>
      <c r="M184" s="13"/>
    </row>
    <row r="185">
      <c r="E185" s="13"/>
      <c r="F185" s="13"/>
      <c r="M185" s="13"/>
    </row>
    <row r="186">
      <c r="E186" s="13"/>
      <c r="F186" s="13"/>
      <c r="M186" s="13"/>
    </row>
    <row r="187">
      <c r="E187" s="13"/>
      <c r="F187" s="13"/>
      <c r="M187" s="13"/>
    </row>
    <row r="188">
      <c r="E188" s="13"/>
      <c r="F188" s="13"/>
      <c r="M188" s="13"/>
    </row>
    <row r="189">
      <c r="E189" s="13"/>
      <c r="F189" s="13"/>
      <c r="M189" s="13"/>
    </row>
    <row r="190">
      <c r="E190" s="13"/>
      <c r="F190" s="13"/>
      <c r="M190" s="13"/>
    </row>
    <row r="191">
      <c r="E191" s="13"/>
      <c r="F191" s="13"/>
      <c r="M191" s="13"/>
    </row>
    <row r="192">
      <c r="E192" s="13"/>
      <c r="F192" s="13"/>
      <c r="M192" s="13"/>
    </row>
    <row r="193">
      <c r="E193" s="13"/>
      <c r="F193" s="13"/>
      <c r="M193" s="13"/>
    </row>
    <row r="194">
      <c r="E194" s="13"/>
      <c r="F194" s="13"/>
      <c r="M194" s="13"/>
    </row>
    <row r="195">
      <c r="E195" s="13"/>
      <c r="F195" s="13"/>
      <c r="M195" s="13"/>
    </row>
    <row r="196">
      <c r="E196" s="13"/>
      <c r="F196" s="13"/>
      <c r="M196" s="13"/>
    </row>
    <row r="197">
      <c r="E197" s="13"/>
      <c r="F197" s="13"/>
      <c r="M197" s="13"/>
    </row>
    <row r="198">
      <c r="E198" s="13"/>
      <c r="F198" s="13"/>
      <c r="M198" s="13"/>
    </row>
    <row r="199">
      <c r="E199" s="13"/>
      <c r="F199" s="13"/>
      <c r="M199" s="13"/>
    </row>
    <row r="200">
      <c r="E200" s="13"/>
      <c r="F200" s="13"/>
      <c r="M200" s="13"/>
    </row>
    <row r="201">
      <c r="E201" s="13"/>
      <c r="F201" s="13"/>
      <c r="M201" s="13"/>
    </row>
    <row r="202">
      <c r="E202" s="13"/>
      <c r="F202" s="13"/>
      <c r="M202" s="13"/>
    </row>
    <row r="203">
      <c r="E203" s="13"/>
      <c r="F203" s="13"/>
      <c r="M203" s="13"/>
    </row>
    <row r="204">
      <c r="E204" s="13"/>
      <c r="F204" s="13"/>
      <c r="M204" s="13"/>
    </row>
    <row r="205">
      <c r="E205" s="13"/>
      <c r="F205" s="13"/>
      <c r="M205" s="13"/>
    </row>
    <row r="206">
      <c r="E206" s="13"/>
      <c r="F206" s="13"/>
      <c r="M206" s="13"/>
    </row>
    <row r="207">
      <c r="E207" s="13"/>
      <c r="F207" s="13"/>
      <c r="M207" s="13"/>
    </row>
    <row r="208">
      <c r="E208" s="13"/>
      <c r="F208" s="13"/>
      <c r="M208" s="13"/>
    </row>
    <row r="209">
      <c r="E209" s="13"/>
      <c r="F209" s="13"/>
      <c r="M209" s="13"/>
    </row>
    <row r="210">
      <c r="E210" s="13"/>
      <c r="F210" s="13"/>
      <c r="M210" s="13"/>
    </row>
    <row r="211">
      <c r="E211" s="13"/>
      <c r="F211" s="13"/>
      <c r="M211" s="13"/>
    </row>
    <row r="212">
      <c r="E212" s="13"/>
      <c r="F212" s="13"/>
      <c r="M212" s="13"/>
    </row>
    <row r="213">
      <c r="E213" s="13"/>
      <c r="F213" s="13"/>
      <c r="M213" s="13"/>
    </row>
    <row r="214">
      <c r="E214" s="13"/>
      <c r="F214" s="13"/>
      <c r="M214" s="13"/>
    </row>
    <row r="215">
      <c r="E215" s="13"/>
      <c r="F215" s="13"/>
      <c r="M215" s="13"/>
    </row>
    <row r="216">
      <c r="E216" s="13"/>
      <c r="F216" s="13"/>
      <c r="M216" s="13"/>
    </row>
    <row r="217">
      <c r="E217" s="13"/>
      <c r="F217" s="13"/>
      <c r="M217" s="13"/>
    </row>
    <row r="218">
      <c r="E218" s="13"/>
      <c r="F218" s="13"/>
      <c r="M218" s="13"/>
    </row>
    <row r="219">
      <c r="E219" s="13"/>
      <c r="F219" s="13"/>
      <c r="M219" s="13"/>
    </row>
    <row r="220">
      <c r="E220" s="13"/>
      <c r="F220" s="13"/>
      <c r="M220" s="13"/>
    </row>
    <row r="221">
      <c r="E221" s="13"/>
      <c r="F221" s="13"/>
      <c r="M221" s="13"/>
    </row>
    <row r="222">
      <c r="E222" s="13"/>
      <c r="F222" s="13"/>
      <c r="M222" s="13"/>
    </row>
    <row r="223">
      <c r="E223" s="13"/>
      <c r="F223" s="13"/>
      <c r="M223" s="13"/>
    </row>
    <row r="224">
      <c r="E224" s="13"/>
      <c r="F224" s="13"/>
      <c r="M224" s="13"/>
    </row>
    <row r="225">
      <c r="E225" s="13"/>
      <c r="F225" s="13"/>
      <c r="M225" s="13"/>
    </row>
    <row r="226">
      <c r="E226" s="13"/>
      <c r="F226" s="13"/>
      <c r="M226" s="13"/>
    </row>
    <row r="227">
      <c r="E227" s="13"/>
      <c r="F227" s="13"/>
      <c r="M227" s="13"/>
    </row>
    <row r="228">
      <c r="E228" s="13"/>
      <c r="F228" s="13"/>
      <c r="M228" s="13"/>
    </row>
    <row r="229">
      <c r="E229" s="13"/>
      <c r="F229" s="13"/>
      <c r="M229" s="13"/>
    </row>
    <row r="230">
      <c r="E230" s="13"/>
      <c r="F230" s="13"/>
      <c r="M230" s="13"/>
    </row>
    <row r="231">
      <c r="E231" s="13"/>
      <c r="F231" s="13"/>
      <c r="M231" s="13"/>
    </row>
    <row r="232">
      <c r="E232" s="13"/>
      <c r="F232" s="13"/>
      <c r="M232" s="13"/>
    </row>
    <row r="233">
      <c r="E233" s="13"/>
      <c r="F233" s="13"/>
      <c r="M233" s="13"/>
    </row>
    <row r="234">
      <c r="E234" s="13"/>
      <c r="F234" s="13"/>
      <c r="M234" s="13"/>
    </row>
    <row r="235">
      <c r="E235" s="13"/>
      <c r="F235" s="13"/>
      <c r="M235" s="13"/>
    </row>
    <row r="236">
      <c r="E236" s="13"/>
      <c r="F236" s="13"/>
      <c r="M236" s="13"/>
    </row>
    <row r="237">
      <c r="E237" s="13"/>
      <c r="F237" s="13"/>
      <c r="M237" s="13"/>
    </row>
    <row r="238">
      <c r="E238" s="13"/>
      <c r="F238" s="13"/>
      <c r="M238" s="13"/>
    </row>
    <row r="239">
      <c r="E239" s="13"/>
      <c r="F239" s="13"/>
      <c r="M239" s="13"/>
    </row>
    <row r="240">
      <c r="E240" s="13"/>
      <c r="F240" s="13"/>
      <c r="M240" s="13"/>
    </row>
    <row r="241">
      <c r="E241" s="13"/>
      <c r="F241" s="13"/>
      <c r="M241" s="13"/>
    </row>
    <row r="242">
      <c r="E242" s="13"/>
      <c r="F242" s="13"/>
      <c r="M242" s="13"/>
    </row>
    <row r="243">
      <c r="E243" s="13"/>
      <c r="F243" s="13"/>
      <c r="M243" s="13"/>
    </row>
    <row r="244">
      <c r="E244" s="13"/>
      <c r="F244" s="13"/>
      <c r="M244" s="13"/>
    </row>
    <row r="245">
      <c r="E245" s="13"/>
      <c r="F245" s="13"/>
      <c r="M245" s="13"/>
    </row>
    <row r="246">
      <c r="E246" s="13"/>
      <c r="F246" s="13"/>
      <c r="M246" s="13"/>
    </row>
    <row r="247">
      <c r="E247" s="13"/>
      <c r="F247" s="13"/>
      <c r="M247" s="13"/>
    </row>
    <row r="248">
      <c r="E248" s="13"/>
      <c r="F248" s="13"/>
      <c r="M248" s="13"/>
    </row>
    <row r="249">
      <c r="E249" s="13"/>
      <c r="F249" s="13"/>
      <c r="M249" s="13"/>
    </row>
    <row r="250">
      <c r="E250" s="13"/>
      <c r="F250" s="13"/>
      <c r="M250" s="13"/>
    </row>
    <row r="251">
      <c r="E251" s="13"/>
      <c r="F251" s="13"/>
      <c r="M251" s="13"/>
    </row>
    <row r="252">
      <c r="E252" s="13"/>
      <c r="F252" s="13"/>
      <c r="M252" s="13"/>
    </row>
    <row r="253">
      <c r="E253" s="13"/>
      <c r="F253" s="13"/>
      <c r="M253" s="13"/>
    </row>
    <row r="254">
      <c r="E254" s="13"/>
      <c r="F254" s="13"/>
      <c r="M254" s="13"/>
    </row>
    <row r="255">
      <c r="E255" s="13"/>
      <c r="F255" s="13"/>
      <c r="M255" s="13"/>
    </row>
    <row r="256">
      <c r="E256" s="13"/>
      <c r="F256" s="13"/>
      <c r="M256" s="13"/>
    </row>
    <row r="257">
      <c r="E257" s="13"/>
      <c r="F257" s="13"/>
      <c r="M257" s="13"/>
    </row>
    <row r="258">
      <c r="E258" s="13"/>
      <c r="F258" s="13"/>
      <c r="M258" s="13"/>
    </row>
    <row r="259">
      <c r="E259" s="13"/>
      <c r="F259" s="13"/>
      <c r="M259" s="13"/>
    </row>
    <row r="260">
      <c r="E260" s="13"/>
      <c r="F260" s="13"/>
      <c r="M260" s="13"/>
    </row>
    <row r="261">
      <c r="E261" s="13"/>
      <c r="F261" s="13"/>
      <c r="M261" s="13"/>
    </row>
    <row r="262">
      <c r="E262" s="13"/>
      <c r="F262" s="13"/>
      <c r="M262" s="13"/>
    </row>
    <row r="263">
      <c r="E263" s="13"/>
      <c r="F263" s="13"/>
      <c r="M263" s="13"/>
    </row>
    <row r="264">
      <c r="E264" s="13"/>
      <c r="F264" s="13"/>
      <c r="M264" s="13"/>
    </row>
    <row r="265">
      <c r="E265" s="13"/>
      <c r="F265" s="13"/>
      <c r="M265" s="13"/>
    </row>
    <row r="266">
      <c r="E266" s="13"/>
      <c r="F266" s="13"/>
      <c r="M266" s="13"/>
    </row>
    <row r="267">
      <c r="E267" s="13"/>
      <c r="F267" s="13"/>
      <c r="M267" s="13"/>
    </row>
    <row r="268">
      <c r="E268" s="13"/>
      <c r="F268" s="13"/>
      <c r="M268" s="13"/>
    </row>
    <row r="269">
      <c r="E269" s="13"/>
      <c r="F269" s="13"/>
      <c r="M269" s="13"/>
    </row>
    <row r="270">
      <c r="E270" s="13"/>
      <c r="F270" s="13"/>
      <c r="M270" s="13"/>
    </row>
    <row r="271">
      <c r="E271" s="13"/>
      <c r="F271" s="13"/>
      <c r="M271" s="13"/>
    </row>
    <row r="272">
      <c r="E272" s="13"/>
      <c r="F272" s="13"/>
      <c r="M272" s="13"/>
    </row>
    <row r="273">
      <c r="E273" s="13"/>
      <c r="F273" s="13"/>
      <c r="M273" s="13"/>
    </row>
    <row r="274">
      <c r="E274" s="13"/>
      <c r="F274" s="13"/>
      <c r="M274" s="13"/>
    </row>
    <row r="275">
      <c r="E275" s="13"/>
      <c r="F275" s="13"/>
      <c r="M275" s="13"/>
    </row>
    <row r="276">
      <c r="E276" s="13"/>
      <c r="F276" s="13"/>
      <c r="M276" s="13"/>
    </row>
    <row r="277">
      <c r="E277" s="13"/>
      <c r="F277" s="13"/>
      <c r="M277" s="13"/>
    </row>
    <row r="278">
      <c r="E278" s="13"/>
      <c r="F278" s="13"/>
      <c r="M278" s="13"/>
    </row>
    <row r="279">
      <c r="E279" s="13"/>
      <c r="F279" s="13"/>
      <c r="M279" s="13"/>
    </row>
    <row r="280">
      <c r="E280" s="13"/>
      <c r="F280" s="13"/>
      <c r="M280" s="13"/>
    </row>
    <row r="281">
      <c r="E281" s="13"/>
      <c r="F281" s="13"/>
      <c r="M281" s="13"/>
    </row>
    <row r="282">
      <c r="E282" s="13"/>
      <c r="F282" s="13"/>
      <c r="M282" s="13"/>
    </row>
    <row r="283">
      <c r="E283" s="13"/>
      <c r="F283" s="13"/>
      <c r="M283" s="13"/>
    </row>
    <row r="284">
      <c r="E284" s="13"/>
      <c r="F284" s="13"/>
      <c r="M284" s="13"/>
    </row>
    <row r="285">
      <c r="E285" s="13"/>
      <c r="F285" s="13"/>
      <c r="M285" s="13"/>
    </row>
    <row r="286">
      <c r="E286" s="13"/>
      <c r="F286" s="13"/>
      <c r="M286" s="13"/>
    </row>
    <row r="287">
      <c r="E287" s="13"/>
      <c r="F287" s="13"/>
      <c r="M287" s="13"/>
    </row>
    <row r="288">
      <c r="E288" s="13"/>
      <c r="F288" s="13"/>
      <c r="M288" s="13"/>
    </row>
    <row r="289">
      <c r="E289" s="13"/>
      <c r="F289" s="13"/>
      <c r="M289" s="13"/>
    </row>
    <row r="290">
      <c r="E290" s="13"/>
      <c r="F290" s="13"/>
      <c r="M290" s="13"/>
    </row>
    <row r="291">
      <c r="E291" s="13"/>
      <c r="F291" s="13"/>
      <c r="M291" s="13"/>
    </row>
    <row r="292">
      <c r="E292" s="13"/>
      <c r="F292" s="13"/>
      <c r="M292" s="13"/>
    </row>
    <row r="293">
      <c r="E293" s="13"/>
      <c r="F293" s="13"/>
      <c r="M293" s="13"/>
    </row>
    <row r="294">
      <c r="E294" s="13"/>
      <c r="F294" s="13"/>
      <c r="M294" s="13"/>
    </row>
    <row r="295">
      <c r="E295" s="13"/>
      <c r="F295" s="13"/>
      <c r="M295" s="13"/>
    </row>
    <row r="296">
      <c r="E296" s="13"/>
      <c r="F296" s="13"/>
      <c r="M296" s="13"/>
    </row>
    <row r="297">
      <c r="E297" s="13"/>
      <c r="F297" s="13"/>
      <c r="M297" s="13"/>
    </row>
    <row r="298">
      <c r="E298" s="13"/>
      <c r="F298" s="13"/>
      <c r="M298" s="13"/>
    </row>
    <row r="299">
      <c r="E299" s="13"/>
      <c r="F299" s="13"/>
      <c r="M299" s="13"/>
    </row>
    <row r="300">
      <c r="E300" s="13"/>
      <c r="F300" s="13"/>
      <c r="M300" s="13"/>
    </row>
    <row r="301">
      <c r="E301" s="13"/>
      <c r="F301" s="13"/>
      <c r="M301" s="13"/>
    </row>
    <row r="302">
      <c r="E302" s="13"/>
      <c r="F302" s="13"/>
      <c r="M302" s="13"/>
    </row>
    <row r="303">
      <c r="E303" s="13"/>
      <c r="F303" s="13"/>
      <c r="M303" s="13"/>
    </row>
    <row r="304">
      <c r="E304" s="13"/>
      <c r="F304" s="13"/>
      <c r="M304" s="13"/>
    </row>
    <row r="305">
      <c r="E305" s="13"/>
      <c r="F305" s="13"/>
      <c r="M305" s="13"/>
    </row>
    <row r="306">
      <c r="E306" s="13"/>
      <c r="F306" s="13"/>
      <c r="M306" s="13"/>
    </row>
    <row r="307">
      <c r="E307" s="13"/>
      <c r="F307" s="13"/>
      <c r="M307" s="13"/>
    </row>
    <row r="308">
      <c r="E308" s="13"/>
      <c r="F308" s="13"/>
      <c r="M308" s="13"/>
    </row>
    <row r="309">
      <c r="E309" s="13"/>
      <c r="F309" s="13"/>
      <c r="M309" s="13"/>
    </row>
    <row r="310">
      <c r="E310" s="13"/>
      <c r="F310" s="13"/>
      <c r="M310" s="13"/>
    </row>
    <row r="311">
      <c r="E311" s="13"/>
      <c r="F311" s="13"/>
      <c r="M311" s="13"/>
    </row>
    <row r="312">
      <c r="E312" s="13"/>
      <c r="F312" s="13"/>
      <c r="M312" s="13"/>
    </row>
    <row r="313">
      <c r="E313" s="13"/>
      <c r="F313" s="13"/>
      <c r="M313" s="13"/>
    </row>
    <row r="314">
      <c r="E314" s="13"/>
      <c r="F314" s="13"/>
      <c r="M314" s="13"/>
    </row>
    <row r="315">
      <c r="E315" s="13"/>
      <c r="F315" s="13"/>
      <c r="M315" s="13"/>
    </row>
    <row r="316">
      <c r="E316" s="13"/>
      <c r="F316" s="13"/>
      <c r="M316" s="13"/>
    </row>
    <row r="317">
      <c r="E317" s="13"/>
      <c r="F317" s="13"/>
      <c r="M317" s="13"/>
    </row>
    <row r="318">
      <c r="E318" s="13"/>
      <c r="F318" s="13"/>
      <c r="M318" s="13"/>
    </row>
    <row r="319">
      <c r="E319" s="13"/>
      <c r="F319" s="13"/>
      <c r="M319" s="13"/>
    </row>
    <row r="320">
      <c r="E320" s="13"/>
      <c r="F320" s="13"/>
      <c r="M320" s="13"/>
    </row>
    <row r="321">
      <c r="E321" s="13"/>
      <c r="F321" s="13"/>
      <c r="M321" s="13"/>
    </row>
    <row r="322">
      <c r="E322" s="13"/>
      <c r="F322" s="13"/>
      <c r="M322" s="13"/>
    </row>
    <row r="323">
      <c r="E323" s="13"/>
      <c r="F323" s="13"/>
      <c r="M323" s="13"/>
    </row>
    <row r="324">
      <c r="E324" s="13"/>
      <c r="F324" s="13"/>
      <c r="M324" s="13"/>
    </row>
    <row r="325">
      <c r="E325" s="13"/>
      <c r="F325" s="13"/>
      <c r="M325" s="13"/>
    </row>
    <row r="326">
      <c r="E326" s="13"/>
      <c r="F326" s="13"/>
      <c r="M326" s="13"/>
    </row>
    <row r="327">
      <c r="E327" s="13"/>
      <c r="F327" s="13"/>
      <c r="M327" s="13"/>
    </row>
    <row r="328">
      <c r="E328" s="13"/>
      <c r="F328" s="13"/>
      <c r="M328" s="13"/>
    </row>
    <row r="329">
      <c r="E329" s="13"/>
      <c r="F329" s="13"/>
      <c r="M329" s="13"/>
    </row>
    <row r="330">
      <c r="E330" s="13"/>
      <c r="F330" s="13"/>
      <c r="M330" s="13"/>
    </row>
    <row r="331">
      <c r="E331" s="13"/>
      <c r="F331" s="13"/>
      <c r="M331" s="13"/>
    </row>
    <row r="332">
      <c r="E332" s="13"/>
      <c r="F332" s="13"/>
      <c r="M332" s="13"/>
    </row>
    <row r="333">
      <c r="E333" s="13"/>
      <c r="F333" s="13"/>
      <c r="M333" s="13"/>
    </row>
    <row r="334">
      <c r="E334" s="13"/>
      <c r="F334" s="13"/>
      <c r="M334" s="13"/>
    </row>
    <row r="335">
      <c r="E335" s="13"/>
      <c r="F335" s="13"/>
      <c r="M335" s="13"/>
    </row>
    <row r="336">
      <c r="E336" s="13"/>
      <c r="F336" s="13"/>
      <c r="M336" s="13"/>
    </row>
    <row r="337">
      <c r="E337" s="13"/>
      <c r="F337" s="13"/>
      <c r="M337" s="13"/>
    </row>
    <row r="338">
      <c r="E338" s="13"/>
      <c r="F338" s="13"/>
      <c r="M338" s="13"/>
    </row>
    <row r="339">
      <c r="E339" s="13"/>
      <c r="F339" s="13"/>
      <c r="M339" s="13"/>
    </row>
    <row r="340">
      <c r="E340" s="13"/>
      <c r="F340" s="13"/>
      <c r="M340" s="13"/>
    </row>
    <row r="341">
      <c r="E341" s="13"/>
      <c r="F341" s="13"/>
      <c r="M341" s="13"/>
    </row>
    <row r="342">
      <c r="E342" s="13"/>
      <c r="F342" s="13"/>
      <c r="M342" s="13"/>
    </row>
    <row r="343">
      <c r="E343" s="13"/>
      <c r="F343" s="13"/>
      <c r="M343" s="13"/>
    </row>
    <row r="344">
      <c r="E344" s="13"/>
      <c r="F344" s="13"/>
      <c r="M344" s="13"/>
    </row>
    <row r="345">
      <c r="E345" s="13"/>
      <c r="F345" s="13"/>
      <c r="M345" s="13"/>
    </row>
    <row r="346">
      <c r="E346" s="13"/>
      <c r="F346" s="13"/>
      <c r="M346" s="13"/>
    </row>
    <row r="347">
      <c r="E347" s="13"/>
      <c r="F347" s="13"/>
      <c r="M347" s="13"/>
    </row>
    <row r="348">
      <c r="E348" s="13"/>
      <c r="F348" s="13"/>
      <c r="M348" s="13"/>
    </row>
    <row r="349">
      <c r="E349" s="13"/>
      <c r="F349" s="13"/>
      <c r="M349" s="13"/>
    </row>
    <row r="350">
      <c r="E350" s="13"/>
      <c r="F350" s="13"/>
      <c r="M350" s="13"/>
    </row>
    <row r="351">
      <c r="E351" s="13"/>
      <c r="F351" s="13"/>
      <c r="M351" s="13"/>
    </row>
    <row r="352">
      <c r="E352" s="13"/>
      <c r="F352" s="13"/>
      <c r="M352" s="13"/>
    </row>
    <row r="353">
      <c r="E353" s="13"/>
      <c r="F353" s="13"/>
      <c r="M353" s="13"/>
    </row>
    <row r="354">
      <c r="E354" s="13"/>
      <c r="F354" s="13"/>
      <c r="M354" s="13"/>
    </row>
    <row r="355">
      <c r="E355" s="13"/>
      <c r="F355" s="13"/>
      <c r="M355" s="13"/>
    </row>
    <row r="356">
      <c r="E356" s="13"/>
      <c r="F356" s="13"/>
      <c r="M356" s="13"/>
    </row>
    <row r="357">
      <c r="E357" s="13"/>
      <c r="F357" s="13"/>
      <c r="M357" s="13"/>
    </row>
    <row r="358">
      <c r="E358" s="13"/>
      <c r="F358" s="13"/>
      <c r="M358" s="13"/>
    </row>
    <row r="359">
      <c r="E359" s="13"/>
      <c r="F359" s="13"/>
      <c r="M359" s="13"/>
    </row>
    <row r="360">
      <c r="E360" s="13"/>
      <c r="F360" s="13"/>
      <c r="M360" s="13"/>
    </row>
    <row r="361">
      <c r="E361" s="13"/>
      <c r="F361" s="13"/>
      <c r="M361" s="13"/>
    </row>
    <row r="362">
      <c r="E362" s="13"/>
      <c r="F362" s="13"/>
      <c r="M362" s="13"/>
    </row>
    <row r="363">
      <c r="E363" s="13"/>
      <c r="F363" s="13"/>
      <c r="M363" s="13"/>
    </row>
    <row r="364">
      <c r="E364" s="13"/>
      <c r="F364" s="13"/>
      <c r="M364" s="13"/>
    </row>
    <row r="365">
      <c r="E365" s="13"/>
      <c r="F365" s="13"/>
      <c r="M365" s="13"/>
    </row>
    <row r="366">
      <c r="E366" s="13"/>
      <c r="F366" s="13"/>
      <c r="M366" s="13"/>
    </row>
    <row r="367">
      <c r="E367" s="13"/>
      <c r="F367" s="13"/>
      <c r="M367" s="13"/>
    </row>
    <row r="368">
      <c r="E368" s="13"/>
      <c r="F368" s="13"/>
      <c r="M368" s="13"/>
    </row>
    <row r="369">
      <c r="E369" s="13"/>
      <c r="F369" s="13"/>
      <c r="M369" s="13"/>
    </row>
    <row r="370">
      <c r="E370" s="13"/>
      <c r="F370" s="13"/>
      <c r="M370" s="13"/>
    </row>
    <row r="371">
      <c r="E371" s="13"/>
      <c r="F371" s="13"/>
      <c r="M371" s="13"/>
    </row>
    <row r="372">
      <c r="E372" s="13"/>
      <c r="F372" s="13"/>
      <c r="M372" s="13"/>
    </row>
    <row r="373">
      <c r="E373" s="13"/>
      <c r="F373" s="13"/>
      <c r="M373" s="13"/>
    </row>
    <row r="374">
      <c r="E374" s="13"/>
      <c r="F374" s="13"/>
      <c r="M374" s="13"/>
    </row>
    <row r="375">
      <c r="E375" s="13"/>
      <c r="F375" s="13"/>
      <c r="M375" s="13"/>
    </row>
    <row r="376">
      <c r="E376" s="13"/>
      <c r="F376" s="13"/>
      <c r="M376" s="13"/>
    </row>
    <row r="377">
      <c r="E377" s="13"/>
      <c r="F377" s="13"/>
      <c r="M377" s="13"/>
    </row>
    <row r="378">
      <c r="E378" s="13"/>
      <c r="F378" s="13"/>
      <c r="M378" s="13"/>
    </row>
    <row r="379">
      <c r="E379" s="13"/>
      <c r="F379" s="13"/>
      <c r="M379" s="13"/>
    </row>
    <row r="380">
      <c r="E380" s="13"/>
      <c r="F380" s="13"/>
      <c r="M380" s="13"/>
    </row>
    <row r="381">
      <c r="E381" s="13"/>
      <c r="F381" s="13"/>
      <c r="M381" s="13"/>
    </row>
    <row r="382">
      <c r="E382" s="13"/>
      <c r="F382" s="13"/>
      <c r="M382" s="13"/>
    </row>
    <row r="383">
      <c r="E383" s="13"/>
      <c r="F383" s="13"/>
      <c r="M383" s="13"/>
    </row>
    <row r="384">
      <c r="E384" s="13"/>
      <c r="F384" s="13"/>
      <c r="M384" s="13"/>
    </row>
    <row r="385">
      <c r="E385" s="13"/>
      <c r="F385" s="13"/>
      <c r="M385" s="13"/>
    </row>
    <row r="386">
      <c r="E386" s="13"/>
      <c r="F386" s="13"/>
      <c r="M386" s="13"/>
    </row>
    <row r="387">
      <c r="E387" s="13"/>
      <c r="F387" s="13"/>
      <c r="M387" s="13"/>
    </row>
    <row r="388">
      <c r="E388" s="13"/>
      <c r="F388" s="13"/>
      <c r="M388" s="13"/>
    </row>
    <row r="389">
      <c r="E389" s="13"/>
      <c r="F389" s="13"/>
      <c r="M389" s="13"/>
    </row>
    <row r="390">
      <c r="E390" s="13"/>
      <c r="F390" s="13"/>
      <c r="M390" s="13"/>
    </row>
    <row r="391">
      <c r="E391" s="13"/>
      <c r="F391" s="13"/>
      <c r="M391" s="13"/>
    </row>
    <row r="392">
      <c r="E392" s="13"/>
      <c r="F392" s="13"/>
      <c r="M392" s="13"/>
    </row>
    <row r="393">
      <c r="E393" s="13"/>
      <c r="F393" s="13"/>
      <c r="M393" s="13"/>
    </row>
    <row r="394">
      <c r="E394" s="13"/>
      <c r="F394" s="13"/>
      <c r="M394" s="13"/>
    </row>
    <row r="395">
      <c r="E395" s="13"/>
      <c r="F395" s="13"/>
      <c r="M395" s="13"/>
    </row>
    <row r="396">
      <c r="E396" s="13"/>
      <c r="F396" s="13"/>
      <c r="M396" s="13"/>
    </row>
    <row r="397">
      <c r="E397" s="13"/>
      <c r="F397" s="13"/>
      <c r="M397" s="13"/>
    </row>
    <row r="398">
      <c r="E398" s="13"/>
      <c r="F398" s="13"/>
      <c r="M398" s="13"/>
    </row>
    <row r="399">
      <c r="E399" s="13"/>
      <c r="F399" s="13"/>
      <c r="M399" s="13"/>
    </row>
    <row r="400">
      <c r="E400" s="13"/>
      <c r="F400" s="13"/>
      <c r="M400" s="13"/>
    </row>
    <row r="401">
      <c r="E401" s="13"/>
      <c r="F401" s="13"/>
      <c r="M401" s="13"/>
    </row>
    <row r="402">
      <c r="E402" s="13"/>
      <c r="F402" s="13"/>
      <c r="M402" s="13"/>
    </row>
    <row r="403">
      <c r="E403" s="13"/>
      <c r="F403" s="13"/>
      <c r="M403" s="13"/>
    </row>
    <row r="404">
      <c r="E404" s="13"/>
      <c r="F404" s="13"/>
      <c r="M404" s="13"/>
    </row>
    <row r="405">
      <c r="E405" s="13"/>
      <c r="F405" s="13"/>
      <c r="M405" s="13"/>
    </row>
    <row r="406">
      <c r="E406" s="13"/>
      <c r="F406" s="13"/>
      <c r="M406" s="13"/>
    </row>
    <row r="407">
      <c r="E407" s="13"/>
      <c r="F407" s="13"/>
      <c r="M407" s="13"/>
    </row>
    <row r="408">
      <c r="E408" s="13"/>
      <c r="F408" s="13"/>
      <c r="M408" s="13"/>
    </row>
    <row r="409">
      <c r="E409" s="13"/>
      <c r="F409" s="13"/>
      <c r="M409" s="13"/>
    </row>
    <row r="410">
      <c r="E410" s="13"/>
      <c r="F410" s="13"/>
      <c r="M410" s="13"/>
    </row>
    <row r="411">
      <c r="E411" s="13"/>
      <c r="F411" s="13"/>
      <c r="M411" s="13"/>
    </row>
    <row r="412">
      <c r="E412" s="13"/>
      <c r="F412" s="13"/>
      <c r="M412" s="13"/>
    </row>
    <row r="413">
      <c r="E413" s="13"/>
      <c r="F413" s="13"/>
      <c r="M413" s="13"/>
    </row>
    <row r="414">
      <c r="E414" s="13"/>
      <c r="F414" s="13"/>
      <c r="M414" s="13"/>
    </row>
    <row r="415">
      <c r="E415" s="13"/>
      <c r="F415" s="13"/>
      <c r="M415" s="13"/>
    </row>
    <row r="416">
      <c r="E416" s="13"/>
      <c r="F416" s="13"/>
      <c r="M416" s="13"/>
    </row>
    <row r="417">
      <c r="E417" s="13"/>
      <c r="F417" s="13"/>
      <c r="M417" s="13"/>
    </row>
    <row r="418">
      <c r="E418" s="13"/>
      <c r="F418" s="13"/>
      <c r="M418" s="13"/>
    </row>
    <row r="419">
      <c r="E419" s="13"/>
      <c r="F419" s="13"/>
      <c r="M419" s="13"/>
    </row>
    <row r="420">
      <c r="E420" s="13"/>
      <c r="F420" s="13"/>
      <c r="M420" s="13"/>
    </row>
    <row r="421">
      <c r="E421" s="13"/>
      <c r="F421" s="13"/>
      <c r="M421" s="13"/>
    </row>
    <row r="422">
      <c r="E422" s="13"/>
      <c r="F422" s="13"/>
      <c r="M422" s="13"/>
    </row>
    <row r="423">
      <c r="E423" s="13"/>
      <c r="F423" s="13"/>
      <c r="M423" s="13"/>
    </row>
    <row r="424">
      <c r="E424" s="13"/>
      <c r="F424" s="13"/>
      <c r="M424" s="13"/>
    </row>
    <row r="425">
      <c r="E425" s="13"/>
      <c r="F425" s="13"/>
      <c r="M425" s="13"/>
    </row>
    <row r="426">
      <c r="E426" s="13"/>
      <c r="F426" s="13"/>
      <c r="M426" s="13"/>
    </row>
    <row r="427">
      <c r="E427" s="13"/>
      <c r="F427" s="13"/>
      <c r="M427" s="13"/>
    </row>
    <row r="428">
      <c r="E428" s="13"/>
      <c r="F428" s="13"/>
      <c r="M428" s="13"/>
    </row>
    <row r="429">
      <c r="E429" s="13"/>
      <c r="F429" s="13"/>
      <c r="M429" s="13"/>
    </row>
    <row r="430">
      <c r="E430" s="13"/>
      <c r="F430" s="13"/>
      <c r="M430" s="13"/>
    </row>
    <row r="431">
      <c r="E431" s="13"/>
      <c r="F431" s="13"/>
      <c r="M431" s="13"/>
    </row>
    <row r="432">
      <c r="E432" s="13"/>
      <c r="F432" s="13"/>
      <c r="M432" s="13"/>
    </row>
    <row r="433">
      <c r="E433" s="13"/>
      <c r="F433" s="13"/>
      <c r="M433" s="13"/>
    </row>
    <row r="434">
      <c r="E434" s="13"/>
      <c r="F434" s="13"/>
      <c r="M434" s="13"/>
    </row>
    <row r="435">
      <c r="E435" s="13"/>
      <c r="F435" s="13"/>
      <c r="M435" s="13"/>
    </row>
    <row r="436">
      <c r="E436" s="13"/>
      <c r="F436" s="13"/>
      <c r="M436" s="13"/>
    </row>
    <row r="437">
      <c r="E437" s="13"/>
      <c r="F437" s="13"/>
      <c r="M437" s="13"/>
    </row>
    <row r="438">
      <c r="E438" s="13"/>
      <c r="F438" s="13"/>
      <c r="M438" s="13"/>
    </row>
    <row r="439">
      <c r="E439" s="13"/>
      <c r="F439" s="13"/>
      <c r="M439" s="13"/>
    </row>
    <row r="440">
      <c r="E440" s="13"/>
      <c r="F440" s="13"/>
      <c r="M440" s="13"/>
    </row>
    <row r="441">
      <c r="E441" s="13"/>
      <c r="F441" s="13"/>
      <c r="M441" s="13"/>
    </row>
    <row r="442">
      <c r="E442" s="13"/>
      <c r="F442" s="13"/>
      <c r="M442" s="13"/>
    </row>
    <row r="443">
      <c r="E443" s="13"/>
      <c r="F443" s="13"/>
      <c r="M443" s="13"/>
    </row>
    <row r="444">
      <c r="E444" s="13"/>
      <c r="F444" s="13"/>
      <c r="M444" s="13"/>
    </row>
    <row r="445">
      <c r="E445" s="13"/>
      <c r="F445" s="13"/>
      <c r="M445" s="13"/>
    </row>
    <row r="446">
      <c r="E446" s="13"/>
      <c r="F446" s="13"/>
      <c r="M446" s="13"/>
    </row>
    <row r="447">
      <c r="E447" s="13"/>
      <c r="F447" s="13"/>
      <c r="M447" s="13"/>
    </row>
    <row r="448">
      <c r="E448" s="13"/>
      <c r="F448" s="13"/>
      <c r="M448" s="13"/>
    </row>
    <row r="449">
      <c r="E449" s="13"/>
      <c r="F449" s="13"/>
      <c r="M449" s="13"/>
    </row>
    <row r="450">
      <c r="E450" s="13"/>
      <c r="F450" s="13"/>
      <c r="M450" s="13"/>
    </row>
    <row r="451">
      <c r="E451" s="13"/>
      <c r="F451" s="13"/>
      <c r="M451" s="13"/>
    </row>
    <row r="452">
      <c r="E452" s="13"/>
      <c r="F452" s="13"/>
      <c r="M452" s="13"/>
    </row>
    <row r="453">
      <c r="E453" s="13"/>
      <c r="F453" s="13"/>
      <c r="M453" s="13"/>
    </row>
    <row r="454">
      <c r="E454" s="13"/>
      <c r="F454" s="13"/>
      <c r="M454" s="13"/>
    </row>
    <row r="455">
      <c r="E455" s="13"/>
      <c r="F455" s="13"/>
      <c r="M455" s="13"/>
    </row>
    <row r="456">
      <c r="E456" s="13"/>
      <c r="F456" s="13"/>
      <c r="M456" s="13"/>
    </row>
    <row r="457">
      <c r="E457" s="13"/>
      <c r="F457" s="13"/>
      <c r="M457" s="13"/>
    </row>
    <row r="458">
      <c r="E458" s="13"/>
      <c r="F458" s="13"/>
      <c r="M458" s="13"/>
    </row>
    <row r="459">
      <c r="E459" s="13"/>
      <c r="F459" s="13"/>
      <c r="M459" s="13"/>
    </row>
    <row r="460">
      <c r="E460" s="13"/>
      <c r="F460" s="13"/>
      <c r="M460" s="13"/>
    </row>
    <row r="461">
      <c r="E461" s="13"/>
      <c r="F461" s="13"/>
      <c r="M461" s="13"/>
    </row>
    <row r="462">
      <c r="E462" s="13"/>
      <c r="F462" s="13"/>
      <c r="M462" s="13"/>
    </row>
    <row r="463">
      <c r="E463" s="13"/>
      <c r="F463" s="13"/>
      <c r="M463" s="13"/>
    </row>
    <row r="464">
      <c r="E464" s="13"/>
      <c r="F464" s="13"/>
      <c r="M464" s="13"/>
    </row>
    <row r="465">
      <c r="E465" s="13"/>
      <c r="F465" s="13"/>
      <c r="M465" s="13"/>
    </row>
    <row r="466">
      <c r="E466" s="13"/>
      <c r="F466" s="13"/>
      <c r="M466" s="13"/>
    </row>
    <row r="467">
      <c r="E467" s="13"/>
      <c r="F467" s="13"/>
      <c r="M467" s="13"/>
    </row>
    <row r="468">
      <c r="E468" s="13"/>
      <c r="F468" s="13"/>
      <c r="M468" s="13"/>
    </row>
    <row r="469">
      <c r="E469" s="13"/>
      <c r="F469" s="13"/>
      <c r="M469" s="13"/>
    </row>
    <row r="470">
      <c r="E470" s="13"/>
      <c r="F470" s="13"/>
      <c r="M470" s="13"/>
    </row>
    <row r="471">
      <c r="E471" s="13"/>
      <c r="F471" s="13"/>
      <c r="M471" s="13"/>
    </row>
    <row r="472">
      <c r="E472" s="13"/>
      <c r="F472" s="13"/>
      <c r="M472" s="13"/>
    </row>
    <row r="473">
      <c r="E473" s="13"/>
      <c r="F473" s="13"/>
      <c r="M473" s="13"/>
    </row>
    <row r="474">
      <c r="E474" s="13"/>
      <c r="F474" s="13"/>
      <c r="M474" s="13"/>
    </row>
    <row r="475">
      <c r="E475" s="13"/>
      <c r="F475" s="13"/>
      <c r="M475" s="13"/>
    </row>
    <row r="476">
      <c r="E476" s="13"/>
      <c r="F476" s="13"/>
      <c r="M476" s="13"/>
    </row>
    <row r="477">
      <c r="E477" s="13"/>
      <c r="F477" s="13"/>
      <c r="M477" s="13"/>
    </row>
    <row r="478">
      <c r="E478" s="13"/>
      <c r="F478" s="13"/>
      <c r="M478" s="13"/>
    </row>
    <row r="479">
      <c r="E479" s="13"/>
      <c r="F479" s="13"/>
      <c r="M479" s="13"/>
    </row>
    <row r="480">
      <c r="E480" s="13"/>
      <c r="F480" s="13"/>
      <c r="M480" s="13"/>
    </row>
    <row r="481">
      <c r="E481" s="13"/>
      <c r="F481" s="13"/>
      <c r="M481" s="13"/>
    </row>
    <row r="482">
      <c r="E482" s="13"/>
      <c r="F482" s="13"/>
      <c r="M482" s="13"/>
    </row>
    <row r="483">
      <c r="E483" s="13"/>
      <c r="F483" s="13"/>
      <c r="M483" s="13"/>
    </row>
    <row r="484">
      <c r="E484" s="13"/>
      <c r="F484" s="13"/>
      <c r="M484" s="13"/>
    </row>
    <row r="485">
      <c r="E485" s="13"/>
      <c r="F485" s="13"/>
      <c r="M485" s="13"/>
    </row>
    <row r="486">
      <c r="E486" s="13"/>
      <c r="F486" s="13"/>
      <c r="M486" s="13"/>
    </row>
    <row r="487">
      <c r="E487" s="13"/>
      <c r="F487" s="13"/>
      <c r="M487" s="13"/>
    </row>
    <row r="488">
      <c r="E488" s="13"/>
      <c r="F488" s="13"/>
      <c r="M488" s="13"/>
    </row>
    <row r="489">
      <c r="E489" s="13"/>
      <c r="F489" s="13"/>
      <c r="M489" s="13"/>
    </row>
    <row r="490">
      <c r="E490" s="13"/>
      <c r="F490" s="13"/>
      <c r="M490" s="13"/>
    </row>
    <row r="491">
      <c r="E491" s="13"/>
      <c r="F491" s="13"/>
      <c r="M491" s="13"/>
    </row>
    <row r="492">
      <c r="E492" s="13"/>
      <c r="F492" s="13"/>
      <c r="M492" s="13"/>
    </row>
    <row r="493">
      <c r="E493" s="13"/>
      <c r="F493" s="13"/>
      <c r="M493" s="13"/>
    </row>
    <row r="494">
      <c r="E494" s="13"/>
      <c r="F494" s="13"/>
      <c r="M494" s="13"/>
    </row>
    <row r="495">
      <c r="E495" s="13"/>
      <c r="F495" s="13"/>
      <c r="M495" s="13"/>
    </row>
    <row r="496">
      <c r="E496" s="13"/>
      <c r="F496" s="13"/>
      <c r="M496" s="13"/>
    </row>
    <row r="497">
      <c r="E497" s="13"/>
      <c r="F497" s="13"/>
      <c r="M497" s="13"/>
    </row>
    <row r="498">
      <c r="E498" s="13"/>
      <c r="F498" s="13"/>
      <c r="M498" s="13"/>
    </row>
    <row r="499">
      <c r="E499" s="13"/>
      <c r="F499" s="13"/>
      <c r="M499" s="13"/>
    </row>
    <row r="500">
      <c r="E500" s="13"/>
      <c r="F500" s="13"/>
      <c r="M500" s="13"/>
    </row>
    <row r="501">
      <c r="E501" s="13"/>
      <c r="F501" s="13"/>
      <c r="M501" s="13"/>
    </row>
    <row r="502">
      <c r="E502" s="13"/>
      <c r="F502" s="13"/>
      <c r="M502" s="13"/>
    </row>
    <row r="503">
      <c r="E503" s="13"/>
      <c r="F503" s="13"/>
      <c r="M503" s="13"/>
    </row>
    <row r="504">
      <c r="E504" s="13"/>
      <c r="F504" s="13"/>
      <c r="M504" s="13"/>
    </row>
    <row r="505">
      <c r="E505" s="13"/>
      <c r="F505" s="13"/>
      <c r="M505" s="13"/>
    </row>
    <row r="506">
      <c r="E506" s="13"/>
      <c r="F506" s="13"/>
      <c r="M506" s="13"/>
    </row>
    <row r="507">
      <c r="E507" s="13"/>
      <c r="F507" s="13"/>
      <c r="M507" s="13"/>
    </row>
    <row r="508">
      <c r="E508" s="13"/>
      <c r="F508" s="13"/>
      <c r="M508" s="13"/>
    </row>
    <row r="509">
      <c r="E509" s="13"/>
      <c r="F509" s="13"/>
      <c r="M509" s="13"/>
    </row>
    <row r="510">
      <c r="E510" s="13"/>
      <c r="F510" s="13"/>
      <c r="M510" s="13"/>
    </row>
    <row r="511">
      <c r="E511" s="13"/>
      <c r="F511" s="13"/>
      <c r="M511" s="13"/>
    </row>
    <row r="512">
      <c r="E512" s="13"/>
      <c r="F512" s="13"/>
      <c r="M512" s="13"/>
    </row>
    <row r="513">
      <c r="E513" s="13"/>
      <c r="F513" s="13"/>
      <c r="M513" s="13"/>
    </row>
    <row r="514">
      <c r="E514" s="13"/>
      <c r="F514" s="13"/>
      <c r="M514" s="13"/>
    </row>
    <row r="515">
      <c r="E515" s="13"/>
      <c r="F515" s="13"/>
      <c r="M515" s="13"/>
    </row>
    <row r="516">
      <c r="E516" s="13"/>
      <c r="F516" s="13"/>
      <c r="M516" s="13"/>
    </row>
    <row r="517">
      <c r="E517" s="13"/>
      <c r="F517" s="13"/>
      <c r="M517" s="13"/>
    </row>
    <row r="518">
      <c r="E518" s="13"/>
      <c r="F518" s="13"/>
      <c r="M518" s="13"/>
    </row>
    <row r="519">
      <c r="E519" s="13"/>
      <c r="F519" s="13"/>
      <c r="M519" s="13"/>
    </row>
    <row r="520">
      <c r="E520" s="13"/>
      <c r="F520" s="13"/>
      <c r="M520" s="13"/>
    </row>
    <row r="521">
      <c r="E521" s="13"/>
      <c r="F521" s="13"/>
      <c r="M521" s="13"/>
    </row>
    <row r="522">
      <c r="E522" s="13"/>
      <c r="F522" s="13"/>
      <c r="M522" s="13"/>
    </row>
    <row r="523">
      <c r="E523" s="13"/>
      <c r="F523" s="13"/>
      <c r="M523" s="13"/>
    </row>
    <row r="524">
      <c r="E524" s="13"/>
      <c r="F524" s="13"/>
      <c r="M524" s="13"/>
    </row>
    <row r="525">
      <c r="E525" s="13"/>
      <c r="F525" s="13"/>
      <c r="M525" s="13"/>
    </row>
    <row r="526">
      <c r="E526" s="13"/>
      <c r="F526" s="13"/>
      <c r="M526" s="13"/>
    </row>
    <row r="527">
      <c r="E527" s="13"/>
      <c r="F527" s="13"/>
      <c r="M527" s="13"/>
    </row>
    <row r="528">
      <c r="E528" s="13"/>
      <c r="F528" s="13"/>
      <c r="M528" s="13"/>
    </row>
    <row r="529">
      <c r="E529" s="13"/>
      <c r="F529" s="13"/>
      <c r="M529" s="13"/>
    </row>
    <row r="530">
      <c r="E530" s="13"/>
      <c r="F530" s="13"/>
      <c r="M530" s="13"/>
    </row>
    <row r="531">
      <c r="E531" s="13"/>
      <c r="F531" s="13"/>
      <c r="M531" s="13"/>
    </row>
    <row r="532">
      <c r="E532" s="13"/>
      <c r="F532" s="13"/>
      <c r="M532" s="13"/>
    </row>
    <row r="533">
      <c r="E533" s="13"/>
      <c r="F533" s="13"/>
      <c r="M533" s="13"/>
    </row>
    <row r="534">
      <c r="E534" s="13"/>
      <c r="F534" s="13"/>
      <c r="M534" s="13"/>
    </row>
    <row r="535">
      <c r="E535" s="13"/>
      <c r="F535" s="13"/>
      <c r="M535" s="13"/>
    </row>
    <row r="536">
      <c r="E536" s="13"/>
      <c r="F536" s="13"/>
      <c r="M536" s="13"/>
    </row>
    <row r="537">
      <c r="E537" s="13"/>
      <c r="F537" s="13"/>
      <c r="M537" s="13"/>
    </row>
    <row r="538">
      <c r="E538" s="13"/>
      <c r="F538" s="13"/>
      <c r="M538" s="13"/>
    </row>
    <row r="539">
      <c r="E539" s="13"/>
      <c r="F539" s="13"/>
      <c r="M539" s="13"/>
    </row>
    <row r="540">
      <c r="E540" s="13"/>
      <c r="F540" s="13"/>
      <c r="M540" s="13"/>
    </row>
    <row r="541">
      <c r="E541" s="13"/>
      <c r="F541" s="13"/>
      <c r="M541" s="13"/>
    </row>
    <row r="542">
      <c r="E542" s="13"/>
      <c r="F542" s="13"/>
      <c r="M542" s="13"/>
    </row>
    <row r="543">
      <c r="E543" s="13"/>
      <c r="F543" s="13"/>
      <c r="M543" s="13"/>
    </row>
    <row r="544">
      <c r="E544" s="13"/>
      <c r="F544" s="13"/>
      <c r="M544" s="13"/>
    </row>
    <row r="545">
      <c r="E545" s="13"/>
      <c r="F545" s="13"/>
      <c r="M545" s="13"/>
    </row>
    <row r="546">
      <c r="E546" s="13"/>
      <c r="F546" s="13"/>
      <c r="M546" s="13"/>
    </row>
    <row r="547">
      <c r="E547" s="13"/>
      <c r="F547" s="13"/>
      <c r="M547" s="13"/>
    </row>
    <row r="548">
      <c r="E548" s="13"/>
      <c r="F548" s="13"/>
      <c r="M548" s="13"/>
    </row>
    <row r="549">
      <c r="E549" s="13"/>
      <c r="F549" s="13"/>
      <c r="M549" s="13"/>
    </row>
    <row r="550">
      <c r="E550" s="13"/>
      <c r="F550" s="13"/>
      <c r="M550" s="13"/>
    </row>
    <row r="551">
      <c r="E551" s="13"/>
      <c r="F551" s="13"/>
      <c r="M551" s="13"/>
    </row>
    <row r="552">
      <c r="E552" s="13"/>
      <c r="F552" s="13"/>
      <c r="M552" s="13"/>
    </row>
    <row r="553">
      <c r="E553" s="13"/>
      <c r="F553" s="13"/>
      <c r="M553" s="13"/>
    </row>
    <row r="554">
      <c r="E554" s="13"/>
      <c r="F554" s="13"/>
      <c r="M554" s="13"/>
    </row>
    <row r="555">
      <c r="E555" s="13"/>
      <c r="F555" s="13"/>
      <c r="M555" s="13"/>
    </row>
    <row r="556">
      <c r="E556" s="13"/>
      <c r="F556" s="13"/>
      <c r="M556" s="13"/>
    </row>
    <row r="557">
      <c r="E557" s="13"/>
      <c r="F557" s="13"/>
      <c r="M557" s="13"/>
    </row>
    <row r="558">
      <c r="E558" s="13"/>
      <c r="F558" s="13"/>
      <c r="M558" s="13"/>
    </row>
    <row r="559">
      <c r="E559" s="13"/>
      <c r="F559" s="13"/>
      <c r="M559" s="13"/>
    </row>
    <row r="560">
      <c r="E560" s="13"/>
      <c r="F560" s="13"/>
      <c r="M560" s="13"/>
    </row>
    <row r="561">
      <c r="E561" s="13"/>
      <c r="F561" s="13"/>
      <c r="M561" s="13"/>
    </row>
    <row r="562">
      <c r="E562" s="13"/>
      <c r="F562" s="13"/>
      <c r="M562" s="13"/>
    </row>
    <row r="563">
      <c r="E563" s="13"/>
      <c r="F563" s="13"/>
      <c r="M563" s="13"/>
    </row>
    <row r="564">
      <c r="E564" s="13"/>
      <c r="F564" s="13"/>
      <c r="M564" s="13"/>
    </row>
    <row r="565">
      <c r="E565" s="13"/>
      <c r="F565" s="13"/>
      <c r="M565" s="13"/>
    </row>
    <row r="566">
      <c r="E566" s="13"/>
      <c r="F566" s="13"/>
      <c r="M566" s="13"/>
    </row>
    <row r="567">
      <c r="E567" s="13"/>
      <c r="F567" s="13"/>
      <c r="M567" s="13"/>
    </row>
    <row r="568">
      <c r="E568" s="13"/>
      <c r="F568" s="13"/>
      <c r="M568" s="13"/>
    </row>
    <row r="569">
      <c r="E569" s="13"/>
      <c r="F569" s="13"/>
      <c r="M569" s="13"/>
    </row>
    <row r="570">
      <c r="E570" s="13"/>
      <c r="F570" s="13"/>
      <c r="M570" s="13"/>
    </row>
    <row r="571">
      <c r="E571" s="13"/>
      <c r="F571" s="13"/>
      <c r="M571" s="13"/>
    </row>
    <row r="572">
      <c r="E572" s="13"/>
      <c r="F572" s="13"/>
      <c r="M572" s="13"/>
    </row>
    <row r="573">
      <c r="E573" s="13"/>
      <c r="F573" s="13"/>
      <c r="M573" s="13"/>
    </row>
    <row r="574">
      <c r="E574" s="13"/>
      <c r="F574" s="13"/>
      <c r="M574" s="13"/>
    </row>
    <row r="575">
      <c r="E575" s="13"/>
      <c r="F575" s="13"/>
      <c r="M575" s="13"/>
    </row>
    <row r="576">
      <c r="E576" s="13"/>
      <c r="F576" s="13"/>
      <c r="M576" s="13"/>
    </row>
    <row r="577">
      <c r="E577" s="13"/>
      <c r="F577" s="13"/>
      <c r="M577" s="13"/>
    </row>
    <row r="578">
      <c r="E578" s="13"/>
      <c r="F578" s="13"/>
      <c r="M578" s="13"/>
    </row>
    <row r="579">
      <c r="E579" s="13"/>
      <c r="F579" s="13"/>
      <c r="M579" s="13"/>
    </row>
    <row r="580">
      <c r="E580" s="13"/>
      <c r="F580" s="13"/>
      <c r="M580" s="13"/>
    </row>
    <row r="581">
      <c r="E581" s="13"/>
      <c r="F581" s="13"/>
      <c r="M581" s="13"/>
    </row>
    <row r="582">
      <c r="E582" s="13"/>
      <c r="F582" s="13"/>
      <c r="M582" s="13"/>
    </row>
    <row r="583">
      <c r="E583" s="13"/>
      <c r="F583" s="13"/>
      <c r="M583" s="13"/>
    </row>
    <row r="584">
      <c r="E584" s="13"/>
      <c r="F584" s="13"/>
      <c r="M584" s="13"/>
    </row>
    <row r="585">
      <c r="E585" s="13"/>
      <c r="F585" s="13"/>
      <c r="M585" s="13"/>
    </row>
    <row r="586">
      <c r="E586" s="13"/>
      <c r="F586" s="13"/>
      <c r="M586" s="13"/>
    </row>
    <row r="587">
      <c r="E587" s="13"/>
      <c r="F587" s="13"/>
      <c r="M587" s="13"/>
    </row>
    <row r="588">
      <c r="E588" s="13"/>
      <c r="F588" s="13"/>
      <c r="M588" s="13"/>
    </row>
    <row r="589">
      <c r="E589" s="13"/>
      <c r="F589" s="13"/>
      <c r="M589" s="13"/>
    </row>
    <row r="590">
      <c r="E590" s="13"/>
      <c r="F590" s="13"/>
      <c r="M590" s="13"/>
    </row>
    <row r="591">
      <c r="E591" s="13"/>
      <c r="F591" s="13"/>
      <c r="M591" s="13"/>
    </row>
    <row r="592">
      <c r="E592" s="13"/>
      <c r="F592" s="13"/>
      <c r="M592" s="13"/>
    </row>
    <row r="593">
      <c r="E593" s="13"/>
      <c r="F593" s="13"/>
      <c r="M593" s="13"/>
    </row>
    <row r="594">
      <c r="E594" s="13"/>
      <c r="F594" s="13"/>
      <c r="M594" s="13"/>
    </row>
    <row r="595">
      <c r="E595" s="13"/>
      <c r="F595" s="13"/>
      <c r="M595" s="13"/>
    </row>
    <row r="596">
      <c r="E596" s="13"/>
      <c r="F596" s="13"/>
      <c r="M596" s="13"/>
    </row>
    <row r="597">
      <c r="E597" s="13"/>
      <c r="F597" s="13"/>
      <c r="M597" s="13"/>
    </row>
    <row r="598">
      <c r="E598" s="13"/>
      <c r="F598" s="13"/>
      <c r="M598" s="13"/>
    </row>
    <row r="599">
      <c r="E599" s="13"/>
      <c r="F599" s="13"/>
      <c r="M599" s="13"/>
    </row>
    <row r="600">
      <c r="E600" s="13"/>
      <c r="F600" s="13"/>
      <c r="M600" s="13"/>
    </row>
    <row r="601">
      <c r="E601" s="13"/>
      <c r="F601" s="13"/>
      <c r="M601" s="13"/>
    </row>
    <row r="602">
      <c r="E602" s="13"/>
      <c r="F602" s="13"/>
      <c r="M602" s="13"/>
    </row>
    <row r="603">
      <c r="E603" s="13"/>
      <c r="F603" s="13"/>
      <c r="M603" s="13"/>
    </row>
    <row r="604">
      <c r="E604" s="13"/>
      <c r="F604" s="13"/>
      <c r="M604" s="13"/>
    </row>
    <row r="605">
      <c r="E605" s="13"/>
      <c r="F605" s="13"/>
      <c r="M605" s="13"/>
    </row>
    <row r="606">
      <c r="E606" s="13"/>
      <c r="F606" s="13"/>
      <c r="M606" s="13"/>
    </row>
    <row r="607">
      <c r="E607" s="13"/>
      <c r="F607" s="13"/>
      <c r="M607" s="13"/>
    </row>
    <row r="608">
      <c r="E608" s="13"/>
      <c r="F608" s="13"/>
      <c r="M608" s="13"/>
    </row>
    <row r="609">
      <c r="E609" s="13"/>
      <c r="F609" s="13"/>
      <c r="M609" s="13"/>
    </row>
    <row r="610">
      <c r="E610" s="13"/>
      <c r="F610" s="13"/>
      <c r="M610" s="13"/>
    </row>
    <row r="611">
      <c r="E611" s="13"/>
      <c r="F611" s="13"/>
      <c r="M611" s="13"/>
    </row>
    <row r="612">
      <c r="E612" s="13"/>
      <c r="F612" s="13"/>
      <c r="M612" s="13"/>
    </row>
    <row r="613">
      <c r="E613" s="13"/>
      <c r="F613" s="13"/>
      <c r="M613" s="13"/>
    </row>
    <row r="614">
      <c r="E614" s="13"/>
      <c r="F614" s="13"/>
      <c r="M614" s="13"/>
    </row>
    <row r="615">
      <c r="E615" s="13"/>
      <c r="F615" s="13"/>
      <c r="M615" s="13"/>
    </row>
    <row r="616">
      <c r="E616" s="13"/>
      <c r="F616" s="13"/>
      <c r="M616" s="13"/>
    </row>
    <row r="617">
      <c r="E617" s="13"/>
      <c r="F617" s="13"/>
      <c r="M617" s="13"/>
    </row>
    <row r="618">
      <c r="E618" s="13"/>
      <c r="F618" s="13"/>
      <c r="M618" s="13"/>
    </row>
    <row r="619">
      <c r="E619" s="13"/>
      <c r="F619" s="13"/>
      <c r="M619" s="13"/>
    </row>
    <row r="620">
      <c r="E620" s="13"/>
      <c r="F620" s="13"/>
      <c r="M620" s="13"/>
    </row>
    <row r="621">
      <c r="E621" s="13"/>
      <c r="F621" s="13"/>
      <c r="M621" s="13"/>
    </row>
    <row r="622">
      <c r="E622" s="13"/>
      <c r="F622" s="13"/>
      <c r="M622" s="13"/>
    </row>
    <row r="623">
      <c r="E623" s="13"/>
      <c r="F623" s="13"/>
      <c r="M623" s="13"/>
    </row>
    <row r="624">
      <c r="E624" s="13"/>
      <c r="F624" s="13"/>
      <c r="M624" s="13"/>
    </row>
    <row r="625">
      <c r="E625" s="13"/>
      <c r="F625" s="13"/>
      <c r="M625" s="13"/>
    </row>
    <row r="626">
      <c r="E626" s="13"/>
      <c r="F626" s="13"/>
      <c r="M626" s="13"/>
    </row>
    <row r="627">
      <c r="E627" s="13"/>
      <c r="F627" s="13"/>
      <c r="M627" s="13"/>
    </row>
    <row r="628">
      <c r="E628" s="13"/>
      <c r="F628" s="13"/>
      <c r="M628" s="13"/>
    </row>
    <row r="629">
      <c r="E629" s="13"/>
      <c r="F629" s="13"/>
      <c r="M629" s="13"/>
    </row>
    <row r="630">
      <c r="E630" s="13"/>
      <c r="F630" s="13"/>
      <c r="M630" s="13"/>
    </row>
    <row r="631">
      <c r="E631" s="13"/>
      <c r="F631" s="13"/>
      <c r="M631" s="13"/>
    </row>
    <row r="632">
      <c r="E632" s="13"/>
      <c r="F632" s="13"/>
      <c r="M632" s="13"/>
    </row>
    <row r="633">
      <c r="E633" s="13"/>
      <c r="F633" s="13"/>
      <c r="M633" s="13"/>
    </row>
    <row r="634">
      <c r="E634" s="13"/>
      <c r="F634" s="13"/>
      <c r="M634" s="13"/>
    </row>
    <row r="635">
      <c r="E635" s="13"/>
      <c r="F635" s="13"/>
      <c r="M635" s="13"/>
    </row>
    <row r="636">
      <c r="E636" s="13"/>
      <c r="F636" s="13"/>
      <c r="M636" s="13"/>
    </row>
    <row r="637">
      <c r="E637" s="13"/>
      <c r="F637" s="13"/>
      <c r="M637" s="13"/>
    </row>
    <row r="638">
      <c r="E638" s="13"/>
      <c r="F638" s="13"/>
      <c r="M638" s="13"/>
    </row>
    <row r="639">
      <c r="E639" s="13"/>
      <c r="F639" s="13"/>
      <c r="M639" s="13"/>
    </row>
    <row r="640">
      <c r="E640" s="13"/>
      <c r="F640" s="13"/>
      <c r="M640" s="13"/>
    </row>
    <row r="641">
      <c r="E641" s="13"/>
      <c r="F641" s="13"/>
      <c r="M641" s="13"/>
    </row>
    <row r="642">
      <c r="E642" s="13"/>
      <c r="F642" s="13"/>
      <c r="M642" s="13"/>
    </row>
    <row r="643">
      <c r="E643" s="13"/>
      <c r="F643" s="13"/>
      <c r="M643" s="13"/>
    </row>
    <row r="644">
      <c r="E644" s="13"/>
      <c r="F644" s="13"/>
      <c r="M644" s="13"/>
    </row>
    <row r="645">
      <c r="E645" s="13"/>
      <c r="F645" s="13"/>
      <c r="M645" s="13"/>
    </row>
    <row r="646">
      <c r="E646" s="13"/>
      <c r="F646" s="13"/>
      <c r="M646" s="13"/>
    </row>
    <row r="647">
      <c r="E647" s="13"/>
      <c r="F647" s="13"/>
      <c r="M647" s="13"/>
    </row>
    <row r="648">
      <c r="E648" s="13"/>
      <c r="F648" s="13"/>
      <c r="M648" s="13"/>
    </row>
    <row r="649">
      <c r="E649" s="13"/>
      <c r="F649" s="13"/>
      <c r="M649" s="13"/>
    </row>
    <row r="650">
      <c r="E650" s="13"/>
      <c r="F650" s="13"/>
      <c r="M650" s="13"/>
    </row>
    <row r="651">
      <c r="E651" s="13"/>
      <c r="F651" s="13"/>
      <c r="M651" s="13"/>
    </row>
    <row r="652">
      <c r="E652" s="13"/>
      <c r="F652" s="13"/>
      <c r="M652" s="13"/>
    </row>
    <row r="653">
      <c r="E653" s="13"/>
      <c r="F653" s="13"/>
      <c r="M653" s="13"/>
    </row>
    <row r="654">
      <c r="E654" s="13"/>
      <c r="F654" s="13"/>
      <c r="M654" s="13"/>
    </row>
    <row r="655">
      <c r="E655" s="13"/>
      <c r="F655" s="13"/>
      <c r="M655" s="13"/>
    </row>
    <row r="656">
      <c r="E656" s="13"/>
      <c r="F656" s="13"/>
      <c r="M656" s="13"/>
    </row>
    <row r="657">
      <c r="E657" s="13"/>
      <c r="F657" s="13"/>
      <c r="M657" s="13"/>
    </row>
    <row r="658">
      <c r="E658" s="13"/>
      <c r="F658" s="13"/>
      <c r="M658" s="13"/>
    </row>
    <row r="659">
      <c r="E659" s="13"/>
      <c r="F659" s="13"/>
      <c r="M659" s="13"/>
    </row>
    <row r="660">
      <c r="E660" s="13"/>
      <c r="F660" s="13"/>
      <c r="M660" s="13"/>
    </row>
    <row r="661">
      <c r="E661" s="13"/>
      <c r="F661" s="13"/>
      <c r="M661" s="13"/>
    </row>
    <row r="662">
      <c r="E662" s="13"/>
      <c r="F662" s="13"/>
      <c r="M662" s="13"/>
    </row>
    <row r="663">
      <c r="E663" s="13"/>
      <c r="F663" s="13"/>
      <c r="M663" s="13"/>
    </row>
    <row r="664">
      <c r="E664" s="13"/>
      <c r="F664" s="13"/>
      <c r="M664" s="13"/>
    </row>
    <row r="665">
      <c r="E665" s="13"/>
      <c r="F665" s="13"/>
      <c r="M665" s="13"/>
    </row>
    <row r="666">
      <c r="E666" s="13"/>
      <c r="F666" s="13"/>
      <c r="M666" s="13"/>
    </row>
    <row r="667">
      <c r="E667" s="13"/>
      <c r="F667" s="13"/>
      <c r="M667" s="13"/>
    </row>
    <row r="668">
      <c r="E668" s="13"/>
      <c r="F668" s="13"/>
      <c r="M668" s="13"/>
    </row>
    <row r="669">
      <c r="E669" s="13"/>
      <c r="F669" s="13"/>
      <c r="M669" s="13"/>
    </row>
    <row r="670">
      <c r="E670" s="13"/>
      <c r="F670" s="13"/>
      <c r="M670" s="13"/>
    </row>
    <row r="671">
      <c r="E671" s="13"/>
      <c r="F671" s="13"/>
      <c r="M671" s="13"/>
    </row>
    <row r="672">
      <c r="E672" s="13"/>
      <c r="F672" s="13"/>
      <c r="M672" s="13"/>
    </row>
    <row r="673">
      <c r="E673" s="13"/>
      <c r="F673" s="13"/>
      <c r="M673" s="13"/>
    </row>
    <row r="674">
      <c r="E674" s="13"/>
      <c r="F674" s="13"/>
      <c r="M674" s="13"/>
    </row>
    <row r="675">
      <c r="E675" s="13"/>
      <c r="F675" s="13"/>
      <c r="M675" s="13"/>
    </row>
    <row r="676">
      <c r="E676" s="13"/>
      <c r="F676" s="13"/>
      <c r="M676" s="13"/>
    </row>
    <row r="677">
      <c r="E677" s="13"/>
      <c r="F677" s="13"/>
      <c r="M677" s="13"/>
    </row>
    <row r="678">
      <c r="E678" s="13"/>
      <c r="F678" s="13"/>
      <c r="M678" s="13"/>
    </row>
    <row r="679">
      <c r="E679" s="13"/>
      <c r="F679" s="13"/>
      <c r="M679" s="13"/>
    </row>
    <row r="680">
      <c r="E680" s="13"/>
      <c r="F680" s="13"/>
      <c r="M680" s="13"/>
    </row>
    <row r="681">
      <c r="E681" s="13"/>
      <c r="F681" s="13"/>
      <c r="M681" s="13"/>
    </row>
    <row r="682">
      <c r="E682" s="13"/>
      <c r="F682" s="13"/>
      <c r="M682" s="13"/>
    </row>
    <row r="683">
      <c r="E683" s="13"/>
      <c r="F683" s="13"/>
      <c r="M683" s="13"/>
    </row>
    <row r="684">
      <c r="E684" s="13"/>
      <c r="F684" s="13"/>
      <c r="M684" s="13"/>
    </row>
    <row r="685">
      <c r="E685" s="13"/>
      <c r="F685" s="13"/>
      <c r="M685" s="13"/>
    </row>
    <row r="686">
      <c r="E686" s="13"/>
      <c r="F686" s="13"/>
      <c r="M686" s="13"/>
    </row>
    <row r="687">
      <c r="E687" s="13"/>
      <c r="F687" s="13"/>
      <c r="M687" s="13"/>
    </row>
    <row r="688">
      <c r="E688" s="13"/>
      <c r="F688" s="13"/>
      <c r="M688" s="13"/>
    </row>
    <row r="689">
      <c r="E689" s="13"/>
      <c r="F689" s="13"/>
      <c r="M689" s="13"/>
    </row>
    <row r="690">
      <c r="E690" s="13"/>
      <c r="F690" s="13"/>
      <c r="M690" s="13"/>
    </row>
    <row r="691">
      <c r="E691" s="13"/>
      <c r="F691" s="13"/>
      <c r="M691" s="13"/>
    </row>
    <row r="692">
      <c r="E692" s="13"/>
      <c r="F692" s="13"/>
      <c r="M692" s="13"/>
    </row>
    <row r="693">
      <c r="E693" s="13"/>
      <c r="F693" s="13"/>
      <c r="M693" s="13"/>
    </row>
    <row r="694">
      <c r="E694" s="13"/>
      <c r="F694" s="13"/>
      <c r="M694" s="13"/>
    </row>
    <row r="695">
      <c r="E695" s="13"/>
      <c r="F695" s="13"/>
      <c r="M695" s="13"/>
    </row>
    <row r="696">
      <c r="E696" s="13"/>
      <c r="F696" s="13"/>
      <c r="M696" s="13"/>
    </row>
    <row r="697">
      <c r="E697" s="13"/>
      <c r="F697" s="13"/>
      <c r="M697" s="13"/>
    </row>
    <row r="698">
      <c r="E698" s="13"/>
      <c r="F698" s="13"/>
      <c r="M698" s="13"/>
    </row>
    <row r="699">
      <c r="E699" s="13"/>
      <c r="F699" s="13"/>
      <c r="M699" s="13"/>
    </row>
    <row r="700">
      <c r="E700" s="13"/>
      <c r="F700" s="13"/>
      <c r="M700" s="13"/>
    </row>
    <row r="701">
      <c r="E701" s="13"/>
      <c r="F701" s="13"/>
      <c r="M701" s="13"/>
    </row>
    <row r="702">
      <c r="E702" s="13"/>
      <c r="F702" s="13"/>
      <c r="M702" s="13"/>
    </row>
    <row r="703">
      <c r="E703" s="13"/>
      <c r="F703" s="13"/>
      <c r="M703" s="13"/>
    </row>
    <row r="704">
      <c r="E704" s="13"/>
      <c r="F704" s="13"/>
      <c r="M704" s="13"/>
    </row>
    <row r="705">
      <c r="E705" s="13"/>
      <c r="F705" s="13"/>
      <c r="M705" s="13"/>
    </row>
    <row r="706">
      <c r="E706" s="13"/>
      <c r="F706" s="13"/>
      <c r="M706" s="13"/>
    </row>
    <row r="707">
      <c r="E707" s="13"/>
      <c r="F707" s="13"/>
      <c r="M707" s="13"/>
    </row>
    <row r="708">
      <c r="E708" s="13"/>
      <c r="F708" s="13"/>
      <c r="M708" s="13"/>
    </row>
    <row r="709">
      <c r="E709" s="13"/>
      <c r="F709" s="13"/>
      <c r="M709" s="13"/>
    </row>
    <row r="710">
      <c r="E710" s="13"/>
      <c r="F710" s="13"/>
      <c r="M710" s="13"/>
    </row>
    <row r="711">
      <c r="E711" s="13"/>
      <c r="F711" s="13"/>
      <c r="M711" s="13"/>
    </row>
    <row r="712">
      <c r="E712" s="13"/>
      <c r="F712" s="13"/>
      <c r="M712" s="13"/>
    </row>
    <row r="713">
      <c r="E713" s="13"/>
      <c r="F713" s="13"/>
      <c r="M713" s="13"/>
    </row>
    <row r="714">
      <c r="E714" s="13"/>
      <c r="F714" s="13"/>
      <c r="M714" s="13"/>
    </row>
    <row r="715">
      <c r="E715" s="13"/>
      <c r="F715" s="13"/>
      <c r="M715" s="13"/>
    </row>
    <row r="716">
      <c r="E716" s="13"/>
      <c r="F716" s="13"/>
      <c r="M716" s="13"/>
    </row>
    <row r="717">
      <c r="E717" s="13"/>
      <c r="F717" s="13"/>
      <c r="M717" s="13"/>
    </row>
    <row r="718">
      <c r="E718" s="13"/>
      <c r="F718" s="13"/>
      <c r="M718" s="13"/>
    </row>
    <row r="719">
      <c r="E719" s="13"/>
      <c r="F719" s="13"/>
      <c r="M719" s="13"/>
    </row>
    <row r="720">
      <c r="E720" s="13"/>
      <c r="F720" s="13"/>
      <c r="M720" s="13"/>
    </row>
    <row r="721">
      <c r="E721" s="13"/>
      <c r="F721" s="13"/>
      <c r="M721" s="13"/>
    </row>
    <row r="722">
      <c r="E722" s="13"/>
      <c r="F722" s="13"/>
      <c r="M722" s="13"/>
    </row>
    <row r="723">
      <c r="E723" s="13"/>
      <c r="F723" s="13"/>
      <c r="M723" s="13"/>
    </row>
    <row r="724">
      <c r="E724" s="13"/>
      <c r="F724" s="13"/>
      <c r="M724" s="13"/>
    </row>
    <row r="725">
      <c r="E725" s="13"/>
      <c r="F725" s="13"/>
      <c r="M725" s="13"/>
    </row>
    <row r="726">
      <c r="E726" s="13"/>
      <c r="F726" s="13"/>
      <c r="M726" s="13"/>
    </row>
    <row r="727">
      <c r="E727" s="13"/>
      <c r="F727" s="13"/>
      <c r="M727" s="13"/>
    </row>
    <row r="728">
      <c r="E728" s="13"/>
      <c r="F728" s="13"/>
      <c r="M728" s="13"/>
    </row>
    <row r="729">
      <c r="E729" s="13"/>
      <c r="F729" s="13"/>
      <c r="M729" s="13"/>
    </row>
    <row r="730">
      <c r="E730" s="13"/>
      <c r="F730" s="13"/>
      <c r="M730" s="13"/>
    </row>
    <row r="731">
      <c r="E731" s="13"/>
      <c r="F731" s="13"/>
      <c r="M731" s="13"/>
    </row>
    <row r="732">
      <c r="E732" s="13"/>
      <c r="F732" s="13"/>
      <c r="M732" s="13"/>
    </row>
    <row r="733">
      <c r="E733" s="13"/>
      <c r="F733" s="13"/>
      <c r="M733" s="13"/>
    </row>
    <row r="734">
      <c r="E734" s="13"/>
      <c r="F734" s="13"/>
      <c r="M734" s="13"/>
    </row>
    <row r="735">
      <c r="E735" s="13"/>
      <c r="F735" s="13"/>
      <c r="M735" s="13"/>
    </row>
    <row r="736">
      <c r="E736" s="13"/>
      <c r="F736" s="13"/>
      <c r="M736" s="13"/>
    </row>
    <row r="737">
      <c r="E737" s="13"/>
      <c r="F737" s="13"/>
      <c r="M737" s="13"/>
    </row>
    <row r="738">
      <c r="E738" s="13"/>
      <c r="F738" s="13"/>
      <c r="M738" s="13"/>
    </row>
    <row r="739">
      <c r="E739" s="13"/>
      <c r="F739" s="13"/>
      <c r="M739" s="13"/>
    </row>
    <row r="740">
      <c r="E740" s="13"/>
      <c r="F740" s="13"/>
      <c r="M740" s="13"/>
    </row>
    <row r="741">
      <c r="E741" s="13"/>
      <c r="F741" s="13"/>
      <c r="M741" s="13"/>
    </row>
    <row r="742">
      <c r="E742" s="13"/>
      <c r="F742" s="13"/>
      <c r="M742" s="13"/>
    </row>
    <row r="743">
      <c r="E743" s="13"/>
      <c r="F743" s="13"/>
      <c r="M743" s="13"/>
    </row>
    <row r="744">
      <c r="E744" s="13"/>
      <c r="F744" s="13"/>
      <c r="M744" s="13"/>
    </row>
    <row r="745">
      <c r="E745" s="13"/>
      <c r="F745" s="13"/>
      <c r="M745" s="13"/>
    </row>
    <row r="746">
      <c r="E746" s="13"/>
      <c r="F746" s="13"/>
      <c r="M746" s="13"/>
    </row>
    <row r="747">
      <c r="E747" s="13"/>
      <c r="F747" s="13"/>
      <c r="M747" s="13"/>
    </row>
    <row r="748">
      <c r="E748" s="13"/>
      <c r="F748" s="13"/>
      <c r="M748" s="13"/>
    </row>
    <row r="749">
      <c r="E749" s="13"/>
      <c r="F749" s="13"/>
      <c r="M749" s="13"/>
    </row>
    <row r="750">
      <c r="E750" s="13"/>
      <c r="F750" s="13"/>
      <c r="M750" s="13"/>
    </row>
    <row r="751">
      <c r="E751" s="13"/>
      <c r="F751" s="13"/>
      <c r="M751" s="13"/>
    </row>
    <row r="752">
      <c r="E752" s="13"/>
      <c r="F752" s="13"/>
      <c r="M752" s="13"/>
    </row>
    <row r="753">
      <c r="E753" s="13"/>
      <c r="F753" s="13"/>
      <c r="M753" s="13"/>
    </row>
    <row r="754">
      <c r="E754" s="13"/>
      <c r="F754" s="13"/>
      <c r="M754" s="13"/>
    </row>
    <row r="755">
      <c r="E755" s="13"/>
      <c r="F755" s="13"/>
      <c r="M755" s="13"/>
    </row>
    <row r="756">
      <c r="E756" s="13"/>
      <c r="F756" s="13"/>
      <c r="M756" s="13"/>
    </row>
    <row r="757">
      <c r="E757" s="13"/>
      <c r="F757" s="13"/>
      <c r="M757" s="13"/>
    </row>
    <row r="758">
      <c r="E758" s="13"/>
      <c r="F758" s="13"/>
      <c r="M758" s="13"/>
    </row>
    <row r="759">
      <c r="E759" s="13"/>
      <c r="F759" s="13"/>
      <c r="M759" s="13"/>
    </row>
    <row r="760">
      <c r="E760" s="13"/>
      <c r="F760" s="13"/>
      <c r="M760" s="13"/>
    </row>
    <row r="761">
      <c r="E761" s="13"/>
      <c r="F761" s="13"/>
      <c r="M761" s="13"/>
    </row>
    <row r="762">
      <c r="E762" s="13"/>
      <c r="F762" s="13"/>
      <c r="M762" s="13"/>
    </row>
    <row r="763">
      <c r="E763" s="13"/>
      <c r="F763" s="13"/>
      <c r="M763" s="13"/>
    </row>
    <row r="764">
      <c r="E764" s="13"/>
      <c r="F764" s="13"/>
      <c r="M764" s="13"/>
    </row>
    <row r="765">
      <c r="E765" s="13"/>
      <c r="F765" s="13"/>
      <c r="M765" s="13"/>
    </row>
    <row r="766">
      <c r="E766" s="13"/>
      <c r="F766" s="13"/>
      <c r="M766" s="13"/>
    </row>
    <row r="767">
      <c r="E767" s="13"/>
      <c r="F767" s="13"/>
      <c r="M767" s="13"/>
    </row>
    <row r="768">
      <c r="E768" s="13"/>
      <c r="F768" s="13"/>
      <c r="M768" s="13"/>
    </row>
    <row r="769">
      <c r="E769" s="13"/>
      <c r="F769" s="13"/>
      <c r="M769" s="13"/>
    </row>
    <row r="770">
      <c r="E770" s="13"/>
      <c r="F770" s="13"/>
      <c r="M770" s="13"/>
    </row>
    <row r="771">
      <c r="E771" s="13"/>
      <c r="F771" s="13"/>
      <c r="M771" s="13"/>
    </row>
    <row r="772">
      <c r="E772" s="13"/>
      <c r="F772" s="13"/>
      <c r="M772" s="13"/>
    </row>
    <row r="773">
      <c r="E773" s="13"/>
      <c r="F773" s="13"/>
      <c r="M773" s="13"/>
    </row>
    <row r="774">
      <c r="E774" s="13"/>
      <c r="F774" s="13"/>
      <c r="M774" s="13"/>
    </row>
    <row r="775">
      <c r="E775" s="13"/>
      <c r="F775" s="13"/>
      <c r="M775" s="13"/>
    </row>
    <row r="776">
      <c r="E776" s="13"/>
      <c r="F776" s="13"/>
      <c r="M776" s="13"/>
    </row>
    <row r="777">
      <c r="E777" s="13"/>
      <c r="F777" s="13"/>
      <c r="M777" s="13"/>
    </row>
    <row r="778">
      <c r="E778" s="13"/>
      <c r="F778" s="13"/>
      <c r="M778" s="13"/>
    </row>
    <row r="779">
      <c r="E779" s="13"/>
      <c r="F779" s="13"/>
      <c r="M779" s="13"/>
    </row>
    <row r="780">
      <c r="E780" s="13"/>
      <c r="F780" s="13"/>
      <c r="M780" s="13"/>
    </row>
    <row r="781">
      <c r="E781" s="13"/>
      <c r="F781" s="13"/>
      <c r="M781" s="13"/>
    </row>
    <row r="782">
      <c r="E782" s="13"/>
      <c r="F782" s="13"/>
      <c r="M782" s="13"/>
    </row>
    <row r="783">
      <c r="E783" s="13"/>
      <c r="F783" s="13"/>
      <c r="M783" s="13"/>
    </row>
    <row r="784">
      <c r="E784" s="13"/>
      <c r="F784" s="13"/>
      <c r="M784" s="13"/>
    </row>
    <row r="785">
      <c r="E785" s="13"/>
      <c r="F785" s="13"/>
      <c r="M785" s="13"/>
    </row>
    <row r="786">
      <c r="E786" s="13"/>
      <c r="F786" s="13"/>
      <c r="M786" s="13"/>
    </row>
    <row r="787">
      <c r="E787" s="13"/>
      <c r="F787" s="13"/>
      <c r="M787" s="13"/>
    </row>
    <row r="788">
      <c r="E788" s="13"/>
      <c r="F788" s="13"/>
      <c r="M788" s="13"/>
    </row>
    <row r="789">
      <c r="E789" s="13"/>
      <c r="F789" s="13"/>
      <c r="M789" s="13"/>
    </row>
    <row r="790">
      <c r="E790" s="13"/>
      <c r="F790" s="13"/>
      <c r="M790" s="13"/>
    </row>
    <row r="791">
      <c r="E791" s="13"/>
      <c r="F791" s="13"/>
      <c r="M791" s="13"/>
    </row>
    <row r="792">
      <c r="E792" s="13"/>
      <c r="F792" s="13"/>
      <c r="M792" s="13"/>
    </row>
    <row r="793">
      <c r="E793" s="13"/>
      <c r="F793" s="13"/>
      <c r="M793" s="13"/>
    </row>
    <row r="794">
      <c r="E794" s="13"/>
      <c r="F794" s="13"/>
      <c r="M794" s="13"/>
    </row>
    <row r="795">
      <c r="E795" s="13"/>
      <c r="F795" s="13"/>
      <c r="M795" s="13"/>
    </row>
    <row r="796">
      <c r="E796" s="13"/>
      <c r="F796" s="13"/>
      <c r="M796" s="13"/>
    </row>
    <row r="797">
      <c r="E797" s="13"/>
      <c r="F797" s="13"/>
      <c r="M797" s="13"/>
    </row>
    <row r="798">
      <c r="E798" s="13"/>
      <c r="F798" s="13"/>
      <c r="M798" s="13"/>
    </row>
    <row r="799">
      <c r="E799" s="13"/>
      <c r="F799" s="13"/>
      <c r="M799" s="13"/>
    </row>
    <row r="800">
      <c r="E800" s="13"/>
      <c r="F800" s="13"/>
      <c r="M800" s="13"/>
    </row>
    <row r="801">
      <c r="E801" s="13"/>
      <c r="F801" s="13"/>
      <c r="M801" s="13"/>
    </row>
    <row r="802">
      <c r="E802" s="13"/>
      <c r="F802" s="13"/>
      <c r="M802" s="13"/>
    </row>
    <row r="803">
      <c r="E803" s="13"/>
      <c r="F803" s="13"/>
      <c r="M803" s="13"/>
    </row>
    <row r="804">
      <c r="E804" s="13"/>
      <c r="F804" s="13"/>
      <c r="M804" s="13"/>
    </row>
    <row r="805">
      <c r="E805" s="13"/>
      <c r="F805" s="13"/>
      <c r="M805" s="13"/>
    </row>
    <row r="806">
      <c r="E806" s="13"/>
      <c r="F806" s="13"/>
      <c r="M806" s="13"/>
    </row>
    <row r="807">
      <c r="E807" s="13"/>
      <c r="F807" s="13"/>
      <c r="M807" s="13"/>
    </row>
    <row r="808">
      <c r="E808" s="13"/>
      <c r="F808" s="13"/>
      <c r="M808" s="13"/>
    </row>
    <row r="809">
      <c r="E809" s="13"/>
      <c r="F809" s="13"/>
      <c r="M809" s="13"/>
    </row>
    <row r="810">
      <c r="E810" s="13"/>
      <c r="F810" s="13"/>
      <c r="M810" s="13"/>
    </row>
    <row r="811">
      <c r="E811" s="13"/>
      <c r="F811" s="13"/>
      <c r="M811" s="13"/>
    </row>
    <row r="812">
      <c r="E812" s="13"/>
      <c r="F812" s="13"/>
      <c r="M812" s="13"/>
    </row>
    <row r="813">
      <c r="E813" s="13"/>
      <c r="F813" s="13"/>
      <c r="M813" s="13"/>
    </row>
    <row r="814">
      <c r="E814" s="13"/>
      <c r="F814" s="13"/>
      <c r="M814" s="13"/>
    </row>
    <row r="815">
      <c r="E815" s="13"/>
      <c r="F815" s="13"/>
      <c r="M815" s="13"/>
    </row>
    <row r="816">
      <c r="E816" s="13"/>
      <c r="F816" s="13"/>
      <c r="M816" s="13"/>
    </row>
    <row r="817">
      <c r="E817" s="13"/>
      <c r="F817" s="13"/>
      <c r="M817" s="13"/>
    </row>
    <row r="818">
      <c r="E818" s="13"/>
      <c r="F818" s="13"/>
      <c r="M818" s="13"/>
    </row>
    <row r="819">
      <c r="E819" s="13"/>
      <c r="F819" s="13"/>
      <c r="M819" s="13"/>
    </row>
    <row r="820">
      <c r="E820" s="13"/>
      <c r="F820" s="13"/>
      <c r="M820" s="13"/>
    </row>
    <row r="821">
      <c r="E821" s="13"/>
      <c r="F821" s="13"/>
      <c r="M821" s="13"/>
    </row>
    <row r="822">
      <c r="E822" s="13"/>
      <c r="F822" s="13"/>
      <c r="M822" s="13"/>
    </row>
    <row r="823">
      <c r="E823" s="13"/>
      <c r="F823" s="13"/>
      <c r="M823" s="13"/>
    </row>
    <row r="824">
      <c r="E824" s="13"/>
      <c r="F824" s="13"/>
      <c r="M824" s="13"/>
    </row>
    <row r="825">
      <c r="E825" s="13"/>
      <c r="F825" s="13"/>
      <c r="M825" s="13"/>
    </row>
    <row r="826">
      <c r="E826" s="13"/>
      <c r="F826" s="13"/>
      <c r="M826" s="13"/>
    </row>
    <row r="827">
      <c r="E827" s="13"/>
      <c r="F827" s="13"/>
      <c r="M827" s="13"/>
    </row>
    <row r="828">
      <c r="E828" s="13"/>
      <c r="F828" s="13"/>
      <c r="M828" s="13"/>
    </row>
    <row r="829">
      <c r="E829" s="13"/>
      <c r="F829" s="13"/>
      <c r="M829" s="13"/>
    </row>
    <row r="830">
      <c r="E830" s="13"/>
      <c r="F830" s="13"/>
      <c r="M830" s="13"/>
    </row>
    <row r="831">
      <c r="E831" s="13"/>
      <c r="F831" s="13"/>
      <c r="M831" s="13"/>
    </row>
    <row r="832">
      <c r="E832" s="13"/>
      <c r="F832" s="13"/>
      <c r="M832" s="13"/>
    </row>
    <row r="833">
      <c r="E833" s="13"/>
      <c r="F833" s="13"/>
      <c r="M833" s="13"/>
    </row>
    <row r="834">
      <c r="E834" s="13"/>
      <c r="F834" s="13"/>
      <c r="M834" s="13"/>
    </row>
    <row r="835">
      <c r="E835" s="13"/>
      <c r="F835" s="13"/>
      <c r="M835" s="13"/>
    </row>
    <row r="836">
      <c r="E836" s="13"/>
      <c r="F836" s="13"/>
      <c r="M836" s="13"/>
    </row>
    <row r="837">
      <c r="E837" s="13"/>
      <c r="F837" s="13"/>
      <c r="M837" s="13"/>
    </row>
    <row r="838">
      <c r="E838" s="13"/>
      <c r="F838" s="13"/>
      <c r="M838" s="13"/>
    </row>
    <row r="839">
      <c r="E839" s="13"/>
      <c r="F839" s="13"/>
      <c r="M839" s="13"/>
    </row>
    <row r="840">
      <c r="E840" s="13"/>
      <c r="F840" s="13"/>
      <c r="M840" s="13"/>
    </row>
    <row r="841">
      <c r="E841" s="13"/>
      <c r="F841" s="13"/>
      <c r="M841" s="13"/>
    </row>
    <row r="842">
      <c r="E842" s="13"/>
      <c r="F842" s="13"/>
      <c r="M842" s="13"/>
    </row>
    <row r="843">
      <c r="E843" s="13"/>
      <c r="F843" s="13"/>
      <c r="M843" s="13"/>
    </row>
    <row r="844">
      <c r="E844" s="13"/>
      <c r="F844" s="13"/>
      <c r="M844" s="13"/>
    </row>
    <row r="845">
      <c r="E845" s="13"/>
      <c r="F845" s="13"/>
      <c r="M845" s="13"/>
    </row>
    <row r="846">
      <c r="E846" s="13"/>
      <c r="F846" s="13"/>
      <c r="M846" s="13"/>
    </row>
    <row r="847">
      <c r="E847" s="13"/>
      <c r="F847" s="13"/>
      <c r="M847" s="13"/>
    </row>
    <row r="848">
      <c r="E848" s="13"/>
      <c r="F848" s="13"/>
      <c r="M848" s="13"/>
    </row>
    <row r="849">
      <c r="E849" s="13"/>
      <c r="F849" s="13"/>
      <c r="M849" s="13"/>
    </row>
    <row r="850">
      <c r="E850" s="13"/>
      <c r="F850" s="13"/>
      <c r="M850" s="13"/>
    </row>
    <row r="851">
      <c r="E851" s="13"/>
      <c r="F851" s="13"/>
      <c r="M851" s="13"/>
    </row>
    <row r="852">
      <c r="E852" s="13"/>
      <c r="F852" s="13"/>
      <c r="M852" s="13"/>
    </row>
    <row r="853">
      <c r="E853" s="13"/>
      <c r="F853" s="13"/>
      <c r="M853" s="13"/>
    </row>
    <row r="854">
      <c r="E854" s="13"/>
      <c r="F854" s="13"/>
      <c r="M854" s="13"/>
    </row>
    <row r="855">
      <c r="E855" s="13"/>
      <c r="F855" s="13"/>
      <c r="M855" s="13"/>
    </row>
    <row r="856">
      <c r="E856" s="13"/>
      <c r="F856" s="13"/>
      <c r="M856" s="13"/>
    </row>
    <row r="857">
      <c r="E857" s="13"/>
      <c r="F857" s="13"/>
      <c r="M857" s="13"/>
    </row>
    <row r="858">
      <c r="E858" s="13"/>
      <c r="F858" s="13"/>
      <c r="M858" s="13"/>
    </row>
    <row r="859">
      <c r="E859" s="13"/>
      <c r="F859" s="13"/>
      <c r="M859" s="13"/>
    </row>
    <row r="860">
      <c r="E860" s="13"/>
      <c r="F860" s="13"/>
      <c r="M860" s="13"/>
    </row>
    <row r="861">
      <c r="E861" s="13"/>
      <c r="F861" s="13"/>
      <c r="M861" s="13"/>
    </row>
    <row r="862">
      <c r="E862" s="13"/>
      <c r="F862" s="13"/>
      <c r="M862" s="13"/>
    </row>
    <row r="863">
      <c r="E863" s="13"/>
      <c r="F863" s="13"/>
      <c r="M863" s="13"/>
    </row>
    <row r="864">
      <c r="E864" s="13"/>
      <c r="F864" s="13"/>
      <c r="M864" s="13"/>
    </row>
    <row r="865">
      <c r="E865" s="13"/>
      <c r="F865" s="13"/>
      <c r="M865" s="13"/>
    </row>
    <row r="866">
      <c r="E866" s="13"/>
      <c r="F866" s="13"/>
      <c r="M866" s="13"/>
    </row>
    <row r="867">
      <c r="E867" s="13"/>
      <c r="F867" s="13"/>
      <c r="M867" s="13"/>
    </row>
    <row r="868">
      <c r="E868" s="13"/>
      <c r="F868" s="13"/>
      <c r="M868" s="13"/>
    </row>
    <row r="869">
      <c r="E869" s="13"/>
      <c r="F869" s="13"/>
      <c r="M869" s="13"/>
    </row>
    <row r="870">
      <c r="E870" s="13"/>
      <c r="F870" s="13"/>
      <c r="M870" s="13"/>
    </row>
    <row r="871">
      <c r="E871" s="13"/>
      <c r="F871" s="13"/>
      <c r="M871" s="13"/>
    </row>
    <row r="872">
      <c r="E872" s="13"/>
      <c r="F872" s="13"/>
      <c r="M872" s="13"/>
    </row>
    <row r="873">
      <c r="E873" s="13"/>
      <c r="F873" s="13"/>
      <c r="M873" s="13"/>
    </row>
    <row r="874">
      <c r="E874" s="13"/>
      <c r="F874" s="13"/>
      <c r="M874" s="13"/>
    </row>
    <row r="875">
      <c r="E875" s="13"/>
      <c r="F875" s="13"/>
      <c r="M875" s="13"/>
    </row>
    <row r="876">
      <c r="E876" s="13"/>
      <c r="F876" s="13"/>
      <c r="M876" s="13"/>
    </row>
    <row r="877">
      <c r="E877" s="13"/>
      <c r="F877" s="13"/>
      <c r="M877" s="13"/>
    </row>
    <row r="878">
      <c r="E878" s="13"/>
      <c r="F878" s="13"/>
      <c r="M878" s="13"/>
    </row>
    <row r="879">
      <c r="E879" s="13"/>
      <c r="F879" s="13"/>
      <c r="M879" s="13"/>
    </row>
    <row r="880">
      <c r="E880" s="13"/>
      <c r="F880" s="13"/>
      <c r="M880" s="13"/>
    </row>
    <row r="881">
      <c r="E881" s="13"/>
      <c r="F881" s="13"/>
      <c r="M881" s="13"/>
    </row>
    <row r="882">
      <c r="E882" s="13"/>
      <c r="F882" s="13"/>
      <c r="M882" s="13"/>
    </row>
    <row r="883">
      <c r="E883" s="13"/>
      <c r="F883" s="13"/>
      <c r="M883" s="13"/>
    </row>
    <row r="884">
      <c r="E884" s="13"/>
      <c r="F884" s="13"/>
      <c r="M884" s="13"/>
    </row>
    <row r="885">
      <c r="E885" s="13"/>
      <c r="F885" s="13"/>
      <c r="M885" s="13"/>
    </row>
    <row r="886">
      <c r="E886" s="13"/>
      <c r="F886" s="13"/>
      <c r="M886" s="13"/>
    </row>
    <row r="887">
      <c r="E887" s="13"/>
      <c r="F887" s="13"/>
      <c r="M887" s="13"/>
    </row>
    <row r="888">
      <c r="E888" s="13"/>
      <c r="F888" s="13"/>
      <c r="M888" s="13"/>
    </row>
    <row r="889">
      <c r="E889" s="13"/>
      <c r="F889" s="13"/>
      <c r="M889" s="13"/>
    </row>
    <row r="890">
      <c r="E890" s="13"/>
      <c r="F890" s="13"/>
      <c r="M890" s="13"/>
    </row>
    <row r="891">
      <c r="E891" s="13"/>
      <c r="F891" s="13"/>
      <c r="M891" s="13"/>
    </row>
    <row r="892">
      <c r="E892" s="13"/>
      <c r="F892" s="13"/>
      <c r="M892" s="13"/>
    </row>
    <row r="893">
      <c r="E893" s="13"/>
      <c r="F893" s="13"/>
      <c r="M893" s="13"/>
    </row>
    <row r="894">
      <c r="E894" s="13"/>
      <c r="F894" s="13"/>
      <c r="M894" s="13"/>
    </row>
    <row r="895">
      <c r="E895" s="13"/>
      <c r="F895" s="13"/>
      <c r="M895" s="13"/>
    </row>
    <row r="896">
      <c r="E896" s="13"/>
      <c r="F896" s="13"/>
      <c r="M896" s="13"/>
    </row>
    <row r="897">
      <c r="E897" s="13"/>
      <c r="F897" s="13"/>
      <c r="M897" s="13"/>
    </row>
    <row r="898">
      <c r="E898" s="13"/>
      <c r="F898" s="13"/>
      <c r="M898" s="13"/>
    </row>
    <row r="899">
      <c r="E899" s="13"/>
      <c r="F899" s="13"/>
      <c r="M899" s="13"/>
    </row>
    <row r="900">
      <c r="E900" s="13"/>
      <c r="F900" s="13"/>
      <c r="M900" s="13"/>
    </row>
    <row r="901">
      <c r="E901" s="13"/>
      <c r="F901" s="13"/>
      <c r="M901" s="13"/>
    </row>
    <row r="902">
      <c r="E902" s="13"/>
      <c r="F902" s="13"/>
      <c r="M902" s="13"/>
    </row>
    <row r="903">
      <c r="E903" s="13"/>
      <c r="F903" s="13"/>
      <c r="M903" s="13"/>
    </row>
    <row r="904">
      <c r="E904" s="13"/>
      <c r="F904" s="13"/>
      <c r="M904" s="13"/>
    </row>
    <row r="905">
      <c r="E905" s="13"/>
      <c r="F905" s="13"/>
      <c r="M905" s="13"/>
    </row>
    <row r="906">
      <c r="E906" s="13"/>
      <c r="F906" s="13"/>
      <c r="M906" s="13"/>
    </row>
    <row r="907">
      <c r="E907" s="13"/>
      <c r="F907" s="13"/>
      <c r="M907" s="13"/>
    </row>
    <row r="908">
      <c r="E908" s="13"/>
      <c r="F908" s="13"/>
      <c r="M908" s="13"/>
    </row>
    <row r="909">
      <c r="E909" s="13"/>
      <c r="F909" s="13"/>
      <c r="M909" s="13"/>
    </row>
    <row r="910">
      <c r="E910" s="13"/>
      <c r="F910" s="13"/>
      <c r="M910" s="13"/>
    </row>
    <row r="911">
      <c r="E911" s="13"/>
      <c r="F911" s="13"/>
      <c r="M911" s="13"/>
    </row>
    <row r="912">
      <c r="E912" s="13"/>
      <c r="F912" s="13"/>
      <c r="M912" s="13"/>
    </row>
    <row r="913">
      <c r="E913" s="13"/>
      <c r="F913" s="13"/>
      <c r="M913" s="13"/>
    </row>
    <row r="914">
      <c r="E914" s="13"/>
      <c r="F914" s="13"/>
      <c r="M914" s="13"/>
    </row>
    <row r="915">
      <c r="E915" s="13"/>
      <c r="F915" s="13"/>
      <c r="M915" s="13"/>
    </row>
    <row r="916">
      <c r="E916" s="13"/>
      <c r="F916" s="13"/>
      <c r="M916" s="13"/>
    </row>
    <row r="917">
      <c r="E917" s="13"/>
      <c r="F917" s="13"/>
      <c r="M917" s="13"/>
    </row>
    <row r="918">
      <c r="E918" s="13"/>
      <c r="F918" s="13"/>
      <c r="M918" s="13"/>
    </row>
    <row r="919">
      <c r="E919" s="13"/>
      <c r="F919" s="13"/>
      <c r="M919" s="13"/>
    </row>
    <row r="920">
      <c r="E920" s="13"/>
      <c r="F920" s="13"/>
      <c r="M920" s="13"/>
    </row>
    <row r="921">
      <c r="E921" s="13"/>
      <c r="F921" s="13"/>
      <c r="M921" s="13"/>
    </row>
    <row r="922">
      <c r="E922" s="13"/>
      <c r="F922" s="13"/>
      <c r="M922" s="13"/>
    </row>
    <row r="923">
      <c r="E923" s="13"/>
      <c r="F923" s="13"/>
      <c r="M923" s="13"/>
    </row>
    <row r="924">
      <c r="E924" s="13"/>
      <c r="F924" s="13"/>
      <c r="M924" s="13"/>
    </row>
    <row r="925">
      <c r="E925" s="13"/>
      <c r="F925" s="13"/>
      <c r="M925" s="13"/>
    </row>
    <row r="926">
      <c r="E926" s="13"/>
      <c r="F926" s="13"/>
      <c r="M926" s="13"/>
    </row>
    <row r="927">
      <c r="E927" s="13"/>
      <c r="F927" s="13"/>
      <c r="M927" s="13"/>
    </row>
    <row r="928">
      <c r="E928" s="13"/>
      <c r="F928" s="13"/>
      <c r="M928" s="13"/>
    </row>
    <row r="929">
      <c r="E929" s="13"/>
      <c r="F929" s="13"/>
      <c r="M929" s="13"/>
    </row>
    <row r="930">
      <c r="E930" s="13"/>
      <c r="F930" s="13"/>
      <c r="M930" s="13"/>
    </row>
    <row r="931">
      <c r="E931" s="13"/>
      <c r="F931" s="13"/>
      <c r="M931" s="13"/>
    </row>
    <row r="932">
      <c r="E932" s="13"/>
      <c r="F932" s="13"/>
      <c r="M932" s="13"/>
    </row>
    <row r="933">
      <c r="E933" s="13"/>
      <c r="F933" s="13"/>
      <c r="M933" s="13"/>
    </row>
    <row r="934">
      <c r="E934" s="13"/>
      <c r="F934" s="13"/>
      <c r="M934" s="13"/>
    </row>
    <row r="935">
      <c r="E935" s="13"/>
      <c r="F935" s="13"/>
      <c r="M935" s="13"/>
    </row>
    <row r="936">
      <c r="E936" s="13"/>
      <c r="F936" s="13"/>
      <c r="M936" s="13"/>
    </row>
    <row r="937">
      <c r="E937" s="13"/>
      <c r="F937" s="13"/>
      <c r="M937" s="13"/>
    </row>
    <row r="938">
      <c r="E938" s="13"/>
      <c r="F938" s="13"/>
      <c r="M938" s="13"/>
    </row>
    <row r="939">
      <c r="E939" s="13"/>
      <c r="F939" s="13"/>
      <c r="M939" s="13"/>
    </row>
    <row r="940">
      <c r="E940" s="13"/>
      <c r="F940" s="13"/>
      <c r="M940" s="13"/>
    </row>
    <row r="941">
      <c r="E941" s="13"/>
      <c r="F941" s="13"/>
      <c r="M941" s="13"/>
    </row>
    <row r="942">
      <c r="E942" s="13"/>
      <c r="F942" s="13"/>
      <c r="M942" s="13"/>
    </row>
    <row r="943">
      <c r="E943" s="13"/>
      <c r="F943" s="13"/>
      <c r="M943" s="13"/>
    </row>
    <row r="944">
      <c r="E944" s="13"/>
      <c r="F944" s="13"/>
      <c r="M944" s="13"/>
    </row>
    <row r="945">
      <c r="E945" s="13"/>
      <c r="F945" s="13"/>
      <c r="M945" s="13"/>
    </row>
    <row r="946">
      <c r="E946" s="13"/>
      <c r="F946" s="13"/>
      <c r="M946" s="13"/>
    </row>
    <row r="947">
      <c r="E947" s="13"/>
      <c r="F947" s="13"/>
      <c r="M947" s="13"/>
    </row>
    <row r="948">
      <c r="E948" s="13"/>
      <c r="F948" s="13"/>
      <c r="M948" s="13"/>
    </row>
    <row r="949">
      <c r="E949" s="13"/>
      <c r="F949" s="13"/>
      <c r="M949" s="13"/>
    </row>
    <row r="950">
      <c r="E950" s="13"/>
      <c r="F950" s="13"/>
      <c r="M950" s="13"/>
    </row>
    <row r="951">
      <c r="E951" s="13"/>
      <c r="F951" s="13"/>
      <c r="M951" s="13"/>
    </row>
    <row r="952">
      <c r="E952" s="13"/>
      <c r="F952" s="13"/>
      <c r="M952" s="13"/>
    </row>
    <row r="953">
      <c r="E953" s="13"/>
      <c r="F953" s="13"/>
      <c r="M953" s="13"/>
    </row>
    <row r="954">
      <c r="E954" s="13"/>
      <c r="F954" s="13"/>
      <c r="M954" s="13"/>
    </row>
    <row r="955">
      <c r="E955" s="13"/>
      <c r="F955" s="13"/>
      <c r="M955" s="13"/>
    </row>
    <row r="956">
      <c r="E956" s="13"/>
      <c r="F956" s="13"/>
      <c r="M956" s="13"/>
    </row>
    <row r="957">
      <c r="E957" s="13"/>
      <c r="F957" s="13"/>
      <c r="M957" s="13"/>
    </row>
    <row r="958">
      <c r="E958" s="13"/>
      <c r="F958" s="13"/>
      <c r="M958" s="13"/>
    </row>
    <row r="959">
      <c r="E959" s="13"/>
      <c r="F959" s="13"/>
      <c r="M959" s="13"/>
    </row>
    <row r="960">
      <c r="E960" s="13"/>
      <c r="F960" s="13"/>
      <c r="M960" s="13"/>
    </row>
    <row r="961">
      <c r="E961" s="13"/>
      <c r="F961" s="13"/>
      <c r="M961" s="13"/>
    </row>
    <row r="962">
      <c r="E962" s="13"/>
      <c r="F962" s="13"/>
      <c r="M962" s="13"/>
    </row>
    <row r="963">
      <c r="E963" s="13"/>
      <c r="F963" s="13"/>
      <c r="M963" s="13"/>
    </row>
    <row r="964">
      <c r="E964" s="13"/>
      <c r="F964" s="13"/>
      <c r="M964" s="13"/>
    </row>
    <row r="965">
      <c r="E965" s="13"/>
      <c r="F965" s="13"/>
      <c r="M965" s="13"/>
    </row>
    <row r="966">
      <c r="E966" s="13"/>
      <c r="F966" s="13"/>
      <c r="M966" s="13"/>
    </row>
    <row r="967">
      <c r="E967" s="13"/>
      <c r="F967" s="13"/>
      <c r="M967" s="13"/>
    </row>
    <row r="968">
      <c r="E968" s="13"/>
      <c r="F968" s="13"/>
      <c r="M968" s="13"/>
    </row>
    <row r="969">
      <c r="E969" s="13"/>
      <c r="F969" s="13"/>
      <c r="M969" s="13"/>
    </row>
    <row r="970">
      <c r="E970" s="13"/>
      <c r="F970" s="13"/>
      <c r="M970" s="13"/>
    </row>
    <row r="971">
      <c r="E971" s="13"/>
      <c r="F971" s="13"/>
      <c r="M971" s="13"/>
    </row>
    <row r="972">
      <c r="E972" s="13"/>
      <c r="F972" s="13"/>
      <c r="M972" s="13"/>
    </row>
    <row r="973">
      <c r="E973" s="13"/>
      <c r="F973" s="13"/>
      <c r="M973" s="13"/>
    </row>
    <row r="974">
      <c r="E974" s="13"/>
      <c r="F974" s="13"/>
      <c r="M974" s="13"/>
    </row>
    <row r="975">
      <c r="E975" s="13"/>
      <c r="F975" s="13"/>
      <c r="M975" s="13"/>
    </row>
    <row r="976">
      <c r="E976" s="13"/>
      <c r="F976" s="13"/>
      <c r="M976" s="13"/>
    </row>
    <row r="977">
      <c r="E977" s="13"/>
      <c r="F977" s="13"/>
      <c r="M977" s="13"/>
    </row>
    <row r="978">
      <c r="E978" s="13"/>
      <c r="F978" s="13"/>
      <c r="M978" s="13"/>
    </row>
    <row r="979">
      <c r="E979" s="13"/>
      <c r="F979" s="13"/>
      <c r="M979" s="13"/>
    </row>
    <row r="980">
      <c r="E980" s="13"/>
      <c r="F980" s="13"/>
      <c r="M980" s="13"/>
    </row>
    <row r="981">
      <c r="E981" s="13"/>
      <c r="F981" s="13"/>
      <c r="M981" s="13"/>
    </row>
    <row r="982">
      <c r="E982" s="13"/>
      <c r="F982" s="13"/>
      <c r="M982" s="13"/>
    </row>
    <row r="983">
      <c r="E983" s="13"/>
      <c r="F983" s="13"/>
      <c r="M983" s="13"/>
    </row>
    <row r="984">
      <c r="E984" s="13"/>
      <c r="F984" s="13"/>
      <c r="M984" s="13"/>
    </row>
    <row r="985">
      <c r="E985" s="13"/>
      <c r="F985" s="13"/>
      <c r="M985" s="13"/>
    </row>
    <row r="986">
      <c r="E986" s="13"/>
      <c r="F986" s="13"/>
      <c r="M986" s="13"/>
    </row>
    <row r="987">
      <c r="E987" s="13"/>
      <c r="F987" s="13"/>
      <c r="M987" s="13"/>
    </row>
    <row r="988">
      <c r="E988" s="13"/>
      <c r="F988" s="13"/>
      <c r="M988" s="13"/>
    </row>
    <row r="989">
      <c r="E989" s="13"/>
      <c r="F989" s="13"/>
      <c r="M989" s="13"/>
    </row>
    <row r="990">
      <c r="E990" s="13"/>
      <c r="F990" s="13"/>
      <c r="M990" s="13"/>
    </row>
    <row r="991">
      <c r="E991" s="13"/>
      <c r="F991" s="13"/>
      <c r="M991" s="13"/>
    </row>
    <row r="992">
      <c r="E992" s="13"/>
      <c r="F992" s="13"/>
      <c r="M992" s="13"/>
    </row>
    <row r="993">
      <c r="E993" s="13"/>
      <c r="F993" s="13"/>
      <c r="M993" s="13"/>
    </row>
    <row r="994">
      <c r="E994" s="13"/>
      <c r="F994" s="13"/>
      <c r="M994" s="13"/>
    </row>
    <row r="995">
      <c r="E995" s="13"/>
      <c r="F995" s="13"/>
      <c r="M995" s="13"/>
    </row>
    <row r="996">
      <c r="E996" s="13"/>
      <c r="F996" s="13"/>
      <c r="M996" s="13"/>
    </row>
    <row r="997">
      <c r="E997" s="13"/>
      <c r="F997" s="13"/>
      <c r="M997" s="13"/>
    </row>
    <row r="998">
      <c r="E998" s="13"/>
      <c r="F998" s="13"/>
      <c r="M998" s="13"/>
    </row>
    <row r="999">
      <c r="E999" s="13"/>
      <c r="F999" s="13"/>
      <c r="M999" s="13"/>
    </row>
    <row r="1000">
      <c r="E1000" s="13"/>
      <c r="F1000" s="13"/>
      <c r="M1000" s="13"/>
    </row>
  </sheetData>
  <mergeCells count="2">
    <mergeCell ref="M4:M9"/>
    <mergeCell ref="N4:N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.0"/>
    <col customWidth="1" min="3" max="3" width="9.38"/>
    <col customWidth="1" min="5" max="5" width="8.88"/>
    <col customWidth="1" min="6" max="6" width="8.5"/>
  </cols>
  <sheetData>
    <row r="2">
      <c r="B2" s="1" t="s">
        <v>11</v>
      </c>
      <c r="C2" s="1" t="s">
        <v>54</v>
      </c>
      <c r="D2" s="1" t="s">
        <v>8</v>
      </c>
      <c r="E2" s="1" t="s">
        <v>10</v>
      </c>
      <c r="F2" s="1" t="s">
        <v>55</v>
      </c>
    </row>
    <row r="3">
      <c r="B3" s="99">
        <v>1.0</v>
      </c>
      <c r="C3" s="13">
        <f>SUMIFS(Orders!G:G,Orders!C:C, "Completed",Orders!L:L,B3)</f>
        <v>8720</v>
      </c>
      <c r="D3" s="13">
        <f>SUMIFS(Orders!I:I,Orders!C:C, "Completed",Orders!L:L,B3)</f>
        <v>2219</v>
      </c>
      <c r="E3" s="13">
        <f>SUMIFS(Orders!K:K,Orders!C:C, "Completed",Orders!L:L,B3)</f>
        <v>149.37</v>
      </c>
      <c r="F3" s="13">
        <f t="shared" ref="F3:F8" si="1">C3-D3-E3</f>
        <v>6351.63</v>
      </c>
      <c r="J3" s="127">
        <v>8720.0</v>
      </c>
    </row>
    <row r="4">
      <c r="B4" s="99">
        <v>2.0</v>
      </c>
      <c r="C4" s="13">
        <f>SUMIFS(Orders!G:G,Orders!C:C, "Completed",Orders!L:L,B4)</f>
        <v>8980</v>
      </c>
      <c r="D4" s="13">
        <f>SUMIFS(Orders!I:I,Orders!C:C, "Completed",Orders!L:L,B4)</f>
        <v>2326</v>
      </c>
      <c r="E4" s="13">
        <f>SUMIFS(Orders!K:K,Orders!C:C, "Completed",Orders!L:L,B4)</f>
        <v>150.47</v>
      </c>
      <c r="F4" s="13">
        <f t="shared" si="1"/>
        <v>6503.53</v>
      </c>
      <c r="J4" s="127">
        <v>8980.0</v>
      </c>
    </row>
    <row r="5">
      <c r="B5" s="99">
        <v>3.0</v>
      </c>
      <c r="C5" s="13">
        <f>SUMIFS(Orders!G:G,Orders!C:C, "Completed",Orders!L:L,B5)</f>
        <v>6050</v>
      </c>
      <c r="D5" s="13">
        <f>SUMIFS(Orders!I:I,Orders!C:C, "Completed",Orders!L:L,B5)</f>
        <v>1528</v>
      </c>
      <c r="E5" s="13">
        <f>SUMIFS(Orders!K:K,Orders!C:C, "Completed",Orders!L:L,B5)</f>
        <v>155.94</v>
      </c>
      <c r="F5" s="13">
        <f t="shared" si="1"/>
        <v>4366.06</v>
      </c>
      <c r="J5" s="127">
        <v>6050.0</v>
      </c>
    </row>
    <row r="6">
      <c r="B6" s="99">
        <v>4.0</v>
      </c>
      <c r="C6" s="13">
        <f>SUMIFS(Orders!G:G,Orders!C:C, "Completed",Orders!L:L,B6)</f>
        <v>7280</v>
      </c>
      <c r="D6" s="13">
        <f>SUMIFS(Orders!I:I,Orders!C:C, "Completed",Orders!L:L,B6)</f>
        <v>1891</v>
      </c>
      <c r="E6" s="13">
        <f>SUMIFS(Orders!K:K,Orders!C:C, "Completed",Orders!L:L,B6)</f>
        <v>114.84</v>
      </c>
      <c r="F6" s="13">
        <f t="shared" si="1"/>
        <v>5274.16</v>
      </c>
      <c r="J6" s="127">
        <v>7280.0</v>
      </c>
    </row>
    <row r="7">
      <c r="B7" s="99">
        <v>5.0</v>
      </c>
      <c r="C7" s="13">
        <f>SUMIFS(Orders!G:G,Orders!C:C, "Completed",Orders!L:L,B7)</f>
        <v>7680</v>
      </c>
      <c r="D7" s="13">
        <f>SUMIFS(Orders!I:I,Orders!C:C, "Completed",Orders!L:L,B7)</f>
        <v>1958</v>
      </c>
      <c r="E7" s="13">
        <f>SUMIFS(Orders!K:K,Orders!C:C, "Completed",Orders!L:L,B7)</f>
        <v>154.16</v>
      </c>
      <c r="F7" s="13">
        <f t="shared" si="1"/>
        <v>5567.84</v>
      </c>
      <c r="J7" s="127">
        <v>7680.0</v>
      </c>
    </row>
    <row r="8">
      <c r="B8" s="99">
        <v>6.0</v>
      </c>
      <c r="C8" s="13">
        <f>SUMIFS(Orders!G:G,Orders!C:C, "Completed",Orders!L:L,B8)</f>
        <v>8960</v>
      </c>
      <c r="D8" s="13">
        <f>SUMIFS(Orders!I:I,Orders!C:C, "Completed",Orders!L:L,B8)</f>
        <v>2323</v>
      </c>
      <c r="E8" s="13">
        <f>SUMIFS(Orders!K:K,Orders!C:C, "Completed",Orders!L:L,B8)</f>
        <v>147.3</v>
      </c>
      <c r="F8" s="13">
        <f t="shared" si="1"/>
        <v>6489.7</v>
      </c>
      <c r="J8" s="127">
        <v>8960.0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1.75"/>
    <col customWidth="1" min="3" max="3" width="11.38"/>
    <col customWidth="1" min="4" max="4" width="11.88"/>
    <col customWidth="1" min="5" max="5" width="9.38"/>
    <col customWidth="1" min="6" max="6" width="15.13"/>
    <col customWidth="1" min="7" max="7" width="9.88"/>
    <col customWidth="1" min="8" max="8" width="13.38"/>
    <col customWidth="1" min="9" max="9" width="8.63"/>
    <col customWidth="1" min="10" max="10" width="8.0"/>
    <col customWidth="1" min="11" max="11" width="8.5"/>
    <col customWidth="1" min="12" max="12" width="10.88"/>
  </cols>
  <sheetData>
    <row r="2">
      <c r="B2" s="1" t="s">
        <v>9</v>
      </c>
      <c r="C2" s="1" t="s">
        <v>107</v>
      </c>
      <c r="D2" s="1" t="s">
        <v>108</v>
      </c>
      <c r="E2" s="97" t="s">
        <v>109</v>
      </c>
      <c r="F2" s="1" t="s">
        <v>13</v>
      </c>
      <c r="G2" s="1" t="s">
        <v>18</v>
      </c>
      <c r="H2" s="1" t="s">
        <v>20</v>
      </c>
      <c r="I2" s="1" t="s">
        <v>23</v>
      </c>
      <c r="J2" s="1" t="s">
        <v>22</v>
      </c>
      <c r="K2" s="1" t="s">
        <v>15</v>
      </c>
      <c r="L2" s="1" t="s">
        <v>16</v>
      </c>
    </row>
    <row r="3">
      <c r="B3" s="99" t="s">
        <v>28</v>
      </c>
      <c r="C3" s="9">
        <f>COUNTIFS(Orders!C:C,"Canceled",Orders!J:J,$B3)</f>
        <v>11</v>
      </c>
      <c r="D3" s="9">
        <f>COUNTIFS(Orders!$C:C,"Completed",Orders!J:J,B3)</f>
        <v>83</v>
      </c>
      <c r="E3" s="13">
        <f>SUMIFS(Orders!G:G,Orders!C:C,"Completed",Orders!J:J,B3)</f>
        <v>10420</v>
      </c>
      <c r="F3" s="9">
        <f>COUNTIFS(Orders!$J:J,$B3,Orders!$D:D,F$2,Orders!$C:C,"Completed")</f>
        <v>31</v>
      </c>
      <c r="G3" s="9">
        <f>COUNTIFS(Orders!$J:K,$B3,Orders!$D:E,G$2,Orders!$C:D,"Completed")</f>
        <v>9</v>
      </c>
      <c r="H3" s="9">
        <f>COUNTIFS(Orders!$J:L,$B3,Orders!$D:F,H$2,Orders!$C:E,"Completed")</f>
        <v>5</v>
      </c>
      <c r="I3" s="9">
        <f>COUNTIFS(Orders!$J:M,$B3,Orders!$D:G,I$2,Orders!$C:F,"Completed")</f>
        <v>6</v>
      </c>
      <c r="J3" s="9">
        <f>COUNTIFS(Orders!$J:N,$B3,Orders!$D:H,J$2,Orders!$C:G,"Completed")</f>
        <v>9</v>
      </c>
      <c r="K3" s="9">
        <f>COUNTIFS(Orders!$J:O,$B3,Orders!$D:I,K$2,Orders!$C:H,"Completed")</f>
        <v>8</v>
      </c>
      <c r="L3" s="9">
        <f>COUNTIFS(Orders!$J:P,$B3,Orders!$D:J,L$2,Orders!$C:I,"Completed")</f>
        <v>15</v>
      </c>
    </row>
    <row r="4">
      <c r="B4" s="99" t="s">
        <v>32</v>
      </c>
      <c r="C4" s="9">
        <f>COUNTIFS(Orders!C:C,"Canceled",Orders!J:J,$B4)</f>
        <v>12</v>
      </c>
      <c r="D4" s="9">
        <f>COUNTIFS(Orders!$C:C,"Completed",Orders!J:J,B4)</f>
        <v>104</v>
      </c>
      <c r="E4" s="13">
        <f>SUMIFS(Orders!G:G,Orders!C:C,"Completed",Orders!J:J,B4)</f>
        <v>13535</v>
      </c>
      <c r="F4" s="9">
        <f>COUNTIFS(Orders!$J:J,$B4,Orders!$D:D,F$2,Orders!$C:C,"Completed")</f>
        <v>40</v>
      </c>
      <c r="G4" s="9">
        <f>COUNTIFS(Orders!$J:K,$B4,Orders!$D:E,G$2,Orders!$C:D,"Completed")</f>
        <v>8</v>
      </c>
      <c r="H4" s="9">
        <f>COUNTIFS(Orders!$J:L,$B4,Orders!$D:F,H$2,Orders!$C:E,"Completed")</f>
        <v>9</v>
      </c>
      <c r="I4" s="9">
        <f>COUNTIFS(Orders!$J:M,$B4,Orders!$D:G,I$2,Orders!$C:F,"Completed")</f>
        <v>11</v>
      </c>
      <c r="J4" s="9">
        <f>COUNTIFS(Orders!$J:N,$B4,Orders!$D:H,J$2,Orders!$C:G,"Completed")</f>
        <v>17</v>
      </c>
      <c r="K4" s="9">
        <f>COUNTIFS(Orders!$J:O,$B4,Orders!$D:I,K$2,Orders!$C:H,"Completed")</f>
        <v>7</v>
      </c>
      <c r="L4" s="9">
        <f>COUNTIFS(Orders!$J:P,$B4,Orders!$D:J,L$2,Orders!$C:I,"Completed")</f>
        <v>12</v>
      </c>
    </row>
    <row r="5">
      <c r="B5" s="99" t="s">
        <v>30</v>
      </c>
      <c r="C5" s="9">
        <f>COUNTIFS(Orders!C:C,"Canceled",Orders!J:J,$B5)</f>
        <v>10</v>
      </c>
      <c r="D5" s="9">
        <f>COUNTIFS(Orders!$C:C,"Completed",Orders!J:J,B5)</f>
        <v>87</v>
      </c>
      <c r="E5" s="13">
        <f>SUMIFS(Orders!G:G,Orders!C:C,"Completed",Orders!J:J,B5)</f>
        <v>10990</v>
      </c>
      <c r="F5" s="9">
        <f>COUNTIFS(Orders!$J:J,$B5,Orders!$D:D,F$2,Orders!$C:C,"Completed")</f>
        <v>32</v>
      </c>
      <c r="G5" s="9">
        <f>COUNTIFS(Orders!$J:K,$B5,Orders!$D:E,G$2,Orders!$C:D,"Completed")</f>
        <v>7</v>
      </c>
      <c r="H5" s="9">
        <f>COUNTIFS(Orders!$J:L,$B5,Orders!$D:F,H$2,Orders!$C:E,"Completed")</f>
        <v>10</v>
      </c>
      <c r="I5" s="9">
        <f>COUNTIFS(Orders!$J:M,$B5,Orders!$D:G,I$2,Orders!$C:F,"Completed")</f>
        <v>5</v>
      </c>
      <c r="J5" s="9">
        <f>COUNTIFS(Orders!$J:N,$B5,Orders!$D:H,J$2,Orders!$C:G,"Completed")</f>
        <v>10</v>
      </c>
      <c r="K5" s="9">
        <f>COUNTIFS(Orders!$J:O,$B5,Orders!$D:I,K$2,Orders!$C:H,"Completed")</f>
        <v>11</v>
      </c>
      <c r="L5" s="9">
        <f>COUNTIFS(Orders!$J:P,$B5,Orders!$D:J,L$2,Orders!$C:I,"Completed")</f>
        <v>12</v>
      </c>
    </row>
    <row r="6">
      <c r="B6" s="99" t="s">
        <v>34</v>
      </c>
      <c r="C6" s="9">
        <f>COUNTIFS(Orders!C:C,"Canceled",Orders!J:J,$B6)</f>
        <v>11</v>
      </c>
      <c r="D6" s="9">
        <f>COUNTIFS(Orders!$C:C,"Completed",Orders!J:J,B6)</f>
        <v>105</v>
      </c>
      <c r="E6" s="13">
        <f>SUMIFS(Orders!G:G,Orders!C:C,"Completed",Orders!J:J,B6)</f>
        <v>12725</v>
      </c>
      <c r="F6" s="9">
        <f>COUNTIFS(Orders!$J:J,$B6,Orders!$D:D,F$2,Orders!$C:C,"Completed")</f>
        <v>37</v>
      </c>
      <c r="G6" s="9">
        <f>COUNTIFS(Orders!$J:K,$B6,Orders!$D:E,G$2,Orders!$C:D,"Completed")</f>
        <v>15</v>
      </c>
      <c r="H6" s="9">
        <f>COUNTIFS(Orders!$J:L,$B6,Orders!$D:F,H$2,Orders!$C:E,"Completed")</f>
        <v>8</v>
      </c>
      <c r="I6" s="9">
        <f>COUNTIFS(Orders!$J:M,$B6,Orders!$D:G,I$2,Orders!$C:F,"Completed")</f>
        <v>6</v>
      </c>
      <c r="J6" s="9">
        <f>COUNTIFS(Orders!$J:N,$B6,Orders!$D:H,J$2,Orders!$C:G,"Completed")</f>
        <v>7</v>
      </c>
      <c r="K6" s="9">
        <f>COUNTIFS(Orders!$J:O,$B6,Orders!$D:I,K$2,Orders!$C:H,"Completed")</f>
        <v>16</v>
      </c>
      <c r="L6" s="9">
        <f>COUNTIFS(Orders!$J:P,$B6,Orders!$D:J,L$2,Orders!$C:I,"Completed")</f>
        <v>16</v>
      </c>
    </row>
    <row r="7">
      <c r="B7" s="117" t="s">
        <v>110</v>
      </c>
      <c r="C7" s="105">
        <f t="shared" ref="C7:L7" si="1">SUM(C3:C6)</f>
        <v>44</v>
      </c>
      <c r="D7" s="105">
        <f t="shared" si="1"/>
        <v>379</v>
      </c>
      <c r="E7" s="106">
        <f t="shared" si="1"/>
        <v>47670</v>
      </c>
      <c r="F7" s="105">
        <f t="shared" si="1"/>
        <v>140</v>
      </c>
      <c r="G7" s="105">
        <f t="shared" si="1"/>
        <v>39</v>
      </c>
      <c r="H7" s="105">
        <f t="shared" si="1"/>
        <v>32</v>
      </c>
      <c r="I7" s="105">
        <f t="shared" si="1"/>
        <v>28</v>
      </c>
      <c r="J7" s="105">
        <f t="shared" si="1"/>
        <v>43</v>
      </c>
      <c r="K7" s="105">
        <f t="shared" si="1"/>
        <v>42</v>
      </c>
      <c r="L7" s="105">
        <f t="shared" si="1"/>
        <v>55</v>
      </c>
    </row>
    <row r="8">
      <c r="B8" s="128">
        <f>C7+D7</f>
        <v>423</v>
      </c>
    </row>
  </sheetData>
  <autoFilter ref="$B$2:$L$8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5"/>
    <col customWidth="1" min="3" max="3" width="12.5"/>
    <col customWidth="1" min="4" max="4" width="10.75"/>
    <col customWidth="1" min="5" max="5" width="7.38"/>
    <col customWidth="1" min="6" max="6" width="11.0"/>
    <col customWidth="1" min="7" max="7" width="10.5"/>
    <col customWidth="1" min="8" max="8" width="9.88"/>
    <col customWidth="1" min="9" max="9" width="10.5"/>
    <col customWidth="1" min="10" max="10" width="14.38"/>
  </cols>
  <sheetData>
    <row r="1">
      <c r="C1" s="13"/>
    </row>
    <row r="2">
      <c r="B2" s="109" t="s">
        <v>111</v>
      </c>
      <c r="C2" s="129" t="s">
        <v>112</v>
      </c>
      <c r="D2" s="109" t="s">
        <v>13</v>
      </c>
      <c r="E2" s="55" t="s">
        <v>18</v>
      </c>
      <c r="F2" s="55" t="s">
        <v>20</v>
      </c>
      <c r="G2" s="55" t="s">
        <v>23</v>
      </c>
      <c r="H2" s="55" t="s">
        <v>22</v>
      </c>
      <c r="I2" s="55" t="s">
        <v>15</v>
      </c>
      <c r="J2" s="55" t="s">
        <v>16</v>
      </c>
    </row>
    <row r="3">
      <c r="A3" s="130" t="s">
        <v>113</v>
      </c>
      <c r="B3" s="99">
        <v>1.0</v>
      </c>
      <c r="C3" s="13">
        <f>SUMIFS(Orders!G:G,Orders!C:C,"Completed",Orders!L:L,B3)</f>
        <v>8720</v>
      </c>
      <c r="D3" s="127">
        <f>COUNTIFS(Orders!$C:$C,"Completed",Orders!$L:$L,$B3,Orders!$D:$D,D$2)</f>
        <v>25</v>
      </c>
      <c r="E3" s="127">
        <f>COUNTIFS(Orders!$C:$C,"Completed",Orders!$L:$L,$B3,Orders!$D:$D,E$2)</f>
        <v>12</v>
      </c>
      <c r="F3" s="127">
        <f>COUNTIFS(Orders!$C:$C,"Completed",Orders!$L:$L,$B3,Orders!$D:$D,F$2)</f>
        <v>9</v>
      </c>
      <c r="G3" s="127">
        <f>COUNTIFS(Orders!$C:$C,"Completed",Orders!$L:$L,$B3,Orders!$D:$D,G$2)</f>
        <v>7</v>
      </c>
      <c r="H3" s="127">
        <f>COUNTIFS(Orders!$C:$C,"Completed",Orders!$L:$L,$B3,Orders!$D:$D,H$2)</f>
        <v>6</v>
      </c>
      <c r="I3" s="127">
        <f>COUNTIFS(Orders!$C:$C,"Completed",Orders!$L:$L,$B3,Orders!$D:$D,I$2)</f>
        <v>4</v>
      </c>
      <c r="J3" s="127">
        <f>COUNTIFS(Orders!$C:$C,"Completed",Orders!$L:$L,$B3,Orders!$D:$D,J$2)</f>
        <v>11</v>
      </c>
    </row>
    <row r="4">
      <c r="B4" s="99">
        <v>2.0</v>
      </c>
      <c r="C4" s="13">
        <f>SUMIFS(Orders!G:G,Orders!C:C,"Completed",Orders!L:L,B4)</f>
        <v>8980</v>
      </c>
      <c r="D4" s="127">
        <f>COUNTIFS(Orders!$C:$C,"Completed",Orders!$L:$L,$B4,Orders!$D:$D,D$2)</f>
        <v>27</v>
      </c>
      <c r="E4" s="127">
        <f>COUNTIFS(Orders!$C:$C,"Completed",Orders!$L:$L,$B4,Orders!$D:$D,E$2)</f>
        <v>5</v>
      </c>
      <c r="F4" s="127">
        <f>COUNTIFS(Orders!$C:$C,"Completed",Orders!$L:$L,$B4,Orders!$D:$D,F$2)</f>
        <v>6</v>
      </c>
      <c r="G4" s="127">
        <f>COUNTIFS(Orders!$C:$C,"Completed",Orders!$L:$L,$B4,Orders!$D:$D,G$2)</f>
        <v>2</v>
      </c>
      <c r="H4" s="127">
        <f>COUNTIFS(Orders!$C:$C,"Completed",Orders!$L:$L,$B4,Orders!$D:$D,H$2)</f>
        <v>7</v>
      </c>
      <c r="I4" s="127">
        <f>COUNTIFS(Orders!$C:$C,"Completed",Orders!$L:$L,$B4,Orders!$D:$D,I$2)</f>
        <v>7</v>
      </c>
      <c r="J4" s="127">
        <f>COUNTIFS(Orders!$C:$C,"Completed",Orders!$L:$L,$B4,Orders!$D:$D,J$2)</f>
        <v>11</v>
      </c>
    </row>
    <row r="5">
      <c r="B5" s="99">
        <v>3.0</v>
      </c>
      <c r="C5" s="13">
        <f>SUMIFS(Orders!G:G,Orders!C:C,"Completed",Orders!L:L,B5)</f>
        <v>6050</v>
      </c>
      <c r="D5" s="127">
        <f>COUNTIFS(Orders!$C:$C,"Completed",Orders!$L:$L,$B5,Orders!$D:$D,D$2)</f>
        <v>17</v>
      </c>
      <c r="E5" s="127">
        <f>COUNTIFS(Orders!$C:$C,"Completed",Orders!$L:$L,$B5,Orders!$D:$D,E$2)</f>
        <v>2</v>
      </c>
      <c r="F5" s="127">
        <f>COUNTIFS(Orders!$C:$C,"Completed",Orders!$L:$L,$B5,Orders!$D:$D,F$2)</f>
        <v>3</v>
      </c>
      <c r="G5" s="127">
        <f>COUNTIFS(Orders!$C:$C,"Completed",Orders!$L:$L,$B5,Orders!$D:$D,G$2)</f>
        <v>6</v>
      </c>
      <c r="H5" s="127">
        <f>COUNTIFS(Orders!$C:$C,"Completed",Orders!$L:$L,$B5,Orders!$D:$D,H$2)</f>
        <v>15</v>
      </c>
      <c r="I5" s="127">
        <f>COUNTIFS(Orders!$C:$C,"Completed",Orders!$L:$L,$B5,Orders!$D:$D,I$2)</f>
        <v>8</v>
      </c>
      <c r="J5" s="127">
        <f>COUNTIFS(Orders!$C:$C,"Completed",Orders!$L:$L,$B5,Orders!$D:$D,J$2)</f>
        <v>12</v>
      </c>
    </row>
    <row r="6">
      <c r="B6" s="99">
        <v>4.0</v>
      </c>
      <c r="C6" s="13">
        <f>SUMIFS(Orders!G:G,Orders!C:C,"Completed",Orders!L:L,B6)</f>
        <v>7280</v>
      </c>
      <c r="D6" s="127">
        <f>COUNTIFS(Orders!$C:$C,"Completed",Orders!$L:$L,$B6,Orders!$D:$D,D$2)</f>
        <v>22</v>
      </c>
      <c r="E6" s="127">
        <f>COUNTIFS(Orders!$C:$C,"Completed",Orders!$L:$L,$B6,Orders!$D:$D,E$2)</f>
        <v>3</v>
      </c>
      <c r="F6" s="127">
        <f>COUNTIFS(Orders!$C:$C,"Completed",Orders!$L:$L,$B6,Orders!$D:$D,F$2)</f>
        <v>4</v>
      </c>
      <c r="G6" s="127">
        <f>COUNTIFS(Orders!$C:$C,"Completed",Orders!$L:$L,$B6,Orders!$D:$D,G$2)</f>
        <v>3</v>
      </c>
      <c r="H6" s="127">
        <f>COUNTIFS(Orders!$C:$C,"Completed",Orders!$L:$L,$B6,Orders!$D:$D,H$2)</f>
        <v>3</v>
      </c>
      <c r="I6" s="127">
        <f>COUNTIFS(Orders!$C:$C,"Completed",Orders!$L:$L,$B6,Orders!$D:$D,I$2)</f>
        <v>8</v>
      </c>
      <c r="J6" s="127">
        <f>COUNTIFS(Orders!$C:$C,"Completed",Orders!$L:$L,$B6,Orders!$D:$D,J$2)</f>
        <v>6</v>
      </c>
    </row>
    <row r="7">
      <c r="B7" s="99">
        <v>5.0</v>
      </c>
      <c r="C7" s="13">
        <f>SUMIFS(Orders!G:G,Orders!C:C,"Completed",Orders!L:L,B7)</f>
        <v>7680</v>
      </c>
      <c r="D7" s="127">
        <f>COUNTIFS(Orders!$C:$C,"Completed",Orders!$L:$L,$B7,Orders!$D:$D,D$2)</f>
        <v>22</v>
      </c>
      <c r="E7" s="127">
        <f>COUNTIFS(Orders!$C:$C,"Completed",Orders!$L:$L,$B7,Orders!$D:$D,E$2)</f>
        <v>10</v>
      </c>
      <c r="F7" s="127">
        <f>COUNTIFS(Orders!$C:$C,"Completed",Orders!$L:$L,$B7,Orders!$D:$D,F$2)</f>
        <v>5</v>
      </c>
      <c r="G7" s="127">
        <f>COUNTIFS(Orders!$C:$C,"Completed",Orders!$L:$L,$B7,Orders!$D:$D,G$2)</f>
        <v>7</v>
      </c>
      <c r="H7" s="127">
        <f>COUNTIFS(Orders!$C:$C,"Completed",Orders!$L:$L,$B7,Orders!$D:$D,H$2)</f>
        <v>7</v>
      </c>
      <c r="I7" s="127">
        <f>COUNTIFS(Orders!$C:$C,"Completed",Orders!$L:$L,$B7,Orders!$D:$D,I$2)</f>
        <v>8</v>
      </c>
      <c r="J7" s="127">
        <f>COUNTIFS(Orders!$C:$C,"Completed",Orders!$L:$L,$B7,Orders!$D:$D,J$2)</f>
        <v>5</v>
      </c>
    </row>
    <row r="8">
      <c r="A8" s="131"/>
      <c r="B8" s="132">
        <v>6.0</v>
      </c>
      <c r="C8" s="133">
        <f>SUMIFS(Orders!G:G,Orders!C:C,"Completed",Orders!L:L,B8)</f>
        <v>8960</v>
      </c>
      <c r="D8" s="134">
        <f>COUNTIFS(Orders!$C:$C,"Completed",Orders!$L:$L,$B8,Orders!$D:$D,D$2)</f>
        <v>27</v>
      </c>
      <c r="E8" s="134">
        <f>COUNTIFS(Orders!$C:$C,"Completed",Orders!$L:$L,$B8,Orders!$D:$D,E$2)</f>
        <v>7</v>
      </c>
      <c r="F8" s="134">
        <f>COUNTIFS(Orders!$C:$C,"Completed",Orders!$L:$L,$B8,Orders!$D:$D,F$2)</f>
        <v>5</v>
      </c>
      <c r="G8" s="134">
        <f>COUNTIFS(Orders!$C:$C,"Completed",Orders!$L:$L,$B8,Orders!$D:$D,G$2)</f>
        <v>3</v>
      </c>
      <c r="H8" s="134">
        <f>COUNTIFS(Orders!$C:$C,"Completed",Orders!$L:$L,$B8,Orders!$D:$D,H$2)</f>
        <v>5</v>
      </c>
      <c r="I8" s="134">
        <f>COUNTIFS(Orders!$C:$C,"Completed",Orders!$L:$L,$B8,Orders!$D:$D,I$2)</f>
        <v>7</v>
      </c>
      <c r="J8" s="134">
        <f>COUNTIFS(Orders!$C:$C,"Completed",Orders!$L:$L,$B8,Orders!$D:$D,J$2)</f>
        <v>10</v>
      </c>
    </row>
    <row r="9">
      <c r="A9" s="130" t="s">
        <v>114</v>
      </c>
      <c r="B9" s="99">
        <v>7.0</v>
      </c>
      <c r="C9" s="13">
        <f t="shared" ref="C9:C14" si="2">FORECAST(B9,C$3:C8,B$3:B8)</f>
        <v>7798</v>
      </c>
      <c r="D9" s="127">
        <f t="shared" ref="D9:J9" si="1">FORECAST($B9,D$3:D8,$B$3:$B8)</f>
        <v>23.33333333</v>
      </c>
      <c r="E9" s="127">
        <f t="shared" si="1"/>
        <v>5.6</v>
      </c>
      <c r="F9" s="127">
        <f t="shared" si="1"/>
        <v>3.133333333</v>
      </c>
      <c r="G9" s="127">
        <f t="shared" si="1"/>
        <v>3.866666667</v>
      </c>
      <c r="H9" s="127">
        <f t="shared" si="1"/>
        <v>5.466666667</v>
      </c>
      <c r="I9" s="127">
        <f t="shared" si="1"/>
        <v>8.8</v>
      </c>
      <c r="J9" s="127">
        <f t="shared" si="1"/>
        <v>6.266666667</v>
      </c>
    </row>
    <row r="10">
      <c r="B10" s="99">
        <v>8.0</v>
      </c>
      <c r="C10" s="13">
        <f t="shared" si="2"/>
        <v>7756</v>
      </c>
      <c r="D10" s="127">
        <f t="shared" ref="D10:J10" si="3">FORECAST($B10,D$3:D9,$B$3:$B9)</f>
        <v>23.33333333</v>
      </c>
      <c r="E10" s="127">
        <f t="shared" si="3"/>
        <v>5.342857143</v>
      </c>
      <c r="F10" s="127">
        <f t="shared" si="3"/>
        <v>2.504761905</v>
      </c>
      <c r="G10" s="127">
        <f t="shared" si="3"/>
        <v>3.638095238</v>
      </c>
      <c r="H10" s="127">
        <f t="shared" si="3"/>
        <v>4.980952381</v>
      </c>
      <c r="I10" s="127">
        <f t="shared" si="3"/>
        <v>9.314285714</v>
      </c>
      <c r="J10" s="127">
        <f t="shared" si="3"/>
        <v>5.438095238</v>
      </c>
    </row>
    <row r="11">
      <c r="B11" s="99">
        <v>9.0</v>
      </c>
      <c r="C11" s="13">
        <f t="shared" si="2"/>
        <v>7714</v>
      </c>
      <c r="D11" s="127">
        <f t="shared" ref="D11:J11" si="4">FORECAST($B11,D$3:D10,$B$3:$B10)</f>
        <v>23.33333333</v>
      </c>
      <c r="E11" s="127">
        <f t="shared" si="4"/>
        <v>5.085714286</v>
      </c>
      <c r="F11" s="127">
        <f t="shared" si="4"/>
        <v>1.876190476</v>
      </c>
      <c r="G11" s="127">
        <f t="shared" si="4"/>
        <v>3.40952381</v>
      </c>
      <c r="H11" s="127">
        <f t="shared" si="4"/>
        <v>4.495238095</v>
      </c>
      <c r="I11" s="127">
        <f t="shared" si="4"/>
        <v>9.828571429</v>
      </c>
      <c r="J11" s="127">
        <f t="shared" si="4"/>
        <v>4.60952381</v>
      </c>
    </row>
    <row r="12">
      <c r="B12" s="99">
        <v>10.0</v>
      </c>
      <c r="C12" s="13">
        <f t="shared" si="2"/>
        <v>7672</v>
      </c>
      <c r="D12" s="127">
        <f t="shared" ref="D12:J12" si="5">FORECAST($B12,D$3:D11,$B$3:$B11)</f>
        <v>23.33333333</v>
      </c>
      <c r="E12" s="127">
        <f t="shared" si="5"/>
        <v>4.828571429</v>
      </c>
      <c r="F12" s="127">
        <f t="shared" si="5"/>
        <v>1.247619048</v>
      </c>
      <c r="G12" s="127">
        <f t="shared" si="5"/>
        <v>3.180952381</v>
      </c>
      <c r="H12" s="127">
        <f t="shared" si="5"/>
        <v>4.00952381</v>
      </c>
      <c r="I12" s="127">
        <f t="shared" si="5"/>
        <v>10.34285714</v>
      </c>
      <c r="J12" s="127">
        <f t="shared" si="5"/>
        <v>3.780952381</v>
      </c>
    </row>
    <row r="13">
      <c r="B13" s="99">
        <v>11.0</v>
      </c>
      <c r="C13" s="13">
        <f t="shared" si="2"/>
        <v>7630</v>
      </c>
      <c r="D13" s="127">
        <f t="shared" ref="D13:J13" si="6">FORECAST($B13,D$3:D12,$B$3:$B12)</f>
        <v>23.33333333</v>
      </c>
      <c r="E13" s="127">
        <f t="shared" si="6"/>
        <v>4.571428571</v>
      </c>
      <c r="F13" s="127">
        <f t="shared" si="6"/>
        <v>0.619047619</v>
      </c>
      <c r="G13" s="127">
        <f t="shared" si="6"/>
        <v>2.952380952</v>
      </c>
      <c r="H13" s="127">
        <f t="shared" si="6"/>
        <v>3.523809524</v>
      </c>
      <c r="I13" s="127">
        <f t="shared" si="6"/>
        <v>10.85714286</v>
      </c>
      <c r="J13" s="127">
        <f t="shared" si="6"/>
        <v>2.952380952</v>
      </c>
    </row>
    <row r="14">
      <c r="B14" s="99">
        <v>12.0</v>
      </c>
      <c r="C14" s="13">
        <f t="shared" si="2"/>
        <v>7588</v>
      </c>
      <c r="D14" s="127">
        <f t="shared" ref="D14:J14" si="7">FORECAST($B14,D$3:D13,$B$3:$B13)</f>
        <v>23.33333333</v>
      </c>
      <c r="E14" s="127">
        <f t="shared" si="7"/>
        <v>4.314285714</v>
      </c>
      <c r="F14" s="127">
        <f t="shared" si="7"/>
        <v>-0.009523809524</v>
      </c>
      <c r="G14" s="127">
        <f t="shared" si="7"/>
        <v>2.723809524</v>
      </c>
      <c r="H14" s="127">
        <f t="shared" si="7"/>
        <v>3.038095238</v>
      </c>
      <c r="I14" s="127">
        <f t="shared" si="7"/>
        <v>11.37142857</v>
      </c>
      <c r="J14" s="127">
        <f t="shared" si="7"/>
        <v>2.123809524</v>
      </c>
    </row>
    <row r="15">
      <c r="B15" s="99" t="s">
        <v>115</v>
      </c>
      <c r="C15" s="106">
        <f t="shared" ref="C15:J15" si="8">SUM(C3:C14)</f>
        <v>93828</v>
      </c>
      <c r="D15" s="135">
        <f t="shared" si="8"/>
        <v>280</v>
      </c>
      <c r="E15" s="135">
        <f t="shared" si="8"/>
        <v>68.74285714</v>
      </c>
      <c r="F15" s="135">
        <f t="shared" si="8"/>
        <v>41.37142857</v>
      </c>
      <c r="G15" s="135">
        <f t="shared" si="8"/>
        <v>47.77142857</v>
      </c>
      <c r="H15" s="135">
        <f t="shared" si="8"/>
        <v>68.51428571</v>
      </c>
      <c r="I15" s="135">
        <f t="shared" si="8"/>
        <v>102.5142857</v>
      </c>
      <c r="J15" s="135">
        <f t="shared" si="8"/>
        <v>80.17142857</v>
      </c>
    </row>
    <row r="16">
      <c r="B16" s="99" t="s">
        <v>116</v>
      </c>
      <c r="C16" s="13">
        <f t="shared" ref="C16:J16" si="9">SUM(C9:C14)</f>
        <v>46158</v>
      </c>
      <c r="D16" s="135">
        <f t="shared" si="9"/>
        <v>140</v>
      </c>
      <c r="E16" s="135">
        <f t="shared" si="9"/>
        <v>29.74285714</v>
      </c>
      <c r="F16" s="135">
        <f t="shared" si="9"/>
        <v>9.371428571</v>
      </c>
      <c r="G16" s="135">
        <f t="shared" si="9"/>
        <v>19.77142857</v>
      </c>
      <c r="H16" s="135">
        <f t="shared" si="9"/>
        <v>25.51428571</v>
      </c>
      <c r="I16" s="135">
        <f t="shared" si="9"/>
        <v>60.51428571</v>
      </c>
      <c r="J16" s="135">
        <f t="shared" si="9"/>
        <v>25.17142857</v>
      </c>
    </row>
    <row r="17">
      <c r="B17" s="136"/>
      <c r="C17" s="13"/>
    </row>
    <row r="18">
      <c r="C18" s="13"/>
    </row>
    <row r="19">
      <c r="C19" s="100" t="s">
        <v>117</v>
      </c>
      <c r="D19" s="9">
        <f>Inventory!I3</f>
        <v>60</v>
      </c>
      <c r="E19" s="9">
        <f>Inventory!I4</f>
        <v>61</v>
      </c>
      <c r="F19" s="9">
        <f>Inventory!I5</f>
        <v>68</v>
      </c>
      <c r="G19" s="9">
        <f>Inventory!I6</f>
        <v>72</v>
      </c>
      <c r="H19" s="9">
        <f>Inventory!I7</f>
        <v>57</v>
      </c>
      <c r="I19" s="9">
        <f>Inventory!I8</f>
        <v>58</v>
      </c>
      <c r="J19" s="9">
        <f>Inventory!I9</f>
        <v>45</v>
      </c>
    </row>
    <row r="20">
      <c r="C20" s="100" t="s">
        <v>118</v>
      </c>
      <c r="D20" s="135">
        <f t="shared" ref="D20:J20" si="10">D16-D19</f>
        <v>80</v>
      </c>
      <c r="E20" s="127">
        <f t="shared" si="10"/>
        <v>-31.25714286</v>
      </c>
      <c r="F20" s="127">
        <f t="shared" si="10"/>
        <v>-58.62857143</v>
      </c>
      <c r="G20" s="127">
        <f t="shared" si="10"/>
        <v>-52.22857143</v>
      </c>
      <c r="H20" s="127">
        <f t="shared" si="10"/>
        <v>-31.48571429</v>
      </c>
      <c r="I20" s="135">
        <f t="shared" si="10"/>
        <v>2.514285714</v>
      </c>
      <c r="J20" s="127">
        <f t="shared" si="10"/>
        <v>-19.82857143</v>
      </c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</sheetData>
  <mergeCells count="2">
    <mergeCell ref="A9:A14"/>
    <mergeCell ref="A3:A8"/>
  </mergeCells>
  <drawing r:id="rId1"/>
</worksheet>
</file>