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5459CEFC-5032-49AC-A972-3C05BF413A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" sheetId="1" r:id="rId1"/>
    <sheet name="Planilha2" sheetId="2" r:id="rId2"/>
  </sheets>
  <definedNames>
    <definedName name="aporte">APP!$D$16:$D$16</definedName>
    <definedName name="patrimonio">APP!$D$19:$D$19</definedName>
    <definedName name="qtd_anos">APP!$D$17:$D$17</definedName>
    <definedName name="rendimento_carteira">APP!$D$12:$D$12</definedName>
    <definedName name="salario">APP!$D$11:$D$11</definedName>
    <definedName name="sugestao_investimento">APP!$D$13:$D$13</definedName>
    <definedName name="taxa_mensal">APP!$D$18:$D$18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I3" i="2"/>
  <c r="A15" i="2"/>
  <c r="A16" i="2"/>
  <c r="A17" i="2"/>
  <c r="A18" i="2"/>
  <c r="A19" i="2"/>
  <c r="A20" i="2"/>
  <c r="A9" i="2"/>
  <c r="A10" i="2"/>
  <c r="A11" i="2"/>
  <c r="A12" i="2"/>
  <c r="A13" i="2"/>
  <c r="A14" i="2"/>
  <c r="A4" i="2"/>
  <c r="A5" i="2"/>
  <c r="A6" i="2"/>
  <c r="A7" i="2"/>
  <c r="A8" i="2"/>
  <c r="A3" i="2"/>
  <c r="C32" i="1" a="1"/>
  <c r="C32" i="1"/>
  <c r="D13" i="1" a="1"/>
  <c r="D13" i="1"/>
  <c r="D19" i="1" a="1"/>
  <c r="D19" i="1"/>
  <c r="D20" i="1" s="1" a="1"/>
  <c r="D20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3" i="1"/>
  <c r="D23" i="1" s="1" a="1"/>
  <c r="D23" i="1" s="1"/>
  <c r="D36" i="1" l="1"/>
  <c r="D37" i="1"/>
  <c r="D38" i="1"/>
  <c r="D39" i="1"/>
  <c r="D40" i="1"/>
  <c r="D35" i="1"/>
  <c r="D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<sst xmlns="http://schemas.openxmlformats.org/spreadsheetml/2006/main" count="71" uniqueCount="35">
  <si>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>CONFIGURAÇÕES</t>
  </si>
  <si>
    <t>Salário</t>
  </si>
  <si>
    <t>Rendimento Carteira</t>
  </si>
  <si>
    <t>Sugestão de Investimento</t>
  </si>
  <si>
    <t>INVESTIMENTO MENSAL</t>
  </si>
  <si>
    <t>Quanto investir por mês</t>
  </si>
  <si>
    <t>Por quantos anos?</t>
  </si>
  <si>
    <t>Taxa de Rendimento mensal?</t>
  </si>
  <si>
    <t>Patrimôno acumulado?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</si>
  <si>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</si>
  <si>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</si>
  <si>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</si>
  <si>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</si>
  <si>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</si>
  <si>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</si>
  <si>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</si>
  <si>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</si>
  <si>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</si>
  <si>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</si>
  <si>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</si>
  <si>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</si>
  <si>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</si>
  <si>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</si>
  <si>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</si>
  <si>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</si>
  <si>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</si>
  <si>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</si>
  <si>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DESELVOLVIMENTO</t>
  </si>
  <si>
    <t>HOTELARIAS</t>
  </si>
  <si>
    <t>CHAVE</t>
  </si>
  <si>
    <t>PERFIL</t>
  </si>
  <si>
    <t>%</t>
  </si>
  <si>
    <t>Conservador</t>
  </si>
  <si>
    <t>Moderado-TIJOLO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</si>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</sst>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2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Segoe UI"/>
    </font>
    <font>
      <sz val="11"/>
      <color theme="1"/>
      <name val="Segoe UI"/>
    </font>
    <font>
      <b/>
      <sz val="12"/>
      <color theme="1"/>
      <name val="Segoe UI"/>
    </font>
    <font>
      <sz val="20"/>
      <color rgb="FFFFFFFF"/>
      <name val="Segoe UI Semibold"/>
    </font>
    <font>
      <sz val="14"/>
      <color rgb="FFFFFFFF"/>
      <name val="Segoe UI Semibold"/>
    </font>
    <font>
      <sz val="20"/>
      <color theme="0"/>
      <name val="Segoe UI Semibold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25B5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2" tint="-0.249977111117893"/>
      </bottom>
      <diagonal/>
    </border>
    <border>
      <left/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/>
      <right/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medium">
        <color theme="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/>
      <right/>
      <top style="medium">
        <color theme="2" tint="-0.74999237037263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0" fontId="7" fillId="0" borderId="11" xfId="0" applyNumberFormat="1" applyFont="1" applyBorder="1" applyAlignment="1">
      <alignment horizontal="center" vertical="center"/>
    </xf>
    <xf numFmtId="164" fontId="8" fillId="0" borderId="15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0" fontId="8" fillId="0" borderId="11" xfId="0" applyNumberFormat="1" applyFont="1" applyBorder="1" applyAlignment="1">
      <alignment horizontal="center" vertical="center"/>
    </xf>
    <xf numFmtId="8" fontId="8" fillId="4" borderId="11" xfId="0" applyNumberFormat="1" applyFont="1" applyFill="1" applyBorder="1" applyAlignment="1">
      <alignment horizontal="center" vertical="center"/>
    </xf>
    <xf numFmtId="8" fontId="8" fillId="4" borderId="14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indent="3"/>
    </xf>
    <xf numFmtId="8" fontId="7" fillId="4" borderId="8" xfId="0" applyNumberFormat="1" applyFont="1" applyFill="1" applyBorder="1" applyAlignment="1">
      <alignment horizontal="right" vertical="center"/>
    </xf>
    <xf numFmtId="8" fontId="7" fillId="4" borderId="9" xfId="0" applyNumberFormat="1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indent="3"/>
    </xf>
    <xf numFmtId="8" fontId="7" fillId="4" borderId="1" xfId="0" applyNumberFormat="1" applyFont="1" applyFill="1" applyBorder="1" applyAlignment="1">
      <alignment horizontal="right" vertical="center"/>
    </xf>
    <xf numFmtId="0" fontId="6" fillId="4" borderId="12" xfId="0" applyFont="1" applyFill="1" applyBorder="1" applyAlignment="1">
      <alignment horizontal="left" indent="3"/>
    </xf>
    <xf numFmtId="8" fontId="7" fillId="4" borderId="13" xfId="0" applyNumberFormat="1" applyFont="1" applyFill="1" applyBorder="1" applyAlignment="1">
      <alignment horizontal="right" vertical="center"/>
    </xf>
    <xf numFmtId="8" fontId="7" fillId="4" borderId="16" xfId="0" applyNumberFormat="1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11" fillId="5" borderId="3" xfId="0" applyFont="1" applyFill="1" applyBorder="1" applyAlignment="1">
      <alignment horizontal="left" vertical="center"/>
    </xf>
    <xf numFmtId="164" fontId="7" fillId="4" borderId="14" xfId="0" applyNumberFormat="1" applyFont="1" applyFill="1" applyBorder="1" applyAlignment="1">
      <alignment horizontal="center" vertical="center"/>
    </xf>
    <xf numFmtId="0" fontId="1" fillId="2" borderId="0" xfId="1"/>
    <xf numFmtId="0" fontId="1" fillId="2" borderId="0" xfId="1" applyAlignment="1">
      <alignment horizontal="left"/>
    </xf>
    <xf numFmtId="164" fontId="0" fillId="4" borderId="0" xfId="0" applyNumberFormat="1" applyFill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0" fillId="6" borderId="0" xfId="0" applyNumberFormat="1" applyFill="1" applyAlignment="1">
      <alignment horizontal="center"/>
    </xf>
    <xf numFmtId="164" fontId="0" fillId="6" borderId="0" xfId="0" applyNumberFormat="1" applyFill="1"/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left"/>
    </xf>
    <xf numFmtId="0" fontId="0" fillId="0" borderId="24" xfId="0" applyBorder="1"/>
    <xf numFmtId="0" fontId="0" fillId="0" borderId="24" xfId="0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9" fontId="0" fillId="0" borderId="24" xfId="0" applyNumberFormat="1" applyBorder="1" applyAlignment="1">
      <alignment horizontal="center"/>
    </xf>
    <xf numFmtId="10" fontId="1" fillId="2" borderId="0" xfId="1" applyNumberFormat="1"/>
    <xf numFmtId="0" fontId="11" fillId="5" borderId="2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indent="3"/>
    </xf>
    <xf numFmtId="0" fontId="6" fillId="4" borderId="19" xfId="0" applyFont="1" applyFill="1" applyBorder="1" applyAlignment="1">
      <alignment horizontal="left" indent="3"/>
    </xf>
    <xf numFmtId="0" fontId="6" fillId="4" borderId="20" xfId="0" applyFont="1" applyFill="1" applyBorder="1" applyAlignment="1">
      <alignment horizontal="left" indent="3"/>
    </xf>
    <xf numFmtId="0" fontId="6" fillId="4" borderId="21" xfId="0" applyFont="1" applyFill="1" applyBorder="1" applyAlignment="1">
      <alignment horizontal="left" indent="3"/>
    </xf>
    <xf numFmtId="0" fontId="6" fillId="4" borderId="22" xfId="0" applyFont="1" applyFill="1" applyBorder="1" applyAlignment="1">
      <alignment horizontal="left" indent="3"/>
    </xf>
    <xf numFmtId="0" fontId="6" fillId="4" borderId="23" xfId="0" applyFont="1" applyFill="1" applyBorder="1" applyAlignment="1">
      <alignment horizontal="left" indent="3"/>
    </xf>
    <xf numFmtId="0" fontId="9" fillId="3" borderId="2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 indent="3"/>
    </xf>
    <xf numFmtId="0" fontId="6" fillId="0" borderId="8" xfId="0" applyFont="1" applyBorder="1" applyAlignment="1">
      <alignment horizontal="left" vertical="center" wrapText="1" indent="3"/>
    </xf>
    <xf numFmtId="0" fontId="6" fillId="0" borderId="10" xfId="0" applyFont="1" applyBorder="1" applyAlignment="1">
      <alignment horizontal="left" vertical="center" wrapText="1" indent="3"/>
    </xf>
    <xf numFmtId="0" fontId="6" fillId="0" borderId="1" xfId="0" applyFont="1" applyBorder="1" applyAlignment="1">
      <alignment horizontal="left" vertical="center" wrapText="1" indent="3"/>
    </xf>
    <xf numFmtId="0" fontId="8" fillId="4" borderId="10" xfId="0" applyFont="1" applyFill="1" applyBorder="1" applyAlignment="1">
      <alignment horizontal="left" vertical="center" wrapText="1" indent="3"/>
    </xf>
    <xf numFmtId="0" fontId="8" fillId="4" borderId="1" xfId="0" applyFont="1" applyFill="1" applyBorder="1" applyAlignment="1">
      <alignment horizontal="left" vertical="center" wrapText="1" indent="3"/>
    </xf>
    <xf numFmtId="0" fontId="8" fillId="4" borderId="12" xfId="0" applyFont="1" applyFill="1" applyBorder="1" applyAlignment="1">
      <alignment horizontal="left" vertical="center" wrapText="1" indent="3"/>
    </xf>
    <xf numFmtId="0" fontId="8" fillId="4" borderId="13" xfId="0" applyFont="1" applyFill="1" applyBorder="1" applyAlignment="1">
      <alignment horizontal="left" vertical="center" wrapText="1" indent="3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9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025B5A"/>
      <color rgb="FF23D590"/>
      <color rgb="FF08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APP!$C$34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DESELVOLVIMENTO</c:v>
                </c:pt>
                <c:pt idx="5">
                  <c:v>HOTELARIAS</c:v>
                </c:pt>
              </c:strCache>
            </c:strRef>
          </c:cat>
          <c:val>
            <c:numRef>
              <c:f>APP!$C$35:$C$40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7-474D-8AA7-4CF445C71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4</xdr:col>
      <xdr:colOff>0</xdr:colOff>
      <xdr:row>8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5FAEA2D-AED1-CE71-36AD-F6FB25809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8575"/>
          <a:ext cx="6772275" cy="1514475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41</xdr:row>
      <xdr:rowOff>171450</xdr:rowOff>
    </xdr:from>
    <xdr:to>
      <xdr:col>3</xdr:col>
      <xdr:colOff>981075</xdr:colOff>
      <xdr:row>1048576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2CF2BD-55AE-576D-C06D-2F96D36DC145}"/>
            </a:ext>
            <a:ext uri="{147F2762-F138-4A5C-976F-8EAC2B608ADB}">
              <a16:predDERef xmlns:a16="http://schemas.microsoft.com/office/drawing/2014/main" pred="{F5FAEA2D-AED1-CE71-36AD-F6FB25809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showGridLines="0" showRowColHeaders="0" tabSelected="1" workbookViewId="0">
      <selection activeCell="C31" sqref="C31"/>
    </sheetView>
  </sheetViews>
  <sheetFormatPr defaultColWidth="0" defaultRowHeight="15" zeroHeight="1"/>
  <cols>
    <col min="1" max="1" width="3" bestFit="1" customWidth="1"/>
    <col min="2" max="2" width="55.85546875" customWidth="1"/>
    <col min="3" max="3" width="29.7109375" bestFit="1" customWidth="1"/>
    <col min="4" max="4" width="15" bestFit="1" customWidth="1"/>
    <col min="5" max="5" width="2.28515625" customWidth="1"/>
    <col min="6" max="7" width="1.42578125" customWidth="1"/>
    <col min="8" max="8" width="0.140625" customWidth="1"/>
    <col min="9" max="11" width="9.140625" hidden="1" customWidth="1"/>
  </cols>
  <sheetData>
    <row r="1" spans="2:7"/>
    <row r="2" spans="2:7"/>
    <row r="3" spans="2:7"/>
    <row r="4" spans="2:7"/>
    <row r="5" spans="2:7"/>
    <row r="6" spans="2:7"/>
    <row r="7" spans="2:7"/>
    <row r="8" spans="2:7"/>
    <row r="9" spans="2:7" ht="12" customHeight="1"/>
    <row r="10" spans="2:7" ht="30.75">
      <c r="B10" s="46" t="s">
        <v>0</v>
      </c>
      <c r="C10" s="47"/>
      <c r="D10" s="25"/>
    </row>
    <row r="11" spans="2:7" ht="17.25">
      <c r="B11" s="48" t="s">
        <v>1</v>
      </c>
      <c r="C11" s="49"/>
      <c r="D11" s="8">
        <v>4200</v>
      </c>
    </row>
    <row r="12" spans="2:7" ht="17.25">
      <c r="B12" s="50" t="s">
        <v>2</v>
      </c>
      <c r="C12" s="51"/>
      <c r="D12" s="9">
        <v>8.8999999999999999E-3</v>
      </c>
    </row>
    <row r="13" spans="2:7" ht="17.25">
      <c r="B13" s="52" t="s">
        <v>3</v>
      </c>
      <c r="C13" s="53"/>
      <c r="D13" s="26" cm="1">
        <f t="array" ref="D13">salario*30%</f>
        <v>1260</v>
      </c>
    </row>
    <row r="14" spans="2:7"/>
    <row r="15" spans="2:7" s="1" customFormat="1" ht="30.75">
      <c r="B15" s="54" t="s">
        <v>4</v>
      </c>
      <c r="C15" s="55"/>
      <c r="D15" s="24"/>
      <c r="G15" s="6"/>
    </row>
    <row r="16" spans="2:7" ht="17.25">
      <c r="B16" s="58" t="s">
        <v>5</v>
      </c>
      <c r="C16" s="59"/>
      <c r="D16" s="10">
        <v>1260</v>
      </c>
      <c r="G16" s="3"/>
    </row>
    <row r="17" spans="1:7" ht="17.25">
      <c r="B17" s="60" t="s">
        <v>6</v>
      </c>
      <c r="C17" s="61"/>
      <c r="D17" s="11">
        <v>10</v>
      </c>
      <c r="G17" s="3"/>
    </row>
    <row r="18" spans="1:7" ht="17.25">
      <c r="B18" s="60" t="s">
        <v>7</v>
      </c>
      <c r="C18" s="61"/>
      <c r="D18" s="12">
        <v>1.0789999999999999E-2</v>
      </c>
    </row>
    <row r="19" spans="1:7" ht="17.25">
      <c r="B19" s="62" t="s">
        <v>8</v>
      </c>
      <c r="C19" s="63"/>
      <c r="D19" s="13" cm="1">
        <f t="array" ref="D19">FV(taxa_mensal,qtd_anos*12,aporte*-1)</f>
        <v>306538.10778801696</v>
      </c>
    </row>
    <row r="20" spans="1:7" ht="17.25">
      <c r="B20" s="64" t="s">
        <v>9</v>
      </c>
      <c r="C20" s="65"/>
      <c r="D20" s="14" cm="1">
        <f t="array" ref="D20">patrimonio*rendimento_carteira</f>
        <v>2728.189159313351</v>
      </c>
    </row>
    <row r="21" spans="1:7">
      <c r="C21" s="2"/>
    </row>
    <row r="22" spans="1:7" ht="30.75">
      <c r="B22" s="56" t="s">
        <v>10</v>
      </c>
      <c r="C22" s="57"/>
      <c r="D22" s="23" t="s">
        <v>11</v>
      </c>
    </row>
    <row r="23" spans="1:7" ht="17.25">
      <c r="A23" s="4">
        <v>2</v>
      </c>
      <c r="B23" s="15" t="s">
        <v>12</v>
      </c>
      <c r="C23" s="16">
        <f>FV($D$18,$A23*12,$D$16*-1)</f>
        <v>34306.810395032975</v>
      </c>
      <c r="D23" s="17" cm="1">
        <f t="array" ref="D23">C23*rendimento_carteira</f>
        <v>305.33061251579346</v>
      </c>
    </row>
    <row r="24" spans="1:7" ht="17.25">
      <c r="A24" s="4">
        <v>5</v>
      </c>
      <c r="B24" s="18" t="s">
        <v>13</v>
      </c>
      <c r="C24" s="19">
        <f>FV($D$18,$A24*12,$D$16*-1)</f>
        <v>105558.91163809443</v>
      </c>
      <c r="D24" s="17" cm="1">
        <f t="array" ref="D24">C24*rendimento_carteira</f>
        <v>939.47431357904043</v>
      </c>
    </row>
    <row r="25" spans="1:7" ht="17.25">
      <c r="A25" s="4">
        <v>10</v>
      </c>
      <c r="B25" s="18" t="s">
        <v>14</v>
      </c>
      <c r="C25" s="19">
        <f>FV($D$18,$A25*12,$D$16*-1)</f>
        <v>306538.10778801696</v>
      </c>
      <c r="D25" s="17" cm="1">
        <f t="array" ref="D25">C25*rendimento_carteira</f>
        <v>2728.189159313351</v>
      </c>
    </row>
    <row r="26" spans="1:7" ht="17.25">
      <c r="A26" s="4">
        <v>20</v>
      </c>
      <c r="B26" s="18" t="s">
        <v>15</v>
      </c>
      <c r="C26" s="19">
        <f>FV($D$18,$A26*12,$D$16*-1)</f>
        <v>1417749.9841223215</v>
      </c>
      <c r="D26" s="17" cm="1">
        <f t="array" ref="D26">C26*rendimento_carteira</f>
        <v>12617.974858688662</v>
      </c>
    </row>
    <row r="27" spans="1:7" ht="17.25">
      <c r="A27" s="4">
        <v>30</v>
      </c>
      <c r="B27" s="20" t="s">
        <v>16</v>
      </c>
      <c r="C27" s="21">
        <f>FV($D$18,$A27*12,$D$16*-1)</f>
        <v>5445933.7653059401</v>
      </c>
      <c r="D27" s="22" cm="1">
        <f t="array" ref="D27">C27*rendimento_carteira</f>
        <v>48468.810511222866</v>
      </c>
    </row>
    <row r="28" spans="1:7"/>
    <row r="29" spans="1:7"/>
    <row r="30" spans="1:7"/>
    <row r="31" spans="1:7">
      <c r="B31" s="27" t="s">
        <v>17</v>
      </c>
      <c r="C31" s="28" t="s">
        <v>18</v>
      </c>
      <c r="D31" s="27"/>
    </row>
    <row r="32" spans="1:7">
      <c r="B32" s="30" t="s">
        <v>19</v>
      </c>
      <c r="C32" s="31" cm="1">
        <f t="array" ref="C32">aporte</f>
        <v>1260</v>
      </c>
      <c r="D32" s="30"/>
      <c r="E32" s="32"/>
    </row>
    <row r="33" spans="2:4"/>
    <row r="34" spans="2:4">
      <c r="B34" s="34" t="s">
        <v>20</v>
      </c>
      <c r="C34" s="34" t="s">
        <v>21</v>
      </c>
      <c r="D34" s="34" t="s">
        <v>22</v>
      </c>
    </row>
    <row r="35" spans="2:4">
      <c r="B35" s="7" t="s">
        <v>23</v>
      </c>
      <c r="C35" s="39">
        <f>VLOOKUP($C$31&amp;"-"&amp;B35,Planilha2!$A:$D,4,FALSE)</f>
        <v>0.32</v>
      </c>
      <c r="D35" s="29">
        <f>C35*$C$32</f>
        <v>403.2</v>
      </c>
    </row>
    <row r="36" spans="2:4">
      <c r="B36" s="7" t="s">
        <v>24</v>
      </c>
      <c r="C36" s="39">
        <f>VLOOKUP($C$31&amp;"-"&amp;B36,Planilha2!$A:$D,4,FALSE)</f>
        <v>0.35</v>
      </c>
      <c r="D36" s="29">
        <f t="shared" ref="D36:D40" si="0">C36*$C$32</f>
        <v>441</v>
      </c>
    </row>
    <row r="37" spans="2:4">
      <c r="B37" s="7" t="s">
        <v>25</v>
      </c>
      <c r="C37" s="39">
        <f>VLOOKUP($C$31&amp;"-"&amp;B37,Planilha2!$A:$D,4,FALSE)</f>
        <v>0.08</v>
      </c>
      <c r="D37" s="29">
        <f t="shared" si="0"/>
        <v>100.8</v>
      </c>
    </row>
    <row r="38" spans="2:4">
      <c r="B38" s="7" t="s">
        <v>26</v>
      </c>
      <c r="C38" s="39">
        <f>VLOOKUP($C$31&amp;"-"&amp;B38,Planilha2!$A:$D,4,FALSE)</f>
        <v>0.05</v>
      </c>
      <c r="D38" s="29">
        <f t="shared" si="0"/>
        <v>63</v>
      </c>
    </row>
    <row r="39" spans="2:4">
      <c r="B39" s="7" t="s">
        <v>27</v>
      </c>
      <c r="C39" s="39">
        <f>VLOOKUP($C$31&amp;"-"&amp;B39,Planilha2!$A:$D,4,FALSE)</f>
        <v>0.1</v>
      </c>
      <c r="D39" s="29">
        <f t="shared" si="0"/>
        <v>126</v>
      </c>
    </row>
    <row r="40" spans="2:4">
      <c r="B40" s="7" t="s">
        <v>28</v>
      </c>
      <c r="C40" s="39">
        <f>VLOOKUP($C$31&amp;"-"&amp;B40,Planilha2!$A:$D,4,FALSE)</f>
        <v>0.1</v>
      </c>
      <c r="D40" s="29">
        <f t="shared" si="0"/>
        <v>126</v>
      </c>
    </row>
    <row r="41" spans="2:4">
      <c r="B41" s="35"/>
      <c r="C41" s="36"/>
      <c r="D41" s="37">
        <f>SUM(D35:D40)</f>
        <v>1260</v>
      </c>
    </row>
    <row r="42" spans="2:4" s="66" customFormat="1">
      <c r="B42" s="67"/>
      <c r="C42" s="68"/>
      <c r="D42" s="69"/>
    </row>
    <row r="43" spans="2:4" s="66" customFormat="1">
      <c r="B43" s="67"/>
      <c r="C43" s="68"/>
      <c r="D43" s="69"/>
    </row>
    <row r="44" spans="2:4" s="66" customFormat="1">
      <c r="B44" s="67"/>
      <c r="C44" s="68"/>
      <c r="D44" s="69"/>
    </row>
    <row r="45" spans="2:4" s="66" customFormat="1">
      <c r="B45" s="67"/>
      <c r="C45" s="68"/>
      <c r="D45" s="69"/>
    </row>
    <row r="46" spans="2:4" s="66" customFormat="1">
      <c r="B46" s="67"/>
      <c r="C46" s="68"/>
      <c r="D46" s="69"/>
    </row>
    <row r="47" spans="2:4" s="66" customFormat="1">
      <c r="B47" s="67"/>
      <c r="C47" s="68"/>
      <c r="D47" s="69"/>
    </row>
    <row r="48" spans="2:4" s="66" customFormat="1">
      <c r="B48" s="67"/>
      <c r="C48" s="68"/>
      <c r="D48" s="69"/>
    </row>
    <row r="49" spans="2:4" s="66" customFormat="1">
      <c r="B49" s="67"/>
      <c r="C49" s="68"/>
      <c r="D49" s="69"/>
    </row>
    <row r="50" spans="2:4" s="66" customFormat="1">
      <c r="B50" s="67"/>
      <c r="C50" s="68"/>
      <c r="D50" s="69"/>
    </row>
    <row r="51" spans="2:4" s="66" customFormat="1">
      <c r="B51" s="67"/>
      <c r="C51" s="68"/>
      <c r="D51" s="69"/>
    </row>
    <row r="52" spans="2:4" s="66" customFormat="1">
      <c r="B52" s="67"/>
      <c r="C52" s="68"/>
      <c r="D52" s="69"/>
    </row>
    <row r="53" spans="2:4" s="66" customFormat="1">
      <c r="B53" s="67"/>
      <c r="C53" s="68"/>
      <c r="D53" s="69"/>
    </row>
    <row r="54" spans="2:4" s="66" customFormat="1">
      <c r="B54" s="67"/>
      <c r="C54" s="68"/>
      <c r="D54" s="69"/>
    </row>
    <row r="55" spans="2:4" hidden="1">
      <c r="B55" s="7"/>
    </row>
    <row r="56" spans="2:4" hidden="1">
      <c r="B56" s="7"/>
    </row>
    <row r="57" spans="2:4" hidden="1">
      <c r="B57" s="7"/>
    </row>
    <row r="58" spans="2:4" hidden="1">
      <c r="B58" s="7"/>
    </row>
  </sheetData>
  <mergeCells count="11">
    <mergeCell ref="B22:C22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5:C15"/>
  </mergeCells>
  <dataValidations count="1">
    <dataValidation type="list" allowBlank="1" showInputMessage="1" showErrorMessage="1" sqref="C31" xr:uid="{0DB13546-823A-4D42-ABA8-EBAB13C7CAA1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DF02-B63B-4B1F-B3EB-910BD2D32F42}">
  <dimension ref="A2:I20"/>
  <sheetViews>
    <sheetView workbookViewId="0">
      <selection activeCell="D13" sqref="D13"/>
    </sheetView>
  </sheetViews>
  <sheetFormatPr defaultRowHeight="15"/>
  <cols>
    <col min="1" max="1" width="29.7109375" bestFit="1" customWidth="1"/>
    <col min="2" max="2" width="11.85546875" bestFit="1" customWidth="1"/>
    <col min="3" max="3" width="36.5703125" bestFit="1" customWidth="1"/>
    <col min="8" max="8" width="16.140625" bestFit="1" customWidth="1"/>
  </cols>
  <sheetData>
    <row r="2" spans="1:9">
      <c r="A2" s="42" t="s">
        <v>29</v>
      </c>
      <c r="B2" s="34" t="s">
        <v>30</v>
      </c>
      <c r="C2" s="43" t="s">
        <v>20</v>
      </c>
      <c r="D2" s="34" t="s">
        <v>31</v>
      </c>
      <c r="I2" s="5" t="s">
        <v>31</v>
      </c>
    </row>
    <row r="3" spans="1:9">
      <c r="A3" t="str">
        <f>B3&amp;"-"&amp;C3</f>
        <v>Conservador-PAPEL</v>
      </c>
      <c r="B3" s="7" t="s">
        <v>32</v>
      </c>
      <c r="C3" s="7" t="s">
        <v>23</v>
      </c>
      <c r="D3" s="38">
        <v>0.3</v>
      </c>
      <c r="H3" s="27" t="s">
        <v>33</v>
      </c>
      <c r="I3" s="45">
        <f>VLOOKUP(H3,$A:$D,4,FALSE)</f>
        <v>0.35</v>
      </c>
    </row>
    <row r="4" spans="1:9">
      <c r="A4" t="str">
        <f t="shared" ref="A4:A20" si="0">B4&amp;"-"&amp;C4</f>
        <v>Conservador-TIJOLO</v>
      </c>
      <c r="B4" s="7" t="s">
        <v>32</v>
      </c>
      <c r="C4" s="7" t="s">
        <v>24</v>
      </c>
      <c r="D4" s="38">
        <v>0.5</v>
      </c>
    </row>
    <row r="5" spans="1:9">
      <c r="A5" t="str">
        <f t="shared" si="0"/>
        <v>Conservador-HÍBRIDOS</v>
      </c>
      <c r="B5" s="7" t="s">
        <v>32</v>
      </c>
      <c r="C5" s="7" t="s">
        <v>25</v>
      </c>
      <c r="D5" s="38">
        <v>0.1</v>
      </c>
    </row>
    <row r="6" spans="1:9">
      <c r="A6" t="str">
        <f t="shared" si="0"/>
        <v>Conservador-FOFs</v>
      </c>
      <c r="B6" s="7" t="s">
        <v>32</v>
      </c>
      <c r="C6" s="7" t="s">
        <v>26</v>
      </c>
      <c r="D6" s="38">
        <v>0.1</v>
      </c>
    </row>
    <row r="7" spans="1:9">
      <c r="A7" t="str">
        <f t="shared" si="0"/>
        <v>Conservador-DESELVOLVIMENTO</v>
      </c>
      <c r="B7" s="7" t="s">
        <v>32</v>
      </c>
      <c r="C7" s="7" t="s">
        <v>27</v>
      </c>
      <c r="D7" s="38">
        <v>0</v>
      </c>
    </row>
    <row r="8" spans="1:9">
      <c r="A8" t="str">
        <f t="shared" si="0"/>
        <v>Conservador-HOTELARIAS</v>
      </c>
      <c r="B8" s="7" t="s">
        <v>32</v>
      </c>
      <c r="C8" s="7" t="s">
        <v>28</v>
      </c>
      <c r="D8" s="38">
        <v>0</v>
      </c>
    </row>
    <row r="9" spans="1:9">
      <c r="A9" s="40" t="str">
        <f t="shared" si="0"/>
        <v>Moderado-PAPEL</v>
      </c>
      <c r="B9" s="40" t="s">
        <v>18</v>
      </c>
      <c r="C9" s="41" t="s">
        <v>23</v>
      </c>
      <c r="D9" s="44">
        <v>0.32</v>
      </c>
    </row>
    <row r="10" spans="1:9">
      <c r="A10" t="str">
        <f t="shared" si="0"/>
        <v>Moderado-TIJOLO</v>
      </c>
      <c r="B10" t="s">
        <v>18</v>
      </c>
      <c r="C10" s="7" t="s">
        <v>24</v>
      </c>
      <c r="D10" s="33">
        <v>0.35</v>
      </c>
    </row>
    <row r="11" spans="1:9">
      <c r="A11" t="str">
        <f t="shared" si="0"/>
        <v>Moderado-HÍBRIDOS</v>
      </c>
      <c r="B11" t="s">
        <v>18</v>
      </c>
      <c r="C11" s="7" t="s">
        <v>25</v>
      </c>
      <c r="D11" s="33">
        <v>0.08</v>
      </c>
    </row>
    <row r="12" spans="1:9">
      <c r="A12" t="str">
        <f t="shared" si="0"/>
        <v>Moderado-FOFs</v>
      </c>
      <c r="B12" t="s">
        <v>18</v>
      </c>
      <c r="C12" s="7" t="s">
        <v>26</v>
      </c>
      <c r="D12" s="33">
        <v>0.05</v>
      </c>
    </row>
    <row r="13" spans="1:9">
      <c r="A13" t="str">
        <f t="shared" si="0"/>
        <v>Moderado-DESELVOLVIMENTO</v>
      </c>
      <c r="B13" t="s">
        <v>18</v>
      </c>
      <c r="C13" s="7" t="s">
        <v>27</v>
      </c>
      <c r="D13" s="33">
        <v>0.1</v>
      </c>
    </row>
    <row r="14" spans="1:9">
      <c r="A14" t="str">
        <f t="shared" si="0"/>
        <v>Moderado-HOTELARIAS</v>
      </c>
      <c r="B14" t="s">
        <v>18</v>
      </c>
      <c r="C14" s="7" t="s">
        <v>28</v>
      </c>
      <c r="D14" s="33">
        <v>0.1</v>
      </c>
    </row>
    <row r="15" spans="1:9">
      <c r="A15" s="40" t="str">
        <f t="shared" si="0"/>
        <v>Agressivo-PAPEL</v>
      </c>
      <c r="B15" s="40" t="s">
        <v>34</v>
      </c>
      <c r="C15" s="41" t="s">
        <v>23</v>
      </c>
      <c r="D15" s="44">
        <v>0.5</v>
      </c>
    </row>
    <row r="16" spans="1:9">
      <c r="A16" t="str">
        <f t="shared" si="0"/>
        <v>Agressivo-TIJOLO</v>
      </c>
      <c r="B16" t="s">
        <v>34</v>
      </c>
      <c r="C16" s="7" t="s">
        <v>24</v>
      </c>
      <c r="D16" s="33">
        <v>0.1</v>
      </c>
    </row>
    <row r="17" spans="1:4">
      <c r="A17" t="str">
        <f t="shared" si="0"/>
        <v>Agressivo-HÍBRIDOS</v>
      </c>
      <c r="B17" t="s">
        <v>34</v>
      </c>
      <c r="C17" s="7" t="s">
        <v>25</v>
      </c>
      <c r="D17" s="33">
        <v>0.05</v>
      </c>
    </row>
    <row r="18" spans="1:4">
      <c r="A18" t="str">
        <f t="shared" si="0"/>
        <v>Agressivo-FOFs</v>
      </c>
      <c r="B18" t="s">
        <v>34</v>
      </c>
      <c r="C18" s="7" t="s">
        <v>26</v>
      </c>
      <c r="D18" s="33">
        <v>0.05</v>
      </c>
    </row>
    <row r="19" spans="1:4">
      <c r="A19" t="str">
        <f t="shared" si="0"/>
        <v>Agressivo-DESELVOLVIMENTO</v>
      </c>
      <c r="B19" t="s">
        <v>34</v>
      </c>
      <c r="C19" s="7" t="s">
        <v>27</v>
      </c>
      <c r="D19" s="33">
        <v>0.2</v>
      </c>
    </row>
    <row r="20" spans="1:4">
      <c r="A20" t="str">
        <f t="shared" si="0"/>
        <v>Agressivo-HOTELARIAS</v>
      </c>
      <c r="B20" t="s">
        <v>34</v>
      </c>
      <c r="C20" s="7" t="s">
        <v>28</v>
      </c>
      <c r="D20" s="3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2025-05-26T20:09:20Z</dcterms:created>
  <dcterms:modified xsi:type="dcterms:W3CDTF">2025-05-26T23:42:34Z</dcterms:modified>
  <cp:category/>
  <cp:contentStatus/>
</cp:coreProperties>
</file>