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informatyka i ekonometria\semestr 1\analiza wielowymiarowa\Projekt\Projekt poprawa\"/>
    </mc:Choice>
  </mc:AlternateContent>
  <xr:revisionPtr revIDLastSave="0" documentId="13_ncr:1_{D8AB0B84-BFD0-4585-BC0C-E3A3DFE7D4DF}" xr6:coauthVersionLast="47" xr6:coauthVersionMax="47" xr10:uidLastSave="{00000000-0000-0000-0000-000000000000}"/>
  <bookViews>
    <workbookView xWindow="-110" yWindow="-110" windowWidth="19420" windowHeight="10420" firstSheet="2" activeTab="5" xr2:uid="{6929B338-ABCA-44DA-9EF5-7E8FCFEAAE4A}"/>
  </bookViews>
  <sheets>
    <sheet name="Metoda wzorca bez wag" sheetId="1" r:id="rId1"/>
    <sheet name="Metoda wzorca z waga 1" sheetId="2" r:id="rId2"/>
    <sheet name="Wzorzec 2" sheetId="3" r:id="rId3"/>
    <sheet name="Metoda wzr z waga 2" sheetId="4" r:id="rId4"/>
    <sheet name="TOPSIS" sheetId="5" r:id="rId5"/>
    <sheet name="Metoda rangowa" sheetId="6" r:id="rId6"/>
    <sheet name="Metoda standaryzowanych sum (2)" sheetId="7" r:id="rId7"/>
    <sheet name="Metoda dystansów" sheetId="8" r:id="rId8"/>
    <sheet name="Poprawiony ranking" sheetId="9" r:id="rId9"/>
  </sheets>
  <definedNames>
    <definedName name="_xlchart.v5.0" hidden="1">'Metoda wzr z waga 2'!$A$66</definedName>
    <definedName name="_xlchart.v5.1" hidden="1">'Metoda wzr z waga 2'!$A$67:$A$82</definedName>
    <definedName name="_xlchart.v5.2" hidden="1">'Metoda wzr z waga 2'!$B$66</definedName>
    <definedName name="_xlchart.v5.3" hidden="1">'Metoda wzr z waga 2'!$B$67:$B$82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8" l="1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77" i="6"/>
  <c r="M39" i="8"/>
  <c r="E39" i="8"/>
  <c r="O38" i="8"/>
  <c r="G38" i="8"/>
  <c r="Q37" i="8"/>
  <c r="I37" i="8"/>
  <c r="K36" i="8"/>
  <c r="C36" i="8"/>
  <c r="M35" i="8"/>
  <c r="E35" i="8"/>
  <c r="O34" i="8"/>
  <c r="G34" i="8"/>
  <c r="Q33" i="8"/>
  <c r="I33" i="8"/>
  <c r="K32" i="8"/>
  <c r="C32" i="8"/>
  <c r="M31" i="8"/>
  <c r="E31" i="8"/>
  <c r="O30" i="8"/>
  <c r="G30" i="8"/>
  <c r="Q29" i="8"/>
  <c r="I29" i="8"/>
  <c r="K28" i="8"/>
  <c r="C28" i="8"/>
  <c r="M27" i="8"/>
  <c r="E27" i="8"/>
  <c r="O26" i="8"/>
  <c r="G26" i="8"/>
  <c r="Q25" i="8"/>
  <c r="I25" i="8"/>
  <c r="K24" i="8"/>
  <c r="C24" i="8"/>
  <c r="R19" i="8"/>
  <c r="R39" i="8" s="1"/>
  <c r="Q19" i="8"/>
  <c r="Q36" i="8" s="1"/>
  <c r="P19" i="8"/>
  <c r="P36" i="8" s="1"/>
  <c r="O19" i="8"/>
  <c r="O37" i="8" s="1"/>
  <c r="N19" i="8"/>
  <c r="N37" i="8" s="1"/>
  <c r="M19" i="8"/>
  <c r="M38" i="8" s="1"/>
  <c r="L19" i="8"/>
  <c r="L38" i="8" s="1"/>
  <c r="K19" i="8"/>
  <c r="K39" i="8" s="1"/>
  <c r="J19" i="8"/>
  <c r="J39" i="8" s="1"/>
  <c r="I19" i="8"/>
  <c r="I36" i="8" s="1"/>
  <c r="H19" i="8"/>
  <c r="H36" i="8" s="1"/>
  <c r="G19" i="8"/>
  <c r="G37" i="8" s="1"/>
  <c r="F19" i="8"/>
  <c r="F37" i="8" s="1"/>
  <c r="E19" i="8"/>
  <c r="E38" i="8" s="1"/>
  <c r="D19" i="8"/>
  <c r="D38" i="8" s="1"/>
  <c r="C19" i="8"/>
  <c r="C39" i="8" s="1"/>
  <c r="B19" i="8"/>
  <c r="B39" i="8" s="1"/>
  <c r="R40" i="7"/>
  <c r="Q40" i="7"/>
  <c r="J40" i="7"/>
  <c r="I40" i="7"/>
  <c r="B40" i="7"/>
  <c r="M39" i="7"/>
  <c r="L39" i="7"/>
  <c r="E39" i="7"/>
  <c r="D39" i="7"/>
  <c r="R37" i="7"/>
  <c r="K37" i="7"/>
  <c r="J37" i="7"/>
  <c r="C37" i="7"/>
  <c r="B37" i="7"/>
  <c r="M36" i="7"/>
  <c r="E36" i="7"/>
  <c r="Q35" i="7"/>
  <c r="P35" i="7"/>
  <c r="I35" i="7"/>
  <c r="H35" i="7"/>
  <c r="L34" i="7"/>
  <c r="K34" i="7"/>
  <c r="D34" i="7"/>
  <c r="C34" i="7"/>
  <c r="R32" i="7"/>
  <c r="Q32" i="7"/>
  <c r="J32" i="7"/>
  <c r="I32" i="7"/>
  <c r="B32" i="7"/>
  <c r="M31" i="7"/>
  <c r="L31" i="7"/>
  <c r="E31" i="7"/>
  <c r="D31" i="7"/>
  <c r="R29" i="7"/>
  <c r="K29" i="7"/>
  <c r="J29" i="7"/>
  <c r="C29" i="7"/>
  <c r="B29" i="7"/>
  <c r="M28" i="7"/>
  <c r="E28" i="7"/>
  <c r="Q27" i="7"/>
  <c r="P27" i="7"/>
  <c r="I27" i="7"/>
  <c r="H27" i="7"/>
  <c r="L26" i="7"/>
  <c r="K26" i="7"/>
  <c r="D26" i="7"/>
  <c r="C26" i="7"/>
  <c r="M20" i="7"/>
  <c r="E20" i="7"/>
  <c r="R19" i="7"/>
  <c r="R20" i="7" s="1"/>
  <c r="Q19" i="7"/>
  <c r="Q20" i="7" s="1"/>
  <c r="P19" i="7"/>
  <c r="P20" i="7" s="1"/>
  <c r="O19" i="7"/>
  <c r="O20" i="7" s="1"/>
  <c r="N19" i="7"/>
  <c r="N33" i="7" s="1"/>
  <c r="M19" i="7"/>
  <c r="L19" i="7"/>
  <c r="L20" i="7" s="1"/>
  <c r="K19" i="7"/>
  <c r="K20" i="7" s="1"/>
  <c r="J19" i="7"/>
  <c r="J20" i="7" s="1"/>
  <c r="I19" i="7"/>
  <c r="I20" i="7" s="1"/>
  <c r="H19" i="7"/>
  <c r="H20" i="7" s="1"/>
  <c r="G19" i="7"/>
  <c r="G20" i="7" s="1"/>
  <c r="F19" i="7"/>
  <c r="F36" i="7" s="1"/>
  <c r="E19" i="7"/>
  <c r="D19" i="7"/>
  <c r="D20" i="7" s="1"/>
  <c r="C19" i="7"/>
  <c r="C20" i="7" s="1"/>
  <c r="B19" i="7"/>
  <c r="B20" i="7" s="1"/>
  <c r="R18" i="7"/>
  <c r="R34" i="7" s="1"/>
  <c r="Q18" i="7"/>
  <c r="Q37" i="7" s="1"/>
  <c r="P18" i="7"/>
  <c r="P40" i="7" s="1"/>
  <c r="O18" i="7"/>
  <c r="O35" i="7" s="1"/>
  <c r="N18" i="7"/>
  <c r="N38" i="7" s="1"/>
  <c r="M18" i="7"/>
  <c r="M41" i="7" s="1"/>
  <c r="L18" i="7"/>
  <c r="L36" i="7" s="1"/>
  <c r="K18" i="7"/>
  <c r="K39" i="7" s="1"/>
  <c r="J18" i="7"/>
  <c r="J34" i="7" s="1"/>
  <c r="I18" i="7"/>
  <c r="I37" i="7" s="1"/>
  <c r="H18" i="7"/>
  <c r="H40" i="7" s="1"/>
  <c r="G18" i="7"/>
  <c r="G35" i="7" s="1"/>
  <c r="F18" i="7"/>
  <c r="F38" i="7" s="1"/>
  <c r="E18" i="7"/>
  <c r="E41" i="7" s="1"/>
  <c r="D18" i="7"/>
  <c r="D36" i="7" s="1"/>
  <c r="C18" i="7"/>
  <c r="C39" i="7" s="1"/>
  <c r="B18" i="7"/>
  <c r="B34" i="7" s="1"/>
  <c r="Q72" i="6"/>
  <c r="O72" i="6"/>
  <c r="M72" i="6"/>
  <c r="K72" i="6"/>
  <c r="I72" i="6"/>
  <c r="G72" i="6"/>
  <c r="E72" i="6"/>
  <c r="C72" i="6"/>
  <c r="Q71" i="6"/>
  <c r="O71" i="6"/>
  <c r="M71" i="6"/>
  <c r="K71" i="6"/>
  <c r="I71" i="6"/>
  <c r="G71" i="6"/>
  <c r="E71" i="6"/>
  <c r="C71" i="6"/>
  <c r="Q70" i="6"/>
  <c r="O70" i="6"/>
  <c r="M70" i="6"/>
  <c r="K70" i="6"/>
  <c r="I70" i="6"/>
  <c r="G70" i="6"/>
  <c r="E70" i="6"/>
  <c r="C70" i="6"/>
  <c r="Q69" i="6"/>
  <c r="O69" i="6"/>
  <c r="M69" i="6"/>
  <c r="K69" i="6"/>
  <c r="I69" i="6"/>
  <c r="G69" i="6"/>
  <c r="E69" i="6"/>
  <c r="C69" i="6"/>
  <c r="Q68" i="6"/>
  <c r="O68" i="6"/>
  <c r="M68" i="6"/>
  <c r="K68" i="6"/>
  <c r="I68" i="6"/>
  <c r="G68" i="6"/>
  <c r="E68" i="6"/>
  <c r="C68" i="6"/>
  <c r="Q67" i="6"/>
  <c r="O67" i="6"/>
  <c r="M67" i="6"/>
  <c r="K67" i="6"/>
  <c r="I67" i="6"/>
  <c r="G67" i="6"/>
  <c r="E67" i="6"/>
  <c r="C67" i="6"/>
  <c r="Q66" i="6"/>
  <c r="O66" i="6"/>
  <c r="M66" i="6"/>
  <c r="K66" i="6"/>
  <c r="I66" i="6"/>
  <c r="G66" i="6"/>
  <c r="E66" i="6"/>
  <c r="C66" i="6"/>
  <c r="Q65" i="6"/>
  <c r="O65" i="6"/>
  <c r="M65" i="6"/>
  <c r="K65" i="6"/>
  <c r="I65" i="6"/>
  <c r="G65" i="6"/>
  <c r="E65" i="6"/>
  <c r="C65" i="6"/>
  <c r="Q64" i="6"/>
  <c r="O64" i="6"/>
  <c r="M64" i="6"/>
  <c r="K64" i="6"/>
  <c r="I64" i="6"/>
  <c r="G64" i="6"/>
  <c r="E64" i="6"/>
  <c r="C64" i="6"/>
  <c r="Q63" i="6"/>
  <c r="O63" i="6"/>
  <c r="M63" i="6"/>
  <c r="K63" i="6"/>
  <c r="I63" i="6"/>
  <c r="G63" i="6"/>
  <c r="E63" i="6"/>
  <c r="C63" i="6"/>
  <c r="Q62" i="6"/>
  <c r="O62" i="6"/>
  <c r="M62" i="6"/>
  <c r="K62" i="6"/>
  <c r="I62" i="6"/>
  <c r="G62" i="6"/>
  <c r="E62" i="6"/>
  <c r="C62" i="6"/>
  <c r="Q61" i="6"/>
  <c r="O61" i="6"/>
  <c r="M61" i="6"/>
  <c r="K61" i="6"/>
  <c r="I61" i="6"/>
  <c r="G61" i="6"/>
  <c r="E61" i="6"/>
  <c r="C61" i="6"/>
  <c r="Q60" i="6"/>
  <c r="O60" i="6"/>
  <c r="M60" i="6"/>
  <c r="K60" i="6"/>
  <c r="I60" i="6"/>
  <c r="G60" i="6"/>
  <c r="E60" i="6"/>
  <c r="C60" i="6"/>
  <c r="Q59" i="6"/>
  <c r="O59" i="6"/>
  <c r="M59" i="6"/>
  <c r="K59" i="6"/>
  <c r="I59" i="6"/>
  <c r="G59" i="6"/>
  <c r="E59" i="6"/>
  <c r="C59" i="6"/>
  <c r="Q58" i="6"/>
  <c r="O58" i="6"/>
  <c r="M58" i="6"/>
  <c r="K58" i="6"/>
  <c r="I58" i="6"/>
  <c r="G58" i="6"/>
  <c r="E58" i="6"/>
  <c r="C58" i="6"/>
  <c r="Q57" i="6"/>
  <c r="O57" i="6"/>
  <c r="M57" i="6"/>
  <c r="K57" i="6"/>
  <c r="I57" i="6"/>
  <c r="G57" i="6"/>
  <c r="E57" i="6"/>
  <c r="C57" i="6"/>
  <c r="S54" i="6"/>
  <c r="Q54" i="6"/>
  <c r="O54" i="6"/>
  <c r="M54" i="6"/>
  <c r="K54" i="6"/>
  <c r="I54" i="6"/>
  <c r="G54" i="6"/>
  <c r="E54" i="6"/>
  <c r="C54" i="6"/>
  <c r="S53" i="6"/>
  <c r="Q53" i="6"/>
  <c r="O53" i="6"/>
  <c r="M53" i="6"/>
  <c r="K53" i="6"/>
  <c r="I53" i="6"/>
  <c r="G53" i="6"/>
  <c r="E53" i="6"/>
  <c r="C53" i="6"/>
  <c r="S52" i="6"/>
  <c r="Q52" i="6"/>
  <c r="O52" i="6"/>
  <c r="M52" i="6"/>
  <c r="K52" i="6"/>
  <c r="I52" i="6"/>
  <c r="G52" i="6"/>
  <c r="E52" i="6"/>
  <c r="C52" i="6"/>
  <c r="S51" i="6"/>
  <c r="Q51" i="6"/>
  <c r="O51" i="6"/>
  <c r="M51" i="6"/>
  <c r="K51" i="6"/>
  <c r="I51" i="6"/>
  <c r="G51" i="6"/>
  <c r="E51" i="6"/>
  <c r="C51" i="6"/>
  <c r="S50" i="6"/>
  <c r="Q50" i="6"/>
  <c r="O50" i="6"/>
  <c r="M50" i="6"/>
  <c r="K50" i="6"/>
  <c r="I50" i="6"/>
  <c r="G50" i="6"/>
  <c r="E50" i="6"/>
  <c r="C50" i="6"/>
  <c r="S49" i="6"/>
  <c r="Q49" i="6"/>
  <c r="O49" i="6"/>
  <c r="M49" i="6"/>
  <c r="K49" i="6"/>
  <c r="I49" i="6"/>
  <c r="G49" i="6"/>
  <c r="E49" i="6"/>
  <c r="C49" i="6"/>
  <c r="S48" i="6"/>
  <c r="Q48" i="6"/>
  <c r="O48" i="6"/>
  <c r="M48" i="6"/>
  <c r="K48" i="6"/>
  <c r="I48" i="6"/>
  <c r="G48" i="6"/>
  <c r="E48" i="6"/>
  <c r="C48" i="6"/>
  <c r="S47" i="6"/>
  <c r="Q47" i="6"/>
  <c r="O47" i="6"/>
  <c r="M47" i="6"/>
  <c r="K47" i="6"/>
  <c r="I47" i="6"/>
  <c r="G47" i="6"/>
  <c r="E47" i="6"/>
  <c r="C47" i="6"/>
  <c r="S46" i="6"/>
  <c r="Q46" i="6"/>
  <c r="O46" i="6"/>
  <c r="M46" i="6"/>
  <c r="K46" i="6"/>
  <c r="I46" i="6"/>
  <c r="G46" i="6"/>
  <c r="E46" i="6"/>
  <c r="C46" i="6"/>
  <c r="S45" i="6"/>
  <c r="Q45" i="6"/>
  <c r="O45" i="6"/>
  <c r="M45" i="6"/>
  <c r="K45" i="6"/>
  <c r="I45" i="6"/>
  <c r="G45" i="6"/>
  <c r="E45" i="6"/>
  <c r="C45" i="6"/>
  <c r="S44" i="6"/>
  <c r="Q44" i="6"/>
  <c r="O44" i="6"/>
  <c r="M44" i="6"/>
  <c r="K44" i="6"/>
  <c r="I44" i="6"/>
  <c r="G44" i="6"/>
  <c r="E44" i="6"/>
  <c r="C44" i="6"/>
  <c r="S43" i="6"/>
  <c r="Q43" i="6"/>
  <c r="O43" i="6"/>
  <c r="M43" i="6"/>
  <c r="K43" i="6"/>
  <c r="I43" i="6"/>
  <c r="G43" i="6"/>
  <c r="E43" i="6"/>
  <c r="C43" i="6"/>
  <c r="S42" i="6"/>
  <c r="Q42" i="6"/>
  <c r="O42" i="6"/>
  <c r="M42" i="6"/>
  <c r="K42" i="6"/>
  <c r="I42" i="6"/>
  <c r="G42" i="6"/>
  <c r="E42" i="6"/>
  <c r="C42" i="6"/>
  <c r="S41" i="6"/>
  <c r="Q41" i="6"/>
  <c r="O41" i="6"/>
  <c r="M41" i="6"/>
  <c r="K41" i="6"/>
  <c r="I41" i="6"/>
  <c r="G41" i="6"/>
  <c r="E41" i="6"/>
  <c r="C41" i="6"/>
  <c r="S40" i="6"/>
  <c r="Q40" i="6"/>
  <c r="O40" i="6"/>
  <c r="M40" i="6"/>
  <c r="K40" i="6"/>
  <c r="I40" i="6"/>
  <c r="G40" i="6"/>
  <c r="E40" i="6"/>
  <c r="C40" i="6"/>
  <c r="S39" i="6"/>
  <c r="Q39" i="6"/>
  <c r="O39" i="6"/>
  <c r="M39" i="6"/>
  <c r="K39" i="6"/>
  <c r="I39" i="6"/>
  <c r="G39" i="6"/>
  <c r="E39" i="6"/>
  <c r="C39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R25" i="5"/>
  <c r="R41" i="5" s="1"/>
  <c r="R42" i="5" s="1"/>
  <c r="Q25" i="5"/>
  <c r="P25" i="5"/>
  <c r="P41" i="5" s="1"/>
  <c r="P42" i="5" s="1"/>
  <c r="O25" i="5"/>
  <c r="N25" i="5"/>
  <c r="M25" i="5"/>
  <c r="L25" i="5"/>
  <c r="K25" i="5"/>
  <c r="J25" i="5"/>
  <c r="J41" i="5" s="1"/>
  <c r="J42" i="5" s="1"/>
  <c r="I25" i="5"/>
  <c r="H25" i="5"/>
  <c r="H41" i="5" s="1"/>
  <c r="H42" i="5" s="1"/>
  <c r="G25" i="5"/>
  <c r="F25" i="5"/>
  <c r="E25" i="5"/>
  <c r="D25" i="5"/>
  <c r="C25" i="5"/>
  <c r="B25" i="5"/>
  <c r="B41" i="5" s="1"/>
  <c r="B42" i="5" s="1"/>
  <c r="Q20" i="5"/>
  <c r="I20" i="5"/>
  <c r="D20" i="5"/>
  <c r="R19" i="5"/>
  <c r="R20" i="5" s="1"/>
  <c r="Q19" i="5"/>
  <c r="P19" i="5"/>
  <c r="O19" i="5"/>
  <c r="O20" i="5" s="1"/>
  <c r="N19" i="5"/>
  <c r="M19" i="5"/>
  <c r="M20" i="5" s="1"/>
  <c r="L19" i="5"/>
  <c r="K19" i="5"/>
  <c r="J19" i="5"/>
  <c r="J20" i="5" s="1"/>
  <c r="I19" i="5"/>
  <c r="H19" i="5"/>
  <c r="H20" i="5" s="1"/>
  <c r="G19" i="5"/>
  <c r="G20" i="5" s="1"/>
  <c r="F19" i="5"/>
  <c r="E19" i="5"/>
  <c r="E20" i="5" s="1"/>
  <c r="D19" i="5"/>
  <c r="C19" i="5"/>
  <c r="B19" i="5"/>
  <c r="B20" i="5" s="1"/>
  <c r="R18" i="5"/>
  <c r="Q18" i="5"/>
  <c r="P18" i="5"/>
  <c r="P20" i="5" s="1"/>
  <c r="O18" i="5"/>
  <c r="N18" i="5"/>
  <c r="M18" i="5"/>
  <c r="L18" i="5"/>
  <c r="L20" i="5" s="1"/>
  <c r="K18" i="5"/>
  <c r="J18" i="5"/>
  <c r="I18" i="5"/>
  <c r="H18" i="5"/>
  <c r="G18" i="5"/>
  <c r="F18" i="5"/>
  <c r="E18" i="5"/>
  <c r="D18" i="5"/>
  <c r="C18" i="5"/>
  <c r="B18" i="5"/>
  <c r="P41" i="4"/>
  <c r="H41" i="4"/>
  <c r="Q40" i="4"/>
  <c r="I40" i="4"/>
  <c r="R39" i="4"/>
  <c r="J39" i="4"/>
  <c r="B39" i="4"/>
  <c r="D37" i="4"/>
  <c r="M36" i="4"/>
  <c r="E36" i="4"/>
  <c r="N35" i="4"/>
  <c r="F35" i="4"/>
  <c r="O34" i="4"/>
  <c r="G34" i="4"/>
  <c r="P33" i="4"/>
  <c r="H33" i="4"/>
  <c r="Q32" i="4"/>
  <c r="I32" i="4"/>
  <c r="R31" i="4"/>
  <c r="J31" i="4"/>
  <c r="B31" i="4"/>
  <c r="L29" i="4"/>
  <c r="D29" i="4"/>
  <c r="M28" i="4"/>
  <c r="E28" i="4"/>
  <c r="N27" i="4"/>
  <c r="F27" i="4"/>
  <c r="O26" i="4"/>
  <c r="G26" i="4"/>
  <c r="S21" i="4"/>
  <c r="R20" i="4"/>
  <c r="J20" i="4"/>
  <c r="B20" i="4"/>
  <c r="R19" i="4"/>
  <c r="Q19" i="4"/>
  <c r="Q20" i="4" s="1"/>
  <c r="P19" i="4"/>
  <c r="O19" i="4"/>
  <c r="O20" i="4" s="1"/>
  <c r="N19" i="4"/>
  <c r="N20" i="4" s="1"/>
  <c r="M19" i="4"/>
  <c r="M20" i="4" s="1"/>
  <c r="L19" i="4"/>
  <c r="K19" i="4"/>
  <c r="K20" i="4" s="1"/>
  <c r="J19" i="4"/>
  <c r="I19" i="4"/>
  <c r="I20" i="4" s="1"/>
  <c r="H19" i="4"/>
  <c r="H20" i="4" s="1"/>
  <c r="G19" i="4"/>
  <c r="G20" i="4" s="1"/>
  <c r="F19" i="4"/>
  <c r="F20" i="4" s="1"/>
  <c r="E19" i="4"/>
  <c r="E20" i="4" s="1"/>
  <c r="D19" i="4"/>
  <c r="C19" i="4"/>
  <c r="C20" i="4" s="1"/>
  <c r="B19" i="4"/>
  <c r="R18" i="4"/>
  <c r="R38" i="4" s="1"/>
  <c r="Q18" i="4"/>
  <c r="Q39" i="4" s="1"/>
  <c r="P18" i="4"/>
  <c r="P40" i="4" s="1"/>
  <c r="O18" i="4"/>
  <c r="O41" i="4" s="1"/>
  <c r="N18" i="4"/>
  <c r="N34" i="4" s="1"/>
  <c r="M18" i="4"/>
  <c r="M35" i="4" s="1"/>
  <c r="L18" i="4"/>
  <c r="L37" i="4" s="1"/>
  <c r="K18" i="4"/>
  <c r="J18" i="4"/>
  <c r="J38" i="4" s="1"/>
  <c r="I18" i="4"/>
  <c r="I39" i="4" s="1"/>
  <c r="H18" i="4"/>
  <c r="H40" i="4" s="1"/>
  <c r="G18" i="4"/>
  <c r="G41" i="4" s="1"/>
  <c r="F18" i="4"/>
  <c r="F34" i="4" s="1"/>
  <c r="E18" i="4"/>
  <c r="E35" i="4" s="1"/>
  <c r="D18" i="4"/>
  <c r="C18" i="4"/>
  <c r="B18" i="4"/>
  <c r="B38" i="4" s="1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R23" i="3"/>
  <c r="R39" i="3" s="1"/>
  <c r="Q23" i="3"/>
  <c r="P23" i="3"/>
  <c r="O23" i="3"/>
  <c r="O39" i="3" s="1"/>
  <c r="N23" i="3"/>
  <c r="M23" i="3"/>
  <c r="L23" i="3"/>
  <c r="K23" i="3"/>
  <c r="J23" i="3"/>
  <c r="J39" i="3" s="1"/>
  <c r="I23" i="3"/>
  <c r="H23" i="3"/>
  <c r="G23" i="3"/>
  <c r="G39" i="3" s="1"/>
  <c r="F23" i="3"/>
  <c r="E23" i="3"/>
  <c r="D23" i="3"/>
  <c r="C23" i="3"/>
  <c r="B23" i="3"/>
  <c r="B39" i="3" s="1"/>
  <c r="R22" i="3"/>
  <c r="Q22" i="3"/>
  <c r="Q39" i="3" s="1"/>
  <c r="P22" i="3"/>
  <c r="P39" i="3" s="1"/>
  <c r="O22" i="3"/>
  <c r="N22" i="3"/>
  <c r="N39" i="3" s="1"/>
  <c r="M22" i="3"/>
  <c r="M39" i="3" s="1"/>
  <c r="L22" i="3"/>
  <c r="L39" i="3" s="1"/>
  <c r="K22" i="3"/>
  <c r="K39" i="3" s="1"/>
  <c r="J22" i="3"/>
  <c r="I22" i="3"/>
  <c r="I39" i="3" s="1"/>
  <c r="H22" i="3"/>
  <c r="H39" i="3" s="1"/>
  <c r="G22" i="3"/>
  <c r="F22" i="3"/>
  <c r="F39" i="3" s="1"/>
  <c r="E22" i="3"/>
  <c r="E39" i="3" s="1"/>
  <c r="D22" i="3"/>
  <c r="D39" i="3" s="1"/>
  <c r="C22" i="3"/>
  <c r="C39" i="3" s="1"/>
  <c r="B22" i="3"/>
  <c r="N20" i="2"/>
  <c r="M20" i="2"/>
  <c r="R19" i="2"/>
  <c r="R20" i="2" s="1"/>
  <c r="Q19" i="2"/>
  <c r="P19" i="2"/>
  <c r="O19" i="2"/>
  <c r="O20" i="2" s="1"/>
  <c r="N19" i="2"/>
  <c r="M19" i="2"/>
  <c r="L19" i="2"/>
  <c r="K19" i="2"/>
  <c r="K20" i="2" s="1"/>
  <c r="J19" i="2"/>
  <c r="I19" i="2"/>
  <c r="I20" i="2" s="1"/>
  <c r="H19" i="2"/>
  <c r="G19" i="2"/>
  <c r="G20" i="2" s="1"/>
  <c r="F19" i="2"/>
  <c r="F20" i="2" s="1"/>
  <c r="E19" i="2"/>
  <c r="D19" i="2"/>
  <c r="C19" i="2"/>
  <c r="C20" i="2" s="1"/>
  <c r="B19" i="2"/>
  <c r="B20" i="2" s="1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9" i="1"/>
  <c r="R20" i="1" s="1"/>
  <c r="Q19" i="1"/>
  <c r="Q20" i="1" s="1"/>
  <c r="P19" i="1"/>
  <c r="P20" i="1" s="1"/>
  <c r="O19" i="1"/>
  <c r="O20" i="1" s="1"/>
  <c r="N19" i="1"/>
  <c r="N20" i="1" s="1"/>
  <c r="M19" i="1"/>
  <c r="L19" i="1"/>
  <c r="L20" i="1" s="1"/>
  <c r="K19" i="1"/>
  <c r="K20" i="1" s="1"/>
  <c r="J19" i="1"/>
  <c r="I19" i="1"/>
  <c r="I20" i="1" s="1"/>
  <c r="H19" i="1"/>
  <c r="H20" i="1" s="1"/>
  <c r="G19" i="1"/>
  <c r="G20" i="1" s="1"/>
  <c r="F19" i="1"/>
  <c r="F20" i="1" s="1"/>
  <c r="E19" i="1"/>
  <c r="E20" i="1" s="1"/>
  <c r="D19" i="1"/>
  <c r="D20" i="1" s="1"/>
  <c r="C19" i="1"/>
  <c r="C20" i="1" s="1"/>
  <c r="B19" i="1"/>
  <c r="R18" i="1"/>
  <c r="R53" i="1" s="1"/>
  <c r="Q18" i="1"/>
  <c r="Q54" i="1" s="1"/>
  <c r="P18" i="1"/>
  <c r="P51" i="1" s="1"/>
  <c r="O18" i="1"/>
  <c r="O50" i="1" s="1"/>
  <c r="N18" i="1"/>
  <c r="N51" i="1" s="1"/>
  <c r="M18" i="1"/>
  <c r="M50" i="1" s="1"/>
  <c r="L18" i="1"/>
  <c r="L44" i="1" s="1"/>
  <c r="K18" i="1"/>
  <c r="K56" i="1" s="1"/>
  <c r="J18" i="1"/>
  <c r="J57" i="1" s="1"/>
  <c r="I18" i="1"/>
  <c r="I58" i="1" s="1"/>
  <c r="H18" i="1"/>
  <c r="H49" i="1" s="1"/>
  <c r="G18" i="1"/>
  <c r="G58" i="1" s="1"/>
  <c r="F18" i="1"/>
  <c r="F46" i="1" s="1"/>
  <c r="E18" i="1"/>
  <c r="E58" i="1" s="1"/>
  <c r="D18" i="1"/>
  <c r="D55" i="1" s="1"/>
  <c r="C18" i="1"/>
  <c r="C48" i="1" s="1"/>
  <c r="B18" i="1"/>
  <c r="B46" i="1" s="1"/>
  <c r="J24" i="8" l="1"/>
  <c r="R24" i="8"/>
  <c r="H25" i="8"/>
  <c r="P25" i="8"/>
  <c r="F26" i="8"/>
  <c r="N26" i="8"/>
  <c r="D27" i="8"/>
  <c r="L27" i="8"/>
  <c r="B28" i="8"/>
  <c r="J28" i="8"/>
  <c r="R28" i="8"/>
  <c r="H29" i="8"/>
  <c r="P29" i="8"/>
  <c r="F30" i="8"/>
  <c r="N30" i="8"/>
  <c r="D31" i="8"/>
  <c r="L31" i="8"/>
  <c r="B32" i="8"/>
  <c r="J32" i="8"/>
  <c r="R32" i="8"/>
  <c r="H33" i="8"/>
  <c r="P33" i="8"/>
  <c r="F34" i="8"/>
  <c r="N34" i="8"/>
  <c r="D35" i="8"/>
  <c r="L35" i="8"/>
  <c r="B36" i="8"/>
  <c r="J36" i="8"/>
  <c r="R36" i="8"/>
  <c r="H37" i="8"/>
  <c r="P37" i="8"/>
  <c r="F38" i="8"/>
  <c r="N38" i="8"/>
  <c r="D39" i="8"/>
  <c r="L39" i="8"/>
  <c r="D24" i="8"/>
  <c r="L24" i="8"/>
  <c r="B25" i="8"/>
  <c r="J25" i="8"/>
  <c r="R25" i="8"/>
  <c r="H26" i="8"/>
  <c r="P26" i="8"/>
  <c r="F27" i="8"/>
  <c r="N27" i="8"/>
  <c r="D28" i="8"/>
  <c r="L28" i="8"/>
  <c r="B29" i="8"/>
  <c r="J29" i="8"/>
  <c r="R29" i="8"/>
  <c r="H30" i="8"/>
  <c r="P30" i="8"/>
  <c r="F31" i="8"/>
  <c r="N31" i="8"/>
  <c r="D32" i="8"/>
  <c r="L32" i="8"/>
  <c r="B33" i="8"/>
  <c r="J33" i="8"/>
  <c r="R33" i="8"/>
  <c r="H34" i="8"/>
  <c r="P34" i="8"/>
  <c r="F35" i="8"/>
  <c r="N35" i="8"/>
  <c r="D36" i="8"/>
  <c r="L36" i="8"/>
  <c r="B37" i="8"/>
  <c r="J37" i="8"/>
  <c r="R37" i="8"/>
  <c r="H38" i="8"/>
  <c r="P38" i="8"/>
  <c r="F39" i="8"/>
  <c r="N39" i="8"/>
  <c r="S39" i="8" s="1"/>
  <c r="E24" i="8"/>
  <c r="M24" i="8"/>
  <c r="C25" i="8"/>
  <c r="K25" i="8"/>
  <c r="I26" i="8"/>
  <c r="Q26" i="8"/>
  <c r="G27" i="8"/>
  <c r="O27" i="8"/>
  <c r="E28" i="8"/>
  <c r="M28" i="8"/>
  <c r="C29" i="8"/>
  <c r="K29" i="8"/>
  <c r="I30" i="8"/>
  <c r="Q30" i="8"/>
  <c r="G31" i="8"/>
  <c r="O31" i="8"/>
  <c r="E32" i="8"/>
  <c r="M32" i="8"/>
  <c r="C33" i="8"/>
  <c r="K33" i="8"/>
  <c r="I34" i="8"/>
  <c r="Q34" i="8"/>
  <c r="G35" i="8"/>
  <c r="O35" i="8"/>
  <c r="E36" i="8"/>
  <c r="M36" i="8"/>
  <c r="C37" i="8"/>
  <c r="K37" i="8"/>
  <c r="I38" i="8"/>
  <c r="Q38" i="8"/>
  <c r="G39" i="8"/>
  <c r="O39" i="8"/>
  <c r="F24" i="8"/>
  <c r="N24" i="8"/>
  <c r="D25" i="8"/>
  <c r="L25" i="8"/>
  <c r="B26" i="8"/>
  <c r="J26" i="8"/>
  <c r="R26" i="8"/>
  <c r="H27" i="8"/>
  <c r="P27" i="8"/>
  <c r="F28" i="8"/>
  <c r="N28" i="8"/>
  <c r="D29" i="8"/>
  <c r="L29" i="8"/>
  <c r="B30" i="8"/>
  <c r="S30" i="8" s="1"/>
  <c r="J30" i="8"/>
  <c r="R30" i="8"/>
  <c r="H31" i="8"/>
  <c r="P31" i="8"/>
  <c r="F32" i="8"/>
  <c r="N32" i="8"/>
  <c r="D33" i="8"/>
  <c r="L33" i="8"/>
  <c r="B34" i="8"/>
  <c r="J34" i="8"/>
  <c r="R34" i="8"/>
  <c r="H35" i="8"/>
  <c r="P35" i="8"/>
  <c r="F36" i="8"/>
  <c r="N36" i="8"/>
  <c r="D37" i="8"/>
  <c r="L37" i="8"/>
  <c r="B38" i="8"/>
  <c r="J38" i="8"/>
  <c r="R38" i="8"/>
  <c r="H39" i="8"/>
  <c r="P39" i="8"/>
  <c r="G24" i="8"/>
  <c r="O24" i="8"/>
  <c r="E25" i="8"/>
  <c r="M25" i="8"/>
  <c r="C26" i="8"/>
  <c r="K26" i="8"/>
  <c r="I27" i="8"/>
  <c r="Q27" i="8"/>
  <c r="G28" i="8"/>
  <c r="O28" i="8"/>
  <c r="E29" i="8"/>
  <c r="M29" i="8"/>
  <c r="C30" i="8"/>
  <c r="K30" i="8"/>
  <c r="I31" i="8"/>
  <c r="Q31" i="8"/>
  <c r="G32" i="8"/>
  <c r="O32" i="8"/>
  <c r="E33" i="8"/>
  <c r="M33" i="8"/>
  <c r="C34" i="8"/>
  <c r="K34" i="8"/>
  <c r="I35" i="8"/>
  <c r="Q35" i="8"/>
  <c r="G36" i="8"/>
  <c r="O36" i="8"/>
  <c r="E37" i="8"/>
  <c r="M37" i="8"/>
  <c r="C38" i="8"/>
  <c r="K38" i="8"/>
  <c r="I39" i="8"/>
  <c r="Q39" i="8"/>
  <c r="H24" i="8"/>
  <c r="P24" i="8"/>
  <c r="F25" i="8"/>
  <c r="N25" i="8"/>
  <c r="D26" i="8"/>
  <c r="L26" i="8"/>
  <c r="B27" i="8"/>
  <c r="J27" i="8"/>
  <c r="R27" i="8"/>
  <c r="H28" i="8"/>
  <c r="P28" i="8"/>
  <c r="F29" i="8"/>
  <c r="N29" i="8"/>
  <c r="D30" i="8"/>
  <c r="L30" i="8"/>
  <c r="B31" i="8"/>
  <c r="J31" i="8"/>
  <c r="R31" i="8"/>
  <c r="H32" i="8"/>
  <c r="P32" i="8"/>
  <c r="F33" i="8"/>
  <c r="N33" i="8"/>
  <c r="D34" i="8"/>
  <c r="L34" i="8"/>
  <c r="B35" i="8"/>
  <c r="J35" i="8"/>
  <c r="R35" i="8"/>
  <c r="I24" i="8"/>
  <c r="Q24" i="8"/>
  <c r="G25" i="8"/>
  <c r="O25" i="8"/>
  <c r="E26" i="8"/>
  <c r="M26" i="8"/>
  <c r="C27" i="8"/>
  <c r="K27" i="8"/>
  <c r="I28" i="8"/>
  <c r="Q28" i="8"/>
  <c r="G29" i="8"/>
  <c r="O29" i="8"/>
  <c r="E30" i="8"/>
  <c r="M30" i="8"/>
  <c r="C31" i="8"/>
  <c r="K31" i="8"/>
  <c r="I32" i="8"/>
  <c r="Q32" i="8"/>
  <c r="G33" i="8"/>
  <c r="O33" i="8"/>
  <c r="E34" i="8"/>
  <c r="M34" i="8"/>
  <c r="C35" i="8"/>
  <c r="K35" i="8"/>
  <c r="G30" i="7"/>
  <c r="O38" i="7"/>
  <c r="N41" i="7"/>
  <c r="F20" i="7"/>
  <c r="H38" i="7"/>
  <c r="P38" i="7"/>
  <c r="O41" i="7"/>
  <c r="E26" i="7"/>
  <c r="M26" i="7"/>
  <c r="B27" i="7"/>
  <c r="J27" i="7"/>
  <c r="R27" i="7"/>
  <c r="G28" i="7"/>
  <c r="O28" i="7"/>
  <c r="D29" i="7"/>
  <c r="S29" i="7" s="1"/>
  <c r="L29" i="7"/>
  <c r="I30" i="7"/>
  <c r="Q30" i="7"/>
  <c r="F31" i="7"/>
  <c r="N31" i="7"/>
  <c r="C32" i="7"/>
  <c r="S32" i="7" s="1"/>
  <c r="K32" i="7"/>
  <c r="H33" i="7"/>
  <c r="P33" i="7"/>
  <c r="E34" i="7"/>
  <c r="S34" i="7" s="1"/>
  <c r="M34" i="7"/>
  <c r="B35" i="7"/>
  <c r="J35" i="7"/>
  <c r="R35" i="7"/>
  <c r="G36" i="7"/>
  <c r="O36" i="7"/>
  <c r="D37" i="7"/>
  <c r="S37" i="7" s="1"/>
  <c r="L37" i="7"/>
  <c r="I38" i="7"/>
  <c r="Q38" i="7"/>
  <c r="F39" i="7"/>
  <c r="N39" i="7"/>
  <c r="C40" i="7"/>
  <c r="S40" i="7" s="1"/>
  <c r="K40" i="7"/>
  <c r="H41" i="7"/>
  <c r="P41" i="7"/>
  <c r="N20" i="7"/>
  <c r="S20" i="7" s="1"/>
  <c r="P30" i="7"/>
  <c r="G33" i="7"/>
  <c r="F26" i="7"/>
  <c r="N26" i="7"/>
  <c r="C27" i="7"/>
  <c r="K27" i="7"/>
  <c r="H28" i="7"/>
  <c r="P28" i="7"/>
  <c r="E29" i="7"/>
  <c r="M29" i="7"/>
  <c r="B30" i="7"/>
  <c r="J30" i="7"/>
  <c r="R30" i="7"/>
  <c r="G31" i="7"/>
  <c r="O31" i="7"/>
  <c r="D32" i="7"/>
  <c r="L32" i="7"/>
  <c r="I33" i="7"/>
  <c r="Q33" i="7"/>
  <c r="F34" i="7"/>
  <c r="N34" i="7"/>
  <c r="C35" i="7"/>
  <c r="K35" i="7"/>
  <c r="H36" i="7"/>
  <c r="P36" i="7"/>
  <c r="E37" i="7"/>
  <c r="M37" i="7"/>
  <c r="B38" i="7"/>
  <c r="J38" i="7"/>
  <c r="R38" i="7"/>
  <c r="G39" i="7"/>
  <c r="O39" i="7"/>
  <c r="D40" i="7"/>
  <c r="L40" i="7"/>
  <c r="I41" i="7"/>
  <c r="Q41" i="7"/>
  <c r="O30" i="7"/>
  <c r="G26" i="7"/>
  <c r="O26" i="7"/>
  <c r="D27" i="7"/>
  <c r="L27" i="7"/>
  <c r="I28" i="7"/>
  <c r="Q28" i="7"/>
  <c r="F29" i="7"/>
  <c r="N29" i="7"/>
  <c r="C30" i="7"/>
  <c r="K30" i="7"/>
  <c r="H31" i="7"/>
  <c r="P31" i="7"/>
  <c r="E32" i="7"/>
  <c r="M32" i="7"/>
  <c r="B33" i="7"/>
  <c r="J33" i="7"/>
  <c r="R33" i="7"/>
  <c r="G34" i="7"/>
  <c r="O34" i="7"/>
  <c r="D35" i="7"/>
  <c r="L35" i="7"/>
  <c r="I36" i="7"/>
  <c r="Q36" i="7"/>
  <c r="F37" i="7"/>
  <c r="N37" i="7"/>
  <c r="C38" i="7"/>
  <c r="K38" i="7"/>
  <c r="H39" i="7"/>
  <c r="P39" i="7"/>
  <c r="E40" i="7"/>
  <c r="M40" i="7"/>
  <c r="B41" i="7"/>
  <c r="J41" i="7"/>
  <c r="R41" i="7"/>
  <c r="F33" i="7"/>
  <c r="G41" i="7"/>
  <c r="H26" i="7"/>
  <c r="P26" i="7"/>
  <c r="E27" i="7"/>
  <c r="M27" i="7"/>
  <c r="B28" i="7"/>
  <c r="J28" i="7"/>
  <c r="R28" i="7"/>
  <c r="G29" i="7"/>
  <c r="O29" i="7"/>
  <c r="D30" i="7"/>
  <c r="L30" i="7"/>
  <c r="I31" i="7"/>
  <c r="Q31" i="7"/>
  <c r="F32" i="7"/>
  <c r="N32" i="7"/>
  <c r="C33" i="7"/>
  <c r="K33" i="7"/>
  <c r="H34" i="7"/>
  <c r="P34" i="7"/>
  <c r="E35" i="7"/>
  <c r="M35" i="7"/>
  <c r="B36" i="7"/>
  <c r="J36" i="7"/>
  <c r="R36" i="7"/>
  <c r="G37" i="7"/>
  <c r="O37" i="7"/>
  <c r="D38" i="7"/>
  <c r="L38" i="7"/>
  <c r="I39" i="7"/>
  <c r="Q39" i="7"/>
  <c r="F40" i="7"/>
  <c r="N40" i="7"/>
  <c r="C41" i="7"/>
  <c r="K41" i="7"/>
  <c r="F41" i="7"/>
  <c r="N28" i="7"/>
  <c r="N36" i="7"/>
  <c r="I26" i="7"/>
  <c r="Q26" i="7"/>
  <c r="F27" i="7"/>
  <c r="N27" i="7"/>
  <c r="C28" i="7"/>
  <c r="K28" i="7"/>
  <c r="H29" i="7"/>
  <c r="P29" i="7"/>
  <c r="E30" i="7"/>
  <c r="M30" i="7"/>
  <c r="B31" i="7"/>
  <c r="J31" i="7"/>
  <c r="R31" i="7"/>
  <c r="G32" i="7"/>
  <c r="O32" i="7"/>
  <c r="D33" i="7"/>
  <c r="L33" i="7"/>
  <c r="I34" i="7"/>
  <c r="Q34" i="7"/>
  <c r="F35" i="7"/>
  <c r="N35" i="7"/>
  <c r="C36" i="7"/>
  <c r="K36" i="7"/>
  <c r="H37" i="7"/>
  <c r="P37" i="7"/>
  <c r="E38" i="7"/>
  <c r="M38" i="7"/>
  <c r="B39" i="7"/>
  <c r="J39" i="7"/>
  <c r="R39" i="7"/>
  <c r="G40" i="7"/>
  <c r="O40" i="7"/>
  <c r="D41" i="7"/>
  <c r="L41" i="7"/>
  <c r="G38" i="7"/>
  <c r="F28" i="7"/>
  <c r="H30" i="7"/>
  <c r="O33" i="7"/>
  <c r="B26" i="7"/>
  <c r="J26" i="7"/>
  <c r="R26" i="7"/>
  <c r="G27" i="7"/>
  <c r="O27" i="7"/>
  <c r="D28" i="7"/>
  <c r="L28" i="7"/>
  <c r="I29" i="7"/>
  <c r="Q29" i="7"/>
  <c r="F30" i="7"/>
  <c r="N30" i="7"/>
  <c r="C31" i="7"/>
  <c r="K31" i="7"/>
  <c r="H32" i="7"/>
  <c r="P32" i="7"/>
  <c r="E33" i="7"/>
  <c r="M33" i="7"/>
  <c r="H61" i="5"/>
  <c r="H59" i="5"/>
  <c r="H51" i="5"/>
  <c r="H58" i="5"/>
  <c r="H50" i="5"/>
  <c r="H57" i="5"/>
  <c r="H49" i="5"/>
  <c r="H56" i="5"/>
  <c r="H48" i="5"/>
  <c r="H55" i="5"/>
  <c r="H47" i="5"/>
  <c r="H54" i="5"/>
  <c r="H53" i="5"/>
  <c r="H46" i="5"/>
  <c r="H60" i="5"/>
  <c r="H52" i="5"/>
  <c r="B57" i="5"/>
  <c r="B49" i="5"/>
  <c r="B56" i="5"/>
  <c r="B48" i="5"/>
  <c r="B55" i="5"/>
  <c r="B47" i="5"/>
  <c r="B61" i="5"/>
  <c r="B52" i="5"/>
  <c r="B54" i="5"/>
  <c r="B46" i="5"/>
  <c r="B53" i="5"/>
  <c r="B60" i="5"/>
  <c r="B59" i="5"/>
  <c r="B51" i="5"/>
  <c r="B58" i="5"/>
  <c r="B50" i="5"/>
  <c r="J61" i="5"/>
  <c r="J57" i="5"/>
  <c r="J49" i="5"/>
  <c r="J56" i="5"/>
  <c r="J48" i="5"/>
  <c r="J60" i="5"/>
  <c r="J55" i="5"/>
  <c r="J47" i="5"/>
  <c r="J54" i="5"/>
  <c r="J46" i="5"/>
  <c r="J53" i="5"/>
  <c r="J52" i="5"/>
  <c r="J59" i="5"/>
  <c r="J51" i="5"/>
  <c r="J58" i="5"/>
  <c r="J50" i="5"/>
  <c r="R61" i="5"/>
  <c r="R57" i="5"/>
  <c r="R49" i="5"/>
  <c r="R56" i="5"/>
  <c r="R48" i="5"/>
  <c r="R55" i="5"/>
  <c r="R47" i="5"/>
  <c r="R54" i="5"/>
  <c r="R46" i="5"/>
  <c r="R52" i="5"/>
  <c r="R53" i="5"/>
  <c r="R60" i="5"/>
  <c r="R59" i="5"/>
  <c r="R51" i="5"/>
  <c r="R58" i="5"/>
  <c r="R50" i="5"/>
  <c r="P60" i="5"/>
  <c r="P59" i="5"/>
  <c r="P51" i="5"/>
  <c r="P58" i="5"/>
  <c r="P50" i="5"/>
  <c r="P61" i="5"/>
  <c r="P57" i="5"/>
  <c r="P49" i="5"/>
  <c r="P56" i="5"/>
  <c r="P48" i="5"/>
  <c r="P54" i="5"/>
  <c r="P55" i="5"/>
  <c r="P47" i="5"/>
  <c r="P53" i="5"/>
  <c r="P52" i="5"/>
  <c r="P46" i="5"/>
  <c r="C20" i="5"/>
  <c r="K20" i="5"/>
  <c r="C41" i="5"/>
  <c r="C42" i="5" s="1"/>
  <c r="K41" i="5"/>
  <c r="K42" i="5" s="1"/>
  <c r="E41" i="5"/>
  <c r="E42" i="5" s="1"/>
  <c r="M41" i="5"/>
  <c r="M42" i="5" s="1"/>
  <c r="D41" i="5"/>
  <c r="D42" i="5" s="1"/>
  <c r="F20" i="5"/>
  <c r="S20" i="5" s="1"/>
  <c r="N20" i="5"/>
  <c r="F41" i="5"/>
  <c r="F42" i="5" s="1"/>
  <c r="N41" i="5"/>
  <c r="N42" i="5" s="1"/>
  <c r="G41" i="5"/>
  <c r="G42" i="5" s="1"/>
  <c r="O41" i="5"/>
  <c r="O42" i="5" s="1"/>
  <c r="L41" i="5"/>
  <c r="L42" i="5" s="1"/>
  <c r="I41" i="5"/>
  <c r="I42" i="5" s="1"/>
  <c r="Q41" i="5"/>
  <c r="Q42" i="5" s="1"/>
  <c r="C30" i="4"/>
  <c r="K30" i="4"/>
  <c r="C38" i="4"/>
  <c r="K38" i="4"/>
  <c r="C37" i="4"/>
  <c r="K37" i="4"/>
  <c r="D36" i="4"/>
  <c r="D28" i="4"/>
  <c r="D35" i="4"/>
  <c r="D27" i="4"/>
  <c r="D34" i="4"/>
  <c r="D26" i="4"/>
  <c r="D41" i="4"/>
  <c r="D33" i="4"/>
  <c r="D40" i="4"/>
  <c r="D32" i="4"/>
  <c r="D39" i="4"/>
  <c r="D31" i="4"/>
  <c r="D20" i="4"/>
  <c r="D38" i="4"/>
  <c r="D30" i="4"/>
  <c r="L36" i="4"/>
  <c r="L28" i="4"/>
  <c r="L35" i="4"/>
  <c r="L27" i="4"/>
  <c r="L34" i="4"/>
  <c r="L26" i="4"/>
  <c r="L41" i="4"/>
  <c r="L33" i="4"/>
  <c r="L40" i="4"/>
  <c r="L32" i="4"/>
  <c r="L39" i="4"/>
  <c r="L31" i="4"/>
  <c r="L20" i="4"/>
  <c r="L38" i="4"/>
  <c r="L30" i="4"/>
  <c r="H26" i="4"/>
  <c r="P26" i="4"/>
  <c r="G27" i="4"/>
  <c r="O27" i="4"/>
  <c r="O42" i="4" s="1"/>
  <c r="F28" i="4"/>
  <c r="N28" i="4"/>
  <c r="E29" i="4"/>
  <c r="M29" i="4"/>
  <c r="C31" i="4"/>
  <c r="K31" i="4"/>
  <c r="B32" i="4"/>
  <c r="J32" i="4"/>
  <c r="R32" i="4"/>
  <c r="I33" i="4"/>
  <c r="Q33" i="4"/>
  <c r="H34" i="4"/>
  <c r="P34" i="4"/>
  <c r="G35" i="4"/>
  <c r="O35" i="4"/>
  <c r="F36" i="4"/>
  <c r="N36" i="4"/>
  <c r="E37" i="4"/>
  <c r="M37" i="4"/>
  <c r="C39" i="4"/>
  <c r="K39" i="4"/>
  <c r="B40" i="4"/>
  <c r="J40" i="4"/>
  <c r="R40" i="4"/>
  <c r="I41" i="4"/>
  <c r="Q41" i="4"/>
  <c r="I26" i="4"/>
  <c r="Q26" i="4"/>
  <c r="H27" i="4"/>
  <c r="P27" i="4"/>
  <c r="G28" i="4"/>
  <c r="O28" i="4"/>
  <c r="F29" i="4"/>
  <c r="N29" i="4"/>
  <c r="E30" i="4"/>
  <c r="M30" i="4"/>
  <c r="C32" i="4"/>
  <c r="K32" i="4"/>
  <c r="B33" i="4"/>
  <c r="J33" i="4"/>
  <c r="R33" i="4"/>
  <c r="I34" i="4"/>
  <c r="Q34" i="4"/>
  <c r="H35" i="4"/>
  <c r="P35" i="4"/>
  <c r="G36" i="4"/>
  <c r="O36" i="4"/>
  <c r="F37" i="4"/>
  <c r="N37" i="4"/>
  <c r="E38" i="4"/>
  <c r="M38" i="4"/>
  <c r="C40" i="4"/>
  <c r="K40" i="4"/>
  <c r="B41" i="4"/>
  <c r="J41" i="4"/>
  <c r="R41" i="4"/>
  <c r="B26" i="4"/>
  <c r="J26" i="4"/>
  <c r="R26" i="4"/>
  <c r="I27" i="4"/>
  <c r="Q27" i="4"/>
  <c r="H28" i="4"/>
  <c r="P28" i="4"/>
  <c r="G29" i="4"/>
  <c r="O29" i="4"/>
  <c r="F30" i="4"/>
  <c r="N30" i="4"/>
  <c r="E31" i="4"/>
  <c r="M31" i="4"/>
  <c r="C33" i="4"/>
  <c r="K33" i="4"/>
  <c r="B34" i="4"/>
  <c r="J34" i="4"/>
  <c r="R34" i="4"/>
  <c r="I35" i="4"/>
  <c r="Q35" i="4"/>
  <c r="H36" i="4"/>
  <c r="P36" i="4"/>
  <c r="G37" i="4"/>
  <c r="O37" i="4"/>
  <c r="F38" i="4"/>
  <c r="N38" i="4"/>
  <c r="E39" i="4"/>
  <c r="M39" i="4"/>
  <c r="C41" i="4"/>
  <c r="K41" i="4"/>
  <c r="C26" i="4"/>
  <c r="K26" i="4"/>
  <c r="B27" i="4"/>
  <c r="J27" i="4"/>
  <c r="R27" i="4"/>
  <c r="I28" i="4"/>
  <c r="Q28" i="4"/>
  <c r="H29" i="4"/>
  <c r="P29" i="4"/>
  <c r="G30" i="4"/>
  <c r="O30" i="4"/>
  <c r="F31" i="4"/>
  <c r="N31" i="4"/>
  <c r="E32" i="4"/>
  <c r="M32" i="4"/>
  <c r="C34" i="4"/>
  <c r="K34" i="4"/>
  <c r="B35" i="4"/>
  <c r="J35" i="4"/>
  <c r="R35" i="4"/>
  <c r="I36" i="4"/>
  <c r="Q36" i="4"/>
  <c r="H37" i="4"/>
  <c r="P37" i="4"/>
  <c r="G38" i="4"/>
  <c r="O38" i="4"/>
  <c r="F39" i="4"/>
  <c r="N39" i="4"/>
  <c r="E40" i="4"/>
  <c r="M40" i="4"/>
  <c r="C27" i="4"/>
  <c r="K27" i="4"/>
  <c r="B28" i="4"/>
  <c r="J28" i="4"/>
  <c r="R28" i="4"/>
  <c r="I29" i="4"/>
  <c r="Q29" i="4"/>
  <c r="H30" i="4"/>
  <c r="P30" i="4"/>
  <c r="G31" i="4"/>
  <c r="O31" i="4"/>
  <c r="F32" i="4"/>
  <c r="N32" i="4"/>
  <c r="E33" i="4"/>
  <c r="M33" i="4"/>
  <c r="C35" i="4"/>
  <c r="K35" i="4"/>
  <c r="B36" i="4"/>
  <c r="J36" i="4"/>
  <c r="R36" i="4"/>
  <c r="I37" i="4"/>
  <c r="Q37" i="4"/>
  <c r="H38" i="4"/>
  <c r="P38" i="4"/>
  <c r="G39" i="4"/>
  <c r="O39" i="4"/>
  <c r="F40" i="4"/>
  <c r="N40" i="4"/>
  <c r="E41" i="4"/>
  <c r="M41" i="4"/>
  <c r="P20" i="4"/>
  <c r="S20" i="4" s="1"/>
  <c r="E26" i="4"/>
  <c r="M26" i="4"/>
  <c r="C28" i="4"/>
  <c r="K28" i="4"/>
  <c r="B29" i="4"/>
  <c r="J29" i="4"/>
  <c r="R29" i="4"/>
  <c r="I30" i="4"/>
  <c r="Q30" i="4"/>
  <c r="H31" i="4"/>
  <c r="P31" i="4"/>
  <c r="G32" i="4"/>
  <c r="O32" i="4"/>
  <c r="F33" i="4"/>
  <c r="N33" i="4"/>
  <c r="E34" i="4"/>
  <c r="M34" i="4"/>
  <c r="C36" i="4"/>
  <c r="K36" i="4"/>
  <c r="B37" i="4"/>
  <c r="J37" i="4"/>
  <c r="R37" i="4"/>
  <c r="I38" i="4"/>
  <c r="Q38" i="4"/>
  <c r="H39" i="4"/>
  <c r="P39" i="4"/>
  <c r="G40" i="4"/>
  <c r="O40" i="4"/>
  <c r="F41" i="4"/>
  <c r="N41" i="4"/>
  <c r="F26" i="4"/>
  <c r="N26" i="4"/>
  <c r="E27" i="4"/>
  <c r="M27" i="4"/>
  <c r="C29" i="4"/>
  <c r="K29" i="4"/>
  <c r="B30" i="4"/>
  <c r="J30" i="4"/>
  <c r="R30" i="4"/>
  <c r="I31" i="4"/>
  <c r="Q31" i="4"/>
  <c r="H32" i="4"/>
  <c r="P32" i="4"/>
  <c r="G33" i="4"/>
  <c r="O33" i="4"/>
  <c r="S39" i="3"/>
  <c r="C41" i="3" s="1"/>
  <c r="S20" i="2"/>
  <c r="F21" i="2" s="1"/>
  <c r="D20" i="2"/>
  <c r="L20" i="2"/>
  <c r="Q20" i="2"/>
  <c r="E20" i="2"/>
  <c r="M21" i="2"/>
  <c r="M39" i="2" s="1"/>
  <c r="H20" i="2"/>
  <c r="P20" i="2"/>
  <c r="J20" i="2"/>
  <c r="H43" i="1"/>
  <c r="B44" i="1"/>
  <c r="F45" i="1"/>
  <c r="Q45" i="1"/>
  <c r="J46" i="1"/>
  <c r="D47" i="1"/>
  <c r="O47" i="1"/>
  <c r="H48" i="1"/>
  <c r="B49" i="1"/>
  <c r="M49" i="1"/>
  <c r="G50" i="1"/>
  <c r="F51" i="1"/>
  <c r="E52" i="1"/>
  <c r="D53" i="1"/>
  <c r="C54" i="1"/>
  <c r="B55" i="1"/>
  <c r="R55" i="1"/>
  <c r="Q56" i="1"/>
  <c r="P57" i="1"/>
  <c r="O58" i="1"/>
  <c r="I43" i="1"/>
  <c r="C44" i="1"/>
  <c r="M44" i="1"/>
  <c r="G45" i="1"/>
  <c r="R45" i="1"/>
  <c r="K46" i="1"/>
  <c r="E47" i="1"/>
  <c r="P47" i="1"/>
  <c r="I48" i="1"/>
  <c r="C49" i="1"/>
  <c r="N49" i="1"/>
  <c r="I50" i="1"/>
  <c r="H51" i="1"/>
  <c r="G52" i="1"/>
  <c r="F53" i="1"/>
  <c r="E54" i="1"/>
  <c r="C56" i="1"/>
  <c r="B57" i="1"/>
  <c r="R57" i="1"/>
  <c r="Q58" i="1"/>
  <c r="J20" i="1"/>
  <c r="D58" i="1"/>
  <c r="D57" i="1"/>
  <c r="D49" i="1"/>
  <c r="D56" i="1"/>
  <c r="D54" i="1"/>
  <c r="D46" i="1"/>
  <c r="L58" i="1"/>
  <c r="L50" i="1"/>
  <c r="L57" i="1"/>
  <c r="L49" i="1"/>
  <c r="L56" i="1"/>
  <c r="L54" i="1"/>
  <c r="L46" i="1"/>
  <c r="K43" i="1"/>
  <c r="D44" i="1"/>
  <c r="O44" i="1"/>
  <c r="I45" i="1"/>
  <c r="M46" i="1"/>
  <c r="G47" i="1"/>
  <c r="Q47" i="1"/>
  <c r="K48" i="1"/>
  <c r="E49" i="1"/>
  <c r="O49" i="1"/>
  <c r="L51" i="1"/>
  <c r="K52" i="1"/>
  <c r="J53" i="1"/>
  <c r="I54" i="1"/>
  <c r="H55" i="1"/>
  <c r="G56" i="1"/>
  <c r="F57" i="1"/>
  <c r="B20" i="1"/>
  <c r="E57" i="1"/>
  <c r="E56" i="1"/>
  <c r="E48" i="1"/>
  <c r="E55" i="1"/>
  <c r="E53" i="1"/>
  <c r="E45" i="1"/>
  <c r="M57" i="1"/>
  <c r="M56" i="1"/>
  <c r="M48" i="1"/>
  <c r="M55" i="1"/>
  <c r="M53" i="1"/>
  <c r="M45" i="1"/>
  <c r="L43" i="1"/>
  <c r="E44" i="1"/>
  <c r="P44" i="1"/>
  <c r="J45" i="1"/>
  <c r="C46" i="1"/>
  <c r="N46" i="1"/>
  <c r="H47" i="1"/>
  <c r="R47" i="1"/>
  <c r="L48" i="1"/>
  <c r="F49" i="1"/>
  <c r="P49" i="1"/>
  <c r="N50" i="1"/>
  <c r="M51" i="1"/>
  <c r="L52" i="1"/>
  <c r="K53" i="1"/>
  <c r="J54" i="1"/>
  <c r="I55" i="1"/>
  <c r="H56" i="1"/>
  <c r="G57" i="1"/>
  <c r="F58" i="1"/>
  <c r="M20" i="1"/>
  <c r="C43" i="1"/>
  <c r="M43" i="1"/>
  <c r="G44" i="1"/>
  <c r="R44" i="1"/>
  <c r="K45" i="1"/>
  <c r="E46" i="1"/>
  <c r="P46" i="1"/>
  <c r="I47" i="1"/>
  <c r="N48" i="1"/>
  <c r="G49" i="1"/>
  <c r="R49" i="1"/>
  <c r="M52" i="1"/>
  <c r="L53" i="1"/>
  <c r="K54" i="1"/>
  <c r="J55" i="1"/>
  <c r="I56" i="1"/>
  <c r="H57" i="1"/>
  <c r="B52" i="1"/>
  <c r="B51" i="1"/>
  <c r="B43" i="1"/>
  <c r="B58" i="1"/>
  <c r="B50" i="1"/>
  <c r="B56" i="1"/>
  <c r="B48" i="1"/>
  <c r="N56" i="1"/>
  <c r="N55" i="1"/>
  <c r="N47" i="1"/>
  <c r="N54" i="1"/>
  <c r="N52" i="1"/>
  <c r="N44" i="1"/>
  <c r="G55" i="1"/>
  <c r="G54" i="1"/>
  <c r="G46" i="1"/>
  <c r="G53" i="1"/>
  <c r="G51" i="1"/>
  <c r="G43" i="1"/>
  <c r="O55" i="1"/>
  <c r="O54" i="1"/>
  <c r="O46" i="1"/>
  <c r="O53" i="1"/>
  <c r="O51" i="1"/>
  <c r="O43" i="1"/>
  <c r="D43" i="1"/>
  <c r="N43" i="1"/>
  <c r="H44" i="1"/>
  <c r="B45" i="1"/>
  <c r="L45" i="1"/>
  <c r="Q46" i="1"/>
  <c r="J47" i="1"/>
  <c r="D48" i="1"/>
  <c r="O48" i="1"/>
  <c r="D50" i="1"/>
  <c r="Q50" i="1"/>
  <c r="O52" i="1"/>
  <c r="N53" i="1"/>
  <c r="M54" i="1"/>
  <c r="L55" i="1"/>
  <c r="J52" i="1"/>
  <c r="J51" i="1"/>
  <c r="J43" i="1"/>
  <c r="J58" i="1"/>
  <c r="J50" i="1"/>
  <c r="J56" i="1"/>
  <c r="J48" i="1"/>
  <c r="C51" i="1"/>
  <c r="C58" i="1"/>
  <c r="C50" i="1"/>
  <c r="C57" i="1"/>
  <c r="C55" i="1"/>
  <c r="C47" i="1"/>
  <c r="F56" i="1"/>
  <c r="F55" i="1"/>
  <c r="F47" i="1"/>
  <c r="F54" i="1"/>
  <c r="F52" i="1"/>
  <c r="F44" i="1"/>
  <c r="H54" i="1"/>
  <c r="H53" i="1"/>
  <c r="H45" i="1"/>
  <c r="H52" i="1"/>
  <c r="H58" i="1"/>
  <c r="H50" i="1"/>
  <c r="P54" i="1"/>
  <c r="P53" i="1"/>
  <c r="P45" i="1"/>
  <c r="P52" i="1"/>
  <c r="P58" i="1"/>
  <c r="P50" i="1"/>
  <c r="E43" i="1"/>
  <c r="P43" i="1"/>
  <c r="J44" i="1"/>
  <c r="C45" i="1"/>
  <c r="N45" i="1"/>
  <c r="H46" i="1"/>
  <c r="R46" i="1"/>
  <c r="L47" i="1"/>
  <c r="F48" i="1"/>
  <c r="P48" i="1"/>
  <c r="J49" i="1"/>
  <c r="E50" i="1"/>
  <c r="D51" i="1"/>
  <c r="C52" i="1"/>
  <c r="B53" i="1"/>
  <c r="P55" i="1"/>
  <c r="O56" i="1"/>
  <c r="N57" i="1"/>
  <c r="M58" i="1"/>
  <c r="R52" i="1"/>
  <c r="R51" i="1"/>
  <c r="R43" i="1"/>
  <c r="R58" i="1"/>
  <c r="R50" i="1"/>
  <c r="R56" i="1"/>
  <c r="R48" i="1"/>
  <c r="K51" i="1"/>
  <c r="K58" i="1"/>
  <c r="K50" i="1"/>
  <c r="K57" i="1"/>
  <c r="K55" i="1"/>
  <c r="K47" i="1"/>
  <c r="I53" i="1"/>
  <c r="I52" i="1"/>
  <c r="I44" i="1"/>
  <c r="I51" i="1"/>
  <c r="I57" i="1"/>
  <c r="I49" i="1"/>
  <c r="Q53" i="1"/>
  <c r="Q52" i="1"/>
  <c r="Q44" i="1"/>
  <c r="Q51" i="1"/>
  <c r="Q57" i="1"/>
  <c r="Q49" i="1"/>
  <c r="F43" i="1"/>
  <c r="Q43" i="1"/>
  <c r="K44" i="1"/>
  <c r="D45" i="1"/>
  <c r="O45" i="1"/>
  <c r="I46" i="1"/>
  <c r="B47" i="1"/>
  <c r="M47" i="1"/>
  <c r="G48" i="1"/>
  <c r="Q48" i="1"/>
  <c r="K49" i="1"/>
  <c r="F50" i="1"/>
  <c r="E51" i="1"/>
  <c r="D52" i="1"/>
  <c r="C53" i="1"/>
  <c r="B54" i="1"/>
  <c r="R54" i="1"/>
  <c r="Q55" i="1"/>
  <c r="P56" i="1"/>
  <c r="O57" i="1"/>
  <c r="N58" i="1"/>
  <c r="S34" i="8" l="1"/>
  <c r="S25" i="8"/>
  <c r="S35" i="8"/>
  <c r="S26" i="8"/>
  <c r="S31" i="8"/>
  <c r="S36" i="8"/>
  <c r="S27" i="8"/>
  <c r="S32" i="8"/>
  <c r="S37" i="8"/>
  <c r="S28" i="8"/>
  <c r="S33" i="8"/>
  <c r="S24" i="8"/>
  <c r="S38" i="8"/>
  <c r="S29" i="8"/>
  <c r="S36" i="7"/>
  <c r="S27" i="7"/>
  <c r="S28" i="7"/>
  <c r="S33" i="7"/>
  <c r="S38" i="7"/>
  <c r="S30" i="7"/>
  <c r="S41" i="7"/>
  <c r="S39" i="7"/>
  <c r="S26" i="7"/>
  <c r="S31" i="7"/>
  <c r="S35" i="7"/>
  <c r="Q61" i="5"/>
  <c r="Q58" i="5"/>
  <c r="Q50" i="5"/>
  <c r="Q57" i="5"/>
  <c r="Q49" i="5"/>
  <c r="Q56" i="5"/>
  <c r="Q48" i="5"/>
  <c r="Q53" i="5"/>
  <c r="Q55" i="5"/>
  <c r="Q47" i="5"/>
  <c r="Q54" i="5"/>
  <c r="Q46" i="5"/>
  <c r="Q52" i="5"/>
  <c r="Q60" i="5"/>
  <c r="Q59" i="5"/>
  <c r="Q51" i="5"/>
  <c r="P90" i="5"/>
  <c r="P71" i="5"/>
  <c r="D55" i="5"/>
  <c r="D47" i="5"/>
  <c r="D54" i="5"/>
  <c r="D46" i="5"/>
  <c r="D53" i="5"/>
  <c r="D50" i="5"/>
  <c r="D61" i="5"/>
  <c r="D60" i="5"/>
  <c r="D52" i="5"/>
  <c r="D59" i="5"/>
  <c r="D51" i="5"/>
  <c r="D58" i="5"/>
  <c r="D57" i="5"/>
  <c r="D49" i="5"/>
  <c r="D56" i="5"/>
  <c r="D48" i="5"/>
  <c r="R95" i="5"/>
  <c r="J88" i="5"/>
  <c r="J69" i="5"/>
  <c r="L55" i="5"/>
  <c r="L47" i="5"/>
  <c r="L54" i="5"/>
  <c r="L46" i="5"/>
  <c r="L53" i="5"/>
  <c r="L60" i="5"/>
  <c r="L52" i="5"/>
  <c r="L61" i="5"/>
  <c r="L58" i="5"/>
  <c r="L59" i="5"/>
  <c r="L51" i="5"/>
  <c r="L50" i="5"/>
  <c r="L57" i="5"/>
  <c r="L49" i="5"/>
  <c r="L56" i="5"/>
  <c r="L48" i="5"/>
  <c r="M54" i="5"/>
  <c r="M46" i="5"/>
  <c r="M53" i="5"/>
  <c r="M57" i="5"/>
  <c r="M49" i="5"/>
  <c r="M60" i="5"/>
  <c r="M52" i="5"/>
  <c r="M59" i="5"/>
  <c r="M51" i="5"/>
  <c r="M61" i="5"/>
  <c r="M58" i="5"/>
  <c r="M50" i="5"/>
  <c r="M56" i="5"/>
  <c r="M48" i="5"/>
  <c r="M47" i="5"/>
  <c r="M55" i="5"/>
  <c r="P94" i="5"/>
  <c r="P102" i="5"/>
  <c r="P83" i="5"/>
  <c r="J80" i="5"/>
  <c r="J96" i="5"/>
  <c r="J77" i="5"/>
  <c r="H71" i="5"/>
  <c r="P63" i="5"/>
  <c r="P87" i="5" s="1"/>
  <c r="P62" i="5"/>
  <c r="P68" i="5" s="1"/>
  <c r="B98" i="5"/>
  <c r="I58" i="5"/>
  <c r="I50" i="5"/>
  <c r="I57" i="5"/>
  <c r="I49" i="5"/>
  <c r="I53" i="5"/>
  <c r="I56" i="5"/>
  <c r="I48" i="5"/>
  <c r="I55" i="5"/>
  <c r="I47" i="5"/>
  <c r="I54" i="5"/>
  <c r="I46" i="5"/>
  <c r="I60" i="5"/>
  <c r="I52" i="5"/>
  <c r="I51" i="5"/>
  <c r="I61" i="5"/>
  <c r="I59" i="5"/>
  <c r="P93" i="5"/>
  <c r="P74" i="5"/>
  <c r="O60" i="5"/>
  <c r="O52" i="5"/>
  <c r="O59" i="5"/>
  <c r="O51" i="5"/>
  <c r="O55" i="5"/>
  <c r="O47" i="5"/>
  <c r="O58" i="5"/>
  <c r="O50" i="5"/>
  <c r="O61" i="5"/>
  <c r="O57" i="5"/>
  <c r="O49" i="5"/>
  <c r="O56" i="5"/>
  <c r="O48" i="5"/>
  <c r="O54" i="5"/>
  <c r="O46" i="5"/>
  <c r="O53" i="5"/>
  <c r="E54" i="5"/>
  <c r="E46" i="5"/>
  <c r="E53" i="5"/>
  <c r="E61" i="5"/>
  <c r="E60" i="5"/>
  <c r="E52" i="5"/>
  <c r="E57" i="5"/>
  <c r="E59" i="5"/>
  <c r="E51" i="5"/>
  <c r="E49" i="5"/>
  <c r="E58" i="5"/>
  <c r="E50" i="5"/>
  <c r="E56" i="5"/>
  <c r="E48" i="5"/>
  <c r="E55" i="5"/>
  <c r="E47" i="5"/>
  <c r="P88" i="5"/>
  <c r="P69" i="5"/>
  <c r="R96" i="5"/>
  <c r="J92" i="5"/>
  <c r="J73" i="5"/>
  <c r="B88" i="5"/>
  <c r="H68" i="5"/>
  <c r="H62" i="5"/>
  <c r="H63" i="5" s="1"/>
  <c r="H79" i="5"/>
  <c r="B95" i="5"/>
  <c r="B93" i="5"/>
  <c r="G60" i="5"/>
  <c r="G52" i="5"/>
  <c r="G61" i="5"/>
  <c r="G59" i="5"/>
  <c r="G51" i="5"/>
  <c r="G58" i="5"/>
  <c r="G50" i="5"/>
  <c r="G55" i="5"/>
  <c r="G57" i="5"/>
  <c r="G49" i="5"/>
  <c r="G56" i="5"/>
  <c r="G48" i="5"/>
  <c r="G54" i="5"/>
  <c r="G46" i="5"/>
  <c r="G47" i="5"/>
  <c r="G53" i="5"/>
  <c r="K56" i="5"/>
  <c r="K48" i="5"/>
  <c r="K55" i="5"/>
  <c r="K47" i="5"/>
  <c r="K51" i="5"/>
  <c r="K54" i="5"/>
  <c r="K46" i="5"/>
  <c r="K53" i="5"/>
  <c r="K59" i="5"/>
  <c r="K60" i="5"/>
  <c r="K52" i="5"/>
  <c r="K61" i="5"/>
  <c r="K58" i="5"/>
  <c r="K50" i="5"/>
  <c r="K57" i="5"/>
  <c r="K49" i="5"/>
  <c r="P96" i="5"/>
  <c r="P77" i="5"/>
  <c r="P99" i="5"/>
  <c r="P80" i="5"/>
  <c r="R100" i="5"/>
  <c r="R70" i="5"/>
  <c r="R89" i="5"/>
  <c r="B100" i="5"/>
  <c r="B96" i="5"/>
  <c r="B77" i="5"/>
  <c r="H75" i="5"/>
  <c r="H72" i="5"/>
  <c r="J76" i="5"/>
  <c r="C56" i="5"/>
  <c r="C48" i="5"/>
  <c r="C55" i="5"/>
  <c r="C47" i="5"/>
  <c r="C54" i="5"/>
  <c r="C46" i="5"/>
  <c r="C59" i="5"/>
  <c r="C53" i="5"/>
  <c r="C51" i="5"/>
  <c r="C61" i="5"/>
  <c r="C60" i="5"/>
  <c r="C52" i="5"/>
  <c r="C58" i="5"/>
  <c r="C50" i="5"/>
  <c r="C49" i="5"/>
  <c r="C57" i="5"/>
  <c r="P73" i="5"/>
  <c r="P92" i="5"/>
  <c r="J74" i="5"/>
  <c r="H80" i="5"/>
  <c r="F61" i="5"/>
  <c r="F53" i="5"/>
  <c r="F60" i="5"/>
  <c r="F52" i="5"/>
  <c r="F59" i="5"/>
  <c r="F51" i="5"/>
  <c r="F58" i="5"/>
  <c r="F50" i="5"/>
  <c r="F57" i="5"/>
  <c r="F49" i="5"/>
  <c r="F56" i="5"/>
  <c r="F48" i="5"/>
  <c r="F55" i="5"/>
  <c r="F47" i="5"/>
  <c r="F54" i="5"/>
  <c r="F46" i="5"/>
  <c r="P89" i="5"/>
  <c r="P70" i="5"/>
  <c r="P81" i="5"/>
  <c r="P100" i="5"/>
  <c r="R75" i="5"/>
  <c r="R90" i="5"/>
  <c r="R71" i="5"/>
  <c r="J90" i="5"/>
  <c r="J71" i="5"/>
  <c r="B97" i="5"/>
  <c r="H69" i="5"/>
  <c r="H73" i="5"/>
  <c r="J83" i="5"/>
  <c r="N61" i="5"/>
  <c r="N53" i="5"/>
  <c r="N60" i="5"/>
  <c r="N52" i="5"/>
  <c r="N59" i="5"/>
  <c r="N51" i="5"/>
  <c r="N48" i="5"/>
  <c r="N58" i="5"/>
  <c r="N50" i="5"/>
  <c r="N56" i="5"/>
  <c r="N57" i="5"/>
  <c r="N49" i="5"/>
  <c r="N55" i="5"/>
  <c r="N47" i="5"/>
  <c r="N54" i="5"/>
  <c r="N46" i="5"/>
  <c r="P95" i="5"/>
  <c r="P76" i="5"/>
  <c r="J78" i="5"/>
  <c r="J97" i="5"/>
  <c r="B89" i="5"/>
  <c r="H76" i="5"/>
  <c r="P97" i="5"/>
  <c r="P78" i="5"/>
  <c r="P101" i="5"/>
  <c r="P82" i="5"/>
  <c r="R74" i="5"/>
  <c r="R93" i="5"/>
  <c r="R98" i="5"/>
  <c r="R79" i="5"/>
  <c r="J62" i="5"/>
  <c r="J82" i="5" s="1"/>
  <c r="J63" i="5"/>
  <c r="J100" i="5" s="1"/>
  <c r="J68" i="5"/>
  <c r="J87" i="5"/>
  <c r="J98" i="5"/>
  <c r="J79" i="5"/>
  <c r="B62" i="5"/>
  <c r="B74" i="5" s="1"/>
  <c r="B87" i="5"/>
  <c r="B63" i="5"/>
  <c r="B91" i="5" s="1"/>
  <c r="B90" i="5"/>
  <c r="H77" i="5"/>
  <c r="H81" i="5"/>
  <c r="R62" i="5"/>
  <c r="R80" i="5" s="1"/>
  <c r="R63" i="5"/>
  <c r="R99" i="5" s="1"/>
  <c r="R87" i="5"/>
  <c r="R68" i="5"/>
  <c r="R83" i="5"/>
  <c r="R102" i="5"/>
  <c r="H83" i="5"/>
  <c r="O63" i="4"/>
  <c r="O48" i="4"/>
  <c r="O56" i="4"/>
  <c r="E43" i="4"/>
  <c r="E42" i="4"/>
  <c r="E48" i="4" s="1"/>
  <c r="N42" i="4"/>
  <c r="N43" i="4"/>
  <c r="H60" i="4"/>
  <c r="E62" i="4"/>
  <c r="R43" i="4"/>
  <c r="R42" i="4"/>
  <c r="R48" i="4" s="1"/>
  <c r="Q56" i="4"/>
  <c r="I43" i="4"/>
  <c r="I42" i="4"/>
  <c r="I57" i="4" s="1"/>
  <c r="F42" i="4"/>
  <c r="F48" i="4" s="1"/>
  <c r="F43" i="4"/>
  <c r="I60" i="4"/>
  <c r="R51" i="4"/>
  <c r="M63" i="4"/>
  <c r="R57" i="4"/>
  <c r="J49" i="4"/>
  <c r="F52" i="4"/>
  <c r="J43" i="4"/>
  <c r="J42" i="4"/>
  <c r="J48" i="4"/>
  <c r="I56" i="4"/>
  <c r="L55" i="4"/>
  <c r="D63" i="4"/>
  <c r="F55" i="4"/>
  <c r="J57" i="4"/>
  <c r="F60" i="4"/>
  <c r="I63" i="4"/>
  <c r="F50" i="4"/>
  <c r="L52" i="4"/>
  <c r="D60" i="4"/>
  <c r="O55" i="4"/>
  <c r="F63" i="4"/>
  <c r="J59" i="4"/>
  <c r="O54" i="4"/>
  <c r="N62" i="4"/>
  <c r="R58" i="4"/>
  <c r="F54" i="4"/>
  <c r="J50" i="4"/>
  <c r="O60" i="4"/>
  <c r="G52" i="4"/>
  <c r="K43" i="4"/>
  <c r="K42" i="4"/>
  <c r="K44" i="4" s="1"/>
  <c r="O59" i="4"/>
  <c r="R63" i="4"/>
  <c r="F59" i="4"/>
  <c r="J55" i="4"/>
  <c r="O50" i="4"/>
  <c r="R62" i="4"/>
  <c r="F58" i="4"/>
  <c r="J54" i="4"/>
  <c r="O49" i="4"/>
  <c r="L43" i="4"/>
  <c r="L42" i="4"/>
  <c r="L48" i="4"/>
  <c r="D56" i="4"/>
  <c r="J52" i="4"/>
  <c r="F61" i="4"/>
  <c r="O51" i="4"/>
  <c r="L63" i="4"/>
  <c r="K51" i="4"/>
  <c r="O62" i="4"/>
  <c r="F62" i="4"/>
  <c r="J58" i="4"/>
  <c r="O53" i="4"/>
  <c r="B50" i="4"/>
  <c r="G60" i="4"/>
  <c r="C43" i="4"/>
  <c r="C42" i="4"/>
  <c r="C48" i="4"/>
  <c r="K55" i="4"/>
  <c r="J63" i="4"/>
  <c r="O58" i="4"/>
  <c r="B55" i="4"/>
  <c r="J62" i="4"/>
  <c r="O57" i="4"/>
  <c r="B54" i="4"/>
  <c r="G49" i="4"/>
  <c r="D49" i="4"/>
  <c r="R59" i="4"/>
  <c r="J51" i="4"/>
  <c r="N54" i="4"/>
  <c r="R50" i="4"/>
  <c r="O52" i="4"/>
  <c r="B43" i="4"/>
  <c r="B42" i="4"/>
  <c r="B51" i="4" s="1"/>
  <c r="B48" i="4"/>
  <c r="R55" i="4"/>
  <c r="N58" i="4"/>
  <c r="D43" i="4"/>
  <c r="D42" i="4"/>
  <c r="D53" i="4" s="1"/>
  <c r="D48" i="4"/>
  <c r="C51" i="4"/>
  <c r="G62" i="4"/>
  <c r="P53" i="4"/>
  <c r="C50" i="4"/>
  <c r="O61" i="4"/>
  <c r="C56" i="4"/>
  <c r="H51" i="4"/>
  <c r="K63" i="4"/>
  <c r="C55" i="4"/>
  <c r="B63" i="4"/>
  <c r="G58" i="4"/>
  <c r="P49" i="4"/>
  <c r="B62" i="4"/>
  <c r="P43" i="4"/>
  <c r="P42" i="4"/>
  <c r="L53" i="4"/>
  <c r="L49" i="4"/>
  <c r="D61" i="4"/>
  <c r="D57" i="4"/>
  <c r="C59" i="4"/>
  <c r="C60" i="4"/>
  <c r="J56" i="4"/>
  <c r="F51" i="4"/>
  <c r="R54" i="4"/>
  <c r="H54" i="4"/>
  <c r="C58" i="4"/>
  <c r="M43" i="4"/>
  <c r="M42" i="4"/>
  <c r="M48" i="4"/>
  <c r="G61" i="4"/>
  <c r="C49" i="4"/>
  <c r="M54" i="4"/>
  <c r="C63" i="4"/>
  <c r="H58" i="4"/>
  <c r="C54" i="4"/>
  <c r="K61" i="4"/>
  <c r="P56" i="4"/>
  <c r="C53" i="4"/>
  <c r="H43" i="4"/>
  <c r="H42" i="4"/>
  <c r="H49" i="4" s="1"/>
  <c r="L61" i="4"/>
  <c r="L57" i="4"/>
  <c r="D54" i="4"/>
  <c r="D50" i="4"/>
  <c r="Q52" i="4"/>
  <c r="C57" i="4"/>
  <c r="M62" i="4"/>
  <c r="Q58" i="4"/>
  <c r="M61" i="4"/>
  <c r="E53" i="4"/>
  <c r="C62" i="4"/>
  <c r="H57" i="4"/>
  <c r="M52" i="4"/>
  <c r="Q43" i="4"/>
  <c r="Q42" i="4"/>
  <c r="Q50" i="4" s="1"/>
  <c r="C61" i="4"/>
  <c r="M51" i="4"/>
  <c r="L54" i="4"/>
  <c r="L50" i="4"/>
  <c r="D62" i="4"/>
  <c r="D58" i="4"/>
  <c r="G42" i="4"/>
  <c r="G55" i="4" s="1"/>
  <c r="K52" i="4"/>
  <c r="C52" i="4"/>
  <c r="M56" i="4"/>
  <c r="I53" i="4"/>
  <c r="R49" i="4"/>
  <c r="N52" i="4"/>
  <c r="M60" i="4"/>
  <c r="E52" i="4"/>
  <c r="M59" i="4"/>
  <c r="L62" i="4"/>
  <c r="L58" i="4"/>
  <c r="D55" i="4"/>
  <c r="O43" i="4"/>
  <c r="O44" i="4" s="1"/>
  <c r="G43" i="4"/>
  <c r="O40" i="3"/>
  <c r="R40" i="3"/>
  <c r="J40" i="3"/>
  <c r="O41" i="3"/>
  <c r="K41" i="3"/>
  <c r="R41" i="3"/>
  <c r="P40" i="3"/>
  <c r="K40" i="3"/>
  <c r="J41" i="3"/>
  <c r="G40" i="3"/>
  <c r="F40" i="3"/>
  <c r="L41" i="3"/>
  <c r="I40" i="3"/>
  <c r="G41" i="3"/>
  <c r="F41" i="3"/>
  <c r="L40" i="3"/>
  <c r="I41" i="3"/>
  <c r="H41" i="3"/>
  <c r="M40" i="3"/>
  <c r="D41" i="3"/>
  <c r="D40" i="3"/>
  <c r="Q40" i="3"/>
  <c r="M41" i="3"/>
  <c r="Q41" i="3"/>
  <c r="B40" i="3"/>
  <c r="N40" i="3"/>
  <c r="E40" i="3"/>
  <c r="C40" i="3"/>
  <c r="H40" i="3"/>
  <c r="P41" i="3"/>
  <c r="B41" i="3"/>
  <c r="N41" i="3"/>
  <c r="E41" i="3"/>
  <c r="F26" i="2"/>
  <c r="F27" i="2"/>
  <c r="F41" i="2"/>
  <c r="F36" i="2"/>
  <c r="F35" i="2"/>
  <c r="F33" i="2"/>
  <c r="F28" i="2"/>
  <c r="F30" i="2"/>
  <c r="F40" i="2"/>
  <c r="F34" i="2"/>
  <c r="F32" i="2"/>
  <c r="F39" i="2"/>
  <c r="F31" i="2"/>
  <c r="F29" i="2"/>
  <c r="F37" i="2"/>
  <c r="F38" i="2"/>
  <c r="M26" i="2"/>
  <c r="N21" i="2"/>
  <c r="M37" i="2"/>
  <c r="M34" i="2"/>
  <c r="B21" i="2"/>
  <c r="M29" i="2"/>
  <c r="I21" i="2"/>
  <c r="M28" i="2"/>
  <c r="M30" i="2"/>
  <c r="M36" i="2"/>
  <c r="M38" i="2"/>
  <c r="M27" i="2"/>
  <c r="J21" i="2"/>
  <c r="M32" i="2"/>
  <c r="O21" i="2"/>
  <c r="M35" i="2"/>
  <c r="P21" i="2"/>
  <c r="E21" i="2"/>
  <c r="Q21" i="2"/>
  <c r="M40" i="2"/>
  <c r="R21" i="2"/>
  <c r="G21" i="2"/>
  <c r="H21" i="2"/>
  <c r="M31" i="2"/>
  <c r="L21" i="2"/>
  <c r="M33" i="2"/>
  <c r="C21" i="2"/>
  <c r="D21" i="2"/>
  <c r="M41" i="2"/>
  <c r="K21" i="2"/>
  <c r="H60" i="1"/>
  <c r="H59" i="1"/>
  <c r="H66" i="1"/>
  <c r="H68" i="1"/>
  <c r="F79" i="1"/>
  <c r="J78" i="1"/>
  <c r="P69" i="1"/>
  <c r="J68" i="1"/>
  <c r="S20" i="1"/>
  <c r="H71" i="1"/>
  <c r="P78" i="1"/>
  <c r="H74" i="1"/>
  <c r="Q60" i="1"/>
  <c r="Q59" i="1"/>
  <c r="Q66" i="1" s="1"/>
  <c r="I72" i="1"/>
  <c r="R60" i="1"/>
  <c r="R59" i="1"/>
  <c r="R66" i="1" s="1"/>
  <c r="H69" i="1"/>
  <c r="H76" i="1"/>
  <c r="J73" i="1"/>
  <c r="B73" i="1"/>
  <c r="K59" i="1"/>
  <c r="K71" i="1" s="1"/>
  <c r="K60" i="1"/>
  <c r="R68" i="1"/>
  <c r="F60" i="1"/>
  <c r="F59" i="1"/>
  <c r="H77" i="1"/>
  <c r="J81" i="1"/>
  <c r="Q73" i="1"/>
  <c r="L76" i="1"/>
  <c r="H79" i="1"/>
  <c r="F72" i="1"/>
  <c r="L69" i="1"/>
  <c r="B80" i="1"/>
  <c r="C72" i="1"/>
  <c r="L70" i="1"/>
  <c r="J71" i="1"/>
  <c r="B71" i="1"/>
  <c r="M74" i="1"/>
  <c r="R78" i="1"/>
  <c r="Q78" i="1"/>
  <c r="B77" i="1"/>
  <c r="Q72" i="1"/>
  <c r="I74" i="1"/>
  <c r="R75" i="1"/>
  <c r="P76" i="1"/>
  <c r="F67" i="1"/>
  <c r="J60" i="1"/>
  <c r="J59" i="1"/>
  <c r="J66" i="1"/>
  <c r="N60" i="1"/>
  <c r="N59" i="1"/>
  <c r="G59" i="1"/>
  <c r="G60" i="1"/>
  <c r="B60" i="1"/>
  <c r="B59" i="1"/>
  <c r="B78" i="1" s="1"/>
  <c r="B66" i="1"/>
  <c r="R67" i="1"/>
  <c r="I78" i="1"/>
  <c r="L66" i="1"/>
  <c r="L60" i="1"/>
  <c r="L59" i="1"/>
  <c r="H78" i="1"/>
  <c r="Q70" i="1"/>
  <c r="L77" i="1"/>
  <c r="I60" i="1"/>
  <c r="I59" i="1"/>
  <c r="I79" i="1" s="1"/>
  <c r="J69" i="1"/>
  <c r="R73" i="1"/>
  <c r="H75" i="1"/>
  <c r="G77" i="1"/>
  <c r="B72" i="1"/>
  <c r="B70" i="1"/>
  <c r="Q80" i="1"/>
  <c r="J72" i="1"/>
  <c r="J67" i="1"/>
  <c r="F75" i="1"/>
  <c r="J74" i="1"/>
  <c r="D60" i="1"/>
  <c r="D59" i="1"/>
  <c r="D77" i="1" s="1"/>
  <c r="B74" i="1"/>
  <c r="R72" i="1"/>
  <c r="G67" i="1"/>
  <c r="J77" i="1"/>
  <c r="R70" i="1"/>
  <c r="M68" i="1"/>
  <c r="G70" i="1"/>
  <c r="L79" i="1"/>
  <c r="P70" i="1"/>
  <c r="Q68" i="1"/>
  <c r="R71" i="1"/>
  <c r="H70" i="1"/>
  <c r="E71" i="1"/>
  <c r="J76" i="1"/>
  <c r="L72" i="1"/>
  <c r="F76" i="1"/>
  <c r="E70" i="1"/>
  <c r="P80" i="1"/>
  <c r="G73" i="1"/>
  <c r="Q74" i="1"/>
  <c r="N80" i="1"/>
  <c r="P71" i="1"/>
  <c r="P60" i="1"/>
  <c r="P66" i="1"/>
  <c r="P59" i="1"/>
  <c r="P73" i="1" s="1"/>
  <c r="H73" i="1"/>
  <c r="F77" i="1"/>
  <c r="J75" i="1"/>
  <c r="O60" i="1"/>
  <c r="O59" i="1"/>
  <c r="G76" i="1"/>
  <c r="N78" i="1"/>
  <c r="B75" i="1"/>
  <c r="G72" i="1"/>
  <c r="M59" i="1"/>
  <c r="M60" i="1"/>
  <c r="Q67" i="1"/>
  <c r="I76" i="1"/>
  <c r="R79" i="1"/>
  <c r="F71" i="1"/>
  <c r="E60" i="1"/>
  <c r="E59" i="1"/>
  <c r="E73" i="1" s="1"/>
  <c r="H81" i="1"/>
  <c r="F70" i="1"/>
  <c r="L78" i="1"/>
  <c r="J70" i="1"/>
  <c r="G69" i="1"/>
  <c r="N79" i="1"/>
  <c r="H80" i="1"/>
  <c r="N71" i="1"/>
  <c r="C59" i="1"/>
  <c r="C75" i="1" s="1"/>
  <c r="C66" i="1"/>
  <c r="C60" i="1"/>
  <c r="L75" i="1"/>
  <c r="N69" i="1"/>
  <c r="I68" i="1"/>
  <c r="L80" i="1"/>
  <c r="D81" i="1"/>
  <c r="Q79" i="1"/>
  <c r="B67" i="1"/>
  <c r="T35" i="7" l="1"/>
  <c r="S43" i="7"/>
  <c r="T27" i="7" s="1"/>
  <c r="T41" i="7"/>
  <c r="H90" i="5"/>
  <c r="H89" i="5"/>
  <c r="H94" i="5"/>
  <c r="H88" i="5"/>
  <c r="H97" i="5"/>
  <c r="H96" i="5"/>
  <c r="H101" i="5"/>
  <c r="H100" i="5"/>
  <c r="H93" i="5"/>
  <c r="H98" i="5"/>
  <c r="H91" i="5"/>
  <c r="H92" i="5"/>
  <c r="H99" i="5"/>
  <c r="H87" i="5"/>
  <c r="H95" i="5"/>
  <c r="H102" i="5"/>
  <c r="C92" i="5"/>
  <c r="C73" i="5"/>
  <c r="K62" i="5"/>
  <c r="K69" i="5" s="1"/>
  <c r="G91" i="5"/>
  <c r="G72" i="5"/>
  <c r="I69" i="5"/>
  <c r="I99" i="5"/>
  <c r="I80" i="5"/>
  <c r="L95" i="5"/>
  <c r="D79" i="5"/>
  <c r="N87" i="5"/>
  <c r="N62" i="5"/>
  <c r="N68" i="5" s="1"/>
  <c r="N63" i="5"/>
  <c r="N94" i="5" s="1"/>
  <c r="N80" i="5"/>
  <c r="J102" i="5"/>
  <c r="B94" i="5"/>
  <c r="R94" i="5"/>
  <c r="B101" i="5"/>
  <c r="C79" i="5"/>
  <c r="C75" i="5"/>
  <c r="J95" i="5"/>
  <c r="B81" i="5"/>
  <c r="R81" i="5"/>
  <c r="K72" i="5"/>
  <c r="G63" i="5"/>
  <c r="G87" i="5" s="1"/>
  <c r="G62" i="5"/>
  <c r="G68" i="5" s="1"/>
  <c r="G99" i="5"/>
  <c r="B76" i="5"/>
  <c r="B69" i="5"/>
  <c r="R77" i="5"/>
  <c r="O94" i="5"/>
  <c r="O91" i="5"/>
  <c r="H78" i="5"/>
  <c r="I96" i="5"/>
  <c r="B79" i="5"/>
  <c r="H82" i="5"/>
  <c r="J99" i="5"/>
  <c r="P75" i="5"/>
  <c r="M83" i="5"/>
  <c r="M63" i="5"/>
  <c r="M95" i="5" s="1"/>
  <c r="M62" i="5"/>
  <c r="M80" i="5" s="1"/>
  <c r="M68" i="5"/>
  <c r="R76" i="5"/>
  <c r="D62" i="5"/>
  <c r="D68" i="5" s="1"/>
  <c r="Q92" i="5"/>
  <c r="Q94" i="5"/>
  <c r="N75" i="5"/>
  <c r="C70" i="5"/>
  <c r="N89" i="5"/>
  <c r="N70" i="5"/>
  <c r="G95" i="5"/>
  <c r="G76" i="5"/>
  <c r="G73" i="5"/>
  <c r="G92" i="5"/>
  <c r="E96" i="5"/>
  <c r="O63" i="5"/>
  <c r="O87" i="5" s="1"/>
  <c r="O62" i="5"/>
  <c r="O72" i="5" s="1"/>
  <c r="I83" i="5"/>
  <c r="M76" i="5"/>
  <c r="B71" i="5"/>
  <c r="N69" i="5"/>
  <c r="N88" i="5"/>
  <c r="N73" i="5"/>
  <c r="N92" i="5"/>
  <c r="J93" i="5"/>
  <c r="C72" i="5"/>
  <c r="C91" i="5"/>
  <c r="C87" i="5"/>
  <c r="C68" i="5"/>
  <c r="C62" i="5"/>
  <c r="C83" i="5" s="1"/>
  <c r="C63" i="5"/>
  <c r="C97" i="5" s="1"/>
  <c r="J89" i="5"/>
  <c r="G89" i="5"/>
  <c r="G70" i="5"/>
  <c r="G81" i="5"/>
  <c r="G100" i="5"/>
  <c r="B73" i="5"/>
  <c r="R73" i="5"/>
  <c r="E89" i="5"/>
  <c r="O95" i="5"/>
  <c r="O76" i="5"/>
  <c r="O88" i="5"/>
  <c r="O69" i="5"/>
  <c r="J91" i="5"/>
  <c r="I73" i="5"/>
  <c r="I92" i="5"/>
  <c r="B102" i="5"/>
  <c r="R69" i="5"/>
  <c r="M96" i="5"/>
  <c r="M77" i="5"/>
  <c r="M81" i="5"/>
  <c r="H74" i="5"/>
  <c r="P79" i="5"/>
  <c r="D81" i="5"/>
  <c r="D69" i="5"/>
  <c r="Q97" i="5"/>
  <c r="B70" i="5"/>
  <c r="B75" i="5"/>
  <c r="C100" i="5"/>
  <c r="C81" i="5"/>
  <c r="M73" i="5"/>
  <c r="D73" i="5"/>
  <c r="N77" i="5"/>
  <c r="N96" i="5"/>
  <c r="N81" i="5"/>
  <c r="N100" i="5"/>
  <c r="F82" i="5"/>
  <c r="C80" i="5"/>
  <c r="C99" i="5"/>
  <c r="C95" i="5"/>
  <c r="C76" i="5"/>
  <c r="J70" i="5"/>
  <c r="K74" i="5"/>
  <c r="K77" i="5"/>
  <c r="G97" i="5"/>
  <c r="G78" i="5"/>
  <c r="G83" i="5"/>
  <c r="G102" i="5"/>
  <c r="B92" i="5"/>
  <c r="R92" i="5"/>
  <c r="O89" i="5"/>
  <c r="O70" i="5"/>
  <c r="O96" i="5"/>
  <c r="O77" i="5"/>
  <c r="J72" i="5"/>
  <c r="I74" i="5"/>
  <c r="I93" i="5"/>
  <c r="B83" i="5"/>
  <c r="R88" i="5"/>
  <c r="M69" i="5"/>
  <c r="M74" i="5"/>
  <c r="M93" i="5"/>
  <c r="P98" i="5"/>
  <c r="D74" i="5"/>
  <c r="D77" i="5"/>
  <c r="F80" i="5"/>
  <c r="B82" i="5"/>
  <c r="O99" i="5"/>
  <c r="O80" i="5"/>
  <c r="Q100" i="5"/>
  <c r="B68" i="5"/>
  <c r="R97" i="5"/>
  <c r="N71" i="5"/>
  <c r="N90" i="5"/>
  <c r="N74" i="5"/>
  <c r="N93" i="5"/>
  <c r="J94" i="5"/>
  <c r="F71" i="5"/>
  <c r="F75" i="5"/>
  <c r="R101" i="5"/>
  <c r="C93" i="5"/>
  <c r="C74" i="5"/>
  <c r="C88" i="5"/>
  <c r="C69" i="5"/>
  <c r="J81" i="5"/>
  <c r="K82" i="5"/>
  <c r="G71" i="5"/>
  <c r="G90" i="5"/>
  <c r="G93" i="5"/>
  <c r="G74" i="5"/>
  <c r="J101" i="5"/>
  <c r="P72" i="5"/>
  <c r="O97" i="5"/>
  <c r="O78" i="5"/>
  <c r="O73" i="5"/>
  <c r="O92" i="5"/>
  <c r="R91" i="5"/>
  <c r="I71" i="5"/>
  <c r="B99" i="5"/>
  <c r="M70" i="5"/>
  <c r="M89" i="5"/>
  <c r="M82" i="5"/>
  <c r="L82" i="5"/>
  <c r="D70" i="5"/>
  <c r="D82" i="5"/>
  <c r="H70" i="5"/>
  <c r="Q63" i="5"/>
  <c r="Q88" i="5" s="1"/>
  <c r="Q62" i="5"/>
  <c r="Q70" i="5" s="1"/>
  <c r="Q98" i="5"/>
  <c r="N97" i="5"/>
  <c r="N78" i="5"/>
  <c r="N95" i="5"/>
  <c r="N76" i="5"/>
  <c r="C90" i="5"/>
  <c r="C71" i="5"/>
  <c r="I89" i="5"/>
  <c r="L99" i="5"/>
  <c r="D76" i="5"/>
  <c r="R78" i="5"/>
  <c r="N79" i="5"/>
  <c r="N98" i="5"/>
  <c r="N82" i="5"/>
  <c r="N101" i="5"/>
  <c r="J75" i="5"/>
  <c r="F79" i="5"/>
  <c r="R82" i="5"/>
  <c r="C101" i="5"/>
  <c r="C82" i="5"/>
  <c r="C96" i="5"/>
  <c r="C77" i="5"/>
  <c r="G79" i="5"/>
  <c r="G98" i="5"/>
  <c r="G101" i="5"/>
  <c r="G82" i="5"/>
  <c r="P91" i="5"/>
  <c r="E94" i="5"/>
  <c r="O71" i="5"/>
  <c r="O90" i="5"/>
  <c r="O81" i="5"/>
  <c r="O100" i="5"/>
  <c r="R72" i="5"/>
  <c r="I63" i="5"/>
  <c r="I97" i="5" s="1"/>
  <c r="I62" i="5"/>
  <c r="I75" i="5" s="1"/>
  <c r="I87" i="5"/>
  <c r="I98" i="5"/>
  <c r="I79" i="5"/>
  <c r="B80" i="5"/>
  <c r="M78" i="5"/>
  <c r="M71" i="5"/>
  <c r="M90" i="5"/>
  <c r="L79" i="5"/>
  <c r="L94" i="5"/>
  <c r="B72" i="5"/>
  <c r="D78" i="5"/>
  <c r="D83" i="5"/>
  <c r="Q95" i="5"/>
  <c r="Q76" i="5"/>
  <c r="Q91" i="5"/>
  <c r="F68" i="5"/>
  <c r="F62" i="5"/>
  <c r="F70" i="5" s="1"/>
  <c r="F63" i="5"/>
  <c r="F96" i="5" s="1"/>
  <c r="F91" i="5"/>
  <c r="K75" i="5"/>
  <c r="G75" i="5"/>
  <c r="G94" i="5"/>
  <c r="G96" i="5"/>
  <c r="G77" i="5"/>
  <c r="E90" i="5"/>
  <c r="E63" i="5"/>
  <c r="E95" i="5" s="1"/>
  <c r="E62" i="5"/>
  <c r="E77" i="5" s="1"/>
  <c r="E87" i="5"/>
  <c r="O79" i="5"/>
  <c r="O98" i="5"/>
  <c r="O93" i="5"/>
  <c r="O74" i="5"/>
  <c r="I95" i="5"/>
  <c r="I76" i="5"/>
  <c r="I72" i="5"/>
  <c r="M72" i="5"/>
  <c r="M79" i="5"/>
  <c r="L91" i="5"/>
  <c r="L87" i="5"/>
  <c r="L63" i="5"/>
  <c r="L100" i="5" s="1"/>
  <c r="L62" i="5"/>
  <c r="L75" i="5" s="1"/>
  <c r="D71" i="5"/>
  <c r="D72" i="5"/>
  <c r="Q69" i="5"/>
  <c r="Q99" i="5"/>
  <c r="N91" i="5"/>
  <c r="N72" i="5"/>
  <c r="B78" i="5"/>
  <c r="G88" i="5"/>
  <c r="G69" i="5"/>
  <c r="E92" i="5"/>
  <c r="O101" i="5"/>
  <c r="O82" i="5"/>
  <c r="L92" i="5"/>
  <c r="S51" i="4"/>
  <c r="T51" i="4" s="1"/>
  <c r="N44" i="4"/>
  <c r="N49" i="4"/>
  <c r="N57" i="4"/>
  <c r="N56" i="4"/>
  <c r="K60" i="4"/>
  <c r="H56" i="4"/>
  <c r="I49" i="4"/>
  <c r="H52" i="4"/>
  <c r="M44" i="4"/>
  <c r="M58" i="4"/>
  <c r="M57" i="4"/>
  <c r="M50" i="4"/>
  <c r="K54" i="4"/>
  <c r="K58" i="4"/>
  <c r="G59" i="4"/>
  <c r="L44" i="4"/>
  <c r="L51" i="4"/>
  <c r="L59" i="4"/>
  <c r="D52" i="4"/>
  <c r="E60" i="4"/>
  <c r="F53" i="4"/>
  <c r="N55" i="4"/>
  <c r="I48" i="4"/>
  <c r="M55" i="4"/>
  <c r="P44" i="4"/>
  <c r="P55" i="4"/>
  <c r="P63" i="4"/>
  <c r="P62" i="4"/>
  <c r="E44" i="4"/>
  <c r="E58" i="4"/>
  <c r="E57" i="4"/>
  <c r="E50" i="4"/>
  <c r="S50" i="4" s="1"/>
  <c r="T50" i="4" s="1"/>
  <c r="U50" i="4" s="1"/>
  <c r="E61" i="4"/>
  <c r="G44" i="4"/>
  <c r="G56" i="4"/>
  <c r="G63" i="4"/>
  <c r="G48" i="4"/>
  <c r="S48" i="4" s="1"/>
  <c r="T48" i="4" s="1"/>
  <c r="U48" i="4" s="1"/>
  <c r="Q44" i="4"/>
  <c r="Q54" i="4"/>
  <c r="Q62" i="4"/>
  <c r="Q61" i="4"/>
  <c r="Q57" i="4"/>
  <c r="P60" i="4"/>
  <c r="H44" i="4"/>
  <c r="H63" i="4"/>
  <c r="H55" i="4"/>
  <c r="S55" i="4" s="1"/>
  <c r="T55" i="4" s="1"/>
  <c r="U55" i="4" s="1"/>
  <c r="H62" i="4"/>
  <c r="P57" i="4"/>
  <c r="H59" i="4"/>
  <c r="H53" i="4"/>
  <c r="N63" i="4"/>
  <c r="K49" i="4"/>
  <c r="B44" i="4"/>
  <c r="S44" i="4" s="1"/>
  <c r="T44" i="4" s="1"/>
  <c r="B60" i="4"/>
  <c r="B61" i="4"/>
  <c r="B53" i="4"/>
  <c r="K59" i="4"/>
  <c r="G50" i="4"/>
  <c r="C44" i="4"/>
  <c r="L60" i="4"/>
  <c r="B57" i="4"/>
  <c r="N59" i="4"/>
  <c r="N50" i="4"/>
  <c r="J44" i="4"/>
  <c r="J60" i="4"/>
  <c r="J61" i="4"/>
  <c r="J53" i="4"/>
  <c r="N61" i="4"/>
  <c r="I52" i="4"/>
  <c r="P59" i="4"/>
  <c r="K62" i="4"/>
  <c r="P48" i="4"/>
  <c r="H50" i="4"/>
  <c r="G53" i="4"/>
  <c r="P54" i="4"/>
  <c r="K50" i="4"/>
  <c r="G51" i="4"/>
  <c r="I55" i="4"/>
  <c r="I51" i="4"/>
  <c r="R44" i="4"/>
  <c r="R53" i="4"/>
  <c r="R61" i="4"/>
  <c r="R60" i="4"/>
  <c r="E56" i="4"/>
  <c r="E49" i="4"/>
  <c r="E51" i="4"/>
  <c r="I58" i="4"/>
  <c r="Q48" i="4"/>
  <c r="I50" i="4"/>
  <c r="H61" i="4"/>
  <c r="H48" i="4"/>
  <c r="Q49" i="4"/>
  <c r="P52" i="4"/>
  <c r="P61" i="4"/>
  <c r="K53" i="4"/>
  <c r="B58" i="4"/>
  <c r="B49" i="4"/>
  <c r="P51" i="4"/>
  <c r="G54" i="4"/>
  <c r="E63" i="4"/>
  <c r="S63" i="4" s="1"/>
  <c r="T63" i="4" s="1"/>
  <c r="U63" i="4" s="1"/>
  <c r="B56" i="4"/>
  <c r="B52" i="4"/>
  <c r="E59" i="4"/>
  <c r="E55" i="4"/>
  <c r="F44" i="4"/>
  <c r="F57" i="4"/>
  <c r="F49" i="4"/>
  <c r="F56" i="4"/>
  <c r="Q60" i="4"/>
  <c r="Q55" i="4"/>
  <c r="Q51" i="4"/>
  <c r="E54" i="4"/>
  <c r="S54" i="4" s="1"/>
  <c r="T54" i="4" s="1"/>
  <c r="U54" i="4" s="1"/>
  <c r="Q53" i="4"/>
  <c r="M53" i="4"/>
  <c r="K57" i="4"/>
  <c r="M49" i="4"/>
  <c r="G57" i="4"/>
  <c r="P58" i="4"/>
  <c r="D44" i="4"/>
  <c r="D59" i="4"/>
  <c r="D51" i="4"/>
  <c r="L56" i="4"/>
  <c r="K56" i="4"/>
  <c r="B59" i="4"/>
  <c r="I59" i="4"/>
  <c r="Q63" i="4"/>
  <c r="R56" i="4"/>
  <c r="Q59" i="4"/>
  <c r="R52" i="4"/>
  <c r="S62" i="4"/>
  <c r="T62" i="4" s="1"/>
  <c r="P50" i="4"/>
  <c r="K48" i="4"/>
  <c r="N51" i="4"/>
  <c r="N60" i="4"/>
  <c r="I44" i="4"/>
  <c r="I62" i="4"/>
  <c r="I61" i="4"/>
  <c r="I54" i="4"/>
  <c r="N53" i="4"/>
  <c r="N48" i="4"/>
  <c r="S41" i="3"/>
  <c r="F56" i="2"/>
  <c r="M42" i="2"/>
  <c r="M48" i="2" s="1"/>
  <c r="M43" i="2"/>
  <c r="F43" i="2"/>
  <c r="F42" i="2"/>
  <c r="H41" i="2"/>
  <c r="H36" i="2"/>
  <c r="H33" i="2"/>
  <c r="H32" i="2"/>
  <c r="H28" i="2"/>
  <c r="H37" i="2"/>
  <c r="H29" i="2"/>
  <c r="H40" i="2"/>
  <c r="H35" i="2"/>
  <c r="H27" i="2"/>
  <c r="H39" i="2"/>
  <c r="H34" i="2"/>
  <c r="H31" i="2"/>
  <c r="H26" i="2"/>
  <c r="H38" i="2"/>
  <c r="H30" i="2"/>
  <c r="O34" i="2"/>
  <c r="O29" i="2"/>
  <c r="O32" i="2"/>
  <c r="O27" i="2"/>
  <c r="O33" i="2"/>
  <c r="O39" i="2"/>
  <c r="O26" i="2"/>
  <c r="O31" i="2"/>
  <c r="O37" i="2"/>
  <c r="O38" i="2"/>
  <c r="O30" i="2"/>
  <c r="O36" i="2"/>
  <c r="O40" i="2"/>
  <c r="O28" i="2"/>
  <c r="O41" i="2"/>
  <c r="O35" i="2"/>
  <c r="I31" i="2"/>
  <c r="I26" i="2"/>
  <c r="I32" i="2"/>
  <c r="I37" i="2"/>
  <c r="I29" i="2"/>
  <c r="I36" i="2"/>
  <c r="I40" i="2"/>
  <c r="I35" i="2"/>
  <c r="I28" i="2"/>
  <c r="I27" i="2"/>
  <c r="I34" i="2"/>
  <c r="I41" i="2"/>
  <c r="I39" i="2"/>
  <c r="I38" i="2"/>
  <c r="I33" i="2"/>
  <c r="I30" i="2"/>
  <c r="F60" i="2"/>
  <c r="F52" i="2"/>
  <c r="L29" i="2"/>
  <c r="L40" i="2"/>
  <c r="L35" i="2"/>
  <c r="L38" i="2"/>
  <c r="L36" i="2"/>
  <c r="L27" i="2"/>
  <c r="L30" i="2"/>
  <c r="L31" i="2"/>
  <c r="L28" i="2"/>
  <c r="L34" i="2"/>
  <c r="L32" i="2"/>
  <c r="L26" i="2"/>
  <c r="L41" i="2"/>
  <c r="L37" i="2"/>
  <c r="L33" i="2"/>
  <c r="L39" i="2"/>
  <c r="N34" i="2"/>
  <c r="N37" i="2"/>
  <c r="N26" i="2"/>
  <c r="N29" i="2"/>
  <c r="N30" i="2"/>
  <c r="N40" i="2"/>
  <c r="N27" i="2"/>
  <c r="N41" i="2"/>
  <c r="N36" i="2"/>
  <c r="N33" i="2"/>
  <c r="N28" i="2"/>
  <c r="N31" i="2"/>
  <c r="N38" i="2"/>
  <c r="N32" i="2"/>
  <c r="N35" i="2"/>
  <c r="N39" i="2"/>
  <c r="K35" i="2"/>
  <c r="K29" i="2"/>
  <c r="K27" i="2"/>
  <c r="K38" i="2"/>
  <c r="K34" i="2"/>
  <c r="K31" i="2"/>
  <c r="K37" i="2"/>
  <c r="K26" i="2"/>
  <c r="K41" i="2"/>
  <c r="K40" i="2"/>
  <c r="K30" i="2"/>
  <c r="K32" i="2"/>
  <c r="K28" i="2"/>
  <c r="K36" i="2"/>
  <c r="K39" i="2"/>
  <c r="K33" i="2"/>
  <c r="G37" i="2"/>
  <c r="G41" i="2"/>
  <c r="G31" i="2"/>
  <c r="G38" i="2"/>
  <c r="G34" i="2"/>
  <c r="G30" i="2"/>
  <c r="G26" i="2"/>
  <c r="G36" i="2"/>
  <c r="G33" i="2"/>
  <c r="G28" i="2"/>
  <c r="G40" i="2"/>
  <c r="G35" i="2"/>
  <c r="G32" i="2"/>
  <c r="G27" i="2"/>
  <c r="G29" i="2"/>
  <c r="G39" i="2"/>
  <c r="F50" i="2"/>
  <c r="R35" i="2"/>
  <c r="R34" i="2"/>
  <c r="R27" i="2"/>
  <c r="R41" i="2"/>
  <c r="R31" i="2"/>
  <c r="R38" i="2"/>
  <c r="R40" i="2"/>
  <c r="R33" i="2"/>
  <c r="R37" i="2"/>
  <c r="R39" i="2"/>
  <c r="R30" i="2"/>
  <c r="R29" i="2"/>
  <c r="R32" i="2"/>
  <c r="R36" i="2"/>
  <c r="R26" i="2"/>
  <c r="R28" i="2"/>
  <c r="J41" i="2"/>
  <c r="J26" i="2"/>
  <c r="J33" i="2"/>
  <c r="J34" i="2"/>
  <c r="J37" i="2"/>
  <c r="J40" i="2"/>
  <c r="J29" i="2"/>
  <c r="J32" i="2"/>
  <c r="J30" i="2"/>
  <c r="J36" i="2"/>
  <c r="J31" i="2"/>
  <c r="J28" i="2"/>
  <c r="J27" i="2"/>
  <c r="J38" i="2"/>
  <c r="J35" i="2"/>
  <c r="J39" i="2"/>
  <c r="F51" i="2"/>
  <c r="F55" i="2"/>
  <c r="P28" i="2"/>
  <c r="P33" i="2"/>
  <c r="P38" i="2"/>
  <c r="P40" i="2"/>
  <c r="P30" i="2"/>
  <c r="P37" i="2"/>
  <c r="P35" i="2"/>
  <c r="P36" i="2"/>
  <c r="P29" i="2"/>
  <c r="P26" i="2"/>
  <c r="P41" i="2"/>
  <c r="P27" i="2"/>
  <c r="P32" i="2"/>
  <c r="P39" i="2"/>
  <c r="P34" i="2"/>
  <c r="P31" i="2"/>
  <c r="M54" i="2"/>
  <c r="D32" i="2"/>
  <c r="D37" i="2"/>
  <c r="D35" i="2"/>
  <c r="D38" i="2"/>
  <c r="D27" i="2"/>
  <c r="D30" i="2"/>
  <c r="D34" i="2"/>
  <c r="D26" i="2"/>
  <c r="D41" i="2"/>
  <c r="D33" i="2"/>
  <c r="D28" i="2"/>
  <c r="D40" i="2"/>
  <c r="D29" i="2"/>
  <c r="D39" i="2"/>
  <c r="D36" i="2"/>
  <c r="D31" i="2"/>
  <c r="M62" i="2"/>
  <c r="S21" i="2"/>
  <c r="B37" i="2"/>
  <c r="B40" i="2"/>
  <c r="B29" i="2"/>
  <c r="B32" i="2"/>
  <c r="B35" i="2"/>
  <c r="B36" i="2"/>
  <c r="B39" i="2"/>
  <c r="B28" i="2"/>
  <c r="B26" i="2"/>
  <c r="B27" i="2"/>
  <c r="B34" i="2"/>
  <c r="B38" i="2"/>
  <c r="B30" i="2"/>
  <c r="B31" i="2"/>
  <c r="B41" i="2"/>
  <c r="B33" i="2"/>
  <c r="F53" i="2"/>
  <c r="F57" i="2"/>
  <c r="F49" i="2"/>
  <c r="C33" i="2"/>
  <c r="C32" i="2"/>
  <c r="C36" i="2"/>
  <c r="C39" i="2"/>
  <c r="C28" i="2"/>
  <c r="C31" i="2"/>
  <c r="C38" i="2"/>
  <c r="C40" i="2"/>
  <c r="C41" i="2"/>
  <c r="C30" i="2"/>
  <c r="C29" i="2"/>
  <c r="C35" i="2"/>
  <c r="C27" i="2"/>
  <c r="C37" i="2"/>
  <c r="C34" i="2"/>
  <c r="C26" i="2"/>
  <c r="Q35" i="2"/>
  <c r="Q40" i="2"/>
  <c r="Q39" i="2"/>
  <c r="Q27" i="2"/>
  <c r="Q30" i="2"/>
  <c r="Q33" i="2"/>
  <c r="Q32" i="2"/>
  <c r="Q37" i="2"/>
  <c r="Q29" i="2"/>
  <c r="Q36" i="2"/>
  <c r="Q28" i="2"/>
  <c r="Q34" i="2"/>
  <c r="Q26" i="2"/>
  <c r="Q38" i="2"/>
  <c r="Q41" i="2"/>
  <c r="Q31" i="2"/>
  <c r="M60" i="2"/>
  <c r="M56" i="2"/>
  <c r="F61" i="2"/>
  <c r="F58" i="2"/>
  <c r="F59" i="2"/>
  <c r="M55" i="2"/>
  <c r="E27" i="2"/>
  <c r="E40" i="2"/>
  <c r="E32" i="2"/>
  <c r="E38" i="2"/>
  <c r="E36" i="2"/>
  <c r="E35" i="2"/>
  <c r="E30" i="2"/>
  <c r="E34" i="2"/>
  <c r="E37" i="2"/>
  <c r="E26" i="2"/>
  <c r="E29" i="2"/>
  <c r="E39" i="2"/>
  <c r="E33" i="2"/>
  <c r="E31" i="2"/>
  <c r="E28" i="2"/>
  <c r="E41" i="2"/>
  <c r="M58" i="2"/>
  <c r="M59" i="2"/>
  <c r="F54" i="2"/>
  <c r="F63" i="2"/>
  <c r="O61" i="1"/>
  <c r="O73" i="1"/>
  <c r="M61" i="1"/>
  <c r="M73" i="1"/>
  <c r="M76" i="1"/>
  <c r="E80" i="1"/>
  <c r="E75" i="1"/>
  <c r="G61" i="1"/>
  <c r="G81" i="1"/>
  <c r="C80" i="1"/>
  <c r="I80" i="1"/>
  <c r="C77" i="1"/>
  <c r="E72" i="1"/>
  <c r="S72" i="1" s="1"/>
  <c r="T72" i="1" s="1"/>
  <c r="P75" i="1"/>
  <c r="D68" i="1"/>
  <c r="O72" i="1"/>
  <c r="K72" i="1"/>
  <c r="M71" i="1"/>
  <c r="O81" i="1"/>
  <c r="K73" i="1"/>
  <c r="K67" i="1"/>
  <c r="M66" i="1"/>
  <c r="D71" i="1"/>
  <c r="E77" i="1"/>
  <c r="D66" i="1"/>
  <c r="M81" i="1"/>
  <c r="I70" i="1"/>
  <c r="I66" i="1"/>
  <c r="M75" i="1"/>
  <c r="N61" i="1"/>
  <c r="N74" i="1"/>
  <c r="M70" i="1"/>
  <c r="K68" i="1"/>
  <c r="C78" i="1"/>
  <c r="S78" i="1" s="1"/>
  <c r="T78" i="1" s="1"/>
  <c r="F61" i="1"/>
  <c r="F69" i="1"/>
  <c r="M67" i="1"/>
  <c r="F80" i="1"/>
  <c r="N67" i="1"/>
  <c r="Q61" i="1"/>
  <c r="Q77" i="1"/>
  <c r="D21" i="1"/>
  <c r="F21" i="1"/>
  <c r="N21" i="1"/>
  <c r="G21" i="1"/>
  <c r="I21" i="1"/>
  <c r="Q21" i="1"/>
  <c r="H21" i="1"/>
  <c r="C21" i="1"/>
  <c r="O21" i="1"/>
  <c r="P21" i="1"/>
  <c r="L21" i="1"/>
  <c r="R21" i="1"/>
  <c r="K21" i="1"/>
  <c r="E21" i="1"/>
  <c r="B79" i="1"/>
  <c r="P81" i="1"/>
  <c r="P79" i="1"/>
  <c r="O71" i="1"/>
  <c r="K74" i="1"/>
  <c r="I61" i="1"/>
  <c r="I81" i="1"/>
  <c r="E76" i="1"/>
  <c r="N72" i="1"/>
  <c r="M80" i="1"/>
  <c r="O77" i="1"/>
  <c r="B21" i="1"/>
  <c r="G78" i="1"/>
  <c r="R69" i="1"/>
  <c r="O76" i="1"/>
  <c r="D61" i="1"/>
  <c r="D78" i="1"/>
  <c r="O67" i="1"/>
  <c r="C61" i="1"/>
  <c r="C71" i="1"/>
  <c r="S71" i="1" s="1"/>
  <c r="T71" i="1" s="1"/>
  <c r="K75" i="1"/>
  <c r="D72" i="1"/>
  <c r="M72" i="1"/>
  <c r="E79" i="1"/>
  <c r="C81" i="1"/>
  <c r="I75" i="1"/>
  <c r="D80" i="1"/>
  <c r="S80" i="1" s="1"/>
  <c r="T80" i="1" s="1"/>
  <c r="I67" i="1"/>
  <c r="M77" i="1"/>
  <c r="L61" i="1"/>
  <c r="L67" i="1"/>
  <c r="B61" i="1"/>
  <c r="B69" i="1"/>
  <c r="N66" i="1"/>
  <c r="C68" i="1"/>
  <c r="R77" i="1"/>
  <c r="Q75" i="1"/>
  <c r="B81" i="1"/>
  <c r="P68" i="1"/>
  <c r="F66" i="1"/>
  <c r="R80" i="1"/>
  <c r="P67" i="1"/>
  <c r="B68" i="1"/>
  <c r="Q71" i="1"/>
  <c r="G68" i="1"/>
  <c r="M79" i="1"/>
  <c r="O69" i="1"/>
  <c r="B76" i="1"/>
  <c r="H61" i="1"/>
  <c r="H72" i="1"/>
  <c r="F78" i="1"/>
  <c r="O70" i="1"/>
  <c r="O79" i="1"/>
  <c r="O68" i="1"/>
  <c r="I69" i="1"/>
  <c r="C73" i="1"/>
  <c r="S73" i="1" s="1"/>
  <c r="T73" i="1" s="1"/>
  <c r="I71" i="1"/>
  <c r="D73" i="1"/>
  <c r="D70" i="1"/>
  <c r="G79" i="1"/>
  <c r="N75" i="1"/>
  <c r="N68" i="1"/>
  <c r="G71" i="1"/>
  <c r="D69" i="1"/>
  <c r="P72" i="1"/>
  <c r="O75" i="1"/>
  <c r="R61" i="1"/>
  <c r="R76" i="1"/>
  <c r="I73" i="1"/>
  <c r="L68" i="1"/>
  <c r="R81" i="1"/>
  <c r="K61" i="1"/>
  <c r="K79" i="1"/>
  <c r="D67" i="1"/>
  <c r="K76" i="1"/>
  <c r="E61" i="1"/>
  <c r="E81" i="1"/>
  <c r="K69" i="1"/>
  <c r="E74" i="1"/>
  <c r="S74" i="1" s="1"/>
  <c r="T74" i="1" s="1"/>
  <c r="M69" i="1"/>
  <c r="I77" i="1"/>
  <c r="S77" i="1" s="1"/>
  <c r="T77" i="1" s="1"/>
  <c r="C79" i="1"/>
  <c r="N77" i="1"/>
  <c r="D76" i="1"/>
  <c r="E68" i="1"/>
  <c r="O78" i="1"/>
  <c r="D74" i="1"/>
  <c r="G80" i="1"/>
  <c r="M21" i="1"/>
  <c r="Q81" i="1"/>
  <c r="N73" i="1"/>
  <c r="N76" i="1"/>
  <c r="K78" i="1"/>
  <c r="J21" i="1"/>
  <c r="K70" i="1"/>
  <c r="K77" i="1"/>
  <c r="C74" i="1"/>
  <c r="M78" i="1"/>
  <c r="D75" i="1"/>
  <c r="S75" i="1" s="1"/>
  <c r="T75" i="1" s="1"/>
  <c r="N70" i="1"/>
  <c r="G75" i="1"/>
  <c r="O74" i="1"/>
  <c r="E66" i="1"/>
  <c r="S66" i="1" s="1"/>
  <c r="T66" i="1" s="1"/>
  <c r="N81" i="1"/>
  <c r="O66" i="1"/>
  <c r="P61" i="1"/>
  <c r="P74" i="1"/>
  <c r="F68" i="1"/>
  <c r="F74" i="1"/>
  <c r="E78" i="1"/>
  <c r="G74" i="1"/>
  <c r="P77" i="1"/>
  <c r="C76" i="1"/>
  <c r="F73" i="1"/>
  <c r="D79" i="1"/>
  <c r="L71" i="1"/>
  <c r="G66" i="1"/>
  <c r="J61" i="1"/>
  <c r="J80" i="1"/>
  <c r="K81" i="1"/>
  <c r="L74" i="1"/>
  <c r="C67" i="1"/>
  <c r="S67" i="1" s="1"/>
  <c r="T67" i="1" s="1"/>
  <c r="E67" i="1"/>
  <c r="H67" i="1"/>
  <c r="R74" i="1"/>
  <c r="C69" i="1"/>
  <c r="K66" i="1"/>
  <c r="E69" i="1"/>
  <c r="C70" i="1"/>
  <c r="S70" i="1" s="1"/>
  <c r="T70" i="1" s="1"/>
  <c r="K80" i="1"/>
  <c r="Q69" i="1"/>
  <c r="L81" i="1"/>
  <c r="F81" i="1"/>
  <c r="J79" i="1"/>
  <c r="Q76" i="1"/>
  <c r="L73" i="1"/>
  <c r="O80" i="1"/>
  <c r="T39" i="7" l="1"/>
  <c r="T36" i="7"/>
  <c r="T26" i="7"/>
  <c r="T33" i="7"/>
  <c r="T28" i="7"/>
  <c r="T38" i="7"/>
  <c r="T29" i="7"/>
  <c r="T40" i="7"/>
  <c r="T37" i="7"/>
  <c r="T34" i="7"/>
  <c r="T32" i="7"/>
  <c r="T30" i="7"/>
  <c r="T31" i="7"/>
  <c r="Q68" i="5"/>
  <c r="E78" i="5"/>
  <c r="M100" i="5"/>
  <c r="S78" i="5"/>
  <c r="T78" i="5" s="1"/>
  <c r="L72" i="5"/>
  <c r="L98" i="5"/>
  <c r="I68" i="5"/>
  <c r="L80" i="5"/>
  <c r="Q87" i="5"/>
  <c r="L101" i="5"/>
  <c r="F90" i="5"/>
  <c r="S68" i="5"/>
  <c r="T68" i="5" s="1"/>
  <c r="F99" i="5"/>
  <c r="M88" i="5"/>
  <c r="E97" i="5"/>
  <c r="F101" i="5"/>
  <c r="K73" i="5"/>
  <c r="Q78" i="5"/>
  <c r="E70" i="5"/>
  <c r="I102" i="5"/>
  <c r="F77" i="5"/>
  <c r="Q75" i="5"/>
  <c r="D80" i="5"/>
  <c r="S80" i="5" s="1"/>
  <c r="T80" i="5" s="1"/>
  <c r="I77" i="5"/>
  <c r="O75" i="5"/>
  <c r="G80" i="5"/>
  <c r="C98" i="5"/>
  <c r="Q102" i="5"/>
  <c r="L76" i="5"/>
  <c r="I88" i="5"/>
  <c r="K63" i="5"/>
  <c r="F76" i="5"/>
  <c r="Q71" i="5"/>
  <c r="E73" i="5"/>
  <c r="M98" i="5"/>
  <c r="E71" i="5"/>
  <c r="S71" i="5" s="1"/>
  <c r="T71" i="5" s="1"/>
  <c r="K71" i="5"/>
  <c r="F87" i="5"/>
  <c r="E75" i="5"/>
  <c r="K78" i="5"/>
  <c r="I70" i="5"/>
  <c r="L71" i="5"/>
  <c r="I90" i="5"/>
  <c r="E83" i="5"/>
  <c r="S83" i="5" s="1"/>
  <c r="T83" i="5" s="1"/>
  <c r="Q81" i="5"/>
  <c r="Q90" i="5"/>
  <c r="L93" i="5"/>
  <c r="F78" i="5"/>
  <c r="Q82" i="5"/>
  <c r="L83" i="5"/>
  <c r="S73" i="5"/>
  <c r="T73" i="5" s="1"/>
  <c r="K83" i="5"/>
  <c r="Q73" i="5"/>
  <c r="L69" i="5"/>
  <c r="I100" i="5"/>
  <c r="E100" i="5"/>
  <c r="F73" i="5"/>
  <c r="N99" i="5"/>
  <c r="Q77" i="5"/>
  <c r="S77" i="5" s="1"/>
  <c r="T77" i="5" s="1"/>
  <c r="M75" i="5"/>
  <c r="O102" i="5"/>
  <c r="K68" i="5"/>
  <c r="N102" i="5"/>
  <c r="Q83" i="5"/>
  <c r="Q80" i="5"/>
  <c r="E80" i="5"/>
  <c r="F102" i="5"/>
  <c r="E79" i="5"/>
  <c r="L90" i="5"/>
  <c r="I82" i="5"/>
  <c r="E102" i="5"/>
  <c r="Q93" i="5"/>
  <c r="L74" i="5"/>
  <c r="F97" i="5"/>
  <c r="L77" i="5"/>
  <c r="Q101" i="5"/>
  <c r="L102" i="5"/>
  <c r="F93" i="5"/>
  <c r="L88" i="5"/>
  <c r="M102" i="5"/>
  <c r="I81" i="5"/>
  <c r="E88" i="5"/>
  <c r="F92" i="5"/>
  <c r="Q96" i="5"/>
  <c r="M94" i="5"/>
  <c r="O83" i="5"/>
  <c r="N83" i="5"/>
  <c r="M91" i="5"/>
  <c r="M97" i="5"/>
  <c r="E99" i="5"/>
  <c r="K81" i="5"/>
  <c r="F83" i="5"/>
  <c r="E98" i="5"/>
  <c r="M101" i="5"/>
  <c r="I101" i="5"/>
  <c r="E72" i="5"/>
  <c r="S72" i="5" s="1"/>
  <c r="T72" i="5" s="1"/>
  <c r="K70" i="5"/>
  <c r="Q74" i="5"/>
  <c r="L78" i="5"/>
  <c r="I94" i="5"/>
  <c r="L96" i="5"/>
  <c r="F81" i="5"/>
  <c r="L70" i="5"/>
  <c r="I78" i="5"/>
  <c r="F74" i="5"/>
  <c r="Q89" i="5"/>
  <c r="O68" i="5"/>
  <c r="C89" i="5"/>
  <c r="D63" i="5"/>
  <c r="L81" i="5"/>
  <c r="E69" i="5"/>
  <c r="F69" i="5"/>
  <c r="D75" i="5"/>
  <c r="S75" i="5" s="1"/>
  <c r="T75" i="5" s="1"/>
  <c r="E76" i="5"/>
  <c r="S76" i="5" s="1"/>
  <c r="T76" i="5" s="1"/>
  <c r="C78" i="5"/>
  <c r="C102" i="5"/>
  <c r="E81" i="5"/>
  <c r="S81" i="5" s="1"/>
  <c r="T81" i="5" s="1"/>
  <c r="F95" i="5"/>
  <c r="L73" i="5"/>
  <c r="K79" i="5"/>
  <c r="S79" i="5" s="1"/>
  <c r="T79" i="5" s="1"/>
  <c r="L68" i="5"/>
  <c r="I91" i="5"/>
  <c r="E68" i="5"/>
  <c r="F72" i="5"/>
  <c r="Q72" i="5"/>
  <c r="F98" i="5"/>
  <c r="Q79" i="5"/>
  <c r="E91" i="5"/>
  <c r="L97" i="5"/>
  <c r="E101" i="5"/>
  <c r="M92" i="5"/>
  <c r="F100" i="5"/>
  <c r="L89" i="5"/>
  <c r="E93" i="5"/>
  <c r="K80" i="5"/>
  <c r="C94" i="5"/>
  <c r="F88" i="5"/>
  <c r="M99" i="5"/>
  <c r="F94" i="5"/>
  <c r="S82" i="5"/>
  <c r="T82" i="5" s="1"/>
  <c r="E82" i="5"/>
  <c r="E74" i="5"/>
  <c r="F89" i="5"/>
  <c r="M87" i="5"/>
  <c r="S69" i="5"/>
  <c r="T69" i="5" s="1"/>
  <c r="K76" i="5"/>
  <c r="S70" i="5"/>
  <c r="T70" i="5" s="1"/>
  <c r="U51" i="4"/>
  <c r="S49" i="4"/>
  <c r="T49" i="4" s="1"/>
  <c r="U49" i="4" s="1"/>
  <c r="S57" i="4"/>
  <c r="T57" i="4" s="1"/>
  <c r="U57" i="4" s="1"/>
  <c r="U62" i="4"/>
  <c r="S58" i="4"/>
  <c r="T58" i="4" s="1"/>
  <c r="U58" i="4" s="1"/>
  <c r="S56" i="4"/>
  <c r="T56" i="4" s="1"/>
  <c r="U56" i="4" s="1"/>
  <c r="S61" i="4"/>
  <c r="T61" i="4" s="1"/>
  <c r="U61" i="4" s="1"/>
  <c r="S52" i="4"/>
  <c r="T52" i="4" s="1"/>
  <c r="U52" i="4" s="1"/>
  <c r="S53" i="4"/>
  <c r="T53" i="4" s="1"/>
  <c r="U53" i="4" s="1"/>
  <c r="S59" i="4"/>
  <c r="T59" i="4" s="1"/>
  <c r="U59" i="4" s="1"/>
  <c r="S60" i="4"/>
  <c r="T60" i="4" s="1"/>
  <c r="U60" i="4" s="1"/>
  <c r="D43" i="2"/>
  <c r="D42" i="2"/>
  <c r="D44" i="2" s="1"/>
  <c r="D48" i="2"/>
  <c r="E63" i="2"/>
  <c r="E56" i="2"/>
  <c r="Q53" i="2"/>
  <c r="Q59" i="2"/>
  <c r="C43" i="2"/>
  <c r="C42" i="2"/>
  <c r="C48" i="2"/>
  <c r="C62" i="2"/>
  <c r="M51" i="2"/>
  <c r="D58" i="2"/>
  <c r="M53" i="2"/>
  <c r="R52" i="2"/>
  <c r="R49" i="2"/>
  <c r="N54" i="2"/>
  <c r="N62" i="2"/>
  <c r="L49" i="2"/>
  <c r="F44" i="2"/>
  <c r="Q58" i="2"/>
  <c r="J43" i="2"/>
  <c r="J42" i="2"/>
  <c r="J44" i="2" s="1"/>
  <c r="I62" i="2"/>
  <c r="E53" i="2"/>
  <c r="E57" i="2"/>
  <c r="M50" i="2"/>
  <c r="C59" i="2"/>
  <c r="C53" i="2"/>
  <c r="D51" i="2"/>
  <c r="R59" i="2"/>
  <c r="R57" i="2"/>
  <c r="G62" i="2"/>
  <c r="N51" i="2"/>
  <c r="L43" i="2"/>
  <c r="L42" i="2"/>
  <c r="L44" i="2" s="1"/>
  <c r="L48" i="2"/>
  <c r="O61" i="2"/>
  <c r="H43" i="2"/>
  <c r="H42" i="2"/>
  <c r="H44" i="2" s="1"/>
  <c r="F48" i="2"/>
  <c r="Q57" i="2"/>
  <c r="P53" i="2"/>
  <c r="R56" i="2"/>
  <c r="M52" i="2"/>
  <c r="C49" i="2"/>
  <c r="B43" i="2"/>
  <c r="B42" i="2"/>
  <c r="B44" i="2" s="1"/>
  <c r="B48" i="2"/>
  <c r="R50" i="2"/>
  <c r="R55" i="2"/>
  <c r="M63" i="2"/>
  <c r="K51" i="2"/>
  <c r="N50" i="2"/>
  <c r="N48" i="2"/>
  <c r="N42" i="2"/>
  <c r="N44" i="2" s="1"/>
  <c r="N43" i="2"/>
  <c r="I61" i="2"/>
  <c r="I51" i="2"/>
  <c r="O62" i="2"/>
  <c r="O55" i="2"/>
  <c r="F62" i="2"/>
  <c r="E42" i="2"/>
  <c r="E43" i="2"/>
  <c r="E48" i="2"/>
  <c r="B53" i="2"/>
  <c r="E59" i="2"/>
  <c r="C55" i="2"/>
  <c r="E50" i="2"/>
  <c r="C56" i="2"/>
  <c r="G60" i="2"/>
  <c r="N52" i="2"/>
  <c r="O48" i="2"/>
  <c r="O43" i="2"/>
  <c r="O42" i="2"/>
  <c r="O44" i="2" s="1"/>
  <c r="E58" i="2"/>
  <c r="Q52" i="2"/>
  <c r="E61" i="2"/>
  <c r="Q56" i="2"/>
  <c r="Q49" i="2"/>
  <c r="C57" i="2"/>
  <c r="C61" i="2"/>
  <c r="D57" i="2"/>
  <c r="P52" i="2"/>
  <c r="R43" i="2"/>
  <c r="R42" i="2"/>
  <c r="R48" i="2"/>
  <c r="R62" i="2"/>
  <c r="G55" i="2"/>
  <c r="G59" i="2"/>
  <c r="N55" i="2"/>
  <c r="I63" i="2"/>
  <c r="I59" i="2"/>
  <c r="O58" i="2"/>
  <c r="E49" i="2"/>
  <c r="C63" i="2"/>
  <c r="J56" i="2"/>
  <c r="E52" i="2"/>
  <c r="C60" i="2"/>
  <c r="R61" i="2"/>
  <c r="K54" i="2"/>
  <c r="L63" i="2"/>
  <c r="Q42" i="2"/>
  <c r="Q48" i="2" s="1"/>
  <c r="Q43" i="2"/>
  <c r="C50" i="2"/>
  <c r="E60" i="2"/>
  <c r="E51" i="2"/>
  <c r="E54" i="2"/>
  <c r="Q61" i="2"/>
  <c r="C51" i="2"/>
  <c r="C58" i="2"/>
  <c r="B61" i="2"/>
  <c r="M49" i="2"/>
  <c r="R58" i="2"/>
  <c r="R60" i="2"/>
  <c r="G61" i="2"/>
  <c r="K43" i="2"/>
  <c r="K42" i="2"/>
  <c r="K44" i="2" s="1"/>
  <c r="K48" i="2"/>
  <c r="M57" i="2"/>
  <c r="N58" i="2"/>
  <c r="N56" i="2"/>
  <c r="I54" i="2"/>
  <c r="O52" i="2"/>
  <c r="O54" i="2"/>
  <c r="H61" i="2"/>
  <c r="C54" i="2"/>
  <c r="R54" i="2"/>
  <c r="R53" i="2"/>
  <c r="G51" i="2"/>
  <c r="G43" i="2"/>
  <c r="G42" i="2"/>
  <c r="K61" i="2"/>
  <c r="K59" i="2"/>
  <c r="N61" i="2"/>
  <c r="N63" i="2"/>
  <c r="I49" i="2"/>
  <c r="I42" i="2"/>
  <c r="I48" i="2"/>
  <c r="I43" i="2"/>
  <c r="O60" i="2"/>
  <c r="O51" i="2"/>
  <c r="M44" i="2"/>
  <c r="M61" i="2"/>
  <c r="P43" i="2"/>
  <c r="P42" i="2"/>
  <c r="P44" i="2" s="1"/>
  <c r="K58" i="2"/>
  <c r="N49" i="2"/>
  <c r="I50" i="2"/>
  <c r="I53" i="2"/>
  <c r="O59" i="2"/>
  <c r="O56" i="2"/>
  <c r="U70" i="1"/>
  <c r="S76" i="1"/>
  <c r="T76" i="1" s="1"/>
  <c r="S61" i="1"/>
  <c r="T61" i="1" s="1"/>
  <c r="U73" i="1" s="1"/>
  <c r="S81" i="1"/>
  <c r="T81" i="1" s="1"/>
  <c r="U81" i="1" s="1"/>
  <c r="S69" i="1"/>
  <c r="T69" i="1" s="1"/>
  <c r="U69" i="1" s="1"/>
  <c r="S79" i="1"/>
  <c r="T79" i="1" s="1"/>
  <c r="U79" i="1" s="1"/>
  <c r="S68" i="1"/>
  <c r="T68" i="1" s="1"/>
  <c r="S89" i="5" l="1"/>
  <c r="T89" i="5" s="1"/>
  <c r="U89" i="5" s="1"/>
  <c r="K95" i="5"/>
  <c r="K101" i="5"/>
  <c r="K89" i="5"/>
  <c r="K100" i="5"/>
  <c r="K102" i="5"/>
  <c r="K92" i="5"/>
  <c r="K99" i="5"/>
  <c r="K87" i="5"/>
  <c r="K97" i="5"/>
  <c r="K90" i="5"/>
  <c r="K93" i="5"/>
  <c r="K91" i="5"/>
  <c r="K88" i="5"/>
  <c r="K96" i="5"/>
  <c r="K94" i="5"/>
  <c r="S94" i="5" s="1"/>
  <c r="T94" i="5" s="1"/>
  <c r="U94" i="5" s="1"/>
  <c r="K98" i="5"/>
  <c r="S98" i="5" s="1"/>
  <c r="T98" i="5" s="1"/>
  <c r="U98" i="5" s="1"/>
  <c r="S74" i="5"/>
  <c r="T74" i="5" s="1"/>
  <c r="D98" i="5"/>
  <c r="D99" i="5"/>
  <c r="D100" i="5"/>
  <c r="S100" i="5" s="1"/>
  <c r="T100" i="5" s="1"/>
  <c r="U100" i="5" s="1"/>
  <c r="D93" i="5"/>
  <c r="D89" i="5"/>
  <c r="D87" i="5"/>
  <c r="D96" i="5"/>
  <c r="S96" i="5" s="1"/>
  <c r="T96" i="5" s="1"/>
  <c r="U96" i="5" s="1"/>
  <c r="D95" i="5"/>
  <c r="S95" i="5" s="1"/>
  <c r="T95" i="5" s="1"/>
  <c r="U95" i="5" s="1"/>
  <c r="D94" i="5"/>
  <c r="D88" i="5"/>
  <c r="S88" i="5" s="1"/>
  <c r="T88" i="5" s="1"/>
  <c r="U88" i="5" s="1"/>
  <c r="D101" i="5"/>
  <c r="S101" i="5" s="1"/>
  <c r="T101" i="5" s="1"/>
  <c r="U101" i="5" s="1"/>
  <c r="D97" i="5"/>
  <c r="S97" i="5" s="1"/>
  <c r="T97" i="5" s="1"/>
  <c r="U97" i="5" s="1"/>
  <c r="D92" i="5"/>
  <c r="S92" i="5" s="1"/>
  <c r="T92" i="5" s="1"/>
  <c r="U92" i="5" s="1"/>
  <c r="D90" i="5"/>
  <c r="S90" i="5" s="1"/>
  <c r="T90" i="5" s="1"/>
  <c r="U90" i="5" s="1"/>
  <c r="D102" i="5"/>
  <c r="S102" i="5" s="1"/>
  <c r="T102" i="5" s="1"/>
  <c r="U102" i="5" s="1"/>
  <c r="D91" i="5"/>
  <c r="J50" i="2"/>
  <c r="J54" i="2"/>
  <c r="P55" i="2"/>
  <c r="J62" i="2"/>
  <c r="L62" i="2"/>
  <c r="J61" i="2"/>
  <c r="H48" i="2"/>
  <c r="B49" i="2"/>
  <c r="P48" i="2"/>
  <c r="K62" i="2"/>
  <c r="P59" i="2"/>
  <c r="J63" i="2"/>
  <c r="P58" i="2"/>
  <c r="H52" i="2"/>
  <c r="J53" i="2"/>
  <c r="L55" i="2"/>
  <c r="I44" i="2"/>
  <c r="G44" i="2"/>
  <c r="P60" i="2"/>
  <c r="I56" i="2"/>
  <c r="P62" i="2"/>
  <c r="B56" i="2"/>
  <c r="H54" i="2"/>
  <c r="N59" i="2"/>
  <c r="R44" i="2"/>
  <c r="B50" i="2"/>
  <c r="E44" i="2"/>
  <c r="L57" i="2"/>
  <c r="G63" i="2"/>
  <c r="P61" i="2"/>
  <c r="B58" i="2"/>
  <c r="O50" i="2"/>
  <c r="N53" i="2"/>
  <c r="J52" i="2"/>
  <c r="I55" i="2"/>
  <c r="B51" i="2"/>
  <c r="O53" i="2"/>
  <c r="K56" i="2"/>
  <c r="P50" i="2"/>
  <c r="L52" i="2"/>
  <c r="B57" i="2"/>
  <c r="J48" i="2"/>
  <c r="B54" i="2"/>
  <c r="B63" i="2"/>
  <c r="J55" i="2"/>
  <c r="L59" i="2"/>
  <c r="J58" i="2"/>
  <c r="B52" i="2"/>
  <c r="H62" i="2"/>
  <c r="B60" i="2"/>
  <c r="D52" i="2"/>
  <c r="L56" i="2"/>
  <c r="P63" i="2"/>
  <c r="L51" i="2"/>
  <c r="K55" i="2"/>
  <c r="P49" i="2"/>
  <c r="Q44" i="2"/>
  <c r="H56" i="2"/>
  <c r="B55" i="2"/>
  <c r="L54" i="2"/>
  <c r="G50" i="2"/>
  <c r="D60" i="2"/>
  <c r="O63" i="2"/>
  <c r="Q62" i="2"/>
  <c r="I58" i="2"/>
  <c r="K49" i="2"/>
  <c r="P57" i="2"/>
  <c r="Q55" i="2"/>
  <c r="L58" i="2"/>
  <c r="Q54" i="2"/>
  <c r="O57" i="2"/>
  <c r="K50" i="2"/>
  <c r="P51" i="2"/>
  <c r="G52" i="2"/>
  <c r="Q51" i="2"/>
  <c r="H63" i="2"/>
  <c r="N57" i="2"/>
  <c r="H58" i="2"/>
  <c r="L53" i="2"/>
  <c r="G48" i="2"/>
  <c r="S48" i="2" s="1"/>
  <c r="T48" i="2" s="1"/>
  <c r="U48" i="2" s="1"/>
  <c r="L50" i="2"/>
  <c r="G58" i="2"/>
  <c r="D59" i="2"/>
  <c r="Q50" i="2"/>
  <c r="E55" i="2"/>
  <c r="Q63" i="2"/>
  <c r="O49" i="2"/>
  <c r="K57" i="2"/>
  <c r="J51" i="2"/>
  <c r="R51" i="2"/>
  <c r="H50" i="2"/>
  <c r="D62" i="2"/>
  <c r="N60" i="2"/>
  <c r="I60" i="2"/>
  <c r="K52" i="2"/>
  <c r="P56" i="2"/>
  <c r="Q60" i="2"/>
  <c r="K60" i="2"/>
  <c r="D53" i="2"/>
  <c r="S53" i="2" s="1"/>
  <c r="T53" i="2" s="1"/>
  <c r="I57" i="2"/>
  <c r="G56" i="2"/>
  <c r="C44" i="2"/>
  <c r="S44" i="2" s="1"/>
  <c r="T44" i="2" s="1"/>
  <c r="G49" i="2"/>
  <c r="C52" i="2"/>
  <c r="P54" i="2"/>
  <c r="B62" i="2"/>
  <c r="J59" i="2"/>
  <c r="H51" i="2"/>
  <c r="J49" i="2"/>
  <c r="J60" i="2"/>
  <c r="D63" i="2"/>
  <c r="D50" i="2"/>
  <c r="D61" i="2"/>
  <c r="S61" i="2" s="1"/>
  <c r="T61" i="2" s="1"/>
  <c r="H57" i="2"/>
  <c r="K53" i="2"/>
  <c r="H49" i="2"/>
  <c r="L61" i="2"/>
  <c r="H55" i="2"/>
  <c r="D55" i="2"/>
  <c r="H60" i="2"/>
  <c r="K63" i="2"/>
  <c r="J57" i="2"/>
  <c r="H53" i="2"/>
  <c r="B59" i="2"/>
  <c r="S59" i="2" s="1"/>
  <c r="T59" i="2" s="1"/>
  <c r="H59" i="2"/>
  <c r="L60" i="2"/>
  <c r="G53" i="2"/>
  <c r="D49" i="2"/>
  <c r="G57" i="2"/>
  <c r="D54" i="2"/>
  <c r="I52" i="2"/>
  <c r="G54" i="2"/>
  <c r="D56" i="2"/>
  <c r="R63" i="2"/>
  <c r="E62" i="2"/>
  <c r="U78" i="1"/>
  <c r="U75" i="1"/>
  <c r="U76" i="1"/>
  <c r="U77" i="1"/>
  <c r="U67" i="1"/>
  <c r="U72" i="1"/>
  <c r="U71" i="1"/>
  <c r="U80" i="1"/>
  <c r="U74" i="1"/>
  <c r="U68" i="1"/>
  <c r="U66" i="1"/>
  <c r="S87" i="5" l="1"/>
  <c r="T87" i="5" s="1"/>
  <c r="U87" i="5" s="1"/>
  <c r="S93" i="5"/>
  <c r="T93" i="5" s="1"/>
  <c r="U93" i="5" s="1"/>
  <c r="S99" i="5"/>
  <c r="T99" i="5" s="1"/>
  <c r="U99" i="5" s="1"/>
  <c r="S91" i="5"/>
  <c r="T91" i="5" s="1"/>
  <c r="U91" i="5" s="1"/>
  <c r="U53" i="2"/>
  <c r="U61" i="2"/>
  <c r="S51" i="2"/>
  <c r="T51" i="2" s="1"/>
  <c r="U51" i="2" s="1"/>
  <c r="S60" i="2"/>
  <c r="T60" i="2" s="1"/>
  <c r="U60" i="2" s="1"/>
  <c r="S54" i="2"/>
  <c r="T54" i="2" s="1"/>
  <c r="U54" i="2" s="1"/>
  <c r="U59" i="2"/>
  <c r="S55" i="2"/>
  <c r="T55" i="2" s="1"/>
  <c r="U55" i="2" s="1"/>
  <c r="S50" i="2"/>
  <c r="T50" i="2" s="1"/>
  <c r="U50" i="2" s="1"/>
  <c r="S52" i="2"/>
  <c r="T52" i="2" s="1"/>
  <c r="U52" i="2" s="1"/>
  <c r="S57" i="2"/>
  <c r="T57" i="2" s="1"/>
  <c r="U57" i="2" s="1"/>
  <c r="S63" i="2"/>
  <c r="T63" i="2" s="1"/>
  <c r="U63" i="2" s="1"/>
  <c r="S49" i="2"/>
  <c r="T49" i="2" s="1"/>
  <c r="U49" i="2" s="1"/>
  <c r="S62" i="2"/>
  <c r="T62" i="2" s="1"/>
  <c r="U62" i="2" s="1"/>
  <c r="S58" i="2"/>
  <c r="T58" i="2" s="1"/>
  <c r="U58" i="2" s="1"/>
  <c r="S56" i="2"/>
  <c r="T56" i="2" s="1"/>
  <c r="U56" i="2" s="1"/>
</calcChain>
</file>

<file path=xl/sharedStrings.xml><?xml version="1.0" encoding="utf-8"?>
<sst xmlns="http://schemas.openxmlformats.org/spreadsheetml/2006/main" count="1301" uniqueCount="99">
  <si>
    <t xml:space="preserve">Województwo </t>
  </si>
  <si>
    <t>x2</t>
  </si>
  <si>
    <t>x3</t>
  </si>
  <si>
    <t>x4</t>
  </si>
  <si>
    <t>x5</t>
  </si>
  <si>
    <t>x6</t>
  </si>
  <si>
    <t>x7</t>
  </si>
  <si>
    <t>x8</t>
  </si>
  <si>
    <t>x9</t>
  </si>
  <si>
    <t>x11</t>
  </si>
  <si>
    <t>x13</t>
  </si>
  <si>
    <t>x14</t>
  </si>
  <si>
    <t>x19</t>
  </si>
  <si>
    <t>x21</t>
  </si>
  <si>
    <t>x22</t>
  </si>
  <si>
    <t>x23</t>
  </si>
  <si>
    <t>x25</t>
  </si>
  <si>
    <t>x26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</si>
  <si>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</si>
  <si>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</si>
  <si>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</si>
  <si>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</si>
  <si>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</si>
  <si>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</si>
  <si>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</si>
  <si>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</si>
  <si>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</si>
  <si>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</si>
  <si>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</si>
  <si>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</si>
  <si>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</si>
  <si>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</si>
  <si>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</si>
  <si>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</si>
  <si>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Średnia</t>
  </si>
  <si>
    <t>Odchylenie standardowe</t>
  </si>
  <si>
    <t>Wsp. Zmienności</t>
  </si>
  <si>
    <t xml:space="preserve">waga 1 </t>
  </si>
  <si>
    <t>S/D</t>
  </si>
  <si>
    <t>Zgony niemowląt na 10 000 żywych urodzeń</t>
  </si>
  <si>
    <t>D</t>
  </si>
  <si>
    <t>Umieralność okołoporodowa na 10 000 urodzeń żywych i martwych *</t>
  </si>
  <si>
    <t>Liczba pracujących położnych przypadających na 10 000 kobiet w wieku produkcyjnym *</t>
  </si>
  <si>
    <t>S</t>
  </si>
  <si>
    <r>
      <t>Liczba przychodni na 100 tys. ludności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*</t>
    </r>
  </si>
  <si>
    <t>Liczba dzieci na jakie przypada 1 łóżko w szpitalu na oddziale pediatrycznym (w setkach)</t>
  </si>
  <si>
    <r>
      <t>Emisja zanieczyszczeń pyłowych na 100km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</si>
  <si>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Liczba placówek wychowania przedszkolnego  na 100 tys. ludności</t>
  </si>
  <si>
    <t>Liczba szkół podstawowych na 100 tys. ludności</t>
  </si>
  <si>
    <t>Przestępstwa stwierdzone przez Policję przeciwko rodzinie i opiece na 10 000 mieszkańców</t>
  </si>
  <si>
    <t>Liczba domów kultury, centrum kultury, świetlic na 100 tys. ludności</t>
  </si>
  <si>
    <t xml:space="preserve"> Liczba bibliotek publicznych na 100 tys. ludności</t>
  </si>
  <si>
    <t>Przeciętne miesięczne wydatki na 1 osobę w gospodarstwach domowych w setkach</t>
  </si>
  <si>
    <t>% gospodarstw domowych deklarujących brak możliwości realizacji potrzeby tygodniowego</t>
  </si>
  <si>
    <t>% gospodarstw domowych, które określiły, że przy aktualnym dochodzie z trudnością “wiążą koniec z końcem”</t>
  </si>
  <si>
    <t>Wskaźnik zagrożenia ubóstwem po transferach społecznych w % *</t>
  </si>
  <si>
    <r>
      <rPr>
        <sz val="11"/>
        <color theme="1"/>
        <rFont val="Calibri"/>
        <family val="2"/>
        <charset val="238"/>
        <scheme val="minor"/>
      </rPr>
      <t>Linie autobusowe w km na 100km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</si>
  <si>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Wypadki drogowe na 100 tys. ludności</t>
  </si>
  <si>
    <t>Wzorzec</t>
  </si>
  <si>
    <t>Antywzorzec</t>
  </si>
  <si>
    <t>Suma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</si>
  <si>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</si>
  <si>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t>(wz - anty) ^ 2</t>
  </si>
  <si>
    <t>suma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</si>
  <si>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i0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</si>
  <si>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</si>
  <si>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Województwo</t>
  </si>
  <si>
    <t>Ranking</t>
  </si>
  <si>
    <t>mi</t>
  </si>
  <si>
    <t xml:space="preserve"> Zmienna</t>
  </si>
  <si>
    <t>Wartość bezwględna</t>
  </si>
  <si>
    <t>waga 2</t>
  </si>
  <si>
    <t xml:space="preserve">Ranking </t>
  </si>
  <si>
    <t>Pierw z sumy</t>
  </si>
  <si>
    <t>Przeksz. Ilorazowe</t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</si>
  <si>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i0+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</si>
  <si>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i0+</t>
    </r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</si>
  <si>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i0-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</si>
  <si>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i0-</t>
    </r>
  </si>
  <si>
    <r>
      <t>q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</si>
  <si>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q</t>
    </r>
    <r>
      <rPr>
        <vertAlign val="subscript"/>
        <sz val="9"/>
        <color theme="1"/>
        <rFont val="Calibri"/>
        <family val="2"/>
        <charset val="238"/>
        <scheme val="minor"/>
      </rPr>
      <t>i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</si>
  <si>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</si>
  <si>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ij</t>
    </r>
  </si>
  <si>
    <r>
      <t>w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</si>
  <si>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w</t>
    </r>
    <r>
      <rPr>
        <sz val="11"/>
        <color theme="1"/>
        <rFont val="Calibri"/>
        <family val="2"/>
        <charset val="238"/>
      </rPr>
      <t>̂</t>
    </r>
    <r>
      <rPr>
        <vertAlign val="subscript"/>
        <sz val="11"/>
        <color theme="1"/>
        <rFont val="Calibri"/>
        <family val="2"/>
        <charset val="238"/>
      </rPr>
      <t>i</t>
    </r>
  </si>
  <si>
    <r>
      <t>min(w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>)</t>
    </r>
  </si>
  <si>
    <t>ŵi</t>
  </si>
  <si>
    <t>Najlepsza wartość</t>
  </si>
  <si>
    <t>wij</t>
  </si>
  <si>
    <r>
      <t>W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</si>
  <si>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TOPSIS</t>
  </si>
  <si>
    <t>Metoda sumy rang</t>
  </si>
  <si>
    <t>Metoda sum standaryzowanych</t>
  </si>
  <si>
    <t>Metoda dystansów</t>
  </si>
  <si>
    <r>
      <t>α</t>
    </r>
    <r>
      <rPr>
        <vertAlign val="subscript"/>
        <sz val="10"/>
        <color rgb="FF000000"/>
        <rFont val="Arial"/>
        <family val="2"/>
        <charset val="238"/>
      </rPr>
      <t>j</t>
    </r>
    <r>
      <rPr>
        <sz val="10"/>
        <color indexed="8"/>
        <rFont val="Arial"/>
        <family val="2"/>
        <charset val="238"/>
      </rPr>
      <t xml:space="preserve"> </t>
    </r>
  </si>
  <si>
    <r>
      <t>α</t>
    </r>
    <r>
      <rPr>
        <vertAlign val="subscript"/>
        <sz val="10"/>
        <color rgb="FF000000"/>
        <rFont val="Arial"/>
        <family val="2"/>
        <charset val="238"/>
      </rPr>
      <t>j</t>
    </r>
    <r>
      <rPr>
        <sz val="10"/>
        <color indexed="8"/>
        <rFont val="Arial"/>
        <family val="2"/>
        <charset val="238"/>
      </rPr>
      <t xml:space="preserve"> * 100</t>
    </r>
  </si>
  <si>
    <t>Metoda wzorca z waga 1</t>
  </si>
  <si>
    <t>Metoda wzorca bez wag</t>
  </si>
  <si>
    <t>Metoda wzorca z waga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</si>
</sst>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0.0"/>
    <numFmt numFmtId="165" formatCode="0.000"/>
    <numFmt numFmtId="166" formatCode="0.0000"/>
  </numFmts>
  <fonts count="2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name val="Arial CE"/>
      <charset val="238"/>
    </font>
    <font>
      <sz val="9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</font>
    <font>
      <sz val="11"/>
      <name val="Times New Roman CE"/>
      <family val="1"/>
      <charset val="238"/>
    </font>
    <font>
      <sz val="10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2"/>
      <charset val="238"/>
    </font>
    <font>
      <sz val="10"/>
      <name val="Times New Roman CE"/>
      <charset val="238"/>
    </font>
    <font>
      <sz val="10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0"/>
      <color indexed="10"/>
      <name val="Arial"/>
      <family val="2"/>
      <charset val="238"/>
    </font>
    <font>
      <vertAlign val="subscript"/>
      <sz val="10"/>
      <color rgb="FF000000"/>
      <name val="Arial"/>
      <family val="2"/>
      <charset val="238"/>
    </font>
    <font>
      <vertAlign val="subscript"/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0"/>
      <color rgb="FF00B050"/>
      <name val="Arial"/>
      <family val="2"/>
      <charset val="238"/>
    </font>
    <font>
      <sz val="11"/>
      <color rgb="FF00B05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ED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8" fillId="0" borderId="0"/>
    <xf numFmtId="0" fontId="6" fillId="0" borderId="0"/>
    <xf numFmtId="0" fontId="4" fillId="0" borderId="0"/>
    <xf numFmtId="0" fontId="11" fillId="0" borderId="0"/>
    <xf numFmtId="0" fontId="12" fillId="0" borderId="0"/>
    <xf numFmtId="0" fontId="12" fillId="0" borderId="0"/>
    <xf numFmtId="0" fontId="6" fillId="0" borderId="0"/>
  </cellStyleXfs>
  <cellXfs count="2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" fontId="6" fillId="2" borderId="1" xfId="3" applyNumberFormat="1" applyFont="1" applyFill="1" applyBorder="1"/>
    <xf numFmtId="0" fontId="6" fillId="2" borderId="1" xfId="4" applyFont="1" applyFill="1" applyBorder="1"/>
    <xf numFmtId="2" fontId="6" fillId="2" borderId="1" xfId="5" applyNumberFormat="1" applyFont="1" applyFill="1" applyBorder="1"/>
    <xf numFmtId="2" fontId="9" fillId="2" borderId="1" xfId="0" applyNumberFormat="1" applyFont="1" applyFill="1" applyBorder="1"/>
    <xf numFmtId="2" fontId="6" fillId="2" borderId="1" xfId="6" applyNumberFormat="1" applyFill="1" applyBorder="1"/>
    <xf numFmtId="0" fontId="9" fillId="2" borderId="1" xfId="0" applyFont="1" applyFill="1" applyBorder="1"/>
    <xf numFmtId="2" fontId="10" fillId="3" borderId="1" xfId="7" quotePrefix="1" applyNumberFormat="1" applyFont="1" applyFill="1" applyBorder="1" applyAlignment="1">
      <alignment horizontal="right" wrapText="1"/>
    </xf>
    <xf numFmtId="2" fontId="6" fillId="3" borderId="1" xfId="8" applyNumberFormat="1" applyFont="1" applyFill="1" applyBorder="1" applyAlignment="1">
      <alignment horizontal="right" wrapText="1"/>
    </xf>
    <xf numFmtId="2" fontId="6" fillId="4" borderId="1" xfId="8" applyNumberFormat="1" applyFont="1" applyFill="1" applyBorder="1"/>
    <xf numFmtId="1" fontId="6" fillId="5" borderId="1" xfId="7" applyNumberFormat="1" applyFont="1" applyFill="1" applyBorder="1" applyAlignment="1">
      <alignment horizontal="right"/>
    </xf>
    <xf numFmtId="1" fontId="6" fillId="5" borderId="1" xfId="7" quotePrefix="1" applyNumberFormat="1" applyFont="1" applyFill="1" applyBorder="1" applyAlignment="1">
      <alignment horizontal="right"/>
    </xf>
    <xf numFmtId="2" fontId="6" fillId="6" borderId="1" xfId="9" applyNumberFormat="1" applyFont="1" applyFill="1" applyBorder="1" applyAlignment="1">
      <alignment wrapText="1"/>
    </xf>
    <xf numFmtId="164" fontId="9" fillId="6" borderId="1" xfId="0" applyNumberFormat="1" applyFont="1" applyFill="1" applyBorder="1"/>
    <xf numFmtId="164" fontId="0" fillId="6" borderId="1" xfId="0" applyNumberFormat="1" applyFill="1" applyBorder="1"/>
    <xf numFmtId="164" fontId="13" fillId="7" borderId="1" xfId="0" applyNumberFormat="1" applyFont="1" applyFill="1" applyBorder="1" applyAlignment="1">
      <alignment horizontal="right" wrapText="1" indent="1"/>
    </xf>
    <xf numFmtId="2" fontId="6" fillId="8" borderId="1" xfId="10" applyNumberFormat="1" applyFont="1" applyFill="1" applyBorder="1"/>
    <xf numFmtId="164" fontId="9" fillId="8" borderId="2" xfId="0" applyNumberFormat="1" applyFont="1" applyFill="1" applyBorder="1"/>
    <xf numFmtId="2" fontId="10" fillId="3" borderId="1" xfId="7" applyNumberFormat="1" applyFont="1" applyFill="1" applyBorder="1" applyAlignment="1">
      <alignment wrapText="1"/>
    </xf>
    <xf numFmtId="2" fontId="10" fillId="3" borderId="1" xfId="7" applyNumberFormat="1" applyFont="1" applyFill="1" applyBorder="1" applyAlignment="1">
      <alignment horizontal="right"/>
    </xf>
    <xf numFmtId="0" fontId="5" fillId="0" borderId="1" xfId="2" quotePrefix="1" applyFont="1" applyBorder="1" applyAlignment="1">
      <alignment horizontal="center" vertical="center"/>
    </xf>
    <xf numFmtId="2" fontId="6" fillId="2" borderId="1" xfId="4" applyNumberFormat="1" applyFont="1" applyFill="1" applyBorder="1"/>
    <xf numFmtId="164" fontId="14" fillId="6" borderId="1" xfId="0" applyNumberFormat="1" applyFont="1" applyFill="1" applyBorder="1"/>
    <xf numFmtId="0" fontId="5" fillId="0" borderId="0" xfId="2" quotePrefix="1" applyFont="1" applyAlignment="1">
      <alignment horizontal="center" vertical="center"/>
    </xf>
    <xf numFmtId="1" fontId="6" fillId="2" borderId="0" xfId="3" applyNumberFormat="1" applyFont="1" applyFill="1"/>
    <xf numFmtId="2" fontId="6" fillId="2" borderId="0" xfId="4" applyNumberFormat="1" applyFont="1" applyFill="1"/>
    <xf numFmtId="2" fontId="6" fillId="2" borderId="0" xfId="5" applyNumberFormat="1" applyFont="1" applyFill="1"/>
    <xf numFmtId="2" fontId="9" fillId="2" borderId="0" xfId="0" applyNumberFormat="1" applyFont="1" applyFill="1"/>
    <xf numFmtId="2" fontId="6" fillId="2" borderId="0" xfId="6" applyNumberFormat="1" applyFill="1"/>
    <xf numFmtId="0" fontId="9" fillId="2" borderId="0" xfId="0" applyFont="1" applyFill="1"/>
    <xf numFmtId="2" fontId="10" fillId="3" borderId="0" xfId="7" applyNumberFormat="1" applyFont="1" applyFill="1" applyAlignment="1">
      <alignment wrapText="1"/>
    </xf>
    <xf numFmtId="2" fontId="6" fillId="3" borderId="0" xfId="8" applyNumberFormat="1" applyFont="1" applyFill="1" applyAlignment="1">
      <alignment horizontal="right" wrapText="1"/>
    </xf>
    <xf numFmtId="2" fontId="6" fillId="4" borderId="0" xfId="8" applyNumberFormat="1" applyFont="1" applyFill="1"/>
    <xf numFmtId="1" fontId="6" fillId="5" borderId="0" xfId="7" applyNumberFormat="1" applyFont="1" applyFill="1" applyAlignment="1">
      <alignment horizontal="right"/>
    </xf>
    <xf numFmtId="1" fontId="6" fillId="5" borderId="0" xfId="7" quotePrefix="1" applyNumberFormat="1" applyFont="1" applyFill="1" applyAlignment="1">
      <alignment horizontal="right"/>
    </xf>
    <xf numFmtId="2" fontId="6" fillId="6" borderId="0" xfId="9" applyNumberFormat="1" applyFont="1" applyFill="1" applyAlignment="1">
      <alignment wrapText="1"/>
    </xf>
    <xf numFmtId="164" fontId="14" fillId="6" borderId="0" xfId="0" applyNumberFormat="1" applyFont="1" applyFill="1"/>
    <xf numFmtId="164" fontId="0" fillId="6" borderId="0" xfId="0" applyNumberFormat="1" applyFill="1"/>
    <xf numFmtId="164" fontId="13" fillId="7" borderId="0" xfId="0" applyNumberFormat="1" applyFont="1" applyFill="1" applyAlignment="1">
      <alignment horizontal="right" wrapText="1" indent="1"/>
    </xf>
    <xf numFmtId="2" fontId="6" fillId="8" borderId="0" xfId="10" applyNumberFormat="1" applyFont="1" applyFill="1"/>
    <xf numFmtId="164" fontId="9" fillId="8" borderId="0" xfId="0" applyNumberFormat="1" applyFont="1" applyFill="1"/>
    <xf numFmtId="0" fontId="5" fillId="0" borderId="0" xfId="2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44" fontId="0" fillId="0" borderId="1" xfId="1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6" fillId="2" borderId="1" xfId="3" applyNumberFormat="1" applyFont="1" applyFill="1" applyBorder="1"/>
    <xf numFmtId="2" fontId="6" fillId="3" borderId="1" xfId="7" quotePrefix="1" applyNumberFormat="1" applyFont="1" applyFill="1" applyBorder="1" applyAlignment="1">
      <alignment horizontal="right" wrapText="1"/>
    </xf>
    <xf numFmtId="2" fontId="6" fillId="5" borderId="1" xfId="7" applyNumberFormat="1" applyFont="1" applyFill="1" applyBorder="1" applyAlignment="1">
      <alignment horizontal="right"/>
    </xf>
    <xf numFmtId="2" fontId="6" fillId="5" borderId="1" xfId="7" quotePrefix="1" applyNumberFormat="1" applyFont="1" applyFill="1" applyBorder="1" applyAlignment="1">
      <alignment horizontal="right"/>
    </xf>
    <xf numFmtId="2" fontId="17" fillId="6" borderId="1" xfId="0" applyNumberFormat="1" applyFont="1" applyFill="1" applyBorder="1"/>
    <xf numFmtId="2" fontId="0" fillId="6" borderId="1" xfId="0" applyNumberFormat="1" applyFill="1" applyBorder="1"/>
    <xf numFmtId="2" fontId="17" fillId="7" borderId="1" xfId="0" applyNumberFormat="1" applyFont="1" applyFill="1" applyBorder="1" applyAlignment="1">
      <alignment horizontal="right" wrapText="1" indent="1"/>
    </xf>
    <xf numFmtId="2" fontId="9" fillId="8" borderId="2" xfId="0" applyNumberFormat="1" applyFont="1" applyFill="1" applyBorder="1"/>
    <xf numFmtId="2" fontId="9" fillId="6" borderId="1" xfId="0" applyNumberFormat="1" applyFont="1" applyFill="1" applyBorder="1"/>
    <xf numFmtId="2" fontId="13" fillId="7" borderId="1" xfId="0" applyNumberFormat="1" applyFont="1" applyFill="1" applyBorder="1" applyAlignment="1">
      <alignment horizontal="right" wrapText="1" indent="1"/>
    </xf>
    <xf numFmtId="2" fontId="17" fillId="2" borderId="1" xfId="5" applyNumberFormat="1" applyFont="1" applyFill="1" applyBorder="1"/>
    <xf numFmtId="2" fontId="17" fillId="2" borderId="1" xfId="4" applyNumberFormat="1" applyFont="1" applyFill="1" applyBorder="1"/>
    <xf numFmtId="2" fontId="17" fillId="4" borderId="1" xfId="8" applyNumberFormat="1" applyFont="1" applyFill="1" applyBorder="1"/>
    <xf numFmtId="2" fontId="17" fillId="8" borderId="1" xfId="10" applyNumberFormat="1" applyFont="1" applyFill="1" applyBorder="1"/>
    <xf numFmtId="2" fontId="17" fillId="2" borderId="1" xfId="3" applyNumberFormat="1" applyFont="1" applyFill="1" applyBorder="1"/>
    <xf numFmtId="2" fontId="17" fillId="5" borderId="1" xfId="7" applyNumberFormat="1" applyFont="1" applyFill="1" applyBorder="1" applyAlignment="1">
      <alignment horizontal="right"/>
    </xf>
    <xf numFmtId="2" fontId="17" fillId="5" borderId="1" xfId="7" quotePrefix="1" applyNumberFormat="1" applyFont="1" applyFill="1" applyBorder="1" applyAlignment="1">
      <alignment horizontal="right"/>
    </xf>
    <xf numFmtId="2" fontId="2" fillId="6" borderId="1" xfId="0" applyNumberFormat="1" applyFont="1" applyFill="1" applyBorder="1"/>
    <xf numFmtId="2" fontId="17" fillId="3" borderId="1" xfId="7" quotePrefix="1" applyNumberFormat="1" applyFont="1" applyFill="1" applyBorder="1" applyAlignment="1">
      <alignment horizontal="right" wrapText="1"/>
    </xf>
    <xf numFmtId="2" fontId="17" fillId="3" borderId="1" xfId="8" applyNumberFormat="1" applyFont="1" applyFill="1" applyBorder="1" applyAlignment="1">
      <alignment horizontal="right" wrapText="1"/>
    </xf>
    <xf numFmtId="2" fontId="17" fillId="6" borderId="1" xfId="9" applyNumberFormat="1" applyFont="1" applyFill="1" applyBorder="1" applyAlignment="1">
      <alignment wrapText="1"/>
    </xf>
    <xf numFmtId="2" fontId="17" fillId="2" borderId="1" xfId="0" applyNumberFormat="1" applyFont="1" applyFill="1" applyBorder="1"/>
    <xf numFmtId="2" fontId="17" fillId="2" borderId="1" xfId="6" applyNumberFormat="1" applyFont="1" applyFill="1" applyBorder="1"/>
    <xf numFmtId="2" fontId="17" fillId="8" borderId="2" xfId="0" applyNumberFormat="1" applyFont="1" applyFill="1" applyBorder="1"/>
    <xf numFmtId="2" fontId="6" fillId="6" borderId="1" xfId="0" applyNumberFormat="1" applyFont="1" applyFill="1" applyBorder="1"/>
    <xf numFmtId="0" fontId="5" fillId="0" borderId="3" xfId="2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6" fillId="2" borderId="1" xfId="0" applyNumberFormat="1" applyFont="1" applyFill="1" applyBorder="1"/>
    <xf numFmtId="2" fontId="16" fillId="6" borderId="1" xfId="0" applyNumberFormat="1" applyFont="1" applyFill="1" applyBorder="1"/>
    <xf numFmtId="2" fontId="6" fillId="7" borderId="1" xfId="0" applyNumberFormat="1" applyFont="1" applyFill="1" applyBorder="1" applyAlignment="1">
      <alignment horizontal="right" wrapText="1" indent="1"/>
    </xf>
    <xf numFmtId="2" fontId="6" fillId="8" borderId="2" xfId="0" applyNumberFormat="1" applyFont="1" applyFill="1" applyBorder="1"/>
    <xf numFmtId="165" fontId="0" fillId="0" borderId="0" xfId="0" applyNumberFormat="1"/>
    <xf numFmtId="166" fontId="6" fillId="2" borderId="1" xfId="3" applyNumberFormat="1" applyFont="1" applyFill="1" applyBorder="1"/>
    <xf numFmtId="166" fontId="6" fillId="2" borderId="1" xfId="4" applyNumberFormat="1" applyFont="1" applyFill="1" applyBorder="1"/>
    <xf numFmtId="166" fontId="6" fillId="2" borderId="1" xfId="5" applyNumberFormat="1" applyFont="1" applyFill="1" applyBorder="1"/>
    <xf numFmtId="166" fontId="9" fillId="2" borderId="1" xfId="0" applyNumberFormat="1" applyFont="1" applyFill="1" applyBorder="1"/>
    <xf numFmtId="166" fontId="6" fillId="2" borderId="1" xfId="6" applyNumberFormat="1" applyFill="1" applyBorder="1"/>
    <xf numFmtId="166" fontId="10" fillId="3" borderId="1" xfId="7" quotePrefix="1" applyNumberFormat="1" applyFont="1" applyFill="1" applyBorder="1" applyAlignment="1">
      <alignment horizontal="right" wrapText="1"/>
    </xf>
    <xf numFmtId="166" fontId="6" fillId="3" borderId="1" xfId="8" applyNumberFormat="1" applyFont="1" applyFill="1" applyBorder="1" applyAlignment="1">
      <alignment horizontal="right" wrapText="1"/>
    </xf>
    <xf numFmtId="166" fontId="6" fillId="4" borderId="1" xfId="8" applyNumberFormat="1" applyFont="1" applyFill="1" applyBorder="1"/>
    <xf numFmtId="166" fontId="6" fillId="5" borderId="1" xfId="7" applyNumberFormat="1" applyFont="1" applyFill="1" applyBorder="1" applyAlignment="1">
      <alignment horizontal="right"/>
    </xf>
    <xf numFmtId="166" fontId="6" fillId="5" borderId="1" xfId="7" quotePrefix="1" applyNumberFormat="1" applyFont="1" applyFill="1" applyBorder="1" applyAlignment="1">
      <alignment horizontal="right"/>
    </xf>
    <xf numFmtId="166" fontId="6" fillId="6" borderId="1" xfId="9" applyNumberFormat="1" applyFont="1" applyFill="1" applyBorder="1" applyAlignment="1">
      <alignment wrapText="1"/>
    </xf>
    <xf numFmtId="166" fontId="9" fillId="6" borderId="1" xfId="0" applyNumberFormat="1" applyFont="1" applyFill="1" applyBorder="1"/>
    <xf numFmtId="166" fontId="0" fillId="6" borderId="1" xfId="0" applyNumberFormat="1" applyFill="1" applyBorder="1"/>
    <xf numFmtId="166" fontId="13" fillId="7" borderId="1" xfId="0" applyNumberFormat="1" applyFont="1" applyFill="1" applyBorder="1" applyAlignment="1">
      <alignment horizontal="right" wrapText="1" indent="1"/>
    </xf>
    <xf numFmtId="166" fontId="6" fillId="8" borderId="1" xfId="10" applyNumberFormat="1" applyFont="1" applyFill="1" applyBorder="1"/>
    <xf numFmtId="166" fontId="9" fillId="8" borderId="2" xfId="0" applyNumberFormat="1" applyFont="1" applyFill="1" applyBorder="1"/>
    <xf numFmtId="0" fontId="19" fillId="0" borderId="0" xfId="11" applyFont="1" applyAlignment="1">
      <alignment horizontal="left"/>
    </xf>
    <xf numFmtId="0" fontId="19" fillId="0" borderId="0" xfId="11" applyFont="1" applyAlignment="1">
      <alignment horizontal="center" vertical="top" wrapText="1"/>
    </xf>
    <xf numFmtId="0" fontId="19" fillId="0" borderId="0" xfId="11" applyFont="1" applyAlignment="1">
      <alignment horizontal="left" vertical="center"/>
    </xf>
    <xf numFmtId="165" fontId="19" fillId="0" borderId="0" xfId="11" applyNumberFormat="1" applyFont="1" applyAlignment="1">
      <alignment horizontal="right" vertical="center"/>
    </xf>
    <xf numFmtId="165" fontId="20" fillId="0" borderId="0" xfId="11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166" fontId="6" fillId="2" borderId="1" xfId="0" applyNumberFormat="1" applyFont="1" applyFill="1" applyBorder="1"/>
    <xf numFmtId="166" fontId="6" fillId="6" borderId="1" xfId="0" applyNumberFormat="1" applyFont="1" applyFill="1" applyBorder="1"/>
    <xf numFmtId="166" fontId="16" fillId="6" borderId="1" xfId="0" applyNumberFormat="1" applyFont="1" applyFill="1" applyBorder="1"/>
    <xf numFmtId="166" fontId="6" fillId="7" borderId="1" xfId="0" applyNumberFormat="1" applyFont="1" applyFill="1" applyBorder="1" applyAlignment="1">
      <alignment horizontal="right" wrapText="1" indent="1"/>
    </xf>
    <xf numFmtId="166" fontId="6" fillId="8" borderId="2" xfId="0" applyNumberFormat="1" applyFont="1" applyFill="1" applyBorder="1"/>
    <xf numFmtId="166" fontId="0" fillId="0" borderId="0" xfId="0" applyNumberForma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" fontId="6" fillId="2" borderId="1" xfId="5" applyNumberFormat="1" applyFont="1" applyFill="1" applyBorder="1"/>
    <xf numFmtId="1" fontId="9" fillId="2" borderId="1" xfId="0" applyNumberFormat="1" applyFont="1" applyFill="1" applyBorder="1"/>
    <xf numFmtId="1" fontId="6" fillId="2" borderId="1" xfId="6" applyNumberFormat="1" applyFill="1" applyBorder="1"/>
    <xf numFmtId="1" fontId="6" fillId="3" borderId="1" xfId="8" applyNumberFormat="1" applyFont="1" applyFill="1" applyBorder="1" applyAlignment="1">
      <alignment horizontal="right" wrapText="1"/>
    </xf>
    <xf numFmtId="1" fontId="6" fillId="4" borderId="1" xfId="8" applyNumberFormat="1" applyFont="1" applyFill="1" applyBorder="1"/>
    <xf numFmtId="164" fontId="6" fillId="5" borderId="1" xfId="7" applyNumberFormat="1" applyFont="1" applyFill="1" applyBorder="1" applyAlignment="1">
      <alignment horizontal="right"/>
    </xf>
    <xf numFmtId="164" fontId="6" fillId="5" borderId="1" xfId="7" quotePrefix="1" applyNumberFormat="1" applyFont="1" applyFill="1" applyBorder="1" applyAlignment="1">
      <alignment horizontal="right"/>
    </xf>
    <xf numFmtId="1" fontId="6" fillId="6" borderId="1" xfId="9" applyNumberFormat="1" applyFont="1" applyFill="1" applyBorder="1" applyAlignment="1">
      <alignment wrapText="1"/>
    </xf>
    <xf numFmtId="1" fontId="17" fillId="6" borderId="1" xfId="0" applyNumberFormat="1" applyFont="1" applyFill="1" applyBorder="1"/>
    <xf numFmtId="1" fontId="0" fillId="6" borderId="1" xfId="0" applyNumberFormat="1" applyFill="1" applyBorder="1"/>
    <xf numFmtId="1" fontId="17" fillId="7" borderId="1" xfId="0" applyNumberFormat="1" applyFont="1" applyFill="1" applyBorder="1" applyAlignment="1">
      <alignment horizontal="right" wrapText="1" indent="1"/>
    </xf>
    <xf numFmtId="1" fontId="6" fillId="8" borderId="1" xfId="10" applyNumberFormat="1" applyFont="1" applyFill="1" applyBorder="1"/>
    <xf numFmtId="1" fontId="9" fillId="8" borderId="2" xfId="0" applyNumberFormat="1" applyFont="1" applyFill="1" applyBorder="1"/>
    <xf numFmtId="1" fontId="9" fillId="6" borderId="1" xfId="0" applyNumberFormat="1" applyFont="1" applyFill="1" applyBorder="1"/>
    <xf numFmtId="1" fontId="13" fillId="7" borderId="1" xfId="0" applyNumberFormat="1" applyFont="1" applyFill="1" applyBorder="1" applyAlignment="1">
      <alignment horizontal="right" wrapText="1" indent="1"/>
    </xf>
    <xf numFmtId="1" fontId="17" fillId="2" borderId="1" xfId="5" applyNumberFormat="1" applyFont="1" applyFill="1" applyBorder="1"/>
    <xf numFmtId="164" fontId="6" fillId="2" borderId="1" xfId="3" applyNumberFormat="1" applyFont="1" applyFill="1" applyBorder="1"/>
    <xf numFmtId="0" fontId="17" fillId="2" borderId="1" xfId="4" applyFont="1" applyFill="1" applyBorder="1"/>
    <xf numFmtId="1" fontId="17" fillId="4" borderId="1" xfId="8" applyNumberFormat="1" applyFont="1" applyFill="1" applyBorder="1"/>
    <xf numFmtId="1" fontId="17" fillId="8" borderId="1" xfId="10" applyNumberFormat="1" applyFont="1" applyFill="1" applyBorder="1"/>
    <xf numFmtId="1" fontId="17" fillId="2" borderId="1" xfId="3" applyNumberFormat="1" applyFont="1" applyFill="1" applyBorder="1"/>
    <xf numFmtId="164" fontId="17" fillId="5" borderId="1" xfId="7" applyNumberFormat="1" applyFont="1" applyFill="1" applyBorder="1" applyAlignment="1">
      <alignment horizontal="right"/>
    </xf>
    <xf numFmtId="164" fontId="17" fillId="5" borderId="1" xfId="7" quotePrefix="1" applyNumberFormat="1" applyFont="1" applyFill="1" applyBorder="1" applyAlignment="1">
      <alignment horizontal="right"/>
    </xf>
    <xf numFmtId="1" fontId="2" fillId="6" borderId="1" xfId="0" applyNumberFormat="1" applyFont="1" applyFill="1" applyBorder="1"/>
    <xf numFmtId="1" fontId="17" fillId="3" borderId="1" xfId="8" applyNumberFormat="1" applyFont="1" applyFill="1" applyBorder="1" applyAlignment="1">
      <alignment horizontal="right" wrapText="1"/>
    </xf>
    <xf numFmtId="1" fontId="17" fillId="6" borderId="1" xfId="9" applyNumberFormat="1" applyFont="1" applyFill="1" applyBorder="1" applyAlignment="1">
      <alignment wrapText="1"/>
    </xf>
    <xf numFmtId="1" fontId="17" fillId="2" borderId="1" xfId="0" applyNumberFormat="1" applyFont="1" applyFill="1" applyBorder="1"/>
    <xf numFmtId="1" fontId="17" fillId="2" borderId="1" xfId="6" applyNumberFormat="1" applyFont="1" applyFill="1" applyBorder="1"/>
    <xf numFmtId="0" fontId="17" fillId="2" borderId="1" xfId="0" applyFont="1" applyFill="1" applyBorder="1"/>
    <xf numFmtId="1" fontId="17" fillId="8" borderId="2" xfId="0" applyNumberFormat="1" applyFont="1" applyFill="1" applyBorder="1"/>
    <xf numFmtId="1" fontId="6" fillId="2" borderId="1" xfId="4" applyNumberFormat="1" applyFont="1" applyFill="1" applyBorder="1"/>
    <xf numFmtId="1" fontId="14" fillId="6" borderId="1" xfId="0" applyNumberFormat="1" applyFont="1" applyFill="1" applyBorder="1"/>
    <xf numFmtId="164" fontId="0" fillId="0" borderId="0" xfId="0" applyNumberFormat="1"/>
    <xf numFmtId="165" fontId="6" fillId="2" borderId="1" xfId="3" applyNumberFormat="1" applyFont="1" applyFill="1" applyBorder="1"/>
    <xf numFmtId="165" fontId="6" fillId="2" borderId="1" xfId="5" applyNumberFormat="1" applyFont="1" applyFill="1" applyBorder="1"/>
    <xf numFmtId="165" fontId="9" fillId="2" borderId="1" xfId="0" applyNumberFormat="1" applyFont="1" applyFill="1" applyBorder="1"/>
    <xf numFmtId="165" fontId="6" fillId="2" borderId="1" xfId="6" applyNumberFormat="1" applyFill="1" applyBorder="1"/>
    <xf numFmtId="165" fontId="10" fillId="3" borderId="1" xfId="7" quotePrefix="1" applyNumberFormat="1" applyFont="1" applyFill="1" applyBorder="1" applyAlignment="1">
      <alignment horizontal="right" wrapText="1"/>
    </xf>
    <xf numFmtId="165" fontId="6" fillId="3" borderId="1" xfId="8" applyNumberFormat="1" applyFont="1" applyFill="1" applyBorder="1" applyAlignment="1">
      <alignment horizontal="right" wrapText="1"/>
    </xf>
    <xf numFmtId="165" fontId="6" fillId="4" borderId="1" xfId="8" applyNumberFormat="1" applyFont="1" applyFill="1" applyBorder="1"/>
    <xf numFmtId="165" fontId="6" fillId="5" borderId="1" xfId="7" applyNumberFormat="1" applyFont="1" applyFill="1" applyBorder="1" applyAlignment="1">
      <alignment horizontal="right"/>
    </xf>
    <xf numFmtId="165" fontId="6" fillId="5" borderId="1" xfId="7" quotePrefix="1" applyNumberFormat="1" applyFont="1" applyFill="1" applyBorder="1" applyAlignment="1">
      <alignment horizontal="right"/>
    </xf>
    <xf numFmtId="165" fontId="6" fillId="6" borderId="1" xfId="9" applyNumberFormat="1" applyFont="1" applyFill="1" applyBorder="1" applyAlignment="1">
      <alignment wrapText="1"/>
    </xf>
    <xf numFmtId="165" fontId="9" fillId="6" borderId="1" xfId="0" applyNumberFormat="1" applyFont="1" applyFill="1" applyBorder="1"/>
    <xf numFmtId="165" fontId="0" fillId="6" borderId="1" xfId="0" applyNumberFormat="1" applyFill="1" applyBorder="1"/>
    <xf numFmtId="165" fontId="13" fillId="7" borderId="1" xfId="0" applyNumberFormat="1" applyFont="1" applyFill="1" applyBorder="1" applyAlignment="1">
      <alignment horizontal="right" wrapText="1" indent="1"/>
    </xf>
    <xf numFmtId="165" fontId="6" fillId="8" borderId="1" xfId="10" applyNumberFormat="1" applyFont="1" applyFill="1" applyBorder="1"/>
    <xf numFmtId="165" fontId="9" fillId="8" borderId="2" xfId="0" applyNumberFormat="1" applyFont="1" applyFill="1" applyBorder="1"/>
    <xf numFmtId="0" fontId="0" fillId="0" borderId="1" xfId="0" applyBorder="1"/>
    <xf numFmtId="165" fontId="0" fillId="0" borderId="1" xfId="0" applyNumberFormat="1" applyBorder="1"/>
    <xf numFmtId="0" fontId="5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25" fillId="2" borderId="1" xfId="3" applyNumberFormat="1" applyFont="1" applyFill="1" applyBorder="1"/>
    <xf numFmtId="2" fontId="25" fillId="2" borderId="1" xfId="4" applyNumberFormat="1" applyFont="1" applyFill="1" applyBorder="1"/>
    <xf numFmtId="2" fontId="25" fillId="2" borderId="1" xfId="5" applyNumberFormat="1" applyFont="1" applyFill="1" applyBorder="1"/>
    <xf numFmtId="2" fontId="25" fillId="2" borderId="1" xfId="0" applyNumberFormat="1" applyFont="1" applyFill="1" applyBorder="1"/>
    <xf numFmtId="2" fontId="25" fillId="2" borderId="1" xfId="6" applyNumberFormat="1" applyFont="1" applyFill="1" applyBorder="1"/>
    <xf numFmtId="2" fontId="25" fillId="3" borderId="1" xfId="7" quotePrefix="1" applyNumberFormat="1" applyFont="1" applyFill="1" applyBorder="1" applyAlignment="1">
      <alignment horizontal="right" wrapText="1"/>
    </xf>
    <xf numFmtId="2" fontId="25" fillId="3" borderId="1" xfId="8" applyNumberFormat="1" applyFont="1" applyFill="1" applyBorder="1" applyAlignment="1">
      <alignment horizontal="right" wrapText="1"/>
    </xf>
    <xf numFmtId="2" fontId="25" fillId="4" borderId="1" xfId="8" applyNumberFormat="1" applyFont="1" applyFill="1" applyBorder="1"/>
    <xf numFmtId="2" fontId="25" fillId="5" borderId="1" xfId="7" applyNumberFormat="1" applyFont="1" applyFill="1" applyBorder="1" applyAlignment="1">
      <alignment horizontal="right"/>
    </xf>
    <xf numFmtId="2" fontId="25" fillId="5" borderId="1" xfId="7" quotePrefix="1" applyNumberFormat="1" applyFont="1" applyFill="1" applyBorder="1" applyAlignment="1">
      <alignment horizontal="right"/>
    </xf>
    <xf numFmtId="2" fontId="25" fillId="6" borderId="1" xfId="9" applyNumberFormat="1" applyFont="1" applyFill="1" applyBorder="1" applyAlignment="1">
      <alignment wrapText="1"/>
    </xf>
    <xf numFmtId="2" fontId="25" fillId="6" borderId="1" xfId="0" applyNumberFormat="1" applyFont="1" applyFill="1" applyBorder="1"/>
    <xf numFmtId="2" fontId="26" fillId="6" borderId="1" xfId="0" applyNumberFormat="1" applyFont="1" applyFill="1" applyBorder="1"/>
    <xf numFmtId="2" fontId="25" fillId="7" borderId="1" xfId="0" applyNumberFormat="1" applyFont="1" applyFill="1" applyBorder="1" applyAlignment="1">
      <alignment horizontal="right" wrapText="1" indent="1"/>
    </xf>
    <xf numFmtId="2" fontId="25" fillId="8" borderId="1" xfId="10" applyNumberFormat="1" applyFont="1" applyFill="1" applyBorder="1"/>
    <xf numFmtId="2" fontId="25" fillId="8" borderId="2" xfId="0" applyNumberFormat="1" applyFont="1" applyFill="1" applyBorder="1"/>
    <xf numFmtId="1" fontId="6" fillId="3" borderId="1" xfId="7" quotePrefix="1" applyNumberFormat="1" applyFont="1" applyFill="1" applyBorder="1" applyAlignment="1">
      <alignment horizontal="right" wrapText="1"/>
    </xf>
    <xf numFmtId="1" fontId="6" fillId="3" borderId="1" xfId="7" applyNumberFormat="1" applyFont="1" applyFill="1" applyBorder="1" applyAlignment="1">
      <alignment wrapText="1"/>
    </xf>
    <xf numFmtId="1" fontId="6" fillId="3" borderId="1" xfId="7" applyNumberFormat="1" applyFont="1" applyFill="1" applyBorder="1" applyAlignment="1">
      <alignment horizontal="right"/>
    </xf>
    <xf numFmtId="1" fontId="17" fillId="3" borderId="1" xfId="7" applyNumberFormat="1" applyFont="1" applyFill="1" applyBorder="1" applyAlignment="1">
      <alignment horizontal="right"/>
    </xf>
    <xf numFmtId="2" fontId="6" fillId="3" borderId="1" xfId="7" applyNumberFormat="1" applyFont="1" applyFill="1" applyBorder="1" applyAlignment="1">
      <alignment wrapText="1"/>
    </xf>
    <xf numFmtId="2" fontId="6" fillId="3" borderId="1" xfId="7" applyNumberFormat="1" applyFont="1" applyFill="1" applyBorder="1" applyAlignment="1">
      <alignment horizontal="right"/>
    </xf>
  </cellXfs>
  <cellStyles count="12">
    <cellStyle name="Normalny" xfId="0" builtinId="0"/>
    <cellStyle name="Normalny 10" xfId="7" xr:uid="{02A4A016-96B9-42FC-A9E7-8318EFACD426}"/>
    <cellStyle name="Normalny 15" xfId="9" xr:uid="{5BDF714B-885D-49F3-936E-06415D3049CE}"/>
    <cellStyle name="Normalny 16" xfId="5" xr:uid="{A85B5AEA-C23F-4F91-8151-B31349045AD8}"/>
    <cellStyle name="Normalny 17" xfId="8" xr:uid="{2BA427EB-4928-475B-9206-ADFE447C0724}"/>
    <cellStyle name="Normalny 2 2" xfId="6" xr:uid="{E875BC8A-C81F-4748-8521-4FEE4409032F}"/>
    <cellStyle name="Normalny 4 9" xfId="10" xr:uid="{1C32FF23-FA1F-4928-9D53-F6A5A6B913C8}"/>
    <cellStyle name="Normalny 8 3" xfId="4" xr:uid="{205F5A0C-A16B-4588-9F36-37BC91C6C33D}"/>
    <cellStyle name="Normalny_Arkusz6" xfId="11" xr:uid="{2D7781C4-42E0-4EF8-BF0D-11FA65D45230}"/>
    <cellStyle name="Normalny_RSW_2010_Tab_II_Ważniejsze dane o województwach (NTS 2)" xfId="3" xr:uid="{14B471CC-6535-4159-AD92-8803466A0B6B}"/>
    <cellStyle name="Normalny_TABL12_Dominika_Przegl.nowe woj. - ludność" xfId="2" xr:uid="{5B37A946-6863-4B6F-AC52-D3535630E175}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Miara</a:t>
            </a:r>
            <a:r>
              <a:rPr lang="pl-PL" baseline="0"/>
              <a:t> taksonomiczna dla województw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'Metoda wzorca bez wag'!$B$83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C9E-41BD-BEE5-0284EAE7AD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C9E-41BD-BEE5-0284EAE7AD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C9E-41BD-BEE5-0284EAE7AD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C9E-41BD-BEE5-0284EAE7AD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C9E-41BD-BEE5-0284EAE7AD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0C9E-41BD-BEE5-0284EAE7AD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C9E-41BD-BEE5-0284EAE7AD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0C9E-41BD-BEE5-0284EAE7AD9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C9E-41BD-BEE5-0284EAE7AD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0C9E-41BD-BEE5-0284EAE7AD9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C9E-41BD-BEE5-0284EAE7AD9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0C9E-41BD-BEE5-0284EAE7AD9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0C9E-41BD-BEE5-0284EAE7AD9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C9E-41BD-BEE5-0284EAE7AD9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0C9E-41BD-BEE5-0284EAE7AD9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C9E-41BD-BEE5-0284EAE7A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'Metoda wzorca bez wag'!$A$84:$A$99</c:f>
              <c:strCache>
                <c:ptCount val="16"/>
                <c:pt idx="0">
                  <c:v>Podkarpackie</c:v>
                </c:pt>
                <c:pt idx="1">
                  <c:v>Opolskie</c:v>
                </c:pt>
                <c:pt idx="2">
                  <c:v>Podlaskie</c:v>
                </c:pt>
                <c:pt idx="3">
                  <c:v>Małopolskie</c:v>
                </c:pt>
                <c:pt idx="4">
                  <c:v>Świętokrzyskie</c:v>
                </c:pt>
                <c:pt idx="5">
                  <c:v>Zachodniopomorskie</c:v>
                </c:pt>
                <c:pt idx="6">
                  <c:v>Wielkopolskie</c:v>
                </c:pt>
                <c:pt idx="7">
                  <c:v>Lubuskie</c:v>
                </c:pt>
                <c:pt idx="8">
                  <c:v>Mazowieckie</c:v>
                </c:pt>
                <c:pt idx="9">
                  <c:v>Łódzkie</c:v>
                </c:pt>
                <c:pt idx="10">
                  <c:v>Dolnośląskie</c:v>
                </c:pt>
                <c:pt idx="11">
                  <c:v>Lubelskie</c:v>
                </c:pt>
                <c:pt idx="12">
                  <c:v>Pomorskie</c:v>
                </c:pt>
                <c:pt idx="13">
                  <c:v>Kujawsko-pomorskie</c:v>
                </c:pt>
                <c:pt idx="14">
                  <c:v>Warmińsko-mazurskie</c:v>
                </c:pt>
                <c:pt idx="15">
                  <c:v>Śląskie</c:v>
                </c:pt>
              </c:strCache>
            </c:strRef>
          </c:cat>
          <c:val>
            <c:numRef>
              <c:f>'Metoda wzorca bez wag'!$B$84:$B$99</c:f>
              <c:numCache>
                <c:formatCode>0.000</c:formatCode>
                <c:ptCount val="16"/>
                <c:pt idx="0">
                  <c:v>0.67399134059958365</c:v>
                </c:pt>
                <c:pt idx="1">
                  <c:v>0.60305586804896527</c:v>
                </c:pt>
                <c:pt idx="2">
                  <c:v>0.56882157262992861</c:v>
                </c:pt>
                <c:pt idx="3">
                  <c:v>0.55649123206713469</c:v>
                </c:pt>
                <c:pt idx="4">
                  <c:v>0.5279139570940693</c:v>
                </c:pt>
                <c:pt idx="5">
                  <c:v>0.48530008652796264</c:v>
                </c:pt>
                <c:pt idx="6">
                  <c:v>0.4558587704495507</c:v>
                </c:pt>
                <c:pt idx="7">
                  <c:v>0.44675341193509155</c:v>
                </c:pt>
                <c:pt idx="8">
                  <c:v>0.4466250178464215</c:v>
                </c:pt>
                <c:pt idx="9">
                  <c:v>0.42489319308129891</c:v>
                </c:pt>
                <c:pt idx="10">
                  <c:v>0.41575811564118803</c:v>
                </c:pt>
                <c:pt idx="11">
                  <c:v>0.41131849254373209</c:v>
                </c:pt>
                <c:pt idx="12">
                  <c:v>0.39378346649774709</c:v>
                </c:pt>
                <c:pt idx="13">
                  <c:v>0.36402232727692352</c:v>
                </c:pt>
                <c:pt idx="14">
                  <c:v>0.34837566183129121</c:v>
                </c:pt>
                <c:pt idx="15">
                  <c:v>0.30905489920977369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E-41BD-BEE5-0284EAE7A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4439640"/>
        <c:axId val="614435416"/>
        <c:axId val="0"/>
      </c:bar3DChart>
      <c:catAx>
        <c:axId val="61443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435416"/>
        <c:crosses val="autoZero"/>
        <c:auto val="1"/>
        <c:lblAlgn val="ctr"/>
        <c:lblOffset val="100"/>
        <c:noMultiLvlLbl val="0"/>
      </c:catAx>
      <c:valAx>
        <c:axId val="6144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43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Ranking</a:t>
            </a:r>
            <a:r>
              <a:rPr lang="pl-PL" baseline="0"/>
              <a:t> za pomocą metody wzorca z wagami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'Metoda wzorca z waga 1'!$B$65</c:f>
              <c:strCache>
                <c:ptCount val="1"/>
                <c:pt idx="0">
                  <c:v>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'Metoda wzorca z waga 1'!$A$66:$A$81</c:f>
              <c:strCache>
                <c:ptCount val="16"/>
                <c:pt idx="0">
                  <c:v>Podkarpackie</c:v>
                </c:pt>
                <c:pt idx="1">
                  <c:v>Podlaskie</c:v>
                </c:pt>
                <c:pt idx="2">
                  <c:v>Opolskie</c:v>
                </c:pt>
                <c:pt idx="3">
                  <c:v>Zachodniopomorskie</c:v>
                </c:pt>
                <c:pt idx="4">
                  <c:v>Dolnośląskie</c:v>
                </c:pt>
                <c:pt idx="5">
                  <c:v>Pomorskie</c:v>
                </c:pt>
                <c:pt idx="6">
                  <c:v>Małopolskie</c:v>
                </c:pt>
                <c:pt idx="7">
                  <c:v>Lubuskie</c:v>
                </c:pt>
                <c:pt idx="8">
                  <c:v>Wielkopolskie</c:v>
                </c:pt>
                <c:pt idx="9">
                  <c:v>Mazowieckie</c:v>
                </c:pt>
                <c:pt idx="10">
                  <c:v>Kujawsko-pomorskie</c:v>
                </c:pt>
                <c:pt idx="11">
                  <c:v>Lubelskie</c:v>
                </c:pt>
                <c:pt idx="12">
                  <c:v>Świętokrzyskie</c:v>
                </c:pt>
                <c:pt idx="13">
                  <c:v>Łódzkie</c:v>
                </c:pt>
                <c:pt idx="14">
                  <c:v>Warmińsko-mazurskie</c:v>
                </c:pt>
                <c:pt idx="15">
                  <c:v>Śląskie</c:v>
                </c:pt>
              </c:strCache>
            </c:strRef>
          </c:cat>
          <c:val>
            <c:numRef>
              <c:f>'Metoda wzorca z waga 1'!$B$66:$B$81</c:f>
              <c:numCache>
                <c:formatCode>0.000</c:formatCode>
                <c:ptCount val="16"/>
                <c:pt idx="0">
                  <c:v>0.76966508568211822</c:v>
                </c:pt>
                <c:pt idx="1">
                  <c:v>0.7145813173156732</c:v>
                </c:pt>
                <c:pt idx="2">
                  <c:v>0.69390875519805906</c:v>
                </c:pt>
                <c:pt idx="3">
                  <c:v>0.66984380989555981</c:v>
                </c:pt>
                <c:pt idx="4">
                  <c:v>0.62540886130538098</c:v>
                </c:pt>
                <c:pt idx="5">
                  <c:v>0.62321920746153936</c:v>
                </c:pt>
                <c:pt idx="6">
                  <c:v>0.61045358536602579</c:v>
                </c:pt>
                <c:pt idx="7">
                  <c:v>0.60962110211922815</c:v>
                </c:pt>
                <c:pt idx="8">
                  <c:v>0.60079314023219288</c:v>
                </c:pt>
                <c:pt idx="9">
                  <c:v>0.58905246744187123</c:v>
                </c:pt>
                <c:pt idx="10">
                  <c:v>0.56789262010741626</c:v>
                </c:pt>
                <c:pt idx="11">
                  <c:v>0.56051307084898705</c:v>
                </c:pt>
                <c:pt idx="12">
                  <c:v>0.56020643239138934</c:v>
                </c:pt>
                <c:pt idx="13">
                  <c:v>0.5358117144691168</c:v>
                </c:pt>
                <c:pt idx="14">
                  <c:v>0.53006641291270318</c:v>
                </c:pt>
                <c:pt idx="15">
                  <c:v>0.13675579612059574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F-490F-B60E-8B8D7B7E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6494616"/>
        <c:axId val="766494968"/>
        <c:axId val="0"/>
      </c:bar3DChart>
      <c:catAx>
        <c:axId val="766494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494968"/>
        <c:crosses val="autoZero"/>
        <c:auto val="1"/>
        <c:lblAlgn val="ctr"/>
        <c:lblOffset val="100"/>
        <c:noMultiLvlLbl val="0"/>
      </c:catAx>
      <c:valAx>
        <c:axId val="766494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49461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Ranking na podstawie</a:t>
            </a:r>
            <a:r>
              <a:rPr lang="pl-PL" baseline="0"/>
              <a:t> metody TOPSIS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TOPSIS!$B$106</c:f>
              <c:strCache>
                <c:ptCount val="1"/>
                <c:pt idx="0">
                  <c:v>qi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TOPSIS!$A$107:$A$122</c:f>
              <c:strCache>
                <c:ptCount val="16"/>
                <c:pt idx="0">
                  <c:v>Podkarpackie</c:v>
                </c:pt>
                <c:pt idx="1">
                  <c:v>Podlaskie</c:v>
                </c:pt>
                <c:pt idx="2">
                  <c:v>Opolskie</c:v>
                </c:pt>
                <c:pt idx="3">
                  <c:v>Zachodniopomorskie</c:v>
                </c:pt>
                <c:pt idx="4">
                  <c:v>Pomorskie</c:v>
                </c:pt>
                <c:pt idx="5">
                  <c:v>Dolnośląskie</c:v>
                </c:pt>
                <c:pt idx="6">
                  <c:v>Lubuskie</c:v>
                </c:pt>
                <c:pt idx="7">
                  <c:v>Małopolskie</c:v>
                </c:pt>
                <c:pt idx="8">
                  <c:v>Mazowieckie</c:v>
                </c:pt>
                <c:pt idx="9">
                  <c:v>Wielkopolskie</c:v>
                </c:pt>
                <c:pt idx="10">
                  <c:v>Lubelskie</c:v>
                </c:pt>
                <c:pt idx="11">
                  <c:v>Kujawsko-pomorskie</c:v>
                </c:pt>
                <c:pt idx="12">
                  <c:v>Warmińsko-mazurskie</c:v>
                </c:pt>
                <c:pt idx="13">
                  <c:v>Świętokrzyskie</c:v>
                </c:pt>
                <c:pt idx="14">
                  <c:v>Łódzkie</c:v>
                </c:pt>
                <c:pt idx="15">
                  <c:v>Śląskie</c:v>
                </c:pt>
              </c:strCache>
            </c:strRef>
          </c:cat>
          <c:val>
            <c:numRef>
              <c:f>TOPSIS!$B$107:$B$122</c:f>
              <c:numCache>
                <c:formatCode>0.000</c:formatCode>
                <c:ptCount val="16"/>
                <c:pt idx="0">
                  <c:v>0.76558728314682623</c:v>
                </c:pt>
                <c:pt idx="1">
                  <c:v>0.72614694402072522</c:v>
                </c:pt>
                <c:pt idx="2">
                  <c:v>0.71976780291288733</c:v>
                </c:pt>
                <c:pt idx="3">
                  <c:v>0.66925688094011526</c:v>
                </c:pt>
                <c:pt idx="4">
                  <c:v>0.64196179729062441</c:v>
                </c:pt>
                <c:pt idx="5">
                  <c:v>0.63247940058037055</c:v>
                </c:pt>
                <c:pt idx="6">
                  <c:v>0.62973976209693516</c:v>
                </c:pt>
                <c:pt idx="7">
                  <c:v>0.6290311812623075</c:v>
                </c:pt>
                <c:pt idx="8">
                  <c:v>0.62020827654934951</c:v>
                </c:pt>
                <c:pt idx="9">
                  <c:v>0.60540171420133149</c:v>
                </c:pt>
                <c:pt idx="10">
                  <c:v>0.59785186844063121</c:v>
                </c:pt>
                <c:pt idx="11">
                  <c:v>0.5764469700524042</c:v>
                </c:pt>
                <c:pt idx="12">
                  <c:v>0.5730539289166916</c:v>
                </c:pt>
                <c:pt idx="13">
                  <c:v>0.57245349545624957</c:v>
                </c:pt>
                <c:pt idx="14">
                  <c:v>0.55130248565606921</c:v>
                </c:pt>
                <c:pt idx="15">
                  <c:v>0.30541043243555216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8-4AC7-A79A-528A7D93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6502008"/>
        <c:axId val="766504472"/>
        <c:axId val="0"/>
      </c:bar3DChart>
      <c:catAx>
        <c:axId val="7665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504472"/>
        <c:crosses val="autoZero"/>
        <c:auto val="1"/>
        <c:lblAlgn val="ctr"/>
        <c:lblOffset val="100"/>
        <c:noMultiLvlLbl val="0"/>
      </c:catAx>
      <c:valAx>
        <c:axId val="7665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5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'Metoda rangowa'!$B$76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'Metoda rangowa'!$A$77:$A$92</c:f>
              <c:strCache>
                <c:ptCount val="16"/>
                <c:pt idx="0">
                  <c:v>Podkarpackie</c:v>
                </c:pt>
                <c:pt idx="1">
                  <c:v>Podlaskie</c:v>
                </c:pt>
                <c:pt idx="2">
                  <c:v>Opolskie</c:v>
                </c:pt>
                <c:pt idx="3">
                  <c:v>Małopolskie</c:v>
                </c:pt>
                <c:pt idx="4">
                  <c:v>Świętokrzyskie</c:v>
                </c:pt>
                <c:pt idx="5">
                  <c:v>Lubelskie</c:v>
                </c:pt>
                <c:pt idx="6">
                  <c:v>Lubuskie</c:v>
                </c:pt>
                <c:pt idx="7">
                  <c:v>Zachodniopomorskie</c:v>
                </c:pt>
                <c:pt idx="8">
                  <c:v>Mazowieckie</c:v>
                </c:pt>
                <c:pt idx="9">
                  <c:v>Łódzkie</c:v>
                </c:pt>
                <c:pt idx="10">
                  <c:v>Dolnośląskie</c:v>
                </c:pt>
                <c:pt idx="11">
                  <c:v>Pomorskie</c:v>
                </c:pt>
                <c:pt idx="12">
                  <c:v>Wielkopolskie</c:v>
                </c:pt>
                <c:pt idx="13">
                  <c:v>Warmińsko-mazurskie</c:v>
                </c:pt>
                <c:pt idx="14">
                  <c:v>Kujawsko-pomorskie</c:v>
                </c:pt>
                <c:pt idx="15">
                  <c:v>Śląskie</c:v>
                </c:pt>
              </c:strCache>
            </c:strRef>
          </c:cat>
          <c:val>
            <c:numRef>
              <c:f>'Metoda rangowa'!$B$77:$B$92</c:f>
              <c:numCache>
                <c:formatCode>General</c:formatCode>
                <c:ptCount val="16"/>
                <c:pt idx="0">
                  <c:v>89</c:v>
                </c:pt>
                <c:pt idx="1">
                  <c:v>102.5</c:v>
                </c:pt>
                <c:pt idx="2">
                  <c:v>107</c:v>
                </c:pt>
                <c:pt idx="3">
                  <c:v>114.5</c:v>
                </c:pt>
                <c:pt idx="4">
                  <c:v>127</c:v>
                </c:pt>
                <c:pt idx="5">
                  <c:v>144</c:v>
                </c:pt>
                <c:pt idx="6">
                  <c:v>148.5</c:v>
                </c:pt>
                <c:pt idx="7">
                  <c:v>149</c:v>
                </c:pt>
                <c:pt idx="8">
                  <c:v>152</c:v>
                </c:pt>
                <c:pt idx="9">
                  <c:v>157.5</c:v>
                </c:pt>
                <c:pt idx="10">
                  <c:v>162.5</c:v>
                </c:pt>
                <c:pt idx="11">
                  <c:v>162.5</c:v>
                </c:pt>
                <c:pt idx="12">
                  <c:v>163</c:v>
                </c:pt>
                <c:pt idx="13">
                  <c:v>168</c:v>
                </c:pt>
                <c:pt idx="14">
                  <c:v>177.5</c:v>
                </c:pt>
                <c:pt idx="15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E-4CB7-9F42-CE55B044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6497080"/>
        <c:axId val="766497432"/>
        <c:axId val="0"/>
      </c:bar3DChart>
      <c:catAx>
        <c:axId val="76649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497432"/>
        <c:crosses val="autoZero"/>
        <c:auto val="1"/>
        <c:lblAlgn val="ctr"/>
        <c:lblOffset val="100"/>
        <c:noMultiLvlLbl val="0"/>
      </c:catAx>
      <c:valAx>
        <c:axId val="7664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49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Ranking województ metodą sum standaryzowanych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'Metoda standaryzowanych sum (2)'!$B$44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'Metoda standaryzowanych sum (2)'!$A$45:$A$60</c:f>
              <c:strCache>
                <c:ptCount val="16"/>
                <c:pt idx="0">
                  <c:v>Podkarpackie</c:v>
                </c:pt>
                <c:pt idx="1">
                  <c:v>Opolskie</c:v>
                </c:pt>
                <c:pt idx="2">
                  <c:v>Podlaskie</c:v>
                </c:pt>
                <c:pt idx="3">
                  <c:v>Małopolskie</c:v>
                </c:pt>
                <c:pt idx="4">
                  <c:v>Świętokrzyskie</c:v>
                </c:pt>
                <c:pt idx="5">
                  <c:v>Zachodniopomorskie</c:v>
                </c:pt>
                <c:pt idx="6">
                  <c:v>Mazowieckie</c:v>
                </c:pt>
                <c:pt idx="7">
                  <c:v>Lubelskie</c:v>
                </c:pt>
                <c:pt idx="8">
                  <c:v>Lubuskie</c:v>
                </c:pt>
                <c:pt idx="9">
                  <c:v>Łódzkie</c:v>
                </c:pt>
                <c:pt idx="10">
                  <c:v>Dolnośląskie</c:v>
                </c:pt>
                <c:pt idx="11">
                  <c:v>Wielkopolskie</c:v>
                </c:pt>
                <c:pt idx="12">
                  <c:v>Pomorskie</c:v>
                </c:pt>
                <c:pt idx="13">
                  <c:v>Kujawsko-pomorskie</c:v>
                </c:pt>
                <c:pt idx="14">
                  <c:v>Warmińsko-mazurskie</c:v>
                </c:pt>
                <c:pt idx="15">
                  <c:v>Śląskie</c:v>
                </c:pt>
              </c:strCache>
            </c:strRef>
          </c:cat>
          <c:val>
            <c:numRef>
              <c:f>'Metoda standaryzowanych sum (2)'!$B$45:$B$60</c:f>
              <c:numCache>
                <c:formatCode>0.0000</c:formatCode>
                <c:ptCount val="16"/>
                <c:pt idx="0">
                  <c:v>0.81052589846774115</c:v>
                </c:pt>
                <c:pt idx="1">
                  <c:v>0.58453127330878807</c:v>
                </c:pt>
                <c:pt idx="2">
                  <c:v>0.48191517994557365</c:v>
                </c:pt>
                <c:pt idx="3">
                  <c:v>0.39157956686045164</c:v>
                </c:pt>
                <c:pt idx="4">
                  <c:v>0.23771375545842682</c:v>
                </c:pt>
                <c:pt idx="5">
                  <c:v>5.3780443011950171E-3</c:v>
                </c:pt>
                <c:pt idx="6">
                  <c:v>-3.7772355765800292E-2</c:v>
                </c:pt>
                <c:pt idx="7">
                  <c:v>-0.10228379845858183</c:v>
                </c:pt>
                <c:pt idx="8">
                  <c:v>-0.11609880088540073</c:v>
                </c:pt>
                <c:pt idx="9">
                  <c:v>-0.14579273249410393</c:v>
                </c:pt>
                <c:pt idx="10">
                  <c:v>-0.16872230689902726</c:v>
                </c:pt>
                <c:pt idx="11">
                  <c:v>-0.19862233008169652</c:v>
                </c:pt>
                <c:pt idx="12">
                  <c:v>-0.24663022708330348</c:v>
                </c:pt>
                <c:pt idx="13">
                  <c:v>-0.44602986286523227</c:v>
                </c:pt>
                <c:pt idx="14">
                  <c:v>-0.45340375297152335</c:v>
                </c:pt>
                <c:pt idx="15">
                  <c:v>-0.5962875508375064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7-4812-B5A2-540DA02E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66501304"/>
        <c:axId val="614436120"/>
        <c:axId val="0"/>
      </c:bar3DChart>
      <c:catAx>
        <c:axId val="76650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436120"/>
        <c:crosses val="autoZero"/>
        <c:auto val="1"/>
        <c:lblAlgn val="ctr"/>
        <c:lblOffset val="100"/>
        <c:noMultiLvlLbl val="0"/>
      </c:catAx>
      <c:valAx>
        <c:axId val="6144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50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Ranking województw metodą sum standaryzowanych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'Metoda standaryzowanych sum (2)'!$D$44</c:f>
              <c:strCache>
                <c:ptCount val="1"/>
                <c:pt idx="0">
                  <c:v>ŵi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'Metoda standaryzowanych sum (2)'!$A$45:$A$60</c:f>
              <c:strCache>
                <c:ptCount val="16"/>
                <c:pt idx="0">
                  <c:v>Podkarpackie</c:v>
                </c:pt>
                <c:pt idx="1">
                  <c:v>Opolskie</c:v>
                </c:pt>
                <c:pt idx="2">
                  <c:v>Podlaskie</c:v>
                </c:pt>
                <c:pt idx="3">
                  <c:v>Małopolskie</c:v>
                </c:pt>
                <c:pt idx="4">
                  <c:v>Świętokrzyskie</c:v>
                </c:pt>
                <c:pt idx="5">
                  <c:v>Zachodniopomorskie</c:v>
                </c:pt>
                <c:pt idx="6">
                  <c:v>Mazowieckie</c:v>
                </c:pt>
                <c:pt idx="7">
                  <c:v>Lubelskie</c:v>
                </c:pt>
                <c:pt idx="8">
                  <c:v>Lubuskie</c:v>
                </c:pt>
                <c:pt idx="9">
                  <c:v>Łódzkie</c:v>
                </c:pt>
                <c:pt idx="10">
                  <c:v>Dolnośląskie</c:v>
                </c:pt>
                <c:pt idx="11">
                  <c:v>Wielkopolskie</c:v>
                </c:pt>
                <c:pt idx="12">
                  <c:v>Pomorskie</c:v>
                </c:pt>
                <c:pt idx="13">
                  <c:v>Kujawsko-pomorskie</c:v>
                </c:pt>
                <c:pt idx="14">
                  <c:v>Warmińsko-mazurskie</c:v>
                </c:pt>
                <c:pt idx="15">
                  <c:v>Śląskie</c:v>
                </c:pt>
              </c:strCache>
            </c:strRef>
          </c:cat>
          <c:val>
            <c:numRef>
              <c:f>'Metoda standaryzowanych sum (2)'!$D$45:$D$60</c:f>
              <c:numCache>
                <c:formatCode>0.000</c:formatCode>
                <c:ptCount val="16"/>
                <c:pt idx="0">
                  <c:v>1.6291620822708701</c:v>
                </c:pt>
                <c:pt idx="1">
                  <c:v>1.2277364255977561</c:v>
                </c:pt>
                <c:pt idx="2">
                  <c:v>1.1740778294012841</c:v>
                </c:pt>
                <c:pt idx="3">
                  <c:v>1.1449390877745904</c:v>
                </c:pt>
                <c:pt idx="4">
                  <c:v>1.0583898349768366</c:v>
                </c:pt>
                <c:pt idx="5">
                  <c:v>0.79182852680994198</c:v>
                </c:pt>
                <c:pt idx="6">
                  <c:v>0.75057798235421014</c:v>
                </c:pt>
                <c:pt idx="7">
                  <c:v>0.72374674800946226</c:v>
                </c:pt>
                <c:pt idx="8">
                  <c:v>0.58422343143143363</c:v>
                </c:pt>
                <c:pt idx="9">
                  <c:v>0.58308803983666357</c:v>
                </c:pt>
                <c:pt idx="10">
                  <c:v>0.55698262806801413</c:v>
                </c:pt>
                <c:pt idx="11">
                  <c:v>0.53841802511019476</c:v>
                </c:pt>
                <c:pt idx="12">
                  <c:v>0.42972340096576311</c:v>
                </c:pt>
                <c:pt idx="13">
                  <c:v>0.37209617662229311</c:v>
                </c:pt>
                <c:pt idx="14">
                  <c:v>0.3602486853342079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F-4491-8254-C7738869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62956968"/>
        <c:axId val="862957320"/>
        <c:axId val="0"/>
      </c:bar3DChart>
      <c:catAx>
        <c:axId val="8629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957320"/>
        <c:crosses val="autoZero"/>
        <c:auto val="1"/>
        <c:lblAlgn val="ctr"/>
        <c:lblOffset val="100"/>
        <c:noMultiLvlLbl val="0"/>
      </c:catAx>
      <c:valAx>
        <c:axId val="8629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95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Ranking województw metodą dystansów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'Metoda dystansów'!$B$42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'Metoda dystansów'!$A$43:$A$58</c:f>
              <c:strCache>
                <c:ptCount val="16"/>
                <c:pt idx="0">
                  <c:v>Opolskie</c:v>
                </c:pt>
                <c:pt idx="1">
                  <c:v>Podkarpackie</c:v>
                </c:pt>
                <c:pt idx="2">
                  <c:v>Podlaskie</c:v>
                </c:pt>
                <c:pt idx="3">
                  <c:v>Małopolskie</c:v>
                </c:pt>
                <c:pt idx="4">
                  <c:v>Świętokrzyskie</c:v>
                </c:pt>
                <c:pt idx="5">
                  <c:v>Zachodniopomorskie</c:v>
                </c:pt>
                <c:pt idx="6">
                  <c:v>Dolnośląskie</c:v>
                </c:pt>
                <c:pt idx="7">
                  <c:v>Lubelskie</c:v>
                </c:pt>
                <c:pt idx="8">
                  <c:v>Mazowieckie</c:v>
                </c:pt>
                <c:pt idx="9">
                  <c:v>Pomorskie</c:v>
                </c:pt>
                <c:pt idx="10">
                  <c:v>Lubuskie</c:v>
                </c:pt>
                <c:pt idx="11">
                  <c:v>Łódzkie</c:v>
                </c:pt>
                <c:pt idx="12">
                  <c:v>Wielkopolskie</c:v>
                </c:pt>
                <c:pt idx="13">
                  <c:v>Kujawsko-pomorskie</c:v>
                </c:pt>
                <c:pt idx="14">
                  <c:v>Warmińsko-mazurskie</c:v>
                </c:pt>
                <c:pt idx="15">
                  <c:v>Śląskie</c:v>
                </c:pt>
              </c:strCache>
            </c:strRef>
          </c:cat>
          <c:val>
            <c:numRef>
              <c:f>'Metoda dystansów'!$B$43:$B$58</c:f>
              <c:numCache>
                <c:formatCode>0.000</c:formatCode>
                <c:ptCount val="16"/>
                <c:pt idx="0">
                  <c:v>0.80245317559716289</c:v>
                </c:pt>
                <c:pt idx="1">
                  <c:v>0.79430910283749512</c:v>
                </c:pt>
                <c:pt idx="2">
                  <c:v>0.79288774535641371</c:v>
                </c:pt>
                <c:pt idx="3">
                  <c:v>0.72574808595446549</c:v>
                </c:pt>
                <c:pt idx="4">
                  <c:v>0.6908530740946075</c:v>
                </c:pt>
                <c:pt idx="5">
                  <c:v>0.68658180854129891</c:v>
                </c:pt>
                <c:pt idx="6">
                  <c:v>0.67850891914425282</c:v>
                </c:pt>
                <c:pt idx="7">
                  <c:v>0.67669451862186725</c:v>
                </c:pt>
                <c:pt idx="8">
                  <c:v>0.67326925195660103</c:v>
                </c:pt>
                <c:pt idx="9">
                  <c:v>0.66798411439254968</c:v>
                </c:pt>
                <c:pt idx="10">
                  <c:v>0.66757165576981436</c:v>
                </c:pt>
                <c:pt idx="11">
                  <c:v>0.64923445059728568</c:v>
                </c:pt>
                <c:pt idx="12">
                  <c:v>0.64339091384104696</c:v>
                </c:pt>
                <c:pt idx="13">
                  <c:v>0.63400057639016871</c:v>
                </c:pt>
                <c:pt idx="14">
                  <c:v>0.62841489516164184</c:v>
                </c:pt>
                <c:pt idx="15">
                  <c:v>0.61194436847979583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7-4DA5-9B31-4611CC10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2953096"/>
        <c:axId val="862954856"/>
        <c:axId val="0"/>
      </c:bar3DChart>
      <c:catAx>
        <c:axId val="862953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954856"/>
        <c:crosses val="autoZero"/>
        <c:auto val="1"/>
        <c:lblAlgn val="ctr"/>
        <c:lblOffset val="100"/>
        <c:noMultiLvlLbl val="0"/>
      </c:catAx>
      <c:valAx>
        <c:axId val="862954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9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l-PL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Ranking województw metodą wzorca z wagami</a:t>
            </a:r>
            <a:endParaRPr lang="pl-PL"/>
          </a:p>
        </cx:rich>
      </cx:tx>
    </cx:title>
    <cx:plotArea>
      <cx:plotAreaRegion>
        <cx:series layoutId="regionMap" uniqueId="{9CEC1B6F-C14F-43B5-AC69-0ABAD93381AA}">
          <cx:tx>
            <cx:txData>
              <cx:f>_xlchart.v5.2</cx:f>
              <cx:v>mi</cx:v>
            </cx:txData>
          </cx:tx>
          <cx:dataLabels>
            <cx:visibility seriesName="0" categoryName="0" value="1"/>
          </cx:dataLabels>
          <cx:dataId val="0"/>
          <cx:layoutPr>
            <cx:geography cultureLanguage="pl-PL" cultureRegion="PL" attribution="Obsługiwane przez usługę Bing">
              <cx:geoCache provider="{E9337A44-BEBE-4D9F-B70C-5C5E7DAFC167}">
                <cx:binary>1Hvbjt04luWvGH4eRZIUJZGFygaGlHTuceJ+8YsQjgiL1F2URF3eZjDzEd39GfMJ0/lfsyOdmWVH
utwuwD0oH8A2HDrSIbm4115r8cRfH6e/PBbPD+bNVBZV95fH6ee3qu+bv/z0U/eonsuH7qTUj6bu
6g/9yWNd/lR/+KAfn396Mg+jrtKfCML0p0f1YPrn6e2//BWelj7X+/rxodd1dT48m/niuRuKvvvK
tS9eevPwVOoq1F1v9GOPf357Vj8VD12un9++ea563c9Xc/P889vP3vb2zU+vH/anD35TwNj64Qnu
9dwT4lOKqIs+vsjbN0Vdpb9dJuSEE05RgOHnHz/z9KGE+27r7OTNN43n19E8PD2Z566DGf3675/v
/2wOMNPw7ZvHeqj6l8VLYR1fJl90+cPbN7qr5ccrsn6Zwdn+1yn/9Pm6/8tfX/0AFuHVTz6B5vWK
/WeXvoRM/mCah8fvCg7lJ9xzfYY55b++/Nfg4ABh5DP+ZXC+aUhfx+eTR7yGaPdjQXR4+OV/1s3L
Jvqe9QMQMY8TKBDvY/24n0OETkiAEAeUPr7wF5D61pF9BanPH/EKqcPZj4XUL/9W/Mf//r4weejE
dXGAqf85PpidcE6JSxH7WGFfqqRvGs9XwPnk/lfIXAJ3/Ug0d/zu9QPA+DSAFuq5HwFgn9UPDk4A
GMbgr79fP98yqq/A87fbX6Fz/MHq5lY/F/n3pziPQO0gHlCPfYniACJCCQk48r7Abd88pq8A9OoZ
r1C6/cFQ+uXfRv0f/9rXuVnm705yge8iEuDfiuVzriPoJPA55q7/m5qAUvuTpPtHRvcVyP78mFeo
Xd7+czPf32HlT2X3Z2/5R2U3OcGE+oDUb7QHfecT2Y35CUWIEp+B4vsUo99F8N8fx5dB+f2+z8b8
T66p3z08qvqp0sBoZW2+c6m4Jx4j2Ef8N9n2ue3B3onnE5+jAEro0/X/1fb8YwP7MiB/90Gv6uTd
D8Zu++H98J2hglLhPnID8qpGvBMXKgS75EvW9FvG8RVk/nb7Kzz24p+btz4bLkQGv/yP//t/npbv
ank8fOIjynxCwMy8Ii0c+H7g/qalv9hfvmU8XwHmk/l8NtWf3+5/sMgAttjzdzajgAwhiOHAA8/5
8vocoJcw58WLBh754/KfyO2bhvUVgD65/zVA1z9W6RwelnrUz4/ft3hATIOQ9l2wnL++XkGETxD3
CYIq+uPynyD6xoF9BaTPnvAKpsN//7FgOvsvUAf0BPwoAlMTfM5wwQkPQBfQ31UDgPcndL5pPF/B
5pP7XyFzdvixkAnroqp/+ffvH+ZAkTDuQWzzt0bzaR/yTyjG2Av8L8Hz7YP6CkavH/IKqPDyxwJq
N2QPY5fXzn+N0gYVTVgAGu7X1yulzU4oC4Dzgt+w/FIA98f4PqmNj3X3pQOQr+D2pQe9wm73gwnu
2wdT6l/+1wt65cMyfH+fxDw3gOMf9KV4DiIF5rqcUfdLWu+ToUHD+c+H9hXgvvyoV9Dd/v/mx79/
oPTHkVv40D9Ev57VfXKm9PWrvy4DHCG+uvW3TvNxx3/m439vQpunn99iDqT3xwngyyM+61C/5wAf
q+ePG54fuv7ntwTaHvWCgPke1KoH5xpv34zPL1cwXCGEM+571KMYYYglqtr0Cg4QKWwBn3ucuYxB
oMFgJ3T18HIJzkYQgmg3gOwQdpEHd/0+NxjHnNbVHwvx2//fVEN5Vuuq735+CycqYL6bj298GWkA
poOSF3WLPLAfsOdgfM3jwwUcwsL78X8LsENTOAzjUif90Zn6XW6aOGNoZ/ClbdpSUseVxJ3Dagzi
hHTbgmmBcxUFrlrhNJODeeqzIXTdfJOTTDpeKea6Eok/rf2Bxra4z/xDOp0XeqNZL7IOS5fUEhkk
83Jd5W44L+8C/ECd08S3MS6wnG0fUx+JodAyGxrR9g+NGkQ2cIFn8lDe4X4Rc+eIvGNipI+t34ms
TCLrWmHnG7V0Is27fW43HXyCq0OnT6Ud2jAr3029Kwd3jllz0bS31ZBdvCvTq2Y2gk0Hwi91tXL7
nTvnIuCF1DiQDTuvutNyFL6XCdKtnG6UmBjhkyzk5uA05169DngaOkEYeJ5InHdVceBkhkE0oeqz
sApmUQd3DTyUDEfrX3CaCzfUzUONlaBZnAzrPtFh7XXb1khSDSLhSDJUi0EdjLNq2dY1TLbFpkP3
ebDLchVic9EsXI5ZJqxbCkK3Fn8IunVfUdE007M1PHYd92LIvS1VB2VMNA+1qLr9MHli8cPcG4Vd
qqhiqcjosEoTJCYqPQygeVii3u8FhTlmbb4q3dvKBMKQe5J2MnA3SRrPYxK6LO51tyPBwRIrcnqr
y0fuItHZrRcUoea5WOplXTrjsXU2emklMKNQJBOIT6Kf+GZJAtkpLcmMRMpVVOlEFL6WCyJRYooD
IeclnQCEKQy60CAXxoo22uWwuoUoVBvWLAvtenYvR66EX7CNSVJpuuJAZ19Ww7J1y1ai5MD8yzlI
ZFEuofXsgQ+O8HNXjGQUSXLBB18OeBBdWwqV7ysa9o5osw3mWmTsivNwcq/BhpxZNZwv7pG7jVRN
JZGCpRqOk9mzzJ4tqRGq6eWoy2hpj42bCo/m+3JZRGscUbNl05j6yao4COKZ7QN6kyXnSoc6jY3Z
OP3KZe9oJkqmt7aahKlmUUCJjJkWzPILnPXRhKp4JmzVZUvUFNcsh02TjzKbpggtqRymRCajkTV3
dqhKRVVVQteFUJmJKpdL06YbR69No85cM0islmjwpxCVSKA5l3n6ELgrfwi71ZzYQ4/Clt1krSto
U2ZimNTaM3KpbxY/iNp91fiC3LM0OVXTJIluYPNCvdaDmHi5KzReFeTBLB9cct0W8MT5bDRjlHR5
3LZ4VVpvx0y58qj0sSN0p3Kh3C5eTCvZElV8rV2265p23Y/j1dg/uZ0v0mpaW33LWBvSqVgFKl/V
gbl1aClKi4RFW9XgyJmOunqgvNqj9mroViwbhfZgN5pC2m58l+XbvnlUy/sA1ZIkhfAS2Hr8feGe
L3NxYY0rZjrKBLZUA+vt19eJzoQpZtlOdDfqOc5RsM3TS48tYqhM3OAiUh5Zw7dhMtiitpPOccYH
luUMIDDbotYrXX6wwEQBgr1ktmjKo6oksdt4m7x53wWuVLaIGa3CidrIw3yb2uuR2i1RfYjIeYZa
wd1j6at4WnC0DEtEvWJLgS5S067s4h6SLohRkgqam43OkFicnSGpL3I9ZmLS3Toxy/usHMIhuFuU
X+9NNzIx9erBupGflW2U2cqKvkhJ1Ae8khX2oVz6fIjJQhMB/oCKzm2UGBOKRWeUcHmehmXTbRcc
HDw+lqfU86/GqWlWOHF94dXzmTH5pmqwltQyK5fliS4FEWT2pxX3HHOot44jySQYuUOtfrS6UMJz
WJzyKdgST98QSDJXWeo8cuXvAi8ttpNDdp2fXJdeblZVYKrQN4W3rjwikC03s3M555mWRcdtxNw0
rEgWE+t0omiYE9LOnSNfA5FPWRsjNjzjbvFEXXqjbLx82uSc6cjn+jKH1tVqC/Xh9jLprH9Xz4Xg
pGxE1av7oMVauIjlME/9Ic0QXwO1l0wOeZPKymvP6LJ2lF1kym0limQaNq3QusjCYailbUslpsar
gYkHGzuNPwl6TgrHRMqEvKy3qpryMOhn6ZkSh6rVH7pWDpw2ERweFuFU1GjT+tlzF809rGDb6HU9
D4NwZqJlO+tW9P2q82775H6C3FewPhfDWJzRxMlFTfNkzSfzNEeBcVS0qOxsmadBFDMvN70dNypD
UrG2fSS6Px9n+l7RlJ5zDzq4yZ1hNRit5RhMw3Zo0POEoeu1LRBjMp8mSMd93wVRoNIVNbFXBM3p
0AYfgNxa4WPDNkwvwG9qvCh0G1wMpjjlGMhe80aQoh+OOAnsyu0OBSrmlSYLBvZmNqrnJKZ6GSIz
8et8qtptEczvMju+J3M5Rc3CAFjry8ZimG951Y2mEC87wxBhE6jovrzpEnK9oByHXssulLnrpwwq
gHdAYm61nhBwch+oeT0Dk3gjheKg6rYt+7AktQrtsvQrm1l27diKiTSF+uBm3ATY3SqFhl2miy4e
GblJg0AdMh0k68RmQID9Y1umw5a4tehgcUSJq2w7jCFKTSZxbm68ui4OqsW3o8dY6PAENAMuN0Vn
2vUYtXOXiiRVi1TE9uEI30Nbsak4hWZ4mtBUHZMl804zfGp6hkVbgkDiU/ngtb6VjNVPXjugaKQE
SAv26OQ60ng8jSpV713XpqFfzFXU5+54RCW9nNPcW/tVAx3Ehfais0V2sKc2vPAvqUryVWYQW6GW
no6NNASNnUiyBoV9hzwxMuVtvdmlcuj7XNJmXE9Jl26GCfoxvG0OkdF2n2TpjR/kpej3zAQMWp7f
x4sdRcOy/tTAm6GjMhtnvdtGMDvQgG29hdllcRY88YVc0hH5kmZlL33b7z3H7eOOj3ue1fZg63aD
SB+Xer7KM/5gBnZKqF05xj2DrxeGbp/VMSYiI2vabVliwxGkYFNPYoRmREgNWmjnFevM7Ct3w0i6
mjImiZlk4QwSpGXKwjbp5JDGhVUiLZcN7h+WJhrxzh+OXbtIt0KiBMb0xiBM6/ZIi22h3in86Nc7
Fz+7/MjVyoBoKGAGqrtk5aWjgxgcxdF0BCZ5LNNNWu05clZO/sHPTvO+OS1tCXWioi4XSUPCwT+z
eNvPadg0alPU2yatYssuk7EWY1WtUapFj+nD7BkxpdPWut6auGOYV8l6RpUo+a7o9buqLx8c1wiv
hM2bx8AzInX6GFsGmmKQDb41+n4u8rgE9OwgzLLrnFYGgK+t013eXoCEDkZzW4N27fkSO/67pp2i
xD9tcbftBDFnXZNf+f0iW9j9qNy6rR8N9r6z5kJlx2lRokvWflHGoHMEyxbhKifsAXYLkspSCpL4
bBhQ7NMp7Ea1D0Y3qrstXi7qKhdjQCLqoB1FOx/XVxT3mfA4PwPnFCmKRI5PvZlHXXvPmzJE2JWZ
l4TcWy0O3yIzC2vn08wZhMb7rnTWCxQ2aJ961RAxI+/ODrmcQE6UVWwwyAmOd7babkBrT2xNm/5M
T7XEUEMVX0KTHFTfyHI5JqRZW2+J0mBD1Hs1BbBfF2FK4YCvmKZWINhUNtswdI7yJhoGJRJLQuM/
qjx2hymaAKti6sHBHBifw2V6yjtPdDkYroUKNTwPqBHzAibJFNEEXcwPxtCnIudRZnZp+mBNPCVn
qPGEBtlZHGxRSkbrQ8BWuX/brQw2IG3OF3UxjI4YhmuHeKLCHrDcTeI7MgXFz5c+KqDVJeVLweBN
obOQkUQu+tgmvaytPe1MfjrTUJdBlAds3Xkz+KqiEShIj6qE5W3oKqGBEThbbgbLBfTlMKOp7Aok
6sSXU8OioN60szrTIxVZCqMgHshUP+onLUC6aLyxvpLMPU29M1yfNRS6nXOG0gtGz+zog9VCG8W3
7Yj3XN+TqZRImxi5K166EvnZdpxoaFEedjkLzfjk630S+LI056wEA2DhU5N3ucpDAuvZBGOs2w5U
by75UsUu7cXsJDJFzYXN50u/ObV02roYvKEK1lXXRJlbbRBTkdNNYUOJ7NlhqIdb5tQrd9q5zi5Q
WdyqFHTXHXQvMcyLzPyzvAKH1p8qtqE6FU7mbwvkbhE5QDFm/iJza8K2XGRZZmtd3s3VKcbLBvxO
HZzrYQrbOhM8feenIAhGb9ckD0PGJbhN6x9dk8D4UBrj4LpNlextG2twXy1RVGjYtawGBO48Y68p
hd4QuHE9Hwkew3l2hEvUsWqGTQP2Ine3pqLxgA5pC4ZwBJ27rAa/DBO21tZekeBqAuXjqjHiXiFc
f+0O2dpxXkwD78Ctb4Z+OzfVVVdmYZGloqDgRqtJdoGOJtNc9g69ShK80sv7qfVOCTj4KeYFpAoL
jqtpF8BQXXyTAEtQ1QOrdbCJgj7C/jqHSGJqnHCadiUawtRezL0S1nlcujEqetA1uktCBQ525O16
MkNYQQSR6HWDm1WWBbHxi1Z4hTqmbikrVp5NFLqt6oSqj1V5PzK28tNm40ANtCk5lmP2vtZA7TgN
ojkN9m1V7qaNC+SFs2NKLlu2rAM1rIJuvyxJ6Ckf3MR1M80bx6Sb2fP2ZGN8s+J02QaBs1v8RPLS
kQV4+NIOYCHrS6CF2Gm7y2opBEpwWHZlDBblBql0Q31z3kBjdlm7L9sqTPObGRKFqd7NuA7btJHe
hRdceV0vG5KLWZNUzHN+x7N0VyhzHPI4cJHs/GaV5EPEFXTdmpwHaI95s0JzIhHOtdABfVcyWHp6
NMo5BMCNOKVx5QQ9eMb5YHUdppOJMspXLc+iAEntedeTp2Gz9qAmIRNK00D4pfs0kUIEA0Dc3ZAC
Gk3a7lTiPM3MiSZeibpi5zpYzhlYyLKsI4fdZ+g85Sby6qfJv+qWO5O524zloH+v/eRDoRvIHSiw
PQfe6GST2dhtdSXroT63mu7w/KG1XkxSCC3AJaTe9NhkNGJzvWl6g6GdmNgPQMgWEWFTL0ozRGQ2
B1VAy8EmVHkXd950O7NJoCke0+5Y6EoLYyCRsHdsLo+Lt+IjbD2+wE7OpK2OxEsjZIONz/3QpRe6
XKMRSf9luy+nDhimHjSHdYsooduiQuENpvN5TqoYV/cZd6QCqezpBrTv88Rv5wLtUuRKSz/0kBxV
zbF2x7hMMtlNG3/apiNYNkq2RT7DUqnYuHuIU8IWHZJ5lTOQqwWLdPkeVUlUGLV3qHePFT9N0lHm
QXquXjrZ1EXavUBtmomOni7e2gugdU6gW0gpgwKMaRq8RFMbrzqgDwYktiZDNILMSMtiDZlZW1+z
YthmRS4NirFn1rWCVciNcOpKuj5UMWm3QTJKG0z7OuDQiajk3anDzn0gQCrhNzOKyr2r9RpnfJvX
fFWrZo9qGmbgxppk17kKZq/Ok/nMVQYIFsjVPTZeuasrclmP4BXP3KW+bJxdn23rsguhKqDkLnRC
xYSg/Zj3XA1XlLTSHeewb1yQih8GtU6bRNRqfm9rD3ZEEiZlLnSaCI3K2CHkUrfX0EdNdpvw90Pw
XvWnAb8qyRgt8yzLCm/LYcPLcgXxmt+G2LlbWnWrIbUxSw29Zgnddlqnbh3PSxHasosrN2zxdqzS
daZLyS+ZH6dUMBz7sP4qkzzZ0zO/O9bLi9HsZZVCPFrKmtitmS+LHOKObqxCNvqrGeaIg3zd6BHm
MK5L7xSDuQuGcU1NBY4HHKnNDrr0Ir8mWzemHvgrLCGZ6HMgD9KKRukbC2GVTs7KgYjzpTarQvcQ
JF71BTtkTRuaJZdjeonIjqkhTrM7rmk0LWTTDWPcuN0m0MMBqkG481PKQbJRvGqgOBcDf4AHCUMC
V5s6A1A6IJY0icfhRXnFS3c+EQqBMmhCvxU2P8+TKSYgVSrEH/PBDb1OybopxOzl8YJucaKjYpwf
W/WhyJ2IuFuwlVFvdpkBc9vZuKh31Wh3k78IMl11+hmhQUK5iWQy4Nb90OO1mGwSlYSIlJxNHTCP
qgSqFmgRVDr+feDNoeKQAQCtzpAw9kUDdvqYp2Y9ewxmUgGlcjB02fnFUqiNrroonWuIycADzRlY
/0IaO2zLAnLO/Ji5tZy0J/CgZAblVqv6fO7Nhd/BLWBJyzI5TW0mH/t+SUSJgp1TdTEfY4hBwJsj
EQAd5ayV9XMN1AdtqZu9CLkxZEOgWbuNhbcP2JG2FA3XcQpemUMCMBQQlnpm2xUrPeaRZ1d+Axon
BRFXHb3aF0uwc/UmLdWhIpVkw3Gck22Xn1IOb+YhTWPLIc1rIVahfWQg/qEYQh16mPNetLldZzDh
btzxMQ95bdaWVWKcT5tWC6UghWRPjGgxD5DMVSMk0O2KlvPKvKio5kMx3XZqWWdqCB1L4gES3qwA
Ncf1mg1hg4xIoEoHh0SmH0Au3i+wl838mBse+U23tuQhxR3UxgLJVLkO2jXxwwB6NcpFuXILR/bt
reOt3KEACdWJBpZhag7jgiCEa2U1xqOtZKb7w5Qd9fwQaCvbOhUvoS/HQBcM+AZY3SYlqO8cXPu2
okvMijX2DqOpRTpvx36/OIVkwZ035SLzx7BO17w49v7GgbOMUdeymtporGw43GTjLLWF3d/vS5AY
bb1r/AMpZlg6aMHsiOYWmHPLQEk3fbJu6E3VHROvX5PJEX111XjvGstlAWND+rRwIGJKDZyPWIHL
g78ckfWitBApWKeheKT6ZhnnTeCO67lPpBqgCLrh3uXn6YKEm2YRWBkQM6vCD0RmjSDBPtObHJ22
dRPBgc6C5vVUpGKASBF+fyyaubMpD/MM+i5Ywtm/tN62gXg2nQroNrvWeYdNLSmwf7PtfVDi2aMp
8zDP0ie3fy74VQc2aigvmnFeFfhBtZeLeT/yYTXmIISwG1GI1Zh112i68/ki+16vW71r1Ralfgy/
xbbJ3VRiXYnMcfZzQqKuU+DSmfSasAPu6QNIathlP7YCGh0B3tOw78owXTwJubjyDi4uRFb7u2J5
xjN0ATrLGT8EZuNSYGBngnBMjF4btsSu9JRc97WNq6CJLO7f1aBFX+Jeh8YlpJ/LcukBbw2sgBOe
xwpo3O2ZdAjEAGheLXl18PPiBXyBvfxSB942w+3GwrGZD2cMoLtSX6+SvpR2jLl6KMf64M8Q4ER+
mccEN3BMsUg2hhrOgNgUDekkmhGoYsnCMnvysjnirNr1zqFpryZQMu48hFOqYX3eOZ6SxbBzWRND
MDSDRLXzWeeOqwSZ1dLzl0gFekZ7a70X596FFk+7zjaHuTGy5HB6Ux5nNl8HfRsn7SDcJRVBmq0h
YBy4pLzZenkjOHOEwvdKTaDTLlV+YDiVS6lvethLQZKERXXe4LOquaLTe9vWm441kJnMYeuMcJLn
S5PuKlpLp//QNNHcjqmAkGcPZ5+iJOfJWAKIWeSno3A6HuH5brG3cxB6wRrfJcNjUApup8j3qpVN
r+uaXhZ3izl2wFkTImKh9joHT50jdNY0VuK2h7h32Y701u+DyORDuAzsIl0exhKKq2Y7+Mb03kKC
mTtFaHAfQYw7WwQrbl3RlFeLaiK86Fqw2dxPaLkpFKRjPvR0b5Zj1a1bCINSziHYvl/qIUwMkBy0
2oY4azZ6UT29X8Au0uxmHo+chDP2w5mU2xbXUVL0gre3bganUH5xP0IwFygukWv3LJ1Fb7vLwsM7
UOlb1mJIqHwUk34MSXHKgmyboiCucr3pvb3T7zhLbyxofg94kSa3BizBMJlV3vbQtzJYfQNNO42m
oIKc27nywHpnznbObFRNPARXGVZldk3hJK5uMjCDVFTTKHsyrqrqLMuvWFNHHYeobuziNJllrrWY
kgTEDrtSlSc4oiuFyh2G2BvzfN37d3RSICDVegzYYcT53vPPlx4ccA3xJZg/ZJJYpU5YsSufJ1HG
7ov2dsj869lMj0O5CH5aYSrdoRWdv3NrEkHAGlq7bfrdUgYQU1eyINeBbqK8v+a7vlHHQTUxac8I
muTs72w7CoXgeDu5rMlRY2VF4V4nS4WFZxVUJQg6CIPthzzojl1erdSiVpm1twl8utf556Mp4wDO
wdDQb2bshlYtYdM+dV0WGdbtDHifxWS73g8V0/ugynaKwnHyC/0fM+gnrTdJyPgln/e9TTae14sx
U5JQyLJbqC67gnBzAzgsc2xdA2bEbimk+Sm+h0a4to/ABH53kQ57tKy0PU78StNLFWNouNg+QSd2
1DHXN4GhoWHx0t7+Py7ObDtSWGvST6S1JDEIbhmSHJ3poTzdsMpVLmYESELA03ekz999uvuGSmd5
ZNDeO+IL1e1jUN/WtYv1rZP8NPqRfRr0vigPOtypX8w9NPOF5/uGZPUaqbCJx66NAugf/u+x3f40
HdstBJ1d6e4Ud2KmlYpmDzORXyWrgRbedxkZPNT37465R78a90yq3Wrqt3pcIoneCc4dJF3xaIOb
hsDR+c9bZ07Edlkx7izWd73Vl/7OEQzrUwWAYFT173DlkTfKnYYn43Y8EYylM+HQHx827qd340Nu
zW6xfVrDiR/n4dCg2YBveKQwHEZUWO6hjVpaXJvnHjdGIeGQF8fKhamLAt9PS9aOKvEXtVdLe3Dy
D7L98/sS89mCyjjEipfv3dykmxKJHGGKMiwDXdTk/rmaCihuS2olLMfFQNS7LQH5XYhnEvZPLn90
9dm1QdLA4lYSyqfPoea+BQrKQauWaNv5Dn8ShiTNumae+OJsb6DW654lKv+m6zu6+bSrxZsjx7hg
n1RWkTK/uZ0vWAtcmMnDhsmtedD1tccgwLFGCdx4Wy4j0bNYqAEzO8bYwX4OzW+/cpOyNRkbsNaH
OilanYkvzUsMwTP+2I/ZFVA77jwGx1V5rIJfkgWxAh6QzhuBs9XGdMWzy0/Vp8jltZJoWGhct/pB
dl/S++htGOmu/CYjimWX38Jijiv75ZFjaLyk5K+loBct80zj3ib824YP5cbe0H0DL1GxItVfYdo0
mMd9DZOW1JA0F7jfJaq6qxNWop0gGUVBh58a16X/2otfRfevd8t4yq8d5LDGWa81Y9GKKuk2c2pb
Pyo7hdn8SfprklMTbeowLWXMui6eWpLSdos3908wqIfAhpmfly/SW4+BGx5CR+ypOQfzr7UuIB1A
S0FvZ8M3v/vn9TgHx6AKdjU0YNXu8n6LPVTXEbKa28LQzKPJAd2BXhu0SuqW5AUkBlYALJG4LBjn
7BB5vrlIg6FWsMS0/t62D2KQK9b1el+2ZcLNchCuPRbtvDekfEaAP2jtbdbkD9dhOgpz3OgGNVNn
emiP2yAjRqH2wWjV3ZQWQepqsSN9+zJP9bcoNwgXwArWbudt3+2cleNHLRbM1fOVKidSwzefVBRg
NghgGWl3uZJqQiv16gVwuZu4aPNoAHTRj+PFCfO3lT8S4e4qJk/4wtPQtLBk8Fe8me3lPjDAkv/Q
Ps5ds+4FDw3urxmi14DBB1P9P7RR+44Pv7rQ2dVjlD8ZAykvd4eDF/5lm45DU2WTViCRjmpx9nZQ
v5oeahXgg9q8tQ3NAO99C+KoOAif5QCTidZxwNxrldOrtHuJdsPNa43WgUedGjO9zClduzOE9xPz
yFPN14Oa5KEo27jgaB2hCciBZZPJqLIPUpiDLa/OXwnR19L2t4DlgdPiywc6oQPn7NkpzAlEwHk0
07+l37UFwIvNz4bAPZRq2w2ezYqgPEkfak8VFeVwKecTx3JWkCIamIDwD1/Ss/7BMTlwlpNc3YhN
fJfL4BguLKECK40XzkllRMQU3NhuI7HEKsUm/Rws5o+T6+TU+NPBNrg+9dM2ocC0PZS88VGgrK0O
JHn7lbsK3iY7WQiE8BaewsZU8drnUTBFIcAP05kn8CLpxLuMopVwHJ0Qz485RGrC2bve7LFG0WJk
exGeE8kGtA6hv2EIJF0uEnSfhwHsENzJuM0frW0jUw03zaazEOCyKDuYWWGi+AisgojvF0kwyRnf
e0nbVe6HFd20n6dFhYG7lanX+I+zMTvBlxsBuZHfRjJHKxpmIErzc1OGH1NQoO+10Wh/sdaF7gY+
y9i0Kv6WBt0Jbn7JaFphdBzdUwdfsSfumXH9uXQEAMqvCc1mVTuHIhqxBJg98eAy56kPd25bv5ft
ryHkgI4pWdt8t/WAfbg7Rc3cf7vlXffWx56rg0JLRsoT2hI7qdf+/uSVaOqUOWziXwB8qZdLNq1b
IkEe9U0f+dMWScBBrRDxNvNXQH6JkwfJ0rd4PENxY/Oc9Ct60MxiNMml/tSN3Jc1S3wNq7XOBmX3
tW7h6n0EGrVpghhdFGQ/9yQ2crdAs+jQCcAosbg5eguOacxW9ah1eWnWJclx3l0Xvi+GawW1BahF
7gsASF06BFWcs3FP7iZcQV6xaCayufns7jvbXTM9eO528kCdgbw44YQ8sBw395o0DYnaylyLfK/Y
vMutOPGqSD1e7FkIvkvNUQGJHnpIVFQg3vSwcxmKJzfxJP3jwPtr3hXJ9BXghjQgA+9WEZR2YEHy
vZevxPJrq+/FHbJCZR+Hqk0t+K1QBE89ZvO8gdKMybD3p0Q+jlMBP3SOxLQdiEdw3ofn2qyxkj0E
hA/X/ag2NKICowhNhMUttVVxz08wGV4Fmt9pFtDmLo3wotbML4Puj5OX/+EunmK5DPvKnZ9I43xw
hVbJ6f1MQYPpKE2nVR8d3WSjIQ/Liq6o76BmbXta0YijV4psQVNV88RlOPEcUzj0i5HvxLBB1hjt
QxWskbM4B1JAzAnKXYMpst71OkAn3kBDyP9Wudl1GMrapvhF2jAexQb6ZUhuY9hnQ+nEgd6O9fa3
AcC2qDnW0nnP68MMf2t131zyPUBIWUAwhv17wNasqOF0j39XJ3M4poPyqlE/81UlQwiIjr+Qhe3X
wYGeXz0OhbsXpo5ErCs/DmV+GAsT17C9OTg63V3Y7MR+WR/cpksmsHFu8ex4n1t/6Oi8Gw3+7WaQ
eV9D+Mxrsh88L877Es7+w0afiuGJL79tD1HITesQc4dbJyvOrGUAvhz1aLbgW3QQUlAZ0MrqBQ9J
/1uWDqZ877ns7KkkXoT28SIrklpnyNZggx6mY8erz+usvipqP1jHImZZ5BIJA8bfExglDJ2gCDNC
Lou0GAcAimAxGzb9uBj0Lj5WfST5ofSws63mKLSFBsoXfltRfkyQ1qXXYDFxzGXC4mfWGXPC8rnl
WBbUl+wKtFJ9c4FB3TjTAxZUz3umpDOxYjzeFg1GZc7fW5fFJR7N7gFwKO6GYo6Gdr2ZbXweZXnx
FidWKwcfQE93nDEYIqs1lOU/M/TaaThuG7Y5WrY6GnJXx81w17snVJqdi05Nsu48N7xLyea5bxB3
b75nqlNT0iLbZgyv/kJfbej+LRp61mX5MatCvgXFkspNvPbhuMYD8cY9LUuot3qCe+2vWT6t0EZ7
Fd1BquLJI6EoIo7GFw8xeoRITmR4phbO6FCmjrBxDxx0drT3aaxLY8/t5gvDxe42NSWtb1oInAvY
qqD96IN2J2R9C2dT7dapgk2PZW4bCuhxG9S7BbZUBlCjbbEa5I1OltwRGLH038CQHE1jED7lFdCk
MATEWve4/Tr3Sza0PNbG5ElgmEqCSvxDGfb3HitAbpSYfFx2EvSurfaLgr4zFVnTDm8lnt9GQQf0
VppyoAhh7UQ+2smtbFLKtqPOX8mZlZD/3L8hf9DhCsP6vWgfF7mc0Pmkd/yCN8PBz9e0VVCS4Z12
9w4dDA++IUhIN6b1NUC9DIs9FzOMbxoTt04l52DP6oPK3/Sy7PxyOFD0s4N/6CnuGCh/cPLhxjsn
VqzP+WzzU1fY9sUNAKVwS1+7CsNi97q6KDZTXT+Mix4St4ZfpcWfWWMJ8xfXvrW+6lMYWxEkiDCx
pAfWUt4sHzAbmsO83FcEqY+VafdNqJ1snusehuZidqSsG4DDMHulhcmFTRqSuVYmzhvYO4vT+XGx
YgpeFORHMKgO2kt46n477QrneQSSPDIDvBHa+ALykYNKYreS1tORjctXDUFqb+UEPW2ZlxjAGnlh
FIQ566OtGgR8jIZi2Oud1POvioFdGMr+ZQH5shYPFaxbpygTPf/ZoLl1NYXfD9q5hxKE+hdCX8u3
NQ1G8MjL5d5YQSyMXXYM1zn2BwgaM1xBWyU5GiGBdcGZUb5dmgoPlayAKgSCweEJm/+1mEOnHkSf
+8sp9N5qVGYXVN+TgtYVFl8jOIcAV6v2fpOuhchTR60EH0GTwE2aMkBX8Fc4sHp99IaFF68GX10E
0R1ml00LhHrZq+q4eJ9dr3dSmkPu/ZnBZBMPXE74i9Ug7P1o8QTsuzCSBQr/AJ19z7HC135W2x2k
z3gZs7bfdszB8F0NSWuhk8HnIxDMA/e9937XLrwn/YACOw0v3fAWQDSaqTrcOdZNHmXuwr57lOUS
hQReT9ACNEYTC9qlmjFI5nE37hFdiiRV50qcsW4PMO06p04a+mnpCqXxTUK0dRoKERL4Sv7i0wmO
zfvcQ9pFcVQ+VIMN49KCgu62UYezpuCeV/2JD/8wQhA0B9WK1d0COmDR5F8FyoUjmsNUwtHforv0
3KvjAAxnrZrYszZun6E4rZiB9ZlWJ0gYXn71odXTZt2VOs8WN7OY9IX3ObOnQahoqb2oXHc+rG25
paXjRGM+Y/w8hCRP0cTHYTBknQpjguroQnou/0IWjTt9Bu+ABX+Koc021d+ylhDpDMAXOMmf3QAK
QF7z8eFuIBEYHMCPx/G37BA8gHvRwXKjbeoYFTMyw/cCjlCNuwWnhptzDuXUNzER7yEkXFO9Dzg1
i4fPwVWRgJ/luDNzlQSAbO8kpljRRbxtEKU99jCo+iSdIfLnCtg2FMThvVaHsWtinR9rBD0gQg3s
VMzfPL8Ntxy+7YxiZ/lloegjYSGtS0wQqfBOFkkBjRl92J6IBrtdtgmZTiJ/4YBFBNb7vgEn1750
9XxsMKKXw/NqU3f6s43A6PltLP+O1VEBcgJn1NjLGn7nM7TVYog6t4eblAaosI71IvgUOw+U7br3
AU/2AI2/QzXdPeBDi4d4wmROPL3zw39+i9Vlg8i5eLHnf9MSg6FN9Ya/AiP82B9rV0XM/UWXLEc5
M6U65nVa5qeq/tXrJfIwhjZ8Vw3/QIJGfYCxaS9dgDUtBKMd84cob5e4w9LNjhKSW5lnmwdC2SWH
BUuJoY9kTAUBTcOuDkYWFWQrwLTpnRX+ybZ/CnSzRgdRLl8Xe6L+LlgzWqn0futscNlrjEB0pIk/
/F6QBJl2znKX444hlM2iYBH4vrXfdfx9av6h0Ebcm3cFVkunkhhPcDfUKupGtHYsHrqD07xs/rea
90X76QH4HP/KqklkGIM/9Ts3IfkvZwBI4o0T3YtZbbHY+nUHuUBVy3AL5JNYqdozhalkGuc/qx2K
RHLmH9jqtQcRVCyR8GpH0WPYwiS08/K2RDSmJsl0p+eIlo8NjD6ILN8OdT/8jQBhXisDW8LLn0Pv
ajEkCVa5r6QKk8FCa+djscR2XP+WXhe8qhmTVF6M75OBTVlJCUPAUEg1cM1lAAVZdNmyBA+wtr1f
Rn/yvhZp3/IusQukqYA8jn5fPLntnzCfWxhoWKqIq5FU8rlA5zj/64b1zW9RPYGH4Qo+yhZkUeU/
q3wKstL4O79QHwzG6lc3ljLqMCm4sLMwWA7Q3AwWfFJSlpbcFruOxsaCmrkWbLyu5hfFY+/iF3FE
BSfkkVV4GIBPhPg5sCsg3HI40gEiUfRraei+75/65mzCFbgnDKbgX1Bngt5W2bysCBH5/Xac+L9c
Q9O0MtvsPy32k30ZyTlo/7qkfqxwesFECzTzr40F6uoj+GRS40CIA0pj/TkRRke++6QAkhSIKZXt
CN740i+v4ew+hOEnQW6HzD/G4r04Oq2FjuymTWnPk4u/puyOzQL8BBy3vUk69wnHIKsr+tFO/GHr
4J/rCTPzloex540D0FiJZV6Bf1N+7PssaknA/kJuzVzPNOd5juu83G5jpQ4lQcvTiRr10e/KXSE9
79Qu9ZCh8r9pkqh2tFfPOHUUbLg4hfL3dUPCDJ1ygdzSueqbh2rGegeOCMWPWThWjf/carReYvQS
SegS8WFYDuGIB0R3mFf46IFfsDXCNVTcWlKfc9icw4rFGc8Cizi0xt3orHFr1bJD9u41GGZ54WYq
07kJbGS29hw4BtIFrPGn3H2AgfVUtVogF6ds4tyJra0DUyotdyOi/evUQSvvRivjqvLBFR5Zz5fE
2pLHd+xYLetwaTfg58Cj9+XYfIUcgAIaYpahpzuEQm24UomR5KUEKxw016noZOxhKktrouEwdZ9s
nQsMmV+rRxfIr01ClLdlqhlhZzftNyScO48DLBOPLQwV/EI4Gwj5sFdZeRb30A1/XIVuL1gg+Fe7
KUd9nybAM74BwFcReexge0YjTieG7tVDx8iyvBSwZnoIElW5H8JeR9VYBnE4iT7eFAnjoi4gcsw+
JCfIyffkF9HDfTpBp1jQRe0wUatUNCUIjLJ9RhBjD14CfQTAz20EmiA7lP6JyY9e1wckA4+Fi8pX
lPNtXXznLPwWJ3JISVGHe9N34OibCHOqgDcLRnor4Eyj9rEKuMMySnRueXX6+dgdqQs5onlelwbu
4P3QtERhWr+//Hnz59B6Yj3W3GrYkveXP2/qkcBKceZrOIbhEcOH9eKflytwmz4qGCKMvqynGAM7
OhkJT1PRnh7N/bCIfPvP4ee9/37487//33s//6u1/b+/bOi38hhMR+ngFox9nP7jOueAWZiq64QQ
6BrC0beQFUgrVGj4omFx5ImMtP6fl7QTYLtDOulDMOax2YrhBPJQnv7zHwzLK0VaIWjXIxkssnEe
NevxP4e5zqPazmCDOWI60+qL48+r4f+8+s+HlTccHBB5pJ67U9n87wM2l2xiHhQEs6XbnDwgVxBm
vRMctS0DGp33qz5xQhAvvB+8Gl6fcz/8f+/lI2kPpJuhpdcCpVaL088rzPGQoZoVmgT0DBdzTbTq
3uE7tAgym2rzYXOH6ajHxsVn0wYt2Me830k+1HsIoLfSeO4pWJpqQvtaefBerXsitfP/fFwuxXYq
3/77CT9f9fOppsdTkjO/Tze6kDM03P85mG2YTt9GwGjKaX36OdjQwST0348dnAP4owbCgYv8Qrbk
9LfmEz95Xo9YTSBGAK2t97zNwdugNXgGzCXcfSR9xx7yEvoHqaeH2RHpxmr16Dq6OsK2/eTIBYES
A6EOsCXIrMYA4k1LeyksQquGh8dNMxDKyOikdgGR5bK6PPs1/w1Ax9spl6oIAQsIrVAwTz8HBDwV
VCAC9MEM42mpugAvCRZQ04c6JXEuJudUbOqraQoNOhqwDFgJlUuSDkXxq8jdESZcM58EDC4IVujj
+8Be8mkiaQmFMaorZPzoMJ8mAzBmJPRpm32678R26HoLrEAt8uAL9GghQNPBX5FEbiDHsVLtZO9k
nr8BGKPjlC5FK2Adm2udu/JQ2Re/DMhrAd67nzFV8M0rM84xsYE1zw8irAD61iSb4S+nzhbuGFkS
6YCwdvsKs5mD2UoTfi0apPsopTbaSlIeOabeaGtgLgSr3umR3r2M6qkPIZupTbdnWYzoxjp1k5dN
aIKm3ZZp5UGlrxiYxqCFTDZO6lq20c+P9lSO8ENOvVM/IItgq+2lXxEbXHM4U56eX3yCOAvQlJ9P
XEfI6AzD5qHnoF0cqf3Ma6G1ziEUnRWhpADzTDqP1QiTT+rd4uaAXaawjgdoTY8W4Ba6+e5jorVJ
menGXdmhBa0d4u87v6e3nqA5FePWZcj/bLdQ6AIp2xkSvd4+aLjZRx9JSAGmreFq3XOwaeVW/5Nt
AayaseYmB3qZt8F5w7XgqewGEZcbrEmXDUWGltYk3NdAxtrmpZGLAsp5Z03z4l9PV+/EgQrn3QHi
EPT/RqpL7awEAPby6nVTs1PtvH5WyMeIoZ9uhW6e1qALnhgUoqEiAl6CEU+aO3PGIRwNONnlwv1H
Nxz9RwHyFrOh0+3++95Y31Vp7oGkMou5GkUBQlJ9mzf498i9y6yGNHL7OaiuHIEgNE/coRsyZ6K8
+hs/5/yeGpWYWFWP06RYQbNuCKfzUjnNjmGz8qhydXHqGClOkMi7TDoKW6tHUGwECqEuz+3gF2d0
2NS5zI3vwpiuwvuUCkmNr0XmhWK4gJwZLmOBLkIOQ5iadoKqgkZ7p/TCI8E7+TDqoEcCypsy/y6p
qWmUlzwfQfMKAyDGQ3ylgFieDMYsZzT81cGp24u+343NBvZ5mwF/MBOAVdSOHmPfFF9OA92sCA07
ITaJIOrC4c/25DJrps4EwfDFNfRstIsDNxQ2oYE0E1x8lJRTyypxKxlc0xyw314BUQ8RKHxs2pLG
w8SQy71/r7HjQeK57k2PMySj3p0eOdHi1ntIJxGaWOPSg17F8i4wO8FJFXhcfnkqAJSqckR40AD6
tRE34XvqqRH5WwsQHc4U7B78DBroKvZISU7VWCMqZAIOJXUrLrWpGLBi2Lxj/bCYkp5m9aSmFjpR
FwYPBZKvJ6qFOjXLukWI1ObpSun80MpxflhY8egXyHPjUrtJt5b5g9OMQcrRESYBm1lCQO7sA17G
iCj6j4UTvg56DVH7MNbx2ee/lLVz6gYHOmNtBotuD/BInhyDoGlI/YsMNd8v1k7ROtYt+KL1ZQaK
f249iB+1cdJy67bfQzC8WI4QeF7T8USqrn4JJwRsIJngsje/0Ct1aY4u4sBpMyfMAYkyku4ywEC9
9bBQRfEShBVHNGuZEEntvMyMoOd+Fqncg2jeDTVQhpI/+aNy9zqwGIGB/RlkCZE1FNNqT2OHq20W
YU+eWzWHloo0ZyCHvAlBQneVJYtmhZsrKJsNcjA8sLnQ7rEBkMDq6j/3l0CKh3BrjlAeQWDapbxo
clZeIfElFTjAJR+HD7vV9Op4wDb7+Znm8ICphunvj+I6liu5/NxQYQM5jMp6SbyqqPZozw92DpsT
ypdKx0H47xVY+js4NewVFq7rxBjJ+kCCHLasvTZlWVz950Iyci2wWO1YZfuYDSM+vL8XoLfYc47o
Q5hDLmY+yufsOOJB3w+l1wKQrTb6nyd6nd1LIPl20AYQ/SIffh64zcLGrDt822DWCIIQdR4IGrti
DksgBCGkHrfk6spsx/YTbs4IRhjyQHR+zeuGXzHA8Cs2KEA30HeQLEY/81u3etC5rsCXVvV/Xint
Qck1gCEh+6fFksMt9XBIQtK8OatiIMW4kwTY3vPQYKuAopx4vGiKFOCMkPqyzO+LKeTFVoDZAqho
jYMtQZCeqe4OS/Ow6HlMiiHInJo3EFy95abX4J8qRZ35QZufsJXFTOt8tw7rd1iyImHK2eU5FbHv
VF1SbS2EH9G4KSXVbgSLvIcFdnNgc4IipEi35x0o6iKHAWoRsV8kwlJBGJxGD+KK45v3etjNoi//
UT6C8Bkq59fcBSgoUHRX5OA8ndd75LXrY+sBVlaNh7AWSn+oACTkwHMz4c67tbPXhbtJ2KsD4F00
Oqt3QyTqaTTbXpV5bBlnO04x9Q06fNqq4qXFng5LZoFKH6v80/W68NljPlCkqa1jOaZhBU7TOBOY
xq7Mj35u4nJFBq13K4pVZbtu07SbG6eBWDY0UTt7j50c9lvQY/IDu2Xdfe/1I1rYVe46WFidc88F
LOStW/QF86e50DtMMgYI6hD0/L7Nrz3OtMDm1PE8n9cl4ElVuxJ7XARXd8BMToNKH+28IkB3XZ0G
FW6kh25psA5PN4jB2NhEI4eOzQWw1ytcMtFezdyjzWj+YPuZ4jRssoob08Mq616x6QVEuDYdMBn7
QU/BBqs6bqbiN69bJ+5HcAR+n5/CmfM9Ce5lZ/uai/pAKRRJSrbxbBz7xgrQZwPbLmy0n4HAtKWV
xmLkgl8PDLhbOgxRrd3xMFJYgy6Q22ZB+K32vKe+8kNYTJbEnRAXiqcmZZXPj6t0xd1RgtjQnLFf
+jPhRRIu2zevIL1DawDsVZoiromsdqR9W33sVAJYYYopVe6pWJ0TRfhAYY18dKR9UK5S58JlD0Uf
Tq+2nYFudPjT1+ExDDYRYb3zroWGnLf1Eio8yLFjC9AU1VqDTevmKK+wOYBf8Z3CrgDQGctD6U5m
B5vjTtP6ZWK88KPk2LZlbaZz6JXjQw4FHWAGT3tmILjkBJDl9DjVLfmgqsp4oJ/bkl+HaRqTtlNH
gtAfkth8S7CLL35dW1/Rrk17pMvJwVB77BnFzicdtpWw3vaytLZ/FsgyntG1vRqnfPxp/36avpzp
5kgC/hU4A/AT66OBlX0GA2IBJeRk5h40oCJvs5WtFWgBMOleZUCkSpS9oIaB1cnLAmwQNpWOa7qm
3J/NDnarirf2i+rx1S+x8UAucgRBJp0u82Neq/kWhE5a8UHuTbusuD4hQjWYQmfsABkDnfhNyxz7
q9DlC4gAcv9+qON5yKfEluNdrEY6bcAGQxa/N7hagw4eEZvA9Zy9Wv+wddLY0qh7wgk30PXhVrmh
DVKFCzu5NbhwxAgzV4kvIV3vRJe/W+ABwVqP2uFDhuD2B6MFT7CnvHehxkMcfcUOavZD96RI6FgD
MFt5ti4S55u7CMba6ZtgL4ZkrUkVBwrQY/m4eeC5KpCoyIuMc9JCtMI2PPPzIpotIwbScm1uCArz
qGXde7nyf8wVTtTWg5N0HOJWRwHe10DC8x5k/gZvzoAuDrDiJqFm4Mhx+52wC4gDi1k79ZvCEJHq
ehyTHsr733C99ar9I3m7NwJ5rp7hopLOq+POY1M61TC62m4iMRDyHeUTTbZgcCICMbHEfkT+Mvax
8JtPLtZ259YfIUzVzBoFJMCMl7BjAHO0BINgMPwr8jI0FiZd3b4bz7yWskjKFWqt6/FntTH4yyqF
Wkplq9/pxL9ZZ9uzRtg75CiDFI0n9hVpUbOGNvNGx5xWbJxgGLYGcfO0bNop1aO3+1+UndeO5MiW
ZX9lfoAXNAojCTTmwUlX4SE8tHghQmRQG6VRff0sr74zfasxaHQD9VCZGcLdSZod22fvddwxz7Y2
7pTBU/erVu+pSxN9dDEUTgmNax9NnhwlCyD0jTArsqtlyB8sytKu/k08I96rvHU2pgAzECR/7KJ6
yxZAFH5KOAoV/5BqJ9k2AVSexU9+ncmaw7EgBu8Y4k8tU2Tmaf4UnvGsJoUZXNGvWahkpJVe2x0Q
p2BybqEsUBbU9Y/TvzlymrGWt19tQPEeL+zghug+lphSR/RyK3WNKwxfUWNTEY+jiTsDESwu+1Ba
/vVAi7heUrXF4k0WeY13sxhvVQVyqd3UT4bkhK5N+i+qf+PAQ1RnYf/07AcQG3F076r8sytbkr5J
icLPAh/L6S1JL6FD7f1J6tneJyVKU076zOQUCQ9EPIjsu0jk0+DJvTOuL0tBU6ntKxtlgSahaGmm
OEfHK4pokKNxVeTps1F4tC2HnAqm/nR1ijO/xvY2++7dJVokYmvnOrO5UXF3n1suUl3e7rOsZ3Hx
UVmDCzqiVwsdFGHuuoYg/aQvrytzjl5D3MYvcR/Mqf3irAhj0p2jQn53ReVdBZe279rQl+W47wMz
KM1u6/TtS041uoWGsWeo0yme56gr4mjKWBkyGychwJnMbjjd0QB2G7vcUVPRZ5bIud5CDM8ioy8K
4o391EaYRx/z2TslGAdHf4WKEA9ob2NwjepMsHcxd4WxPDctIfkuLdlvJn6hL1d4D0uOLYVzSxl3
387FzWl9DmKsCDV6H4WNqcdTW3duPXRaxIyGl1bF2ds8Dk8LWyfgF3nwU7PdJtrb1yxbsuJcRCIf
eE22cVR1LqR3U2OJVRz6zfysfYg/fs21zhWntqpJfsqOh0R7DdEN87olBQCeo7yCNoehPfYOsXiA
S2OGY8yO1uOichAMGvU4dTg2DBVq4ZkHkf4k6fxdoTptnAxrO6fPUCks5yxzeFhF+xn0WM5EU96v
1XKlTHOfK5U9ZXhGJw5hfJJtmKmpDO24YndhVwLVM74MYPKOKeoSjzHNWbPCwwFbLN0uC7gT8Ckn
tC87LNo8movy2VHdAaPqh2k+TEPz2CgFJsHunNDXdoiv/PLB4EzsluVqrFl/4tg5mG067nRc13QJ
unsnT9/9IjA3LpvUpu/Vqeymaltln4sq5Na2gbO4y3xvZiQWrHjE3QxojXq023t5eaCqQgdm/+56
s90NMx9S6zl7cx62pglnyQhI93nFo8ocYkvVsDf1WHByDcpjFThEAeVD0+Ae8fP+TxYvG31JExIZ
w6PYoBXmxE1dW0hscvcTj0CsOrIZRftd5ovcdY6GDhE/0mUhGzbfFOjikdZ0UtqpvUFyus+JPBy6
y+c3ejBuxMxBNA3yKzMgzirkU+q718Vg4HOY9W9bdXEkxQgzRX0Xl9Sf7XhtOBMg3pi282pZg71R
i0ohOlg/eijPWOcGhEXYdkua3BY2wl695nd2Y1Zhmrg7I5GvvMiVDmH+Vi5pBTIJz83irDeA/dDL
fIFqyAOwXxsReR0BVlK/Jy+gDwqba+oy3J95iiPUlRGn6LC5VHhAfFocLLCnMrGIUIONWCRkL9uh
dqg9fDh1baKNYElojBJnzITXsyB7CkXkdQyaeUvrgBu5a70jm/qxbOzuZBT0ruAerKq8bridfFtO
h2LW1wGLlIUhzlHem4j1iaX5pJPgd5E05EAi4nKDHrVYziNKG6DD1GbnLj7WVXf7pBpuy857Lbwa
dIva5/VXYjQ3PKsf7V+IHrRJRcqGQFPFbdaYJz+xbspcXy/JdFax1W5T6j06my7lImEe3jnZY48m
iouDirSMBvnTQgPrCxmu3gQaqGF3BaDwQQwOeWQU6s6w5ffUN5/j4m98OqQ7W2Ggrp07L0+mq6o6
1q5PCKZ7XWivcgHlZ+5xya3V6aNZm+FiUF+HBjsGNUFp307QZNZJ7AukCQ6BfRLyzhFE5EzSyRmf
1r55xuNTRaqn/E9Fa26C1R+uenZ1CrMPvGdAOxIH6AGy0ckf5nXDB/CESz2o8uBc2WlUT6TYJr+B
aWh5DxiGMZLgtNgY2fIaEHV2WejL4W6y7BeZ8P4FpXFs0JhbNcDBgiecc8qCi9nAboUFg3baw9Lb
pCYMAzRLY/541+7asQKXWkV54fEAwdGJ1tJpTxRJr91MMx4ezLb2mmfFWbHJ0+ZQlG2wmQCveGWG
kGsTOiv602pYXyuBscFJejrPBYmalOJ/dRIW6kvV+1AZHWuBV9IxsVrM2EqKMJ/bMpR+Xm4BsaS4
7gpOR8AQFwd2GNiwwzoFDyIlUSANbw2n3k35ZSi69dDDMGtxivYY4zpU6wLtNLQk39yPwaG1Y4At
Bkc6nVugQPzXStxPXkyNCIJkYwYF3t3u1b9QfKwxful7/aFbLAZyQH0t611hDwdR2o+9Pa/3mmFK
VIt89zJUmOOdeT/3gw7dTV5K67bLilMcz7iMhyWN6MPcNYmIw3kyMZN05beYbFZTP9lOfvnKnsGN
nAQCY+bMzdjJExJlu3UCeWe1+sbuX9zCFpD1xijIJ3zxfrVLxuyDqBdlv6gfYgSHbZx7N/ri9q2z
udtBO30cajBJQWlj9YxRxZfevO4BKMaYYPZBYuFNq8RHvtKSZ4DGsRpZzHUjjjyELCu5Fcap/GnS
OmYXSIAm+izWQ5/skwxkZYNiVfqEl2PZkTCLDT5hdyTh4HYNhRp7tb+WD/TtiAEFRKOMsn7SdcyJ
wEaPXBtoV3byXSELUlNCOqH/8dTO1l1tI1ebBJWdtRC7FR0dla/Z+xYasZkPC4mmsduzwu4CIwh2
Bg5EUxPiNxz60/E8FTe9qm76gM6n7KvmLp+prdweE7afNe4hR6EqE3b2tNOEC4BGiYzkz2KnO7tQ
5iFukeU1HdXV0Z95XQCrum9Jx4XULoSsbRKMiZWfqmzecfYroin5VGaM6bVON7WF/FqvYOzqCbRD
EFtR6dGQVAXqjKhof8wVjIp43XVV8lLiVigu3fVY6fuKTTopo6bCAwdvjAb7qYqDYtuPeFBFWj4p
n1MbhlRsSsS6ATV663hKBQGU2IPDaEp1Hgrjx6wag9yIN4eJ39yvRn09TOJDI6OFdZwtmzwQ57/+
BCmwjlQJjzShpxB5tFI2fTaVh4QlM7bNYeN7GLf6hbBjUiYs6ZIPOp52loTM05S0xG0z/x36CQQt
XLseR32bpb+gJ7G6Wf56IT8e8NuMz9pqriju1EEGGH5yl3ib1eBpSjNH70yJc9ZUZ51hZ0pM/GpL
nu9W4pih5UEFHIV/TC7bVWZy5XRCRko5064eh1uRjVd4Io+jUcznbJl/W06m1AV26Fkee2ZPdiCO
cWc33nxaCiJj7jAFkQ2dFlMklqCMjelye8BuacDaXDg7NeWeXQ4fmR7mnQEdoHNmEQ7F+Jut6nWM
nWprG9uBEwKP6bRGmjhcY1HXTw6gSqfE7JFj5gniG1pFtB/87OLRJgHBsjgOf0wzeakgPl33q/oo
m2Khbhru/VkWJ9mp69hvsdpBHMyKrrqhS/bamvUUumkKQcjYxDZSKvULDp3OXveO5NPIK+OVUnO5
Vn5BU2PlFOqnBt0UHrnaXk7lJPMzReVcog4vcyyoxtS8b8bqQBl9MgaID8ZqmuEqhzTih9mY+0iH
uodBpIcaOaiHEcOzD5JpzeZ9nvGDXXuNctsjd6t0NGbYLJvKKUKmVWGBG6pki8bCLVJdjaaHNJO6
kdRwOtyF9yIBJHQa6GBMGqvyJgcv34I1vrV7fCbmd8NzmZpGyrLL+zBV9xgPLTucqjkiYfBLmzU9
myXJlJWIeILRiV0+Y1UlOlBNnc82N+9WI5mOSwZnaJ1/Fzqem1n3/k7SfziZwjiXuZvc4LMFkpO/
TkFm74rMzgA/kB9vE2hB5DvafommzqHGbqEF0lzDOTZme03coycZE2UOHvQgTefrRnDz828P6YTz
CBZHAeuWlz5hm1SUVTamj665LBi4dYqm4vtzwoZtcuZImB0c2T7JWtj0xNK9M7M068W7LavkXJUY
WhzafWA8OKq2YLZ0kpcoJPWxaz+a/MNsBxeO5xwFa+BjL7C+ltr9cmLeR68gukzphZjoFlvbER+z
Wzz0yiXfqfRzJ0mUrwpKbAPEAv8QKzeKSFFinwuCT9+PcRlat7IovvHfvxix3I11/rFwtghny7+b
4hqiyEwydFGKR87EvdC309ViwU4UI4YspZ9K3YR5PdAoxKy+W/pVP89OD865Xo5kZm6w7GPo1/Ww
LdQqw0Fh70V53hQiZicBN7izYtgl3PdhnsjQxTQ/eWjsWUKsvq9zkIMcrkZCC9tyTXCs63Ff0hoM
7T6vOAJ3F3PS5St8MpZF8iBGk60VJ6h3kWz97kS7at4QHGRVL7BNWgO0p0H8Nl2Gz7WMP6osvV5b
MgYAOL+JK2Ashd9q6nd6EBE2BWjHphbbqZBfSzk/YughG9nu2h5Lq7U8lvTxI8+4D4yr3kYiLWPE
XlUqPNcMLgtlJkDflbDy+nE8VnHsnhLqdBVnzlXKgoIzayA1gBV7rTgvi06FSwL3we1hQ9KZCTL1
XpmIpuMyGCxB49U6+RT7hjttrX02NWkYt4V/aDHkm7nK94GZf6AXN5Ag4NgO7vjjNWA1JKE+c+qr
PRTweDNC0JgrOGyVwmzfEinCTs5bQsnH/95m9a9XxgEM73jde1Px0mJCnqqOjVoBTsKPs83GFGs1
UKHJDxB6h3NRExlcXTqDskZkMZCuZUOy0eLCG4E4TMKH4YYljgtmmVySQhbEWAsOGLgPPzPiIpxB
z2XqoTl1zp2prNexw8zZthYfhRd0G6zWCQryuu16IclLqRqLK6GDBWcldZeoqSCLMEOX3sjYpdRr
CBKOLvpQTFo4TXGNWQkmGcO/xOJT8VOW9XMLS0xZRn7SFmgBkj5charHITKfJG7GjePM76UqyME4
xZt02u7o9MmnmZGsNDgJ635bm7BwuqEZD5Zr3saLd6i77klYSNK0DgEoJDea4y4hI/XTdMkMEMt/
t6vgsy5c0LbNnennTzrFBV0YrQKhVIbUkPveBr01QeugrURX3mVb5fnn0TBJERGupOE57UbZkR7y
C1IxTY6BATXIxA7TFAbBXYC9vgcSERTy0RnIL4+TQdXHETugS0xQbWS962y4CfPdKmv3wv++NwqS
WAVOYeE4L93Q+lxUrwzT8suIGS8qcRt5ggABKiWQQNK/nemBcBxJrKR4spKxPg2L/ZvJ8XsYMRym
zaxDr252dBRxRQf7HuKmNJwPOoCfiTnG3HaQzoEZVx622IR4jIopRfv2y8j0lWHXwRE/z51Muua0
MDZzo+zx3hiJ8Q0GMm3yBxPIKZ+hzAVJ9kWE6WW1MoMckoGd3XvHTcZJc2mPFSsH2qqDNZcuS0cq
JBznEjLW+BK8j5PzR0qLfWn0qa4QRMpZfsaU8OGIv6dYQfGSrrDxL8b7wlzTsFG0hiZs08S+5p3T
8+A23YhG5TmbIZ3/Wreeq+pCYD+WPATxSNB8tZMbPD07LoS7x3xA5M5cWMBIPPxCzYBbqGd6jJX9
mMc0kiqkfc9HWBeuT5a0+5hL8vKTa4pIQGaRvIVe1GQfc2BugQPmzP1VwWJHQyxCt9enkuPjfl3i
J+374jTowwzv8Kq3mh0oqPToDvN30smcplrgIbyoMPDS8RFXPS6xqbguWZmXIO/27STuCh0QwWtw
Z3Z4c0NZTFcG6LJheNTd0LOcJJHjuAFtkhAK+CbHQIST5YyWdGQoBCC9FvK3NvtLPhRmXVZOz0FH
dnAwppcS9QceW3DnSPO+cODudLH/xaqMFmyvGGMWNq/e0BiWktmI4iYaem6bNYYy0CAjUToSoLsD
kLp82nD1o1y3rAQ9XHtl6Dikbz8cKDvQBSwnjexAfamGH5CWLy39UhqaWLSyrAu1MYDMidsD9MQC
dHlxlY2EPAu0MDtrMU6M7Z8BkXiaxJ/JgKumWEV5C/Ste/aTfsFxY3Xc4/MKbYKIiVw5lLmZ3LYd
knxHVHKii34R90QLjG9GsarnZeeXYDL7kZICtvqWLt1147PCanlj8B43dhcQmUvmvVvV9XaqZjey
qLSyEeO8ygbwe5P5UckZWD8IDAfTmELZmdBTAMC1fpTP/r5bwenUHDC2KjdepoVFa5VwMIjfQH5A
c/OxWtQDiK9prV7XdZ8X9Z9h8q6shN9WuvZ+AWXFL0J+TRwaf4JWlrHSKRviozKCk8gIf5WYs4PE
lEczWe7VDG9EYNrZeIBLa1O9UnuY29kngYSjo8JqP4xrSm/ep6Xo0n3vn4esfeywEwGvAOQ0LChk
2n7kfLXXtgAC31YXfoQ6cdxAVLHdrcHpB1mDJNSM6QrGynW8rk+sNP2mWJgdkLOi95k0afJcDsYF
SQRLlrvFYBVwO/c4UoSHTuzDr4WDs3Gs+r6cTt4CVltmd2ZOmGNc3+r0fTasozPikrNMTslKaZ4+
x77JUE0psED4K+IsLqMXDJsWzJzRfadPvwvo9fDcFP72cnM0ZGXoZFU4Keb5Jq3fTXbI0KHjxL7f
vlmoO40kJ1jny0tW6iGcNSvL5NRw+sMsBaWfzz+8iusy8+4uIeBp7q+BcD+3QwLbqdsWWTAeVmWQ
BEXTLh2AzWsyvXtdsGywvC3KI5eFWNvEXg3W1jx3wd2YBkCDsv4l9eGKBo8qnb4K6Pq75m3NqVaa
ASCv18hbq0zfKDqbsLY6sdXOGyuowBM5ndfBOBugQzG7IDu3tzyEJ292D1jYNUZAScgmoDM/qfyn
EaSd8VkkFxnBaOddKjhqrzaWIxGgI1kW9FQPkJ8w7U9aZpGRZnREM3WwL2zW4mtGc933qqbOmkjA
jSmKqQouEtN0yHRrA9fac2iCkmVJf9+6LjjfAUTxaqk1kpdO42C8iLIJSM+gBCV9nR6N5rksZ9Dk
UHstSiaKKCgjNk0Zujh7s4PxnK+sJKbnoAGK4SToLy4j2Sl7SspwaefrICkfksr9rdZTQyYl4CbP
UCbDLg18YECQ1eWEQpsi71Bhk+1rZX8oq+C6F4M+ES29HNQBLqLin3zfeTVXHvFCteM2l9+GA8ov
cNvbSQgSGol+Sm30gmZULxjgiTbFrDErauumq+LIlGgmHnIkDYCJHpRHl2aCTQ0f7dMp6C/hP/jy
E8om15+fSqSjKJ3GHHYBirwrUPUps4pIe3Btudhde6YpgZHAd34qKa79OfB3aDxkLDoSzz3QhXR1
orV1P2VCNpEIrkWAlcMSTailQJSwiUJlCjjS3BYg//2StXfl7w2W7M10MIzlT2p3r3nq7jnYPMxM
DmmsmGysc+bJHvFWoZCmPvC21EUGJz7oxzqioTNiXOXJE9YhcXmQPMQSBdQ8ySq5KVVs7BlX4sM+
taO5Gs92YbVnQ5NzdNLuWNHjlFWv92Uy3op2yLZtzUF4muKj7zbfMy0CY6FllacepmBN6LEc72qC
WRzeZ/AByoioX3inohBH00HvgUxzpHqMrADF2eutb9x0kg+J9YARBtt+pZsOTNGIapV/p7Nxr+ry
MXfG1zXGNoAm/F0HVr0dKMyawT3gu/jOu6A4YmXflmTtLLsbIsJE/SGQcmvNQLya9JOpQB68GXXt
glElQxf7WCFJrgtijlDzl001kF7pW0DTAVZ+Glk3ibkaV9oxnjHlfKXQKrfJNL4t2UwPIH02Ad+G
uiKdIR7XBaHAxeSxFhUI6AFJYEJuW2cPia8sgf1hny2a4jUuKNE7zLVMXxLvVregCKkP9nfP+1Fz
92x3lOpGzMiSvD83hr4aCg4g9aw+ch/eYiXe/TkveCRp8Bddam9bN3sY7dfaLA9rmxXXmPJDHW8F
EeiwINA19KDzjelztMW76oY7p3BeekEhOWb2FVZrSKF1NBNB5dz+SWT6UXS4ffrRAiPq5lu7xjMr
6CV4UnOQFOYtbYIxstBcthkfrKmdGmOFuuvYco1ZvSyD21x5E/+DNnQl5HSXtfi/dQIXf3Xjc+4S
H08AKhHlg5Ap5uJRmz69VKTNeXiOA6RT6eE9Dsrira2ZXZE3LYXYLiD3l5L/bna6g41DvIVk2XJh
SkAGHsvsWmY42MkAsUB2M1QIOCQ7985XI532SyjDai1gk079FjgIH8vymrigOK06PQGEUfw+p91a
+iw9JhxpmgguMesojwHF+EJwkl8SYrn6soMifk0pyfbe2gaLfGFqCtzcDNGoesPy2O5Gk9+EKoJ7
Hecoz48j+WfZz79qKW6DKmg3VrXcjljAoqzLEXHFF4bG6mQFBF06ZHduT1gdtrtLC2LvsZJ3Zla+
eI9ogsEBrCkE5BzzIqOj/Hq6a+bhvJay2fmU5Db7HeXlSvTfcI92RVu3ze+m7lLcLMnTaBf7YRzt
WxdOk7QIYfuaPd5M8cm5WXcUbf4r6uLQ9y9l0Xx46ZBC2dLnOuYlVVPkBN57Y7PctFg1ozIdLsJx
wwW2g0Nsid94ogVktV0kphxtq4KClOAVx1i3k9p9BED/0mg4TGCiIyU5XKnW2I6Z/pBFhaAyzdfD
UKqd0oMVrQOGZG8rchAYvu/6USDst0YYkaZUizAZPucmKq3F+KeIqYxYXsYFAtyEewv7J7EbT5Gu
rn5yuvRR5nvWzsHBVFyseKJafhiFQuExzE86W/nsEBE2WDhPpeWuF6ArieULGswDKbaYjdhAm5fi
OfPxwSFtm5HtoT5bCw1LsAmX2UHGcYCDjg1hS7DuK2GUVBZ7764DTXH00RJG/8VEqt83ktZjDT3r
ityzqmUT4mjo4KL0L00dVDhaQUYkOou8C92hxOFMKhZ38hJAaDXaZ7eFWkKUUzswUHQeX1Up+7aZ
G+xK0vU2PsVIbONajTM6v0OvD7ltfSXTgrJlwx1sCd0C4vDAnqMbzPdZNh2mfEAAu1C8lsxpSYg3
H23jcUFUy1CMwv2TTPJj9ZmVU8uM9h7H51RUbBFucX1T05APy4FNoLbd7yV4z8FeWIRpIrBalwCZ
9QSuNw9nHEKRjYc/mg0Td4x3CWxZkOMqJh4NdARn8GgRAx0I/aXEsfw0fdWOJyO2yyO73hLZiXFc
u+DBsNF4CWAEnbOHM2Fskry4bi5zzehtEKUv/Wc0fTyOw8qtKQxU8KllQAm1Qq9LQIgATWnYUU62
3p8ZJDzzepjVI4jW0RKnT/U8l4oSJof73wPtRAkc3PvB/nFr/etyIXZjJf1IFN+Nj6DP1KKwxEmR
xXgdORjqMBhhdjFwyxllyaKkiJ/V5o49JKauxVPpi5nDkiN9Um40FHrF6KcEtwQ+bHs34AMLjUQZ
u8WmeWlb5t6sewFlwjuvY2vtRQJdoV7tcNBz6NjV2U3evKm/AY1ykgD18vbZiH8RFs+2VT1ygM1g
TqAty9Ld5m7+rF16fF2T/SFT8mYxNgleombcghAuSBUACMG47paUflCWNdbBNOxnRpPVsjp5NTmW
Jm1YX62GmQ3czsVw4Z22H0qzai/4s0aJe84TwK1wpK/JZ5tgoewXqWi4pc9K9wd9WVD86mR0+iex
FvjXfOh1Do8G787G/fEb41M0trcbs/zXza1mP1omxjGnAI+xcuZm67ipOi1vETmPLrnAK4yjhJBj
k/rfQXxuJYFWJJIbGmcs0gGW8TIGnp2+O67xNnOC2MmxfsHu+dgH5kBC7CEQfbdbLf1rzWRB24Kp
HI7CitJws5UXMAd+EOw/8uh73nCkgbJynfjl88OM86cSzBOA10jjKrHnIxrMD9amrUq+WL7AiF8w
OJf05Od6mfU3eZeN+eGSdknz5XUVJUae98GZaIpCyjKbYwY5yankPk0wdTXBCWME5sWkuaLO5+XU
V5qwJbkWMKRAiZ2QGQKrLs4BC4nGx1jBlLYvCzyxzzU+dLo4jEH13lIVZHNyWtbiXawsSca8q/33
zuJYPsVQMOz0qzDYh75bJU9Ndt++u01yFuI1sT944q4mdsESBhB8RjqDwRWWmlsKoyhvui8JTKJn
suP0SmCWAX56fA7G+YY2fdT4F0MFLxFusp7UW9vyKWiOA27fnUA5FE4ZVrgO2GSoTs39POAeFltb
Bbvgjt7I1nVBSpTinsLjoxudrR+fY6TMIHHuXUglyqZguLgS5EwLQsenuARnnFWPJLhnT/8mNm3Q
MbCXzcQEnykQR5nnB22lr24DxoFCVfPJcCJ9r3FdU8ZvbG3tU29+SvriShX4ONuztsYfSzwLxh2x
mmxUVmzzgscT6qgjHxYz4YyybFLDv9Xqdlk4Av01ZPSf80/P/zrM87tm/mSWpMO/z/b8f3/83091
xX//dvme//jLf/vbn26yb7aK+nf4L79q/6e+/az+9P/5i/72k/nt/3x1lxmof/vDFsPXsPzLONb/
O5T08pX/3X/82zTWv82h/ds0VtMSrjT/y5Gsr3X+j//1mqGt0i8oaXT9+f//hD+ff01iDf4hBEY0
Bq46nsWgVsYp/3NGq/sPz/cCK3Dp7wkLguJ/zGi1/yE9IW3f8X2PWa02L6j/9xmtrviHMBE0GO4g
XdfybOd/MqPVMm2TGaz/OqOVv/JNx2IDCBwTJ9h/ntGaLk5eltCfDJxKbbfA9VvpIgpWSJx/b06M
vXzW7SlBn8DHCpIU0zeAupmAhuVcY1Oz2mK+J5bSXFkZpYyMmas4Ze5nEAdkP8pChV3Tna1ajATa
aIqnwG2XS3zYWcp7VNHqGjaqx3APRvGs31UgYdOnaGALXb+OYbDliCzW87Rt6lIeE8QFo6AKaRpd
Rakbg6cQI4AiOBWdm6EoDXSiEVy3rmd9WBXdTqcEEeQUP5meCUyPWIsI4p2dqoRA54ycp5n6ZhEt
ySBURe1bMOdMSVnGksP+jF5lVa/FOLzqZHwsKqeFFkXioR1oDMfjCqMJU+XWYDoGBK63zETndB14
/peklY+6RzLOM3dN3N8FDdlPowH1OGmyaB3dz8nGPNOb1oPo0ncmoMHyrJEite8Y+6lKupOaU5ho
Yxtgm4tL5jbWUdDAacwWPoZuqc4xyA5GkDzoVJNQjVMdDZ3znifUKKhosOaKjKEAemm2bZx8kMbP
adW7F5dHFmLdm++8cSERPUEpqQUMQcxQxlUjTEFU2nopkvTMFYR80zB7BKbbzw7njrGT5SsAJotJ
AB54ZQtB3KB4V0u3FbEA5AlihTKIZsQuN4EAJMvIJDNzfnHzCjhM7QDK0IJXMmFF9NC3XEdEq8Fg
UNdcUfgHTX5GTZy3gSgVDgjbKvvNeuRdNNAMAGnPLEmmgxxK/QbC4haBdd+QojWIHW8GE7cY7iAq
U58Gl17ltYNN0bPhxrXJu8LgGtbSvZ4EH60JoNglwd1ir4RQOiRb386RCvDtt9OtP8dM7GDzOARL
ukBbH2B3r5TUfnLpWvectCgcQ7w0M+R09kMrycl9UKwHC80ituJN4cLPBQjjRJ7P3TUV/E6T4lHS
xKSoTGRkMXrJXfOnmQjYlmhNEsWWTTeuYbqbZJpLE4Nc9/DNrj2apbCXR5NWEZgLBkylSf7guhWs
Lo2ZPCnKe+3JoyVjrNXQyJHw5LGvsNLQhX/tMKYfZFx+UMpC70B4C00slMJsONHC5+jKCrCl1+IZ
SmcmYVkAYzxx+Q6adaZmrBiFZG3gU++apd37OEdB4puRpXiy28+xRYEgKttfTkyLC1tiWYnZZoE5
nReDYtWX12C2diZlJUkSuElWz4GZ0rwCgpwxkVI30wZQtgfia0WJka9GYkC8bqjaBn1lO9iO7Zq5
M45tXTt8mBkjfwKdTpHfdW40UDN2vfIiuq7kLpYe28/l6jAt/c40i61YSTxX+SUg0rffeU2VJUj2
GHrguBD0x6qmHRE4tk0oyikjOa1/Et/B31ozcyUZd70khV5x14fWNF3PyzQcsVRRA63LUeCv6kp8
7nNiYBpZ6Ug0KX3nMnOfuL+ufMbxLfPLysDPDbuxCodLZrYl5dYNPfydjHlxCfOVC6zJYV1jgJMl
TYvRvcKd+IhmDD6nQiNIRqQIUVMTM/4dr6Gqvlv3KbdUefGtvi6qHMK1wOpoAadNtSDgRWbWIo+M
OToG2JC3Z6xVuG6xgDYac5LHRets7GpYMPeisLA+Kb439oN7QqMsYzCmdojViCgc2Z25hUbKDLYk
V3Hotka9KZ1iPzMKC94KVDkP92spBRPUeq7LpIZbDDzZ9v+wdybLlStZdv2XHAvPHI07gEFObt/w
srnsOYGRjCAcfd/+Sel7pP/SQqhKKksrkypnGsgsLQfvPYsgb+M4vs/ea1s1eeJNtRgh7JiW2mhZ
QBcUHtoWWo9j+8NBTqw8cEG9FYH/hrHwObXDT3zxfCJHYK6KNlhHQS1PcF84ku9lmEI69RKoPsXQ
nIkJ77yAScy1wDmoJ8iRYsO3iZbZ2PiVzZwE9RQhX+tdlzi3heF94YgBAhoYpwxEtdYSgNFAmVBL
Y+05r3W/oQHL4nEmj8p2sepLeEnGfX10p/yMJEEwZ96RjqAQ0sbg6nbGs1FVVzJOtykNqnQQhwct
3eMcm4/4YfWWSNvVjxA0G8t6rUts30sImOdh9EX/9XVw00dfixuohFjRKwJZhruj9mc7Bd0+F9zs
7fAhpz5BFBxQBm8/YsldbxnPXgOUThIattqRK3Tse9vZr485E+9DHpfuER3NQNyiVm20XueEKsYi
4SD078rIpIk5SYkUYZXU3hzSJBigBWOo2c0iYjuc0Sw71taHy3hb4pvtsB2ukpbtJUM6y3RD0JiG
IaiYXH4q4RM38wEZsrGo/RYsa0oBjVwANJlPWpHr7OL6p1GL1zi0Ad319reeYIYq/VBn9H/FrD8z
WBWXTmT9Jim7b9205wnjWWxVN9RunxdPJKnULWHBM5EsuQ1KHx2t3evA/p6L/GZablcFONROxArj
lmagj8fnIp+/HEdB5+nH4BbYSnM3OikdWnggt14SnNsAR2E/tKDv8KxOmVxlSzLSS6k/57l8AxFQ
1qSpnAbJxwjHh1pPz02i0RdyTCc9BkD4nLhqHqKJhVnbNRS8//IkNzJpFbzG9tFW+VvZQBlTjXqW
ki7NsDfcwxDyuHJ4YNCLS5Qjy/wNU0EEdaTlRRPSXo8amdSfU0arjDJZcFU+r93KVy2mBAVsfWms
XNLgaVdFRMWSz46+kSRrXyXQ2Dzyd56BH8yz0NsC3hIaV7DNEJZelaKoL/54FTbPw44m6r2oHpqU
McRZLPrOfdSg3kyeQ5Wo3jqN2GVj8+Um/k+bpTa+SqIWAY7pRHD+QVQXa0oRChJl2BkJTtCLeN/X
9YPpwq6w3JOTWRc2ibzspupu+WSskhIfVi+f6iL5HGqqJSetzbO2xweF0QOKHl4n7EJPYW+W3OfF
bR4aXxGpFCt/MqbiNprw56T9Ttq8j4AAYBaVgI/G8KMHq9DIR8jP76NOL7C5NsK6Z897J7r6AoMj
wAuqlx2FomyxKF4qMOhWnn/pQt2VLg1JsfA2wjbe46o7UwKLGVflZy/2vr1A31lkjLWxlC4ZzaOc
R4JBVN0o1AdsAWcKleaToN6A3QhXene0MWKPttj5FRFJCrSgdIrm1p+dPdOHQ1KnfuHbkp5rWf/4
II9u4zleWkpvjCK9T02mKfY92YqjwjWyFzPsPszKuUTkLyhqtYc7iLFHa4ivGZqCF3NK5v2ddsZb
2rMraizrMXgkeoJzqckP5TDcBqnd3qqIpF5iFJem9LCjUxpnsC4Jx2N7qB11Y5b9pna8k+nrt4DK
IapKyt9FikdH0++e0jBnFt275G8SRnqHAE7fGzZjPHZ6px3w+4OdbBN28aDrfDw7c5Yc+0B8xZJR
Ks/ZLiZD/xtpk+9pIHfZ8qLI5pa8UUJ8StJZZxUHqzb2leXcgUR5bLxYQxhlP10obihewNdfM7e4
4bygosWLTrl+SCN6r0Z6hBsInwThh63rVMlOjo69HQdBTfiyWUGfAh3GiA5g4C6YPsGSXHSWP7uq
SPZJGH8ZrPe5dBAu9aFSrEc840kF7q1yHrwhfYtyngkmXSGdM7v3LMWGq+2wpHDdetoUDLibmDDH
JoTcpkXxWHP0jH7125DFm0rYrpegBswO9PHyc+TAqSyQ/yfHIwmJTRYclQ+LtCKTxFEIRjd8Rj+j
h8H6xoZ3xm30FGbWtcioAyzrcYkjXYUjvXNUjg9uV8UXPRLn6tzmuUCvdeT8K0ua+cQGmdN29Nyt
ATqVDCMjOTL8Xqglp4fgtrIzaAws0vp9Z2beFv/kvkvYnlddVB0NG8Koj+PmIU5GHvjeRC6d3h2s
/2y8izidz8Ng+5s6hJo+dtxx+uKJMhLMYMLOmbQiotNWdk0sBGyKPCeivJcG2AmHSM080j1YHWch
q51w6MxdM/h0QwcsGvBUwrEZsL/OpHe5A9lefhVFz8Eakk8me41Sa2dU1gTTcQZCzh7vmW7kJ5Nl
btPgPidvPjn9WYAdOE8LX0r4wHgw4/Ol/QGPvRPR+AKM/N01+8+OPoOb0XSzm3RsjhMBtJXSnVxb
OKsyL03PDfP8uurKH2/c2yEXUlVmjzidnsYg4YaAdA6XHIrCYBTZLcbykKSQ/NGm3ZxMAh69KTDJ
C+tgwWQLOEWIQ0QluRZ4jWKuN6oOX3puqPbshbd49i+WiPq94xmHxAd7XmLvo/AEv40MqXxrZnbE
9Qge19OksGcS0VtX1GvcfNAsLoEUh0Y18kKwVl0Su8Q/4Ykn5bKFy5vz0NV0mI5EYcPZfnc63Iq5
rekohMg8che95m14gVPxksy4gN3RBegpaCTvO55ThA83bpv158iFkRGYS7RljLMF6ZDcz3PxMYkD
ij2PvMqKdhaHYsSOwJcmgDuB87MpcLwWRxGARF/WWRC17+KUgOvgN3u7ay+pFDdDSWHgQMlwV/iX
GsdOQrGKoMnxLlbyfoDG3zZQNNxhO3b0Yrneq+5NSnZbqiWE8qi5jXGZYtk61u3nFM/0KkY8VS0D
6GY2xi4ShQvWhXjBbnKDc9z6OdcLpErRe5+V9BGqneuIa85TX4LffxfAdYI/AgW9SdyYRTVvWZRZ
JsxC43625Ls0s5c6xIiVGy2mY/EaLjc+oD1/SHG3bTXG50l9Fa1Aui3ALbfMqnaXkG/Ku2A/KcKm
SRGXR9ftWHkU4OiG6NEJhbeT5pAc6pJVmECA5RP8NI/eS5wGj1y2KUwYvINlcCPxOY7ZF84UU+1K
W8U7kAD7hdgvqmC68Kdmjv8igX7wZNRn1ufWnQyi3UR+amMF9C+5Aci03HkrZ7SKhHzA1PXOTcK6
1LLqLzboXEFsFHf27ZruV/kSzVrsgOZHGyKsUQIFlhOSMyyjpgEG6lzQhIKuEjv0GYzlg1nMX5rD
d2UynxqhfuuN1AXvhYs699zyRdLTxpRrJDeFH95xZM+sZPCbuh7jcGgZuxmPOfRiCgzaqiVQtFg1
OgfHIhW4u9y0n+vc/4YMfpigY+I1oiePx8xzHKyrAkqpGYb0J3oJ13seO9nSaKjfYQrBDWo2OoCs
a/PUJCKC9gRInDCUaMgVLz5Znk8cuAzAFK3QNWoDEpNgl+4AyRMMyKevwazmVeOMlLY4VHQJvQ9i
g05aJ/wdTi2K/SHujJhDUfwiCf1WeRhSwC6cUzZjkKLjih5aa0d07HHU4BnSKllaEmW2N5363UgR
aEhsHevQpJUKXxJf82w78luthli+uo7EKB8Q+7AzA00+KZtVLfSdHMFQd3191xKFwbuHkNVO6TFn
v36cmVJuRHDSrnXRtWufitJ6NIKMpuCJ20vO1q4ApIBJkw6o1iaIrtjsqOSVo5FGFPHsurTVqsU/
gnWDKQMNj4/jAXd5swEqB6+7rICz0vAq5b2w2Y15SX/Txt4uwoppzuWvwbGIGepbEtjoiBMA3NuQ
SETGFLwSE7GD2S6m3ayMnh+FB8EQMb/0i0E4P41/eiv7+AOCAU2Ah2gkmhOGzKXGMm73FbY/fLMw
AQ9eDRc/iyaSnJnxFJrYGFOSC/QFs16h+a7mVBQF19HOpCGnTLgnhcPZxop44J507fHP8cG85+l1
a00ZK4V+eGUL8piF8slbTAcYTJ4X8BgBrs79nGV3tAVo0CKNnzVMGLgwBrzM4MRXvGuai0OEsSdM
rwoqhMlmdG8ZRy92Uhr6FJbO1NcbTREFMQoMB/LE5vXGK7BlpKx63aQ/th3LRNd9KX11yXLfJuWP
KWvdz0577JT6YoqB4jNvyTkN6+EeiQKvy5LGzn4PU/XuMJGhVfrvVhCbGElNm7OG9pS5HO+t7mQa
fbkrNZCGcOL+xydxD7PU9szrPIYP3II1jjDKTPZYxG9dnGl+uSzlq2e+hR9zZH2EYbLLNbUvWUbH
9WBeJ2X82AsypqoxNlMkdJ1ZSR5TX+yGBBXMNLFCDPKrN7r6JiICkSr2JLRmgYV1wuixRWvG5H0T
eZVBYyob4obBdy/jMLr0vim3rYXylHEdZRIFRJ0Qt089RBkIEz1Do/4AGewcyhAzdwDim1vPi4EQ
tI2L9BXOMF3g5U+wSrrbUrNQ7j0TYHi5Edg8p6i+CTVkdrrIVo0aSYAG5r0gjiWa+q5LG3Q8XgJs
6JVJLkDYlQkbyXxhRbA0pFaPWTu/DICuEtWOJ9OWD3L4wv1zh4uGg61D1k18Qib1JYu4FQdhF0C+
xWMOFPAYSQKqLJOf+rR4gKZ1ntg0m3ULW6GebuNi5qLpEKiLWhrnaWPkveSLb7jTK8RUxpzSg5eV
95IgrnNvBfWzhtQ/tOiVg7A+BRg25fYkemVAiex4r6Putx6b56xmGd90waUo2FDVVCMmffZjsyJ+
qMf20KnqXZXUpuEBs/djKFiwlQmr46R4dmMsm8s4yeWbMJibnicMTn3yWpNq2lVu31KzkPsbbS+2
Fa7CJ6OvOFqGkOYjXeykmn4RIzJPkjjmLmXNiGAP1RiqjYt9nCs1DZDxe9y761iFfJYK78cKqq/J
lAeTE6sywfq6v/EOfJpRvSjyAHjDkh7LxXwsBVCPhZ9qRltnqk92vahabnCFMUvu1CNRrkw4Cuol
mJJfY2ICQaR2ayMd+14N5bua+vtBx+kqonTMC5tr1vkn0wFzWPPU50IPhgy7VkzR6i7rkGk7nA7r
ui8wnPRIcNUha0hyEpzgDtG03g5dZpc03U0TSGL5KLvrNaPhfav7p3S27rDPURGnmpNr6otqZohZ
6s4zePjaBC+3pMWuvstLOEcbro6n2ge4V04TsiiGlXh46T35BrfQwttB02SGQtR9jgpV15rVV295
z9xsw5VrDRdEBBpba6j6dfPeChwVjPh8BfsY2kdzQ16BohniSCAAOC2sNqEUzhjSfUnOmR+Zfpgg
v42nYmQHW8ptrTCtGRbZ4JoTJslExVcxLfeN0qeRNorz2BnWpnRd0C/+dKhdCibKEiN0LpqLT4A1
t25s60MDIZhm1mv09M3BeOen1k+HtsFOuKqRp+Zvo+XTVzni2+sVF8dWk0jIXouOD38vgH+xycL3
+R3PIcMWV4+d3+Urx8s/uApAZqis90g570GPUV0MDApO++xMj+1obz1YTCtroPKj7rM7W7FVKGg5
1/ZB2tgciHcnygJMMo14V4k9h3w15cwTBx1wVzoK3aocV+MCi2xoYlUL5QLVZ+1OdE9nur03bQbA
SIcjVuLz0M7srRjsVQnWbPaLnxRP5tpiimUKPvKBOM6Fv46kr04Mjfj/KDof7O4+4VrCN74/s/d7
GDvYgiwsvpuZunhneHR19E7G1Npk0r8E1nRyINWOYeNsgUgugHwqvd0/D5UOC1QI3Ghx2peW/uJv
DPGRJg9BXf20MZ1Dc/IaAv5YE4V8UvPRGZjjihXPOeoSDOylRU6Wnf0aho34mhrqiz5MBTxg/Cpl
++IH3Y8Z/RqHqtvFfW+uCl88RwlkP6PFHMoyw6aYIhfkQ7xIfSHZk2+LPbw58G1yC744y6MtLO+9
m1qnLpwuhjbvZCMhIeb6ElriHgAvFStD+WUYRI3bKP/FcopmmcURqIuU2waMG9chZSdx5KI/JA9C
8sGrfFzEbZiORwxYIZhV46ML+kvZ6RtpGgguXM+NN1c5H2IyvjXQW/xfEWk3dIVBqmyv0uzeKHx5
yqllksB8dqxo6BuqjF9hOh8iyx/WkxieaNGu51NnnMVkHq2Qq89cke4uCVorRfBzNnAhejMJMNUa
F8aYYz0c2gTdJWueIXHfWE30Ubrw0wux+DkHYztK5BnHvUwUlvo56CRdaMAyYiWN2TrT8WL4ZUHn
eFmvqUGrHMo8u8m+UBlk0mK0IfXf0LTZIxLK5Luv8GekHJhLezdkTGv9QD6Yx0F301c9VLKl5JzW
SSZNvHNyNP1tF3GrZZVsoB52OBhnNTCmJFyA1E2YVV+iX/A8EENRFn9K1iNrc1nCJOFL6Ni/U0RW
FpavToWZQhOB2hQwKc3W+Uoq2jsbkwVREt7Cok28zDxRmLbDxUYRg7gDW0fGiETiOlK2OP/5P/A4
vDX1BJIoCYZNGqbdzcB03XXJI+uQV9j6KfoNH3WdQBCS5nMq6IdwpIPVOoClEecmo+OEeF3VRXyc
SL/2JBM3ZuxwbcTSeLKCMtrbmfMGAhrEZKvLtSVoWUYCwBk/wuRNDH0/k2+zPVRpTQUJQrm1Gxv/
RncMP3YFeT3KL1ScMjdBLe4iZNrAWxyCoxlvhQ2AxvDULklQy93Ru3QkHjdzWeJU4cGxL61fXmOa
N5jgtq2RBptchLcax49Vhz9G0citLAq9HaDfrlxFRIQqC0lvdiYZdhPQBVVrIyIwmgaM7nIuCNdO
FC6KQQH0JnmUei40IKLcRuFcQ6own2y3+p5UlVz6HMEZzoW9IyhgOAR8qmuGg/1c5ICYCMpTZgwN
brLO6Oig841SbImjZV5+spJEolU4zCOMaiV+x7XiUrK3uuT0q3fJidZsitZoCh9SFyhGxaePLHme
g+4UEV3apDHnYeE1H0Ie/TLOLpHVAMLPwENUI0Wo7oPEgsT91CyO/WjfKrsIrkN9aHkBrFge8mBx
NXHSw+1dDzQfWmwx6qr0rpprWkPC41Q2bPbDyb2kZeqck0SdcTmQsDdCkrK0xhZjkJ0sMVoU2MwP
Ed3gjgDzSAnB2q1yRfanPUAwCjdE+jHvtP4bfmo3KqhLa9AXGkN8VE7xHKPisDSjX2GKTe4rlh2i
yrFl0bY4+YhMQGRuHHcmcVyQIFhGkeE8y2w81NTdrlpHX5U9fBPX1pvGZJ3oQ9q4kaeiie8HQzzF
hYF/QuJMHOutp1yObCiBG11JHF02BARKmSnoFcFqOjNhTmvVYR/GOT+ks7MDgfbSy5LsOuZwQYwF
/DX1jvRdEzVZGhn199h28RmfOBWGwMIHURSXiNixn5MOwaBhvjTolo0cIDk192YS3cQjTKtJ+I8F
FToLUfGqZ6I+fNJwhvaJ3FZyuJiteeXzvKOyjWl0yghQ1iyhMNju8SjQ/dXPNNoCIU9863OiAhoH
3VaVFG02QbcamyFYWRQebSHw0ipvdZumIz460APVWZSXhYSXqN6sNv+8c+o/Z4vCXMX//tEU9Z/z
V/2/ap2SvvzzcvFbhL+LDf6sf/VdLQawv//tj3Xqv//XIfpv/0IwtJ6n/9A99ecP+Z/uKcv8y1Oe
7QohlSkxKTn/yz3l/4VDyjc9YpS2afHX5kXd6r//DYOUzfxtY7jylcD1y7/6N++U+Iv/XmFzciCh
KmGqf8Y7hefF/kfvFHcc33OU4+HvYkfj8e+/P68Re4u//838Lyzo6ewK6TKNy4tK5uQ4DM3J9gyK
TWym6njwn7ilhBtoiy9xU71PA+HXNhrP/TRQiwjpvtDZ4mkOyFZV7alndnPBt++7GRFTd/m2NBMQ
bS4b37TNftPTx4boLBOpVn3tsXk+oBVmlAgjrsEJ5VFrVOvMzJnZJvUwS7qkS1SIAkjC1pQg38gZ
MZZi7YC/pC625NiEWMHX41mPNudf12Sbzpdrr9ZPIAq/AgkRIhBBcwAev8XWQ90T9ZU0inpbzSZy
NebBD81c0WaMm1+Z+9Djgj9FXNvWnkcGtOoztvGUeU2ErHGuW1zybAtH6ojicc0xIVnG/Eo48tMw
DLZrRUwyawIu31c7O2LYtrlOrzv8yePCix/ihnbEtDlzJhwTlFfm7OANKgWTrOOMvPb+mVQTpYjB
/BjHxU2Yx++tRyUuTp4Mjgm6H/tK/J/I9f5ttrCLoiCzTqw94g03BHbglT7NhA7s1DuyTYF7GcIL
XvLQhhJXu5mzQ5ZFiAKC9dDCXFeIbwH7ZQSL+mi5/mfJlgVZzTqOBvWIYDGYZaLx4LjMtZk//3a4
gq0K0EqxHkbqwogo1N5w7iWhvySQd4OuPt2Ce7gqqTl1JeT6zIcFeWpb0HrZ3O7l4PLQL310btlj
ZecDhfliOxbjqa7krWTDx9DuonS5Jihhu+EvR3du2DNRuILro7MPiPA0H6mRoqG6Dg4AGhfWj3el
RonWmqWcN+V5EvBVOqd58+SU96xMPgtKR9YI0TSDjNW2EdmAQ2Qu927eEBSW5BVS3R2tjN8w6MnX
OONI869DMLzoZxwVg9jgKuiIZRf+ph+hqw5K3nK5AEo1l1QoFPEuTFElQLZczaW/MpmFf1PrvIH8
TLJskAGQRTO7GysYuWbywLmBJ42OMnt2RgxNKQ/fsrhpyHahVYWQiP3qQXfZb1Xp+zRq96ngaq5h
H66mrB/W3ZQ96oKljiDyv7G4mkjeFuINfPianNKsqWQHykXqTOSPgsh4V7vBu7IoEPXAtK4n2/yo
Pcz7Xe69Zxgc2KFN7yG3n9Oki0PWEf2u55kDAuvGEL5lDs2RiZVeygQPdlZsI1t+hgH7sZDLKbfU
GU90/mLApIa7ZGv8VxkxYP+e94ptehXSEINPYjCxhassuktDBvrESG+CuhenkCVu1EzggpzlFgGV
NJqzfJ0NEiWg4xs+ts3GnHhSUraHKZvBR6G58xbRtEydyFtA/p3E3dIN6NEpZU+/Ld/5CGqmRxNU
9tpKYHknwSuTrIEfmbXnyDqRWGUM5Mt5n/ufWDXiEJV5jcePT9EipyMiwr6Wm8FmyMAB8wkUdZdx
kwGM0FOnZxu3ZCVyvJlPfszmJ4juzcExNop+ZIxUnGlQIRY/fr/zFb6iOSZkxU6b2j5fwlBa4hdp
9mN6WFjZ5sBKyEBCzCQgWO5j+c/nDKyAsnGj7C1DB1sJMd+ebLFWS0ocZBcXwuRETAWYBocA3y00
ESA2a+BgyRrB/HfvxS8xisx+FMkPyzMIeC4EtmQGsCwUUmD/05EfXXFPOaM5PUsTntPsx99xMqCS
dPUrGWCx6Z2MZsus9ICFcYcGY7WFi7SwDtlyckxlk2WtySMwkauHtAA60hCa3Hhpf2qn8YMr1DZD
DgN0TiJHOCyusJDQa3GHne/amyCOW6eFSYgbsKxKEs5+dKIkQJ5KL1SnBj5n7jgdZJKW2POff1Yv
/0K27rjnsHin5+TWS6KvmaTcqYcKm1QaNkwU/5o1JjH40B9TdO/wXMdVa57w//WkXIn2Vcsmis0I
eYxlMHcnCDDpxe5dc2sZ0BeoDxJ7F+0vkGTn+i4Z9zlYCiecvkUehzezGU23LfQUJ3MgSukZ5I5J
zWTfEOpse3pDvMUIQ6ILj+aYG3LLxXvrg+sEwAt/P5ud7TAVE0tQb4MUge+LlwSFlvteZBF0CZfO
c2fEYlp4XKQQAjA3+lsNesZ3nM+8D5b6tPg6GOT8jdEmAhHIU1JGv9pc2ZCh8Mu2UEjZX58Sk0xC
6Jg3jN5+Ru9kaAHzxobLYepGR7fheVVmctu3n6iSEDpmeJVsUsDpQhHYKpFy/TYpY0txhvItHV9a
BX3HLcLz2C41hnibaQYM71UDr7ha7oYhUK5hxC1TmqzHOXdJn9TuuPWrRvDERswnsXFol8qOyQjY
zJoPIYLEcUxphewVNuUQhTBO6Y3BFfXOgefxCZ8QQn3adG0Gj3JJkEZIh2q22JOYaM7xrPWGbWu6
5lJDD1p4dQrpb1OLz2c4QekKwR8dY7nHiLgYegiH6MH47EZ5kSHwpwFDBdpBTc65DLZJ+Z424THr
sxLPBhV+qfEydSzS+lBna89gOz2N2S1FbXzgs1hu8bW90OopVq745KIQ7ZJ1WNA77jWc4pllEWVG
0iPUA7CJW5IzXYipQlZt2T2COiX9Js9/vEQDLBXUueHGHgZcEaY4pV+uRreopz0pXJTaLtorTSlN
TyDYGu0zN3Gu82lw41eOQ17FkVuTpXsIdoRlC2X0ApNxavzkGKrum9G5mQPwI37dYJWFeb6nN7ma
ZcmxMOJK8ADuuuly0E0Z+zXQajFFr2tnIRKEpoOb8FtAXARtBchpTLr9WKNc2BFoNlv1n4xM4Rrg
FoWyndDrIVmA1TJCca6QcBdebUqVYsm6AWc17ZBz/1yx/zNYrZHgt2kRhGiXspmE1oAzfRIzOlzn
PPJ9yU/8XDj4pqWkYaKUIBUgoSioRo2GHmYyhpqjJoAzzyhkFqG9uXEPUhbuyS2p4HXmaKm7Xdvs
SPgoEXDO23OWxSlI3dLFWZTv69gF30apO0k1krn5XGIMFQrVy8cMPdMnBbio3U1jShx3zuOdV9Gq
1RfO1oXv3zeYCnyDdUVi/7YLG8UEPbOYmpVTTcwKAnVMTvijmAWOZU+4ehqbfSSxzRQHzL7eKUgC
Rid9X8G0wvIetbt2ign74bMwWGDXTY35s8BPKun/oIYdQFyUUZ/VlPexpd/EwM2TxSwWjlrtp7m4
m8sg2UQWEmclkJLj7kpyYQJ2IO87XneuxDxjLe2UjxlvBWl/8dSmcQIfZ1gqfcw9swHHZ9BcjWyw
lgk9WBf2Y6kjNpdW/tsscXkNXQimDYsC/e4oZjPpMO2khzaL2VKp5ltiDLXbqbu3xV05hNDGjOKB
WDmXe5k8Stt4qmRSbGc7/vL6/mscB/yS1QHZc+18lyrhdVIcK26hXhzsAZZf3i6WgTRpbrya8N0w
XYeiLjaY7j9ycNm2SU/PdPVayU9MwoPkIDNejieFo2Jh0LF1Mwmd92TUA5/HMEznXWSHX9bAb8b2
dbbKa0uVwTD2Hk5d8ygJ/OElxu1qpf6wleQicJ52DMYXj48xplsKLbQTPxXpG5FJczXApbhg9Y1N
KjILhG848/fRMN04JRteHWO8lTMO44n+CD5A9Ik0kJrteb40AR/mCk7vRvvtVReYmOvlATqEstsa
9bATxtCvY2zOuCDmcoPrnLeUG4jR0q1AHWnijSTKiKujQXBg6WLhCc31rTFktDc2TMwTqRW6wtmq
IICfF81fkpyizgQjZuMfx1H7G6/kN85G+KCCas+0T9w1DsDHuMboxcoa7iUco2q5SrQT34ramrpN
HMGqaIW1a42eKcPjNjZWO/AWh9HuRhKRk9w43h3QmAk1ZHob3QHRveD+Ek8xQcCQ4KyH71lgaa+D
+r0zMSd1Fu2yrIK9i1k+xEDo9k5NjWZ3aOxDjpqehtF22VdtZ80L4NKNzVbGOOEu/yaQl6i02dhJ
91QazAZVszTnctsnt14dBqEFXwvGp2DsTa6iA08eSz0qYGQcdf06reMlWpztxLIenSC4cU45uEf6
BsmwsU/ETbpjxZHDsrAjaMhTC7aavqvtWxClS9s5gDvyIs94xgU1rY7B0jH18K6ldXLxbBK9NBAh
WCGTs1lcu41/tbP6UhdcmgfDdZFZ5Qvxik8WdW8uCYlN0LvMsimeO+Szauc22docBA1EyMaUiqg7
ZyimdZhRjjdavwU0TAxwGseibi96puMbA9qI50rxCuNGKAMOXwhVrEHnOll7k+Buw+hcSfx4GrNu
xUaDEAFfHV05W0y9OOFceiAEVzPJP4GZaBCOyvagPL4sogF5zijCipv1WSgelFuAcMnd326oNm4O
994uU7AJcQU8HT4nNJZVipZM9IIdk40vpAvCF1ayaymoDcaezwXP3ymY11tP1v2OchLvYLJX8FrV
vrtg09nfGHtez08rQeGtWa9sPG8+GKnx2zdQ6sKwfpqk/Eo1pOxRmR9e7J7m4RQAeF/Ak+yNQpIz
HstvyhvexlrLA1m3aJ9oBeEKMVk5scMdg+BIDDdEQRnMYis+TAknKk1dOBbi7E/ex7vXsY0oT0c9
iTnAAAmqhkpQYNvKPVG1R/8KvcQiC/juxPORLduC65cEFqxsq6d5gnihIWVmlI8YXGVPLuV0K+wY
2sV1JMZawEv02T6mwbMuFQC1xmi2/18V/P0nlvk0lQh7/+dAJdHH/6sqeF/8Sj7r8vP7P8pT/vkD
/lURtP+S5PDtRXbzhAlg/N8UQbRC01F4DOHhqH8vCIq/PMtxhO8Qp1S25f3vMKXj/yWExZ/iu44n
bUTBf0oQVEr9gyDIX8Gf7zquoCyCn2QRDP+dIOiaIKCVhwYQBe2dMbbnpC53sSfOtfnYlwSCUEKW
S/UmH9xdYDXgnMkykHF0bU3UHshL/avlC0HxHzWTUH1xOjKk4U8fD6pzdn36HitSHA8pZhDMWzGf
fBt4reBDDFogT+zNRCza/HSM20D1OxMa1AS0DozbilpbgoB4btrPEmtWTIAAL8Nn9mYyL08N2hMm
/sH5Xm6xcRZs0TaBXL7omZg5UwE2o4a/gUyzQYCn7yo4uB9ja4PjAJdWXsvqNQdt/pGFTwSOWV5d
LP8xyvc2xaoTsqbPSLiM0N5D3txmw0pxSFoNDWXD2rTYskHz8euLUT7I4uBCwzbcjUuTdGB80B1K
1IMfgpb7Fn0Qo2bhvoEUpgT0rldXn/2AvYnKzwIjhBPvgu7QIkgWsjlBLbGWEDw6nEdbSqcvi5Xc
w+jB7ic9NuI9cc8x+UazhpDqrwcKZnrKmSwSH+YPgawWjGFZjr/7mmimYV87fNuOxh8HR4lO1by5
4bLDlnOzNC8wpWwXMETsdHuKo1eM0dLkTZMcT5ys+EFwhKPuZvYrLppVbb1bYbN27WMQooMFm2Wq
imC6upcelErivEbZt8/utulPPAw3ERwY+lDxOw53lXGMZmhR1E6S9VoJn5lh/B/snceS7Nh6nV+F
L4AreDPNRCJteV8TRFl4s2E3MNS76b307RbJuFeUIkjOJJ5Rx+nuU1GVBbP/9a/1LdpXqJHqU05U
DE0UzO3qLN6wWdqu0MPjrrwyzbsKlQySREhBQ6dbfK/6MbPIkrABLVNBEQI66GGxHmb66Vw0UIgn
HCPKK5I3jNRkCisBlPrKdx8wyrKJXkOgd1cBCDG3sEBlzwCg74OR04Qxbiib2qTFpab2SYMNczRg
tOT+IyAjaT1ZtnM7pePdat0E+C1SsNEAL/G03gC+8/PpdoWTmrbwjagCX8VNa9FMYBcXCFLsY7VN
46/Htmu+JwqZPMq5L54NBPgOaEGWRJSjacMebBXvL+ybpwmqREczdcktAi5m40/BvcFZWmJ+WkwO
3lTrtOWTX3DRgKXLpdzpSkGU8TYGWtcEzCvI6jWySQb+Jc27XW0FWxKlRy3DjJveWgQijHQlWClD
vcL6B/O6SD48a0+utSdmNV0NxIsx6grSeC3a+ShT9oPbtXkmELMTl7p1N+abn8TXqZRbk3SaWXO/
YoORQXXmHLovzY9u/bXMJ1HyFZfbGd923NMkLow9EZozR/e9Qw8VRkEslBxUrT5aOwEXflcHSL7+
uW/FYZjnx3n4tnp3k9TyMGUvPrQ8ZVXlRblnHfGiMYFUEx2p+iltjZ0mb7L6ww7qi046tN/72DSg
jmPNhR7Vz+95cRrar3T99PRma8bs0il0y4LP0rpbl/J+6lSXAGY2LqmWz9ttnogZEZhctkJVl2ZL
VOjeqUgeHFb7Y91FrVHuUoea1xrQOj5+GCU3i3FF5yADZt2B5c/2GW18PIk8XWHPT7osdnVlRhbN
tUX72XvWNp3KyLfrUKJROXQJJtPTDK/XRObVzbscD1Jg3VRuGkk44uu4svgvTzaPi6SjZ3S1ruLe
i3QIOXbRHTMsL6t27kwoKUUGRpYV5gEk32deEaDxXjn9NZeuRzglPggCa+fmaHX5VE+boUzM3QC6
ifICilgmdM/IXO2YdTwTGEzMVAkMBk4FfFzkBMIKUPBqeFdOMFfXNmHGGUFob8SYjJ1mue264li3
lI7Yk888vn7ba2ki5rhyHzhad9WcNIDJkqzXqy6yrykrCQFofgQ6Bnikkz2bnhns80T7ClJqDxxM
EKAUz0zotFoV3R5qIYe4rmRHzrCnT9Vx0R4gtyCA9RTcgbEPazOPTICxMLJ8jTyctexcoveGzKns
8scfgzzChmQKvkGnkABt0fzcIKMsQt6JbOL+sIZt3E/ua4PNImBfgG6QvnkCrpylK+WhyX4T8hkH
Hu0VLtkC3FENP9fmEMqyYJsExBLLWDIqAI4p83DEAjtRbYcLjM3KtI4ca/Gxb+w7k8qtXUq8GLR9
WtMU4FHfwlreYAOe/cJpHwPimoGOgVGWjX4Ubv7T75aBT1C0OJsXqm3w+CA4Lxn0tGHfOy9D/CYN
y9z4QMPGuby1KVlj7CriQyC772XnddRirWl+uy5yhKsUVAT75iMzqlow0TuXDXfEaD9TG6pIQDhw
2xXauB87dgP0046nsdV/pMFbTwgejPFyDW4mGobeo3hFTWsRUnV7Derol4cbuonR+Uc/46xb4kQt
M+Hdj115HRg87DMAY2Y5jDfwJycIilclc8Y+M1dMBxU6dkPPmM2+ftfJ4KmAwnQqveU9n+ZPzM1y
1yoUkzG5LOaJlQ3VY0+b7EZdGYRjJ5KE7QCZMzafVr1AtRb4J7rXQZJRdIOeh5hVH6TOM5lD+HJY
eJI4MFbc3E5fBFwuyPtpOK3stKZ88p+0qcael3B/BMRLWJidUpLnZxDMPeg38znxvPQqz7z4EE85
D8DhS4BePJkWyy0+nA2rz/wE9IkViBHShPO8SonFn0IS8OTGzGVDcZ7TfNDIR8rG0ott32WUMhTK
3TWSNpUui1HIjoR/VsiATPH++IUPLwhR+hdaIUHj5D1NKWP5odO9ui18zlI1IaqQNAAQDT5oamne
3HzGjuPCpYphWYeG0cH5qZZ9UaIvCspoMp2ZxG8xo6RW8i2xUCBm0xegr0gLlJANDT8ThgU1jgxg
OXX72+uns7byeNCILWXOVLCPZSIsyM87cpojo4P/tiCe2QMo0VXqIUZg2GQjKlKdsDzSTBSeptNn
hmK2KAX2qPsxHoKLmMfzUl+4OSawNjrwwTIiHey1VXxps/SxbsflxWBDaCwg1+J1/gxMlmExuHvc
otzK85xmEUJWcOPPErsMj8fFYvOQ+j4/zHVClnWLOYmUApfrTtjiC4Jutuk00YBF+2Zp4p+4jh+G
gjQZWdv5ZM06f23UDkOAAccJFoJktEvt6zE7g1YknziMzP1p9i6xeF/l/Ryc6IoH/yNZHvblW7Oy
qrORIje2RkuLA/+c+PJnMom31cIWQlVFCGsS4VHziUXJ4XoYk18/6H85ZKIEZBQCmQHvMdhNVLVd
yNljrVywuZI4I0K7hp1fvejSogKlVNnDJuE9WfNoWhOY0MuxajFHJgbBd9+xb2VfICjrjQ3KwuW+
kI2x82JqBrD70ko1fMQZl36t/k7jT/ejoHekdTkl+hUvWVPjSk1zuAowOzj1Qf3KHY+OQ852XClR
SoM9DSEFC35hHIROnbWf0VJP/0jL98Dl22rtLfhVgP0mEkVmkwBrLh65HwSrGuG42TX70qoj/Kds
2xxm5bnHpNOBoDl0DotDp0uuM2C5h3rQ3gBcnc0iwwPccw+5Ka+wTnIs4/tkePDoJFhJFI5t+eqX
3hu1xsR4ZoqjqSM9WU02Xg3FaoW1fTs8ZgW2bXoH8evHw8XVPSIpeQHorOuw22bI9ZgFCbCo+F03
HbHMFQYUwcQC5g+9MkYxFDcKkcjKgB5SSGThTG1X2lj2XjblfdyX3+S0RMQ88EjvOpH/1mhU1E+/
NpvvCsdQ1OpYjIf4w7MN0MiZq/HlcSI0nfNmw5U5T1SpbExrpGg0aCiTmZxIrwL1ApofcZkMIHE0
9afyWTfaYJ/08bbrOApp7ON6f+Smir/J0guPIKouurNWUk4CeIcit/nbs7nc/Ga9uMmK3X5uLo1m
P2O1cPZawlM21t9zSDfTnPi3kzscSKxKLIzQUbOUO6C4KnJ8ulWftqq5Cfu4SYkB96faA+Vs3EmA
kSIyd5Z1RWvGvBsXSXYJ10Vro1qvcfKSEXD3HFZBadzuY75SNPSAwiBgN4WhFqUQx7Te3tOh2+zJ
/xOjxJOAEyXsJQOq0/B2FQ2Y/DEpNpJDwCG2JuMuW4fnqpL1KbeBTDtWfV67miOrtdwaHp1HWlUi
5xFN1dPuV9OJYkuWuG4n9cit0S3bqnocKlJUTUJKHQTpZh1sI+LahQGcUl0z0ZcU5APKurfexo1k
H+dXb/PU06ckm0e3H8+aoQe0ks5uCOj8sNrMeD0i38YySuATzMuogd5vic9D1F5yahzYNsL+TXhj
RCryqgliZWurF0feUzoTF5WplRrNCQso0b+KvbusNZ49Sme3PHZ5A7D5xWxf7DK/4E9jfGh1TkwU
8exFYX1QojWi5PEmya8qE80qWV+WHq4+NlhimoyKi1kdtBr7QOJOb6z+AgQD521KmLZ4Kb3rZYHR
EnhfiAPoLZ+yCMDthoKNs5sQNvZdwCjDyLRJBSBDxNQ967Xfh4myOAx4HTKLfb1RIQhUyghR4Yhw
e+2mNPMfz2/uKrz320GZJ3i4X3S8pts8J9A/NC5br8mOeiO7K00DCkNxY4/UoPiSkkDNJSqquyK4
OD4Ay6qe72eyt5gt0jzyaLyURruGIpmdazzOkT9i2u87Y+R4tYZNNU5hr0wijrKLmHUvNmPG8tmK
CTDpuPYsE92Tmt2WFyjnTH1ud3StJSdqTGE9z96HHd84iXikNNo5F/yqEj/+zXJVv1mk/r1NxQaV
TfEhV34XEJWc4bHAaMoLw257OyMFb4Z+6g96reNP1ZPDQPMEbBjrurSmk+e5686YpzPlBXynSxEo
dMK3Kfq9Myn++dFuTZyKuj6EbquFU98hpUz1B/SWm9VxSHs10zlwEtZfHuW4DSC92eIHNAv5Yyir
CP1hZJH47NiSdjCnBJsCMU/VfnLZf1G7FOY22S4IRagBGSXNQZcf/UBnaPdgVawkO875yvDvv43J
GwcAR9l1hj1zBXdrvD4FOctAltO0+aQugcuZPtSS0c4hkpQ07vda2d+pH78v/aJFPZtgs6vnqHWD
A8gc8m7ZRCPOaLiAfDVOpZRcb9yOSmbu1EPrTsmBCPuQZeHIU3qrF0RYSCmDVXa/C1vD61rq40Fv
mHfIDrBKgyDDWXCvF+lDT2497zDqNJrrgI5yopVpZUu1MoGDOntuBtc+V1brXWZffMx5cfTkRzyk
P7yij75JpVqqT0bU1eQp8MuEwmBcNEaG9YVeE+IM8q6iDORiNZH0LHKmFZ6R1l1QXjSeDWThEpT7
cWGputBZzUVK5BAe6g2W1OpcFwgQzUS7OMDz4NT9cCj95hWKlGdRe9VjbmNjy1YYDzJb0pnka8Fq
1/fcL07OnDm8GkrwmGPSAKPEoS0nE4YfDAWsK+bX1QtWRliaqzVGtUVTz1aLpFQ52MwlpFkrmkP2
g2W+9bnnQCWjUX61ytemnXnha/UCAke+5BCcpw5qLdXpnBEAxtokuDrtQbo2Qp/zUWUTdaNN/Khz
OoEs71Mjz0KEJ0tzdjxq9aaFCkBcADywyJm2PueilrM9UKvi3vTb78LCqIAOv4T5UhUX7k5Ii8LD
qlOvXtjJgcZpAYybRQdXWYDdpshfKNcODR02L4/sI540DqQsOXcVKi0NHkBPaRAjhZFypnWNRPJo
WQUORp3z++ra1wX0GTlBQKSkaWfi6wkzvymOgkwwreE4eWagrmVHnQDhnZPT2LeMIbyAAlzuZT+8
VFm+g2lenM2cpuikldrt6EG28vT1lakdc/lohU4MxTSxVuosOvFNdrbZYQCSDaEAUDmTnWGNZ51p
1QZSRhuKLmXfXSx1WJWcORzkyT9s3D9s3D9s3D9s3D9s3P9/2Lj/lRMe7Dz/298TeP9twuPq43/8
9/8rG5dEKrzcv9i4bGxBNULADQLT9RxPbWb/mY3LYjbwHTPw2eV6lm+y5f2XfIf+N8e0XUd3PMuz
dLC1/5rvYJ1rIFm4ZDFUIuRfvsl/wB0TS/nnP/9TPVa3DW3yKqthOop7+w9cXLCibkBWEFKl7hvW
/7bKrejIMukko2r+T3/In/6QP/0hf/pD/vSHwIP9z/WHDHP2MVYIvbK22C1aYGotOmXz1sKzmlgs
GRm0rJdFjV004Eg1hg1qHkN9ofQFenBGBYzGwgcfx/o6qTEuVQMdLscSLZchr2baq5j6Bj+GU6Gx
nXaZCA0mw0qNiJYaFiG/lPuO+TFXg6SlRsredymzj3VyScUhy0vnGg8YRGHMshtPDaWzGk8BZZMz
8YFMVAsOnjGps92sBlqC4EdTjbgas66YyhePMg16HBiDicjf9Gow1tSILNSwTHVlG9JMXlwKNUqX
aqi2mK7JpxT3gnmb+P9AzTwjuM0sDpsH1N5KAwc+6nOpw3Qc1ehuqCG+mJOnMTbtg5b4H8HkgKp6
tNXYvwJGVjLArASBAmWgQiEQSiqYKZfZWkXzSjiIDk2PRjZoCm8M+doetycRZ1QHqeQHqYSIpMu+
AG2R0B4zcmxyeS0lAfwV98JfMoYSNFKtOAUDnbzlmLCrkMGXYfloJQteW+mzvKf9ZjcokYT8pMUv
HeGEl+13/zMrOYW6NGqwLSrfp1VUZ0uXNxCt0gMNeeibSpIBhIRBk2g/Wo1Qog16vLNZlJADabFW
wo42rncioQNBttQyiFTviWBR+q4BLTM604j0DpJnMVdHsyx+puSTWqujREuqlajUKnkpkfRHmzCX
tBVtz8u8KFGI4alU3avVCGYwf0iVYKWhXNHofV2kjo0K4WGZRT4JW3SuQQleuCgvk5LAsMVmIdWG
Shrz0Mi8v8QyGynBVAKaIWL3JAYd0NrQ9Zuh1g7AZ+ZoUBkMgQqdocXpSpNDmwNe9eAqsQ7F4yNT
8t1q1Ah5CRsjUZtPpuvQnKTkPnI8eGoSIo9v9YiG5pTuGT4Nm83ELjdCW/NjH5dYdOph2EzABGRC
mkpH8qUhrtpbM50opRIg8d1RZaZESVPJk3Y/00xiTgccqTriiqNv29w4GjTDQEDzPmikQ85XxmWV
hsQCN4cTAcmaoKStEpOJp99zBAR4KByqkZAic9M9TkVCBIMsYcd+NkjZXomCZhC2lMFWrNeVs6yb
TuU1wU8sKr8pE6UJ2snbNFSX3pEP3dBTwVv79GrNpD9VBFQs3mvvOe51gN+IaPnZthpq2FV6dCKW
Y6s8aUfMb9OJNlp1MR1bOO5dqpxJZfthsRhh30DryJ3M5/2iT+bBdQxqCi34bCatlOBfzoHKtuYq
5TqrvGvt3S3EXzsHiFE5sE+Q+MgMLfZ2gVyvqOTxt8va7Uwcf4fYJW8j3OSzIMROKG4rVOaWmP9A
3hMESi7PHqxafbCvcBORCfG4t1OwaiimlHYPBi1/E/7qhoBvrZK+FfE4W2V/Y1trN43KAw8HWtmH
qBQGOeHZP1M+2Br5D4W+5FnLVKow8Q48B5IfbUZ7DCVE0cgfU8Ok8nbVlbDqmVzX8C3H6SzIdu7r
oH4Tjv1sSarZrcZ75NpXqCCH2JUmTmCxMKVQfaO8s5ly0QrstIXy1erFrMNxwGuLV9hX3luc1P3J
Vn5c9LiCFQ5lKbwXdhoUCYy8APPFoh/1BjNErby9BSZfTbl9PWy/tfL/msoJ7GAJzpQ3uCj820K5
hUeKeLApU1T3ZeoB9Yk+AjklneiJNPjZynGsvMclJmRHuZEX5UvWMShPyqlcYlkmpjxsNeVi1udT
YQK+7ez31MDKjoz/mWJ7jpX/OdfS36I1Dk6eL4Rc6L5Kg+ojbyZtb/GsDJSP2sRQnVg4qwPlseaj
N3bkXQFK5aGrfNg1hmxiu882Bm02eBmwPOID7cBN4VonX7m5Sc6Yoa8c3j5W71xZvpX3u2cZMig3
eKN84RYG8QKjuINhXKCqsxW2drqENcSmZeesabIt+TdjFo/kjHGeBzBBhMVF56n/1utrGI91QfgA
x7pQ3vVeudgxuENMQdjKlMO9VlZ3jydvr2W436ufxk2yyFG+eAeDfK+c8qbyzPuY5wfloreVn177
y1mfjm4ou+q1aOoPAmPP/CI8cBhcnL2k77MyjIhiAIsWoeGRLPKCC5LQlYcNIKTFLspmWZzwHU0M
YpKXE1HRdJPCp1VmRZJQuY6DQ7J6WdyJ7W53QCtmkYN50FBlPRPJvp1ZxnR7WUT77Ma97gidb/OA
919gluesd9ZwWHSS7/H6m5JUBHjvhvbAG83sebfXacLGJYERtOq4QgdFwwLIHpZzdVONWclOQzTb
yoQlMvLcx5JBC+/qtocq6SlQF08J8IsQNhFev2sjn0nD1iYpWoHhN+D7EiVJkKVJA9xmONNNqYws
TRtSN7hJnWp9qidlCxB3GYRB6FqlcXyQxJ/IBwkofwME4tTvz1pr0go1OgnUHOKJC09ROjEbbLft
1ciWiRPT+LvW9AFww4UNPb27lHJCuKy+TaGwj+92LF66wmD9iBEkWdSPnrUUBZB1mxbya8N4XwRY
imb1udcxRtm51jGCUQWrz9qtX9ErYeruQ+Z6+8p1rUvqk50uCiLgMht2biFPLatDYdiwrHVub4Mk
J1+jf+d4dm+VBHLjhd71qjKWiGbvR8+j6a2qiy/yxO9BScNvAJg8jMVIu1uyXirgYlg3Wf3gXnNJ
URGgqRJvH1PCbUw2K6epMO5y3JWy7a/mhFhslmfdJoGvP9sD2fjhrQ/GWzubxDGV4MpzoimUtYBW
beKFPRz8GmeYcGHb1aMu6NHu6JfyseGGlT4PuLm0IGoLESvGwq0hrKPw4YQFrPfF2pwC9ZUSevDw
MUPLZGMNfcHiE8CtvhkcVkOJRh2ghesLRBkOMxzPfc/+ucS26vTpkWqdt4CW8n1n6OmpOBrudFAk
QE9mu3wZ5IfjL48ZZet4faoyBF68neXKaqTlmJ2xUhwCgEDLuBPceOSdOAlrhDqj6hUKtiRqR6Ja
+phlipuUugk4ilgNEgraEu2GnWK258IpN305tJh55ht7wVxnVhwqeJJscjrUMdQ2V4YXP/V9Syvh
zG0sFnGyc+vQD2aAZ3LeENrEPOmu7ZakDUWTEyD0gl+jSuheBt19m0wObhQ8elsnbx/iwblJhtQO
+d152yIfwjyZPY7fKd6gKKksiLK2eQ3dktcWqFDVxUhkuPuFIv0FYP1BN2dWM6DjhdTjqGNhrMWK
RVbMN0uJ35zlUrZtdcxbcRf2AV7XxfVL5gSL1+uY0APg3uWU69CyQwy5ZM2qiMwTz4iUJXs5bYmq
ECiBktkZ9W5MMODKDN9onZQv+MV+dBvTtuPNtFWs40zEs24fS5NOWDG70bpyAJmsgcUSq++e6eJA
5PloUyMWOqq7se79my7AN1pk1n2S5rRJt0drnF8aG+pZjH10pwMLlZireLnL5lyEmtZQ9oZPeNCo
FMmH+wB8J52MM1eaz2Mj5k3frpXObtHcmz0PMjouJXYKC6hlNn3qIrt3DIuOph60FKYnQ3btSeKU
wNZDzDq1x6sly+JjAEkfAv5THdNKAnPNGdfPQlujOXAeYme1N2br3toB/pcGlFVOBB8/WbpL3Nne
1xUrtD/t0X/ao/+fao/+kwP79+fAXP3flQMrP/6PWKi//va/hsACm4wXxkkmZsNXjKf/tThgpeDi
bjR9wEx//ae/WxzYf7NNxzN10yCm9Q9cKPNvJl573fNgEvlOYPn/od2B4/2bGBhpMgWF0l02CIZt
0Pn39zGwfLJ7MeC8C0XgoirpukUo1CYU2dobqQMfYw4lktQY1QWth4Dr6tgva9Pdug721iLVk/06
MVvixX2eA/s7KfTLkKZvU580L1QAQ0LxnuuAw1+rOeKgp5ivKjL+dk4RWtzhTligUCtHfnLvaAFt
5+aMI7QjXsBBpdNa6GlgOtt0Z3nzFj76hheS8z7OOFccu5quDPlXrLIjmakMlz7xzMAv32q/ZJDJ
bwM6iiJ6rFiOcERdW4STel1phwfuxlDFjJnNd6ShkUoIKAln+PZHDbeg7Qf3cca5j45bklr1FInK
/mwKjjb5OMahP/J+8DPvt2XPc3CMhFGRKgXbNs4eSKZ+qWmdXtcOrGfZvqQZeOceNc9ZKBzKgw2D
JASB/rimvCKN9TTEz9rFSGmNs78Dk07bBYvja1LeAUo611jfdYyFZtEe3RgfTd9uEemgRnOGpRmd
L0ikxma8uPG7C4m0g+lxPKTjShW0NiaDbaXUlJcBqiYO2KPuLmHrHmvsI+lAdA7Od25aFBMuD/E0
x+cqmctHG77oyKD0XGXZdFM9Q8R6trs8vxZyaEM7h3w0eF/T4Nu8OO35pXT7elcCg7RyNwjZR4XI
hLez2Wq0SRwnieE5aIZTNpbUQgzWfppy+DKpHCMthYwgibRwMmUAJ6BNrVo/AsEH2yCtyt0m1H9s
ZT8ChOx2qBuDN1Ps10WJ9SDItgljJCcDXxpinjRJQhm3qY7v0RDyM1/ajgIv8BkrkxvYiUJ7xPa4
NEa9WTN6kkwDbqHpMHc6TIfGrHGxUVLlP8QLNuIUA2aSAnf5Wl2CRrkedjOxuVqhJDpgC4AumDl9
QbBNXjUg6yfKrWw6Y5cJ9y6+8Yk+BqxWMUlnb8KdM2EStWm8cAjvICe38LktMzSm35JoYccMNNlP
VoIsMmDqtYmH3PecS4PkE+d56PPbyp0P7KjbEW2tbICf6iEzEdbBTZN9e1YeARLc0NNCAQJ/O1F0
pJ7zZEkWTx767CSd96oeIlL4x9ihPsrbaM64bYMnIyeq6W6kw/mVOqUGuW1o9519MBHLcnefzxFW
1K0U+7JeI8MS0UwJSAkWYkVU4DTH1f9K2W1uMyoO11m569rHqn3xKXae9B7wJFCP5gTMaTt5d/T2
bQJga5YPq58ZxAnWMJve4LNtK3EgGrtp9P6SeRerv2sp+KANMixgPEOwmYyXBui+hdkSFBoH5kdX
76KyeZ0YGQywpT0N4sOabQhUbGvExIpPrV9jEExns/3tKNJDqMuWPexuevc4OLo3XgAK2CuOHUf9
AiSaCwGlP7VUNUNz2To0AJYPYI6WcW8MWE1BoWHHunGR3/ViidIh3kt7P1PM6Tnvk3Hfoh+yGcA4
HbmENpp1l3IGB+FJ29Ex0GI8YviB/Rb7f7DVaNwmQr+hcjeA1TpcrBGAbE2LfX0usm9a7Rh5R5Q0
2K/vFYwcp7mJxTUGd7IW3QbzthAfDXbZWqAnDOTWyp01YizUJiZ5gVgjIslHY46XeEGZHrea9xow
u47Za8tHIx3+H34rDSm6RkQjRTA+aS2DSI+3RKP/siqUnnHd9vm5ATZElTf5Pzz/dGb0R1EVVJie
chLDTEatcU4oSYpv29u4oDkmm8hZXinFgyhcv0hkFmquzjNT1oDG1a73IBVw5Zeh1p29+JGSNnYZ
OdJZspflY0UBYGGD7GgfFoL13deqkEPmrUi/RXbqaaIZx6divlqCn3hqd0aiwNAg9mfF/9tYM6iU
VY8c4lrLwSWFo/gPPwEIjrpNjyU3cZc0oeaAHwt+XRgOOTycQjpbx/3R036LBX1Y+SnyJBLKG95v
DPtJl/uY1xk4pFOc79L4nOVPNcZ/J6dMyoyy9pdIEeLedT8fGvuO5x25yMhAZ4xLCW4eyvap8Sl2
jfcrbIvE1o6SR8mo32kCjoxN/dSNRWqx9/dIb033aiSQSsuvJGm34+Bv4uZZzmfdjfxlr2f9Tl06
qwIJ0KWlA4EDF0GzedNFlkTUr2gCrLcgRDfu7bTUUWW+UsPKixZAFhMqT0sra6KVRtox7wlYPEtU
zLY6WsXj6v700yEp3x19N4vvJitCON4EmdyKBRedJG0PLlp0+sGbeqyha031Y/nYI8Xf+s29t+j9
wejB/XRi+lrmFrEHH8PRWADGez6oksYVGwEYeNfXZh85cZni3c+1sNMoLdcGsEvEkPRy/cFb8UYN
AgIeyD/wQE5MOcfN3I/krjL7WcOh3c5k75jNUXzE8o0U5T/3k9rHJOK1Gxv4gU1zF8+jfu3Pxmlu
/OLigOSQ0r+2kDqexuHdrHNvV5dmFc5ym5e+diewDN/b5VdAE8zBlDyqNHsg8u6a3oaClt+qXV7c
krennqnf4F1TNnyc7kMfd/4eKTFyk/7NmOr+sxKA3yrwinZXFREFxAS3Rx74WqojbUF3jhh5x/lC
/1ZiiJtlfNK57W2+EcuDvBTfGRk3A5S7QKG/6n1mP5isnHyy9TodA/qhru9rzK7BEuXAukb/18/3
nn67NMUjtbOhW6+nzvyNB6gUc7Nf59/BO3Tzo9AufvlN7Ogu4+MlXOdRifJMX1eRuyTo6V61pm3G
uD67E0VwCP/2fc8ZMUH9SZnxjeKqls/BZF8HwbuGlqBNC5/GtXo5WuVM8AjAaDpfOsjfqMenAhrm
hkDgfNvoExUZxKWHTH8rO/N6rdKa/gjtWKwxcqAjWqzxDY/5fjv4IF9cF91b841voMV72xmLC2Wx
eZyutyLrjykgeQ5EOe9Ht0ojaOvAIGXe7nnzvwwarm4x3zgjFQv+yi8n6d1DDrh4XxS8hmMdYlhx
nU087xZksk1jzMCbCvehVBgXTzhokMh7Jvn6YwCPgyAh3YymcHZyZf0357p3W2r5JSaC2y48nLkX
iLYQAo6EtWzLmRaSckme0RibK5Mi+N1UECIZV4qlqBdGrLWH+9i+FnNyn7GWAbDQz6FVs5ulqxf1
dCYkow3uTVfRZFmJGak0c+coOxm1SYHgnKKYcZrt5dJelbR0yThvD6koPgPTNNWB2NhzpoPf3a/8
psKx0R5xB6d+wRKzooUQ9uAu14ZdI6t3A147aLzPxdHlKUC+1FCd932BijsV5Q95HPja5NNhnvH0
GPmG+DRC4RvPTebMXEO3/HCYywNfbo0hizpAnsCIWEO5Y9BzZzenCt8U6nHL685a2Afnxj6mRhCC
4EC3dXpoabXYZALsddB59XbttWCb5HQi1BOpx64ptwohoA2tmk44KSa67COtsPqdV1BORxTkgUTv
QWakZZqUBgbBXq6pePVTVfdWDznhrOwUJOxaarztG5dpJKxj+TRZzA+zT41c3dmvis5LiSGluilV
CYbxpGv+BXzHxggIlgaierVq0qoSYqc/XGm2qtKGaskyg8dQ0YcZ5S6bbJyrA0CmeufpLKSmzP60
JrZvbHivDdre6OC1fXppkfnR08PcSt6HJHlKzWU/gtrb16pspS40CDzFUwGUgepZ6utMT5KMLpwz
JQGfU5cnx3Z2j4QDseUniNtrb9MbIVmxO4Lyp64WXCc5aqNltsA5qd5lJV3daL4OW989LW5FnYDU
2sgQ/s0sk9/EQlBucvZZaU9Im27lA6mgJEykRz/VCAJXXzrzoOfVrd3ToDzRoxXU2q9pFb8VN+pl
yZ2Xruq689zb0x4/Q074XzHQajjzLg/gFFIB8nm5a4zm3THiKCmSgcowHoVpRf95nUq2r6KgDbEj
mUpnKBwMGzq7O04vEi8cdIgYIc+TFXG3c7PWN81Y9WcWYfYu98yXgtq/xzobu4PVjhCsTB+xs1vF
fs2tTwqVustCQ8B27lIQJZItxrI8EAWCEW/1X7pwoNLadEn403LJBkDt4yxMdf3yALVYCWHBIN9l
XgJikvcQ/KjEAAZkgu71AkLWAH2sw8Q/BcFeELMyJCKAGaTRltDTXtJBgIMtONDSO039AMXJxepN
21h6OXQEqKd1dkh0F1Q5mMkMWwXLw7s09Rjy8qdycI/s0j/GLr9HoUUrB6Jyn5uPXcGSHpowfSDE
+V1+udAIU6v4zFJQIfU6XwK04OeiAne1zNSl0vV71ffeB+9m5hufPLlFLVNb+MSHO4sZh0EJWwDn
nv/J3nks14202faJUAEkXGJ6vD/0pDhBiJSU8D7hnv4uVN2KuN130N3znij+qr8kkTxA5mf2Xltx
Irfi23PwPgQB+2WrFW/4RD86ypmh5MMqcY0c6drA5KsRDGsavdi6RGJQBy3LV9NhewYCcYjlbjux
e2KHgQ+v9qV/ruZpF1ouMVpTfS6tW1K4yQb+AKhpnKp5w0attyPF0ZF2HzkEfyeIm+eRelEpswSZ
5z9W7E7fuhBAW2hVd5e2CbZi9pDO5EYZybAB6UFt6B2coNQ7xuj0ECHb9XQIw20cn3VjIb6pdLIb
en2we5BSFRtSx0lH5v/xuunQ3zRNbW18NX72ZGMSllLs5PA4YU7ZSKvDrTYDCvTxWYVJKu6jLr+6
NlVAN1LsazYBa24FyKmpwPrOXnST4RfXCY8DyONGWsnewpRNVVas04JcQsPx5Ep786dN/Evrsg7U
QKAeTN49+q/kMjfjFrJ3sZ9r8xdYWe75zPMwwOFsngl7G1sHyk7MQztAdrvl0ibjj5TmjO27ZY0P
9OjsosKDO2fv1Gasct1WbOGEe8RE1gcnIhVAAx4O57nepjBnqVRfjS59MfiZYK8Cxk9x+qQER7Ou
Ca2ni3uIdfFpd+MRDAP0BDvBn62rq4juNeh9S+UnSeOSq+ZWJcOfIG/bU9AEx7as3wbuMe4CJz8E
85UU1VeaNpKS50eHS6hoEB31Pts8RxC5NftcAjEu5lVWxF+ZA24UA+efrvEObVR2gHA1POTI7OCG
RX8ialfH9s7z6L+ZKmHv21TntCdVBj8mB3D1nWi6Nmti3mAlJzUnI0szoM1UFgl8MdUH4r3XXbXr
RxH/84+ZRUnnT1gdDSFuGTDWHccjidCZtDZQP76WlNFNp4oFB4PF3kUDNgUTqVRWuRmDFO4OD182
h2+Ta3H4p2m+NprA3cyqPxm+yq+NbPeV5iWg7gOoDT2Gl0WQ2Ydz+BmSorcpUwnYJoA2knz5AGxX
YKXIpDcjZz9ZzkM6BM9ecwbWcssiobZZ3uMu9bvnebZfukhXu3h+qDqCmp3vNGIaYaf5H3aoWKBL
/zrOxmcf+yz8lFSH2YSLOrhPzsyc7oDgmUNQmZ/lDCidIdCXa5btBjucuMGHOOM5vMdeqk6jGJ4m
E5XSWLrXQWSPsR2Q7tggAkDLw/TGfB9a71G3vrOP6+aW0T6GrY0FX9Q72MnkGudwAuD/PA9WR4Me
RIcAd36ftt8FDLUaQs3oBbh3ga364a0Zi99N8j2r7APb82cfFu4uaaA1Yq6DaRzGr/GEgIKddLZj
A1isUMboo/a7r6nRu1nKa0v23S4WLjqwu8rx3sok1pT7eLwNZjueT9Exs7ZPVIdB04WR6A2hfbJJ
azJtbx8a4OgIMQWqSIwnPI9Cbyu1xxxHdii+yHEK4BtpMEMNE05mibwkuoZN4Rb1arLb4xDUJRyX
gc19G1sENh564gq3qdYXw0o/nPjdtCgy7CGY9974FDd0wEX/NHkc6LU8Vp79XuD49P2uIzIeVRMP
4/yDaO94Y+UDNC0s0imL5KT4E1fZEm0c2beo7l7mZo5Wbd3kl8jX59HjsavUbyjc7skR1ciYkMwL
xU6YsQsjxbn9iJX89AVnU9Z3w3PXnZpYXT0CFy2SKpe0OeYGnplv/WT8qQz7qMK23McjXN8iv8cL
WKdAWoOJsn7gOXqA8DfvMpI4ZkriPMLw37otUi9GtfTxOMRHMfbnvvYPTJ36Exbu4BwtGsfSz4/l
BOYfmzJzRZ/8QoYlnpPtMH6qow70W53PcG5tDt6QzLXYSveylSa8o4+wCfdhRwMdCg75gahJ0JRk
Km0cWTGvk0jgYss5gosEiFPVFItZejKWX+gUHsPyIIX+wUfFKZ950R7bHbIwFu8ZQyl3WLzqCeXR
3784TX9v44npc0H0d1+sWURHu6CPHlo3+QTgTa0R+agDYxR5xmgo0itjwS52/LT7nKcOBsHk0D96
TQozpPsqJ+sDRWm5DCKZGFQ9O2BAF+GC4rIioNIwqO+F5XyoAIv/5L2WvvoZRokGAJr38PAZWeN0
X4Rq08YMa+zaSHMM8e78LXmox9+KsKcVSNNTk2DWRyupAYFOd0sjXU0t+ypS9spTJD69eHqbpuEC
9PmaBIwj87p68mdGess8fDL9eBsgVyH+u+OjST+zQH9UbUk05ZuBagZ2iBUyL6Ifm8P6Fx5zuYc4
szWkJmlS8q2YgXjir/1RRoTlRdSzK+2Q29P5nOCxpGUJY+MnOTZ48yEURZxi245MW4cAtVVrdvVm
cndprF/CzLzW9TukgEVcKNx1UzhPo9u81w0xeto3UdDRGWy0VY1nAoM2RgLs3u+4fIGMLb0oTORs
viVdc2wHPggnqTDKTx+u3z/PJQ0M4PdXQ7+nERF9oD2MfUT2DbgxTMQVyT29QkE8cAlOrsQLHq3B
ATLOJj3cAzG8a+204Jsl7b0PS1IVa0IKmoRJl4MRvgUlue7xtgtfvYhS71H0jnsvICfMh99LUh1h
dJlCQkqzRpbj/+4E/5s7QVN4jsXu7r/wE90x5vz/K8F/f/M/K0FL/kVKDFgGyxO2+zfK8V8vkfeX
hBYpSMqyJf+nyV/4r5fI+gv6o4XT6N/V3//rJQIKaYoAlKz5D1Dyf+An4rf+ZzuR7Qi4lRidAg+e
vPefomJ6C8a5Dm2iPkzvm7YdkTjObvgq9YP05T7lQj46nXEKiGTYVMuLRcbithJkEPhzY4PQGgnX
xbINIu/RSBddMjNQy3Hemq6WqBO5RqLsywh/Z6kHcR7t+go4Pz7+aKBBN/0Nmxp2cRFgAdUTwgV8
P/b6765nlIKUXq990q2JV2fei+86S3ee4VCPtz+V2Ye7mnXikoGChPQxVCz+CgJHuNe+2ubmIOXb
BoDXGdKwtZqmnTU3qGHm5Or7BwBqj96siUYcNDrbgYhcv3ryEqoHWPfmFi0Nd2nJATP/BvVgIttn
AmK5ITKwWVCjwWcIXCK1Gi/5tOA0bzo3+NOTphNrJbeToEcfiQ5pZdKQ4Auf0rYfRgs6Ujb2RECh
XzN9hITmkq7o2eBDQn9PX/TAVaZPrSI8teNiAmF0SDRq9M5nSjJVDHjKttv0rrf4Bxx87kwfhHzP
yaYHpw+SPmTfCmKznEqqxfCgC90dxoFykZEOCbEm8Vn6i+QW4PgNFcxQVuxO0vlUzQSzVqH5I9Es
GlJDvfMR3NK28Y6j1+6DLh8Y88xb4urzdWRZyJ9lxGLTWRKuWkRLWOKJT/nKffpIbcZowL3+0kfW
oi+qlnPPplnyvmvl/Yb5z/ZoazK1XWkSvYmc4TJk+RIkgXPprZLEQjPEYb9wxybjpVXjyHaaGeTU
ywBMiFzLfCKUN98qcCJ7mkW+AfFaiZzQvoIRFGERWzusIUtK9IrJfl74IZlLUm/QudW6z21U/V5w
mdSMztQOv6FznHryj042a7+ycOwt7AHSDsyo2tl1ustyHAeRoHXyx7Pdt0/g9ps1uYovxShWKjap
OCY3BIBWI+wDWUoc+YFTPL+MrnojABtcv3V2Bxh+IWXWSRKAjMi+hQ0ubKiIgU/WpT6OHW2Qh/Jy
33flU5gX8vr3L7N5bhMQ1aniR9KPIdC7vidzqAqfpMFQSyRGvLV6+0NGwyE3k7e8+RlmJ2EDmfDg
oip2XsOQXglCjw+FjxB02XU1XkCWLdYHl4s3s3+OEggq8+/8Pg3gx6vC3kSxU+xLoda5Ax/Kco07
KMPXbGxZRjUmq7AqJyOJdAY3Yi5dLEtCC/pHL35G9XRxwSqil1jH6djvm5qogCyyriyNGR/1aAn7
qngQwZJ9lnufkzmdWycMj279AX8dcodfWiurM7Yld/qKYO9DLSHtuyCbt3KihWK6RKKelSCfndnK
IBYFPEjAHyj9byJ16w2EqWJA+qV9FoEZGZDE/WhmWeUL3c+6c5w/DRhzCw1m0khmVNWz1YsvIyFq
SmBhWLObgbTOTnLDM16R8Cd+NBbyszDPz9QGEWpO693pSQIUZf0Sh2W/y+sc5KrXVnfbOIVurLam
AX3fYh3q12zCZlBP8Uxao4ZNVigNbI7simjSj6Z2iWTxP3rIe+BZoKwAO7/3Difa3HLHywzAxmTV
pLWEkN7y7m2cUT1j9Ih2TEVM0q0dgDurqjry6cUEObrFrUVeEbg+TF40q1uB/jr1MR5UsyGot14S
42yEQv6wiqPp8L5wiP7uRXdyQuYCSTnHG3NMXiUaSaNnvMWLAXwI8PuGILU9kcTRLi3Le1xD9vRT
5jMMYFkwlp5PqjhpPlVs3AgSmjeVJrC1QeB8LsKWC6RPi1OXt4QGyRn997T4EtqRbDEYWmM8ohPu
D3Nm6RPf4sds6O+qqDkn+91U0hRCh8NyxD1jdo9otZuzTbsZAtvwHlvTzFkLARhuyWYqW2g2mcuh
jtYv2VLRPhDpPLNSiZ4tZvMwudyjtOQmq5jha7SQU4hOVer65lZTS/jVsM1KER78inlPQXb4CDsv
CajaIPmEnvPbbV5icLsu65IiALZvfHrZxHQQq8c+CNL8QgrE40z08bqKaCp8Fa1DF6q/XVcPQWjk
60o7oPJ5X2JTy7PIEa0ok2eNGmV4bMMTRDvnEsA9aei5pNXorWODBSJ87VwuT+eo8o+mmpk9J9lp
quvomFDFj0uEYLSECfakCjqIyKW3PEdL4OBM8qD9dwThEkZYLbGEfgVWfo4IJYx3snd/pgCktiae
NnBr0YubmnvbYI07DCiK82Wto/JwJ0hCbNzhWi/RiPkSkhgvcYkuuYkVpwtTzuA5XSIVQbJdGrpQ
yU5Y0IoAeGLMS2wXjcyDJed8py2qBmQg0c6OOpeoBsWfM3DUw7pGbUO6hZ+x3Gdvle+VHVJOe/aj
0Ym769q7KU0jch7pb2qWaJt2NA/SRFKvyoYXI1SHMm8Vh6pkX9SOJVp0Ea3JyL37oT668zKmKbg6
R3ZO2AzKdTDSklYhAhQj77k+4nDJ7EXUk6XiOsTGysVQR2puynVpQGkP5MpZAgNS5ic7Qo83hiqH
ix6SZRI9bNtyAAeNQ4ilAkYEYlbwJmRXroQXjEhqa02gi5ubLCFzMwJpe6DDRsylaJLOuxYthNwk
KMkLWSqbJQIOEOFrktvgyJw+5s8CticSF1Z1yHayqgHAUT+SjpTHFzJjfka8WZvKjB69lLQK1Nke
X6C174Yp2LXZDO8XPbQNA/SkZ3cVhKWLDmJ8icWtJV40yYxfo7VNhhCRfAf8kUO/3pqeewwiwjqH
ZtxUZb81qjrcD51mxByTZDF90189itn9skcZHVKjeCZRnJVq339qZAFhGZnbNjLvg0VtQNBnwDqe
YgYYLQS+u0RJvIn6NuMrERxMlFlub+WYd4jbGMxvP17KCwdjA+HNW9r9ad1o9ofaSQ4y0PU5b9xn
1bN2RtbWrYzkV5cgYhhlxTB7LNUulOG5Kib4W7PWu7rscU0Y6M+bypvZMqF+kSoATZezNY06eINx
9lGzNYFcHH4xuA+uSr45RNY/zkwK1x1qD+5Ym3baF1eHonk1dCkJJPzWKGweIjQmlKZ+A3uzuDkG
zgjk/ZemyzlfE/vD76U85VXuX7UuHh1i11vbMB+Jkuh7ImBkCadS+OmzYTT5wesULoQW6jRgK4vQ
0vLqRdNwcIGarSKrcneqLS9I/E8ZqRuvXWreAp3DX2p7H/H0OOyF2zyVRPVCl0Jb07kvbYJepEsx
TiiyytaAh9HByOQHP0t6Ad/qNnGG2TEEE1y1qbfzB8xW3UR8X0VeVppfDf2HYCke8QklXBg7H1MC
pa6Bq7YZ6j7a5PwCgk5dRpCFp/jBEvlwkiRCE+IwMFkbm512QRsqw7wy50SHlVb5tnUSXrZaEdPs
xxRT9YtXWjZrpGjvjPk+0JN/y3L1kGcc6c6kQIHhztjU7bjRKiGpqy6PTf1ZJZ+4yNx1BRUumAOJ
OlF8TaX75cB9Yg1p5rhps5tKXeJqHOtzdNOntnAXXJx+bTwi0IBC0WtPt4oVMWcEchN4b+kmCH5K
ZrLJLBj3pd9D172xmdn1ZfI5OWh6RsF2LSQySY0lYv4CaoNvAlJvAVFOggfeIjzcLvRLpivCHjrm
7ugRd1M769fRYc00l9OR+e8VVWZ1mjU+u7SYmfkXKLhGtqqpRTxXWIftTrDWyO0Fpa+8NW3JaiBO
AuD4wN6mXHxBCTMCz3e2y60sEt3vs8DHddsmOcj7Ztk/L/+FXJiW6snqzbNPKYHlNH+rZXOugoaZ
YJOUW5U6HOidYt5p/akaYuqiLPzM4+gy18hIgfV+O2mKdog1okmIu0ZPJzDi1qa2tkPqfXFSPrOz
jXhpaN9QLYnpOWuYjPrGY2CcWrvLtlmIwqjIaDI9gB4cKZbYNJnyj23fH/MwdM8KSWTBg3YiqnlZ
vncIQ1HbzblaJ1bD/cA4yXNbtrdWdmcV9CM3OQD6Cd77AtueB1JeSoPbXezjgXi3sE4lK0/kkkmR
7AMz+UwRFKwnC+Z15/a//ArfljcWO3NgSkliAPMrTBFj7rGvKtBT1tVzgmKQbykDlMueKy7/+FkY
wPsP570/pG81OrOB3RZWYQURL0m2MS8Fe4OQJXSgj173AKyVKRIVRu6V2bY1am8xX+5TwQdvBNZh
sORPDXnc4wMTJh9J6qUa08rSRonmZ1yifWsLvF0U+FPj3M2CTUaDXqeuOePJm2joHiO1m2P6uJYd
YIAiZxdX6Eonhk/rcbBKLEUp9uYu4T5x8QZVKd+qW74YIcbAiKJ+JRSDLUMSHt5G1q8sK19r+GaF
MJKzFmQdgCjkU8jbn0Y/nj0EKyvHGX9kmLd2vpN+eE7dHJ2WJMRY702j2fu63ZZmzPYd2/RBuID4
Jv9QNs2LJdqLklDNxaSu2jUwCZbFr6pB+RP58oedBz/L1OXUqe6mTF5IyiT60KiLA2RmOkhn39rF
XQw+hiNJiHfibhJOCKZnFOIDC6BV7KfDrvcaPGQY25HqJPv/naL9N6dogvGU6f+XU7TPn99R+auI
eZHzkpSq+Dccnr8zXI6/IOAgi//nj/m/8zTvr8AXPrcQ0njP+pt/84/E3nL+sgRkngB69d/DMdTv
/87TnL9cj9jlwPJ9Qc8dMAX7N3tZIMzHEB8gif8ntPl/prEXfIP/gc9jEQsdyOUrtF3pIbf/jxp7
yAG+w/E2rUNRHOJp3daKvPmELeYU0orpnkcWHsK66JAY60C8VcQzBIujXImCOZRfHcwJYVnzBWAa
91nGSgJNxTFA4bcqsqraV6zb5opqiKiUSxznxsl/EUMxHyICFkunQL9ocWjmWXdJ6uCGbuNJegDh
axXjiq9HvpI63ViJ8c4S+ytxQ7lyzZRkEbc4Em8Ljpr4vb4iQG9qMiqs3pJbpYcH34jbHf8hhq8X
h7NhVZj0xUlEO8u6m5wp09lWzrhIvzBo9uXdGWlvBkpl1bqX1A+OFZ/Nxg4nrnfkqKmBpJjpmptS
O3uV/Vo4yO8zSxnrdmhPiRXOh96QQJTFjvp2k1S0AjmBShD60f2I9ADz4peNORSk8PBzABg+18Un
NIlDKcw73RRioxGqaTOPa6940zOji/ScepR4bsdx7ka0neTVafabrIuMX8FkA9Kwr8YsvvWhSrp3
jdwDjzz3yMCCBmXXdohfOs9GQanYjmivm1ZGgEYWlvdajnaFknO+MAHY2WHz3khGGeqWBTB1JZGD
aN2yre/xsTp5WBH9OqxjlDtIttQNQPM1aKR5dGLreaj86Jxpbd0NbH2Fi1t/mhPrLo1MnODMPxIU
Ux6UcB5m9l46pqy1Sm2wcqiNu6fr4sKy/GiavrOrdb7NTQqCqg/I0hl9RlRB/QsCuyDP1rfJYQmR
WcGIb7X16hk0SaHJwAhj/oMNk3kvugxNyWBuA21smZz8cosOaYB97of0M5gckl8FdPTQROKr/WBk
SDJfcOZdAHKz2xxZsxSzvZKFDbhicJ60z84f3RucYIjvZOfJY5AhP+7dgJLOYqilxji52lwkZuax
6GJXtA1l19wmkhb++aVhwqdadqGJ9zhY4x/dcyOh3SC/i6wBiQQ4jqkqe4RENJVIZYviVA9TexCt
jyekFh5rqZLgEeOtmqLiEmiLIZNA7KfN7FwZ9StBpks7Ab2j8vSfpq/3kP8p5tmyI6okOKRM07cq
biseMSL0YusHEeeMHA31NavxFBbhLXUjbAVIgVkz3QPxs87eZt+5xY35bMt9aWvwpzXlU1n8Qej0
6PLnWvaaIJhH9NVvAG24fN/KQO6z2H4ckJM3WX8PJvmW245NJw/l1p8k3UT6yFpzkwJi9szqDZLv
wcn9p4FZvgjeUWXXt8Zw32fYKTjqSTyEHN+61Yesi+eMdXveG9j62/PsBBB+FQaDDq1+qJV6wK/E
RjZ7K2vWt1lPOS0FE/UqKZtDQ+5TUsIXV22CcstGju2I8AvmvHvs2rtV5ultCplXd9ziK9/AoRDm
xyE0wI5PIyh6gZm6XYJdI4Jme0mraVKEa/RGifZfWTrcu74/x5bH1JEQQpeve1XEREq2A+mvnDmr
C3lKb26IpL9UFUgBA5isjD4z18KlyrfHE6D2iY9wHRoxzbPoQGAHJEI6iYqvjRiSfR2iePL8yTiY
rnep8uak3TZ+lksecuQuSAwn+5wHp7kM5XflghVnlmhsq0TsCAmwaC+Kp7rj9aL6YZDuGX/cwXoi
wGKfRyw/DSPZ0cJ+Ij/7FPVrWDGjk4QnyNi5nZul7mI7HG3sMX5MlPOUsuvLxpSKSCB9tsZVhKVm
pxEclPMD/3tE8mih3AhBswdt8KNMEQ0MUUc4T/U7Ho1F/L0eHoeC/HNVUQTqhg8y+Go8pY+Zjbj3
qygQfFlCXoMsfBtRqPfzcMwpZYMST47v+hdIeSdhAofOmk2Swk5OPfMB8B1Q8Xh5efTHHxfXvsbs
i81+n5s18YbrZJKnMUOgBQqYeyp5nUvoFEU5HM0o/KkI315dEyt4bRfJmi78l9BRL6k/vYtxiWWQ
423RE+llF1BaT8LoENSrgXQh4x62XY/0kAGi3XjPBYW9GsGwjzm1vDGPBBEbCP8mb4MFbWna4sO4
rJ1qtGhmSXdJacgDOhq/ukocwuRgGtkn9jW1guV9cmOgEn18K5JCQ2oweszI5bSbJyR1GToSzC7R
wbBvLJSnEA9CYCW33hGkMFVAcLBW1cEu9RFz2xmjHNd9CN3iOlX1czXjyxnJjsTvIw8EIBOXVIPT
MGGmrJAE3NUsXl2yBe2sYB3N+12QQDLTMTumQ1I18+lpkkSwoXndDtp5tiCsnzLTuZoFuog4vZQx
9i49ZcdKyY4ctVJDt2nudCl0tWZ0b9OKONrcIJUkNMSacBF+0Og0J0ZPpBbk2yxjatkqq9r6WFVU
blpn4TQ/LMdl9Fyn6DwjL9q0xvScSrGD2F+f8oDg6tCNzo2Uy9rf+ZhN8xdtK+0C1HS//pVF4S8j
MZg6mxGcb5IyGN/sR2sB5hfTVz9LRE331DX3iSQ5yC4X7VrUE7CzhCX0+NWBIJ9Ch7e9JpUDEf2I
myfEFJPjwvPr8RzOyQ/t1zH99WoUSYa2PUGKXYav8bLycl8Zz8JWwYJPU50fuPe+c8t+5R1Uu84h
ulbBlHLT0VvptrLofMHflIHaF0S3r+wOA8/kdfOxdOM7ur/sQho2mdMhorVZ+/mucWp/7XfJR0Wz
mWXApFxpfflj80hr/OazPlnbLDskQ6A4HvItToNTPTYfMJZ82bApqUraxMB/GyMCRkE9NOtpyPli
av0FhOsjzlzn0qoUCoUHzCD/wTzBO4cDmVm1aVBfhfHOLgxmnyI6WzxN1zxR78tKrCnnq1u0+6go
CGCI0t08ioBFURTs+2ZPA7c8BCtGs+OZ2ekB9eN87kHIhx7y2tos6t2MvjCdkKIOjJcIAwk3RQv8
pvLq8mQm3lIcIkPsp+RwRlS6c8co3ymZUEUY4PvnUrcro0keraEID4McfixqFemSL+6QXTqD6pDZ
vCKbZGuQY+MbRMR1QfoDkrdN4Ailx9y26dYYwrvUuFhMM/nDEpWwPLWoAAlZyBz3+Z9/6JA3eqib
prax91ZtvY+t32z0MH1jNjh4k6EPqmbH4ZoTL62mPJttFpyTS+oQylem8Yy8Gcthz0qiHteFV91n
gBcsJshAN+ub1/V7uwSUTwIPM16SB5phEldrflKGnGEXmaxUW5yablCyZs2YM0Kk33nW7K0Yrpn3
UrL0DXPrqRtAPgDH8CYoWnIgltqYEN57uCTStCI/malsi80hE1hC4EuVWELaX0Uw4CvJ3YvfsRIw
MZnSHagWQPrWrEHviIL2vcbsgjL5PSKEeS0cc1/qi9DDzeR7R69GcFLACKJICI3GO7Alc++pbXiN
A5dtrNlSELrp1feIko4B4PQjQfVTVzxLWZ0QW52MsX122uYJ5x0BTL85bD+p0c0FhmRvRR2EmyDj
BbK2XRl7P6a4bRExm3uhbEJyyGyLuUJy3zhWlXNkzatJEhd7mBE/p0Rd8mmUmyJT1xYx6BLlYPOJ
lG5DrILHHRVnGaioolWHyQt/oyqoT7FsDxEgJTv35cFLc0BfyfyUDeYJQ1gNz2Mb+s63lkQEoQk8
1A5NEmNY1y69fdxxtahmnFYsPX+2C+olZEO065LhXJjZKWpn8izTPieofWD022Bwk1o+9q3zA8A/
FpEp3EoPXSog93sxeXhTiYLv3xJfkLpEOKVqqUO8/tPwzBch9VElHE/JxY++K/lmiH7XyeE1K+VT
p91b4VkMWeS21C6COoDvreApZL+I7wVp2NrNnZ2VO9WhijqG0RRFNL3+yfK/sVDbK4wPPyVZgpNC
oSqTXzDv5N6AwL9mE/6Eobnb1LGDt8VFo0vc9N5jMR63o321Pdj7cyhOUcjL2YvY3CiPSC6zTjam
iTnGL/qvxsaD0XriVtUFjkYLKCC9FvtiI/eOhKVBsFLluUAAumkskEF6SX1KGhKIBiD3hIgOF+hF
HpLFmTa1rvJb6XbbZgJmVtqtcXbjYc8yaHzx3Y+knq8NfdS9AxFG2FGBmLC8m/VccxKibxuaF98K
hksraoyfUXs0/f5t7gexLbnHcAzmb1k4lY9C73uGSMzTTXn0wJXxcFgXYwqzjWt7NHZBU9yHxjxb
PRDGMcy6c6tUccAF069MXJIZDcJ7lpCpggK730y7Xsb9u0Gc3+B423GS+aYcShbqS8lchffe9LK9
3VD0K+QLSTd69z6izIEGae5ar7OuJeLRMkwvtWljWssKooeniOyGwD4kdv2pfABure3JA0/DSZNy
dZ78/hsLmd5NRWLz4wteZJ4JfirJHunldPUp6r2RJDE7qsg8wFlzIe5oN2pVXhv6f3IuEE13CWQd
N4GqaE79m3Y9LA9pgBLTsJ4rs0cSF8K2ynx2xYknunORe1evUvXem/qncGD2maUDmUUee8ehOImw
/xbkRF764iHpGB0aDMZXc7LgwIIpPSC6Pvo93SFBX4jEi7g+RFo+N1qPF9Tv3ipyFQlgclAXmwhM
fvT1abBT5th+5CCyz15mKjLuH4c6pPyddA4GzlnF9/YDHeaI3LpItqIlLmxs5XR2DbVXnhXDuEJ+
2Toa22WubpoS0s5QRtoL7m4mbA4to9l92aLJTnMHXdBkBnGQz5adl7fK7hKENRbgKZpKxO2UiYGK
N7Wt7kFXzNc+ficGIroqq01uDK/QNNGVap9rpwhDWJagqMagN45s2e+t2dID5l4HKgerxDgWmNQ0
XC04ULySJmHRrnWOdWvxcWFHD4ebU7m3EmoVYa/mC3au7Nhs3VaiRfHNm00Z2uEIuxpSvCTNmJyb
Zuf5PDul+CVx/vI6b80mz/aKemcT1LR1VrBI7RtyeeBF+ftJhM6+DPp0PcvxqROk8amJQFgbiNXZ
zKKdoVR8QFfOmh2AJK6AR1iFS5wMO5c6GlEQlR1dPSVKAoBu7Kx009kx+LaaohQUIZghP5fbILLU
xmrtHT8Uf+3ZcQ7VLsN666cOyod4V4+1OORd/WDnBnqJySTkJsQ646jQYEocX2SBnrNKp2wjKmvd
ZZr3j3T1ylDOkfCfYsg3JqGCvoPLnrnTlRtdkMkbpJuICKskYUAGdi/b9Uzd8R29+o71whLTBeqX
fToRVql5WHsdl41Y5P49XpdUnGTKvzAz+BN5wkZjtGJ8HNJ6kgWoos50/gxcQNik82fTLb6SIr+6
SqAfXv7aHsKob0WPehgBIeYY99gPvbYS8MMEGMP9MMgEWns1WeciaeddGkXHJlkM4z4MtaQsj7Ol
F/nFxFJZlZ9dJM2Nb28cg9Lr/7B3JsmRK1mWXRFCAAWgAKYGWG+k0diTE4iT7kTft4pZramWkJL7
qoNfmZFNVUlWzHMSIRI/3D9JA6H63r333JzWKzwiyxk23HFhUL8v+6jYUiOmMTclTIxd+ZovrAC0
1fOC2eCO+iiEjJRQ0pTOb71pBThYCQ9rOX1EYYZ5log1Pjh9BIaHx0T8iLGcghRwK5VmHgeh8+ys
MXaFiYvyxHU8aNtDpLUNoo88RqKtuIz1ia/huvNDImSloI6RcUhb/2jJKEDZ3JEYEL/m7BOpN032
nQuAQhNPOf1DuJRrxjKiKK47ISKVQMH6LPaTkttZmppZkKsULwMKMtY4mQXjDAAUy1bt9ixGRNXd
11AtjYKf2GiI3ULMaif1Ffqg9nOX/fz1zVE5hx8wnZjyq/hLWkBzF3ALmnrrPExrg8R38dcPHdGI
pGu5GtnogXVbC6mN77kmsk6ob980OpeNWOFR2nWKjB73otsc4rvtAUVixKJC16RDDfqhd8qE/WOx
uMP4D3hNhIAu8ol8zOI1hybHCG/gojm0hnWIimErBwiRWYVrV+b2jk2GfZ0d46G2BT2zaXuca+b7
JbZCllPnyRxRevXwCxTu9yz5a5qBEs/SW+fEVYYbLazhCf4DMACfy0CXdVWzbNlXq3Q2ZxOP9KS9
uzZKR2P1GC+a8h33/prNZh2CbwyL4++smzYN7gyNzBe5rRY4sXYfvcgrWeJ4OyfKfmCWfWyGhbRN
SCkV6Fqh89DXvfe4JNFzzkVk3k8qA/gRfjI8ek9UmvPst0hhVbP1EnzPg9k6gV3E4UkCfIwVLmm8
RMRuehqNeLuNmZmduoHsFLy3W1HVh8UtSaxm491k0fiKBbyMVbUrHPgnJmy0btbeSEDekZsd7nih
BaJhCtbXNQwZjWuZhjvH1D1/HC9cNEWQpLhmUte9WjVZYt1N+tM0Ku9EANvkSTQbnUBlRrFi+9D0
IFXpkoubFN+np1t+7eTXYSxzdOlvx7AjEmxVgtW1vEyrQtpqwAPyLTGdR8kLxLf01RDZRr+YTvGk
gg3dyDI8e6MQBx5A3FDL1xilbGjROXVtaS6DOb0ZkWC3Zix3RjN9ug7Lvr5jPufXbbO4+KJMvSam
11vNkedTslqFQTCnOCds+7FMpLctlknzC8ehS5RCXIMyrBVJBx6yjghJZxdyfE8aRYTQX/+IhIWc
PSD5Z/GAXKdVyU5jVy+p6s7VujrROwDEyjzrcBK7OkxvgC/vO6tDkrOM+6j02tcpJzFpF3zrqr55
7oJXTndWSh4YAsBv0EMKSmNzLQcSSxpDwPDBHUA7ruTS0lGLCx8hPsbWmsZJ0GeZwuJgsL2PWNig
LbP24tkxxzPzRwpYc1saA7HEEDZh1N5arCkfepfsUX+fiDxda/J6QV50Jy2ZPd+qxRLons2XO6VX
3VvaQ96ROB/06VQaQF57DPSnyV6eZy4YTw6bw0tpGK+DGd8KWeoPre5S30cO6cQp/OWauOqySW4T
ll97FkwzqzCT1G6Nn9AJczJYKiGZqpMySrCKWpURUL4HeKeo7mbDOg2C10Oqq62QvDpiOXf+kn+R
VXiVMc27lFIhqLQ0f4+3MO3GB/CL20TUFaPlDPERnqNaRs3n1omVRKlfrNUoGNfnr2nQOIAkZYvc
SnG0xSQ7ZOwQmB373X+rmf+Imqn/l2rmZfga/h8aJn/47xqmZdo6uQDTcS1UdzTEv2uYtmlKB60S
2dMlG/BvGqaJvGnpRAX4Z6AdJfCuf9Uwjb9BoaCYhLHYxcxvy39IwySU8H9omChYIMz4C4VtSclX
/u85YTUuOIOX8+QPRnbD1cCOg0XPRg8LfO+D7fc29c8054mTKdZzNc7Ys7Bt3AvRY3oeFMZUtl+l
2yQIYJ44MDwRakrwfdb8renani5GAdxDs84ehyRyYcQCEdYsRjSUSphIG66/mMIhgmNCYd0xt1us
c+MJu7/Y4irh6qGLnR6V3Ov5t2JXch7wBTxiPMGoEcsvQwNuFGKSp3COpf3wqtIbLWnYE3Ta68uZ
vzOT6XVJH8bC4GqVkBJYOF8xbIlh6zELVn31HQJNgQ/7gEH6DqtXuHdt8wi07TKNIzPBd0REeeNV
oItF6Rq7WnmvHnkzbix7wpKd38Z+jvCC7S4kRzXuLLt8qvr0lTehRuOeTR+90xxCinJxULPRSoy9
dVcpUDpzqX7JDCwY32Gmz9auhBi9QdncdJn71lQ0jydlAZR5jAJh0mEAp9nYt2yrVUxSVhPyGw8b
lpOhf82aTtxgmD+0eTM81QWkU2GM9T5f3mdneiyBOwGksesb6VTMajrJP6LoSYo0Gd3RdcD2gbj8
oSg1liItzqiyE3tNR6tL6trd2fgvG3pqMdsikKrIu2gxe750oeV4KhlIhnTYkwA2MK1U3GT1p3S1
yOkEoBnK0MBMBZO5iXS2NHmCX1/vAtuGhazF8x98AHA82pHjjZ9B3LOt72si9CZPUtlqsGQszEQ6
he6b2H0pKqx+1DFoEYNX2GbTKYyNLbWGn/Dyfw91rbaLZOfC4oONa1qfU2sy2X1aX2AArl5JBWpk
9twRwgtbA/oxObZglSIMxv29N4E/yMhtAyZyRx7PQqHKVZ2fR/QHRgmSZaoJYDxKyfViftS7Drqv
Q5luI442ko6r0SOe1NlJAv8K5+J5oUFyXxl4BPBL69uZr4R06JQjWM8WNyTcsuQi1i041DFG+BoX
zplidhbERdAIBCx3fimrYgYbguU2LeurQ6XjBu75L3fInxlf76Za4KF1IzoZKF8+ZbXzZmXmXiSv
w8D/Vi1Hy6zuUPxzaC6kVaapf2zdodq2ToqruRUXra1msGHlLS6iG+JC1HxL07q3MyId0v5RaJh7
lFG/zzh4qe1sELn4hQvN7ZJyCIUZKeNyZa14YgoDFLn2VLrX1DUk/iCgFV54jpv5Q5jrzrwrahaH
gODCqtaPcdx/pVCoSFdI52Qi4eyxr3PTf5ojl0SG7p2SkumvsVzvfkzqS9JCAwv7jCwm/ZjBbM9v
XZEc+B2sZHWk5RpqbvPqKIu3CB92VJ+tzKq3/WBeEwFMTFsIV/BbAYGc7XcNDkk1kn3/cLDyId9l
kbpiFx0+hBf6hvW7sMtDX36WLuJmOu7xngC0UF0ZuB1ClxGBjp6oNx+qe1cTz0ZPEAf40ZcKEzT4
+KHnIXMjSE6liZRK0F+cFWOkHld40ijykO7yUlsO5MOOik+hbSe3f2kcCDukUD+XkTVq0b0MMN0h
UBFSPjq9ductjMK6FnOhkgn9vnW/0xsXllHEG8lQxnHUzrOnn5DOHDDNRYKdKl8OS6P9ZqUOB55w
xK4qcYPWnn1y8uJhtmWx75j9egqqVxs2IVelfbvS+iwr7T1NebS9u9zWzgg1d13sfa56HTc7dzrK
ajUX9Fbnh16CNADy2LWwSU7wfpMqx76VMFkRIIaBkpS/o4hEUT7VX5ppRHtLqIfC4i1k9HSzQssq
7OWORN3JmuW+nAHZRJxFZdnjQF885uVpZN6QX4gAQM7qDpSTHw2GyVKCWEZUmC/ZOJJtnZphJ5Lf
YTj8sAF+dcP5S1vYqNuN9TVX8aPFeqfqIoefIAJxtgYUPvCcphuFd83RnytanMkiJ28xrsNBlT+V
TG41PnNIN/FXzn+HETcyN6M55i96ssVBpKF1bnDDWCznhg/udSehOXcgEqDpx8mHY5GrXjA5Lt23
GmxYCsK+OXjouh7CCJnShzHWbikKDyHlwjlpaejH03Sc5/AISWFXaGCddA/fYQ0H2jbYcvaLBYvi
nMbRfBEmUbMhaR/KucA+4fFQY8MCf6eu7DbdR4/Yd8Nt4AwaYycXFNQlaoCqNeG9PaoZZ6QFeZJ/
ZKYv64tjIuXuzO7FbKsrsiAup5qzu8YFFGlPYzS96Lbzoq1u9lSyQ2/EB2tcdbLd8hOw/8bCGrGj
D6f0Y75bAvXOLAHOLIIDW38bMqxH3ohJo7X07whbBueo8Y2BEw+VLD2yDfaP6SxX/iVb+m3/wE9H
CfnVhOalDvdLN9zBWETO48QgJasfvDTCzjmwsUZ7oExZxqeCBM9eH0yWHJ5BJwLXG1bl9mFka7fN
FK88FZb3mmYB7G7ZVWkT+94+o4pkFeHtkFbt0AD3T1zj4rIAb2M47jX0ER/P5YfR6p99gw1FiunO
SYl7D2I9n7wvz1gRMO38ix1KziZM1qWAWuS+i169mlhbenAUZi4qv9SrUwpzKnScE6+1RyJYxdbT
OGdAf1ylox9H5D8FgZJVrbbPFoElc3xGwXjYlZgVgPXB8ci74VJV2W7seiquS9zlJWb8TQuF3iv3
3VgBdWhqxw/j1vBXKtZYZK+20B1Ybdo6tVXxrRw8BMDhUbbsBlKeHznPD85Uf0jLfJAGGzmVQQjR
VPY7auWrW0iWBESs52U4GFr0xJ0vJJ7dn0BubGXKdkynKbcd5o0e1YBXu+Y+BrzBj6X85f5pDdhd
NZ3CTeIcBtV/hZVLLJRLTkmo1DHzD720H7B+odZn/Roorb8KO+hVa+4KFuYnbzZ+S+8vb6uMLi2X
x6ar3FMuQlhVFsvapiQxYzLR7pz5rdH6L28oz1Uvqo1RJALDXnIVWfVCGYbYq4inj/4mk7w/asJQ
9x8k1Q+PlgcIbCx+qtYhd1Flp6YbwruyxdU1dy9JMvypZ4wTdB8RfHM33OavFcxMsB3lLoKoaoTt
y2LKB6dzsLoQiSOYUm4C/A9v9irdDzUbZC3pwaFZ+iGr2FkNhX4fV0pDO5IogAWsQMh5cf0MmwJ9
3YB11eJtHbSZiOkMyVI37rq++KTYHJk6hS5FHf3V0L5q27nlLEVPE3uQsl9eJWU+wtHph2+MV84h
YBRlvPjsm5SBYQWKxbPRtVcImI8mF8le8iqbWRlOoeJTS9qLO8nAGJqAnApRyFhgar8X7CZ+2qwB
kL+Ub20IoeUdKDy1CHTbpGAVcEyoig0C7SbJBIIC2cZq44fS9F4mQdVVOZT3E9Yg6mdeUR4obxK4
hpzVPzSvTiKtOLqrs2hYPUaoWtQYrb6jobuSCbHxzodfcFqIFk8a7NMEdBHViTs81+3BjRAUstXT
VK7uJoHNqRvFfpgM7Wr3eFgmYZEN5CPopubMSHayGVn0In9qMU+NdvM6YPFfq7EDTZlvqZU198X0
ZtGzxffzCKbi4GDH0lHSAH/CyE1uEruWWn1b+ergcrFyNVi6In4X7ci4AU/eW+xnuPuPEb+AiXFj
Y4kjDCYU5+YAaUsrOJPz7ldr7JNCPSnsZHX+6opf/WoxW71mKaYzD/MZYYjT0oW/5ipPttjfndBx
g54s9caS8SuXFgTW1csWrq62DnsbqNCfcfW7hXRybXIiRox1Z7Zbhm9no7bNQfUg6jHeDGhmDQ46
c/XSoYl3B+ikp2z12fF/hFu7eu88PHhY8ezVk8eB27Ngn39y7Hoxtj0NoFpCTOf+r/8oVEr6KRmR
Vw2u3y2opkpYyV3csP1yTFHsY506kL6UztFx8EyigAK1m4tD2ovHbg0tFdOIHOHJM4oEjoO4v6hM
XcbVjaitvsTyL4fi6lUkA/uZ03TB5wq7KsdLTqtAj+yxuhzF6nccVucjkC7fXr2QLaZIh/tLtrok
hxawq4KURHMNe1Pk0l0/YpQqFOk1xRYscyCcpAjTirq1C9um8Drba4uZpGpjFRZ4qB/wIVSHMbIh
XnrGKbEt/eqsWo/DjWJeXZ5ALWMkUuMJsqR+FBhDQwyi6eoUTfn27dU7CvqHIBiZuO0g8U3OeXKX
zyHO1WO61G8yGnduri7e6kiNYLtEIR7VcXWrjv/bt4qDdU6eSQNtV/LIsjpcR+5NfoPpFQ6oLr5L
jLBxRaIDYyyRP9yQ0bZPRqaQzGN2o0Rh54jkjFYr5YslaeRxvPG8rK7bEvstLWkHhR13xJZLX8Uv
sfp0Zwy7JM+F9BS1UCyTxx6fiYm5N8HkO2H2LR3BmpnmJl5Qoe8gDJNNNF8MPZ430/KHlHMdCMzD
YnUR962hBx0uW1kn9qWyXiPexJxgxbVKYyqvIPZqDskQOXnCh+Tmp0LFQRQ7NvPUc2cZb3L1NOM1
Ax2Oy1nqBNpTzwNC2UTlqaCsYmmLYy4dk3kFRcW2+6/YZPoe0oBgPXXyQ6igjMHpayr9cRyc+2Js
L00PG9TqCVrko3csTE0dSNquTu0My7a+erfprLpWq5s7XH3dsLuOYPT4oaye73SsvrjQc7upMS+B
a7cbLpnggkOlvy41K9tydZD3WMnn1VPurO5y/AoDFDpm3gLnDR97P3K49guPimVTeqK+DdWSmm2L
R7asgLUUaG2Sbi4pK+O+tdImwMc47K3O+XIqyz7r8+/Ftfd9rU69Keq9ljgfXFxEkFW1fUdW+WJr
6jyk0wctcVGAf0CdXMVpOVcsWQX+Cn1q/2ihhkTBx0YDU7Xr49tio4olGScHh8UY5B6ItbQZn2Yn
W/baAAc3HR70DBpPbhTvsRI/hrW6lFMsQoUo0PH177ZIDUyQJcUyC6bFwWveQOmkgddjmeTaAMol
GMxcMV2lb50N1rNPCYOXbJXweD+UXf5difwwOOh4pcEmVytIaBe20W7blME8L7juGU6z00WrBwvu
JI6N+TWmPU3ODcQ/kDbCoeHRSj88iDf7aaBeyRqaO69g2QDNlrKrQfPrTnuuM9yqfZq/D/bwGldR
ECvQspYtnjpaRzay24J21au8f9db8ccopvzSY4HwRMwPMPL4oMacB6/O93ZjDmflusBqXgrbCrdx
lhMoBCxojykuBAOHiVPelqH8iG233ox2SldjxAPlAhA23QbVI9dasvjJSfXpI5fVsK1+IkcL91j7
6A00gEh50R+mP0BDKty5eKQCkMPI+RYSrZfijHOjHwsjKj4pHQ1XM/5UOAn5qOdfhqO9lBNYh6pE
RVTTcJIiZjog5e9N1j1W/ASzc/Xb6t4tOc07ZTdfjYeHL1SEtDWj/VThEuRGJ1HJmA3JWPm1iQ1w
HHXr4Mg8CHM2ZMK99PDsK3zb28zTYloKwh1gjfuyYP5rNiSVpEaWW19RWd27HZqtv96YkO5XX24Y
3Owy/cUizNrRNMcVF1UnlNN7FIeQuAfnT1TNJro603iKhVifAMy1mfFoJN9ZJJ97R+6tcXlV1GTh
/yrMu0GwezNYJzbU5TgZMrnEUZ2l8QuxRRjrfWoc2uqXPcTOtq3aCLOrfU253zE7sLxCQi7D9pay
ieV5avbYFlEUXJCwHh5Q4omrQmrou7bWXX8a1q8rsY7k0RXYqVWgi81Xa+nwhRBvzIC4ZIyGlAzS
DVRzGG8QvgcOVb3d0v7wmlqq2prYoqsyOodQNdosDKaEN0Nids0+a/eJCduzhA9n12aO4S4hrSET
nEc4PeBr3LkGUM6EO1EgouopnZ1zJKv7ke6pTR/29aYevQtoE+zRSt9lmnqpG9ob2zhHZJr4F7py
uXi6SgPHg7Kbh+23xf+55A5jjEVQNM5nZh5HxymB6GG0NPrqmNR8abiP3+exf1boZZu+lwc31huC
Kc6+4rUlC6xrNtm0Ag6/VRYPmXTuqjmGK3qb9PQBUxiYrorPOi0F8OA6+p23/JIAhjjCBrs08wQb
SuYsk5iJm9A5hMaj3UInHUNkrC4hsMeyj8kQuHZofvy3rvL/r6vYqwDyX7CW/vl//NP//L3838Jh
f/3pf+lf0f+GWIGdhgzWXxLJ3/tXwDDpLkEv3bLID8IH+XfCivib6bkmETAdSc22Lb6YfxVW9L+5
tmFJxzCFLV3T9v4xYUX/z8IKIo3hWR77KQddxUGo+Q/CSpbwRq3CWfr5GlQkYMprgkyEiOjNrdBc
l4wpOZQM/xg6IgRFv6/55ckG88hs6u7qVN2XdvtIsy2VW+4TiN2vIU3RHQxuLmIMOV3ectxqwowT
f0lwAdgVrwaPkBc0NhzIc68/OtodPv+rLopPyNMw8Rf90WuLc5GhlTLam159zzi5cyv5mpBG3Rgt
v1zTT0S0mMjLQc3T1hvHL60pvhK9oRJZi1+isHgCLAjLA2k2ZwjbLtp1mfEVSCJWmey+56zut2B9
D90CpW1JdDifjGDjEHH0YBDetKL8U8WJuy/Np6iu+UkUE1C+sHssS1bgwjT2dT/FPglb6IeV/px3
CzJ3bNVPWdh3AUdhyrbVfnCFrXwtnx6TOv1OBfdmvQ6zIJma69AsErNTeg/iI2QizN7btn2IFnZf
RD6UH2Wuuc9ly1YyQ6BFei+4e7LhS9/QwfpdS8gaLYBEeuiesspwT/UhtRt2orLfexGUFizX2TGf
y7WVBP5xo1JUIXz4LPWsCnrN4Nl/Zk0+LJhYETjUlkITC7Kr5XODS7Fsr618PRvbMOYS4oGYnXWp
nR0X11+cjItfV1rom+vtcoCwCC3KQfROc8okzrpH70aaMaBgdTYXInyyplbFsivnpDpQiiIiTjaa
zqYuQCl4pIx9fVjxxaFhMfDUWBdiJDChVrisTniPtH6py6dZx9WseJH73ELcjcFBPPNntpyQgBi4
/rrOzJ6ahXpDsBrSJGBcD0OtFzVHw07uCQFD0xh0hBpUdWAOJhtfOf4SiY1i3RKRn7Jh78Zk4hed
qE4dfeOhss44/+DA0tyc9mvxpKmKU4w/CIiXcelCYQZS8hLHPN+DUtzXTHe+HuLM6GfrUrkieyi0
n1anJxKQsAV7aJ13WDLmGjD3FC+842q4Ilj4FIWNLzNnjTVVHxW6Sitj8JE0ybgx+Acti1DzJ7xV
xR8Ccb5TlPDrx5iW0JTwtd2InZFHMD11VgxxXyw72Qu1tavncqq3HKSkxENiiESOPqjbfS2ayQlc
caqMRtu1awQAhBb5AJMFnFmkh2XS66BzWCPnQru5Cxv6ijyPP040HdXqYfCw3pgxMLCKn+SIcdDP
3Be3Zl1QV1W1c6kCWco5ARhe8UPyovQQDXH9gPo8gZOIb4LV3wa00q41sHy39ufippTXEAIndWc/
OiTL9mCNmYtZ0Ea2wDWPbxzld+HCFx0gZr0YmpfeTymVPG3CJa/N+ND1nLSAWEqL2c97Io2v7ZWX
o8fUrGwHG5SpNHmW2f7nSqZnfkVYlHNT9yUTdTDgWSB3FzQu0SkoZHvTwhDBLpeqhoQ8TN7UNGqY
8y1arDYIw7pla6tXl6W7TqXTXg1Vv09ECOAiuIxmip2bDCMgUENQJyA0mNgWn2RDIGySTIvgyA/5
TSeG0exC3HSkSzQEKEETC7y6tnpCwlXBRP03a920fVahxRvTOsuc8AxzDju2THCr1q+Fg81+5Cq9
ryJ/aZvlmsGE9vMKEj1GVqK38Izb5q4lHOvbNiKYl00W7/nHoqHgydPX+Xvq78MBTlg0FdCxqz9W
o5KNlzNaYOIpNmNXI6yXXUxky+URMAWX1xRjdEsOxOG7JicynEw2BGXTV0Q1qYWn4EKjXBicrVEs
SEKZtdeFSfo453q/DBHp+pDXYSl3NvAxlussIRsGD7KAftrFK1Wa0nBKY8EC0Ku1AXGKsDE9Wv10
NGtGj95UbLK03KdkkiisTVUq3QjfjjXflhjZFGp65Df2o4icXShqDGyI77k0WGM7UHY96pD97AXa
3Srrho+WmX/1enbT6oK0QtxTY847KW556ZKsVrscT8y0Iis6q0EnZrbMQlMA0SbwbFtsj9IUtk+P
ZrPVQtQat5192iNAfU8Y1iacWGQAKmIPlGmQJKCqwIM9z1filwnBYrrRKvpvjZfJalJer8rZdKtP
Zw2NYjfrzOagRSyqdJ6rtdA02o+1/sIowlePLWO/SBdXWOkyeJf5lvP3WZdN5zuTF5GVs548xjuM
E8y2Yuh8lXrgyafoQBMwbApTIFeMXrWp9HTcZuNbB0P9xJJwKPC9ZTnRQVllDzaPejBqdZAJULN6
vQK/NMJsSzl8dNjI9jU2uRM4VRioCLApQUwORc6snFOjxXGg1wO6UX7LIgbRUk6nqaFDe2bVY83d
XarkG+5UMAy2e06a5buHaxvEPedzGibbZszLS2XY+xm3cdhxlSlretxnvrwgNMiNiilWJ822brVW
mEeFERFn3DMUxB968agSjcKHTiNFge0DhjKpEqKj9hc0smhv9IqGkAjZYpW8/ZachkNXBYOIru+g
k8S56Ngae8Qq5+7MB3929aI/eKzz3MTEcWmmISuQxYcMaW7dFvVu5q7P4p6abJYErE1cFsQahgkD
D3bQGK85WXwOzEZtayc7VPCeAgPMTM88yPlQXBbq4LOZHPNkZ9eJfRcHq2qCdomg67sGP1hrNVJi
b6ybmffQsAZ1d1jjeB2bjp80jheYbsYSl2Uo0I/RMLGrJneqGqCPFwvdVYbxni2Gc8wyVHqRpOlJ
A3iReJK+DCc2AUKz7Ki15CcsJGaSaB9XxxDotbJIzdPivLVV9mW3K+MiHpLtmMHBJUU10B3f7ofB
VoEB7THIjMCdo+TUxPmp7+pfiI1YyoVNQiL7I7CM76N2se9TA2wixkIMBaLmBSoH3rsjUEJsCx0e
Yw+8j6xxD/rUlCybbrVdVIp3Sxf/Njvsh245oybzkUgWhJPG3tCMm+yUA2r3O1xRl3hERcfmOrCJ
tt9Kgwe1zLoTrWWmH0f1rh4aFt3xSYvALWWDRBdSD+w4qwvYpWofjiDGYtTgO7u7d9vYPSZcgU5N
S6V6u7AIg6BT8dKl2100DSbSmC9HcAzVHGR5gSG0QPlsAKv1MEf9UnO/ilqwnYh2ZhT9yhceOKzW
v/N5BXOOsR5Y8lk4ouPUqreChO5YTTx9+Md9beVPkuLYTD0E1KkeTgtgq03U40sfk3ZFxP8q+45a
Wu+9aNS7Z+LXsU1vOliC5eEMVnGfemwHUl6S7UocoigI+/QUWsl2LjGcdPEUzBZj7EgiYGy5OuUz
tJqZ5HKfserGZ82LaDEDZmUaVZL2iI0nwoDgljsNIwiPkHOrXQip+CC4Eroh0UGdjIS10tRqrnoL
EmCd4qtKmwcrB7pY5BJXR9btkc1bCkJYmo3FHCROhMHQU28gY/O97J5tlX5T244MVdVtEI8NVeBF
XgQ2vc67zjGeMPbYp2TJ9pPMjmnK+0KT3SGJswKAYYW+NHEzNntSGm1S+jqxos0yvxLVP+vlfIod
FCSsB/RCs4VRkaZR98wqR2CmGBd15MXXUhhT9cdBDpeiBFuVRath3AGVFyZNUBXi22ZlPGRWTmue
adIax0Z08rpjOPQp67o1ElWl27BrvnNENyjnMVqLjqcgtK+hw02mg49Fk1yKMN7x1u1kcXba1qYQ
ks8lLqBPZHrgWaa4iEq/ExabCTylRs2WfBltid/ffGuT+abB9QhsJhJY7x7mGJu+h6HHBdfNqIX0
JoidV0+rJfzSQGtSVj098GrCgJ7udYvb8ZyBI4jd5KtTOc5htHGKm7+AWt2jC+GHy7eRGCidszTK
goADhSJxiahIvt+ZLSPffGdNv8y06UjON28qI07La3hjgYcIlM7azJNca4mLcMGK1ECHFKtANO3M
WJefHX9RIznWhuJeLPIlNpOfzEjYA5m49tvrIHDw6wU2/Gh6r9EGN6EzH9vEfZ9cY/Tr1n4BsBT0
k5MFoS3vGyAXvDtUs681Fo82nSnQD0nVhmuywjEOqSEA+NMbGNRO8zw2mtytXmya7ZKLUfLrIPlC
7Y6YkxqAqRNIOrAxfetxtrHZXuRxnJeTKUNrxwXvaKXprR/x9+VFgtAfpY+mnbmBAcZ4L0z1ZGbQ
DkOH5VAVJp+CKgOW3FzZNWFy7q/FDi0KmNfHzwMv/8WjjMGGZ7VfdFT9kQltnDQosjNVaYQegMt7
Gm4IVV4V+FMj4keU0+zES2cFnazPVcNOWKdqHEcIBDJc7DmjnTdjJ0jmQ8Z7EQkxmu6BTDrolrpe
sn01TaLxtqJ3ITyMRkyGXNqYf1iRNU3ExlcVgeV8Da51oTeMgsNa5/Kyjj5Q9ShrScutNeMFasr7
OXrXABwcNKdrtklWJdu44xaRJz9A6YyDDfbRt5zhAHBswBdFJLI0Kd1k52wEg0PLBLkCMcAmrCpr
CKDdAcnQ51dtBpaY6NwQfSb9euOMbgcwCnnYmZotxjUm9ww9IrKk76ZK7JT1mideuPMdQ/3GZoqJ
qEJJyIj8s9t7bQzy6DH59VNtwNvsJtIu7qiWfZGq+UpHqs+cb+zsZEn9Blb8qLp626Rh5GNowJQH
KoK7sfXhhjG9GvGwriZtFh3ZT6OKh1gh+s49W3rPIlmb2PmWLYOHPs6Pdqay5AySQsNIQrYP8J+3
q73wnYqhx8hbIdf4oDYTH1bUFCoIa43BN+yuQPuI/sW45moiMbxja58lZea71CeGmbotbEBZnSzZ
tkZv3CQuiQXXYZfTR+MTTrm3RBRv4O+4Pihi5DHVXb785PvCHwa6BJvsdoqJ9SE1DEHkMM+Nknlz
4A5rYrwI2XGiIHCRc8Rnx3gOhB8GwwonnIEHw9wezrkjPW6ndYFQn2LYWB+kXB7bmag9y03S8cA3
t4XSghisaa89eUBOnfAnWZmnxUo/JSf+IsGhZisXdXFmZkSnO3d1dz+v7NQeiGq20lQ7wT0VvKou
Bs4HgKvRSl4F+vUAdy3d8krrN9NU85DTyFuFZL9aHXarJW/RwAGwXNuV7Ers6NbjTGS37M8r+zVe
4dbAYEl4f0/AYdVKiSXtbZgEsntdrYEKSLLsXbjlw5btVspstfJmi5U8O5oajSU1uYUm5Zc2D6Or
JVE3AE0gkzbcEqk+1v4XZee1I7mWZud30T0heiNodBFBE95kpK0bIisNvSc3zdPrY6uBnpEgSAP0
uTioOl2VEeTev1nrW2hy2OuiTb3qK+O2A3aLEhmrbK3QAK0kXJZz22VKX5KVkauttNwBbC4Wwp9l
5ejK5T5cuboJijj7uVppu3bBPlulS0pQ7Xu2YfWblu1drNVjoMn0Lq/mgiA2G0hO0L7rWERna32m
SjEEUXkRIevm1qFdT4D+zV0hbSetbz0qK75KzT7WifNiDnMUwDt/MEqptoqtAJLok2bfdZa6jckN
hiCqNBts5fg+IoUtYTn/EJuM+5TVZdpMNwe73gbhQnFQKwvnT92ZpyUMj31BTmJbtvfYoCeXIvSC
I7aU+FgUanSBikHCXc76vEFWPNnzOarkr6XXdhgCFQ+xqrWJ0oUJzuBcuwVUYhduesv+W0FhaOOM
tyKFXqKt12VHox8x94Egp2+LVkOmq8mYrfuMeOXeC7NlBysrO5R0EYMD9FFvAKGro2adVGHu+3C4
NVH87JTQpqV1NRtaBv8nHKrhMAHL0I3QrWcQ8I1sypvCttW7NCIolEa6ran5Zn1z0e012Et6UuCA
utEo9lyllRsu1XZYwAHM1sJmgWdnaw7JDmYevW60H+9O53NyisVdmupNziqoCktdumhkV7QiB6be
PRzbZgkRVcvWtLIPZ5LlXd3T24X1EPD4xLQalbXFCbjPOjIu2ngOZHDJGz4NaLykQ5osmTCWA10I
x/7Q67bhdXMTuznheTNzP6t6FpjgXCVDT+U44klp9CdJx2ucNf1Xyhhry29HrGB0aAnMhyFD8Gbf
U0rjsiX+7ZdhxMh4YzI29fKOAsdh3KWNno0QnhfGKqVTVpfXKCd0acGvvTWPUToTyKxEpHKOGoXU
DO7hP78hea4K/vff/+vX9N++qpp5QxT3/wg/+Ne/nZMv9NbVb/+//67/8B91/+Mfvxz9VO5n//kf
/sX7B3nuPvy089NPN+T/6w/45+/8//3Ff/Lrnuf659/+y+d3kZRu0vVt8tX/R7SdrJr/CGH/f+w+
8JT8/N+CJnCB/HP3Af5OX/MimDPIsmGzq/h32fMqpjRHUfhFldL+X6YSEubR6GoWD52KuoZ9yb9W
H1yewBCh2ClMTljR/CdyJjT1/+Di8cbYDq+LpikqLhWZP+rfe0qycXKstb9w5aiFhp61r0ZV5Yh8
lLcR07QrwVqiqEBt0bXNbvSa+R8aWiRosQomaTR1PSDvHUprfgEdFF+hwKzt6qXtbUAcRWdD9i0+
jcYUW9uGUtYMSLd1etTBJiQcHGlrMIUp4+qksf9kvk1IY59p41Uu9McM/HVnllxGCXtqL2EO3TF9
g0xmPtCpZEGKGyyQG/0y1ttWlRFNEboJBb2T6f7s2DgYs6YT2YsTheKdSE7Uz8ME2JnfRtpOm4hT
mEavvPIgKU52a9mkNJo9wJWRWiHtybJC+x7XtvDTXms8fjqAnVBX+OlSYl6/nUV96KNsIqIsGOuL
HvmF1vu8qicnrcRZVA03be8XyUyeq/PZDvZFJYpRarVbznIEvzvBxOomVXc66QOhcNcM0bqiQ0C1
q6qVL4yjke/S9lRqYL6igAHIVmV+lktoURJyech4JyV+FbXQ4xbLXuk/CbgYafWHa9csQGY5Tqln
DZqdqOLqzA95/CdWvszqqCk/mnN14gAgAG04caTdwy4eiEp8Htpr26n8kNci2qObcmQpkLJfM71k
fY2gptgmTux1HOREUQ3mTSiHfo7ceo11rg51VPqCAPeRIU1Z7qgLIY7pnzNA7AkRnNCMnaqNbgaR
hnIcDMQx75M/xGF+ShoMQNi/duYPDmNXqfdBNTHTISJd4SL6mIkbobyTBQv05Ygqics024oqOmbN
k+o8rLF9q5BB9M5CEvsfRkCgdC6N0h3w5ra3rs6eAQlR91PDFwetMb1BfHSifYrT64R9pAt3Zl74
E38tm1pMiyWUIgyCC29BirdhzTQMK+UbpvkYn6yRhOjuAICmQiDCMMrTJfmoy0dTqZ51BaqU4Ti3
GQpKzFAqUy4G6WNd8+FQ68kUdpAeXccIFgklLzGzhF1cUvoUENLUEhT7Pt2OXgU12CfZeBdDBm4h
sIuSFQEsd0c5ivJAJJs/2Tu97m/JRIHBO1QS5t6G57hn2LBc1xmvMBYPVi86+HiyeF5hWxZIbEa4
CGwXeKhEurflOyIfb8BCHgooIuYXuCJtYD3Dd8XsxU1RGjizu0z4kw0sT2S/o2WPh58BNepMiEPa
5t5k4OwnRQWkCaV72h6Z4IgWwsQNPxDl9cnKz4IZgq1XZ4s0G/OtC1r4O806nX4aRmxfqBFVFGtM
NEX6GpoSUrnId5bey20euGJ9YZT9em7ZKmheRvnUoZUQl64Fb6cDfaDahUbToT3geGJ0bkXXuODj
rXXoV1aLimR5HbiJSxUYoc5MISd5PTS3U217VrVH63dLKNlXyMIaUEWSl9ejlCkGoIJ7wcjPBqZj
3JTqxn5tI0k3OXqy9ZsYwQwhAI9xMI8KsaQf6kTpy9RJ1gKnoI4308M46a5gz4pjDHjQt5mcQsuk
prrb2K87qsE0/AMnylX5PGuLiOGm2xktMSxL6Ws6kRtsGiO5fhLZ/DBruGfTQSOwXY2tXUmzlWpA
JqFBUG+jqlbRSJ9pGd9sqQo0QlJY9MTEwMYoXnpap5ItKtGH5o14PW/uL4zu9ARkeGpCNdMOsnrm
ZSQZBFFu68J03xYswpLifS4vAOL3ub2vLFAfmFYqRIjRH/IM9s1oHOsQJjI+b/NJmFetDfn7yZGv
WC9UgdteND5u4D2uDGi/PLU2Y8j83WjFi44pCVEQSTlXVRndeZY22BmvZT3s8btvM+3QlmiE5HME
axqZLA8gQk76JnuXCMFM8HlibKfFLMMRoWnmThvSnYTAaqmYko76njjTuS6fuyJ1c/ZcsKvWndy2
Ix1tautHL+ko9VHyLn+nxrioxa6cfAd63rwofjmx8SVgXHmladnp8WrUYEdUWr2nmLtMi4Opllzo
poVMJ0giIMZGIX3hf/FyZHwIdNACRN2WgMHd1A6MWItdmOxqhdyh1PLbVZBq5PEVZv22tDH4sEEI
2XTG1bUsPkbbDsyo3ku8A02kXosx/VslHO1KREJGZJ0apOfTXuPwUtJrpD4aqExWPARWd1qW0DVi
k5HASz3Ne6Br+9kwTuq+NdvA0ZeDZUnHhf2JQweTl/hTBAHGTfXgWEA01D3WIGw5VFz6NjB8+asc
R3vdbO81FzMqtlPREBKXvc64IKbqOBOw2WDtMJ4M69noMHvAoga5SAzdnL3j+jjmMQOqzLdYTXUm
gssMd2fMrVupd0uGuIUHhGBPeQ0eTCz9T2Hz0etXaDpni7OR+bRfSvRqaJCBwlREIrdeqjtB46Qe
JuvEMF4mgv/IpBxIGkGfzdrBZDQ4IQuzBr7i7lXN1wio5hiH0jeR497E7rUq7Tuk1LtN3npRVJ5k
f6TyPXJalsbfk/ncLe9tqh1SO/Mc+cUMf3MSsjKd5aPicG50aOUFwURMTquhuhM0fVTm30YYPvCt
fdjyERnTV02isz3jGkQpy3WyMmSCgXNTtad+UxAlos7tOc65chRa9KzzO9xyM3M+efJhjV1zsglJ
bZlcS7zbyGoXI3AwLkwOpPUSm0t5VY3Ik4W1x7XsavpTUuzkUd6a6+O+XNatOfRPVlu5F8IuxM/2
qujzPVMZi5UfqUPONWQXI6kDrfuZnLc5l48RifNC/+0JGcHMWGmjX6zCvGlvTgc6sU2vY5thlhI5
xDVoJ3WW3UY+h3OQ2bGLVhKz51+5DL28jU90PR9K7FwYSxKsg3Vxvcmmzku0J7nBcdzpl8XYGRZX
J2M7Q0U8nOfABaytWhINUp7l35Z2KcEQPFJmII7Zaf2xqV7sfDikzCpb2VeMdlfFfApZu0albzWT
t1htDhZLN2FNp8pyuIl0LC4Xyb6bqxlqS+OQl9p7Re+YQhCpnKCK65NcES1jJ4zKjp3GxrGO7+F8
0+KWA5bDVbvWBgCgUn1U40HF/rJUj5pZRnog3wThHNFt8lPC/ngifV3Aj46HZx04lwa9q6+ZADu/
Q7yL6pCQHjiMFTSqOARQl20SEPQJKQiSqj6S5oV7tE3fQufvYP3F9Wo5z4U6ess8Q7pXDsWwd4oi
YDiEzVOR3pcmflvNV+1ScdcsrtYwFdMqaAW5K4rOJ0OqUQ5jGQFlL7bOwzZ9BD94pbH1MirbOuFJ
v5ndFWbepiTGtIwuoVkwwxOHlmQA+F6M/rBTjmaAnhxVKDLEZORnIOeK8TfiFWtgoYK9TuC00UR6
TgrDMyvM6bit0S0o7OLAwHF4YCip4+QV8QkzlFsxqJv7UrXwdZnX1c99bp9TBK/tsspmH7J6tGPy
mdN3J8Eruqj7biASi9BWKxnOvA24lr8jh5JNR5fEy7m0/MM5qNrkcZb7KuVLQc4lR6E/Dmvl5S/d
ndQGzyJuryEmSWR4sidfpVQpZecLlZdrsN2vsO/OBvBG+U1h4wqW7KuJf3MoHKp2GBrL69tj2mab
oROsNI7lKI6wYbD7PHfJj4zOhtdtE07tRpOZU7NPJm8ORjMpFOoNdhCfHHqokhxNxiuS+WGxIYyd
xDM5VmebGG6Gls18zbDIzAZSH/Y2teoEM/b5pyWHJFZ2XoRpR0fBGs4pdGoy8JggFQy3++yaahUB
TkwDiIJJed2quLqjK3gyO/4TJjZFEV4ikW6/+nWpWMjWUYLCR+IKdgvPauWNxXGU2ZAAfyqOPq6l
bmZnrfkqehwhuj14NH9QAGHguXISP1pA4bKOHHJ5j5joAEgxIRzXEIEJmQOMJrmfVwKpCJE+agmQ
0/hcqkhBh+s4h4cuu+gOv9lx9cgXJIyu0y9Z7z14PRudgARDP68OsyYTu1Wy241HB5qjA/9YoPQZ
iQRpUDWjkajsb5vIk3kAUFQyPhmaAM980K5VVP2bY0KOl13KJFoSqj9AhU1ZwUhOssOXW8vYbnhL
cSd6bT9QLn4sPMvt/JW1jmfW3Y54KJzcvBsLhlSMRSsCzLW4q2UGQ4GWExbYvElGoLFbJX1ug/GV
AuE8LvLWkvHHjv5IAi0CtvOUXpP500oEfNxoQ0o6RFuOC5vzhlNdhAXVd0Zu3IHxGR6SnUKSM/Sn
aD6M/QlOGwFG7waWhRRzRRURz3wlnF4ibgvhzhaqAjoH4Q6vKfJkLD1buT8VlBhNdazNM8NPPjqu
YPuKOoWT82BTSdd9uKv117K7hka/UyeJoeRzbfxBSLzN+bvJySVHHlJG7aYhfkUpzia2T2F42AEj
Wqch/9KT12Wc95Y27mZQxqSIbUU3fGgOSiFwkhHT5i6gmEHZB39LIIexTikDNvkCR8HTsv0iz7sp
x6IZRptqIOTWkfbFeZ6p76zFnc2HMA513eyiCc+BfGykP2gitzqnf33o2YFWKaYExChp9K31P7nz
3NFGDcVTPc5BrhCF91jav6MzBGNGIaRons7y0RbaTp7eTWfZ9j1sp+TYxAc5Mv2kq/bsjrdKguNH
kk5gtL2OpB5VJWMZXRhnT0+Ui2k/+rHZcNGhksQhL8oC/yzQYT4BA4A6Y8bKPObLjzJzC8AUnpVP
q91rOiewxC5vZNSI60MVQTKFLz3ZdSUqAsxaf6DmlpjrwXP4BXTSZXkYnFuDjXPU+kIpg/wQ7SKZ
zZE8B0tWns0MKQndnWJkD6LPDqnS7AUORzIOYuquyEyIXUZIMPpO/FmMJBbNDHA8s8h8ValdOsat
PbpJTAz65A1sguuRo2IhYD39NtLZc+zyiLG9bp4nKhmNBSVaBj6fPxJoqXw4anaNQuYyU6KK+dah
ggmRjy2obBmpcGc0b0Af6dw7Vyj4qUUNorlFCSAOBlmH9vxikUYTkveoIU21UMux7xxgCDn1ASsm
DFtUVMpHjN5Psh9xhggemVeRvPY8S1YYunl5r5VbWT/r09/VUtjZZOsks9uwGIL0iij2uKZAS/1v
DSKtGclu0poTZBjYZvdwJAavxRZLWo/UOZ4yvy/ibWZjbO2U93D4QvzlkEJkGmUgohe2bo/8fWmv
HWfWhJho0QWu9pTHWWZeL7ZK08MOXg6j/mb2eA7QgiyD/RQtnyNqsL6yiUToTgLmfgaZqVV6D3jw
LGQ+cWx0NVCKuPaUhY2zPbcfSD9f85jpmMmdjq52LLtdwzAoclgozR8wf90Q9u0K1q1VaWePGECm
vwvtop6+ziPke3dWTHdWi0OjQGhlxYFfR0tNeGz5x8hgzoodduDiZEe4/ET3gN9+pEo/2I2y4vdl
n5xnV80vtgW+D2cBYuB9j3ClPxKc8Cqo+Q3ORT18a2kJhqkNmHNzb6V8+i2XduRNVklQrfRs0Hqn
0mFGXlVOjktX6ZZF+qInlERAyAcLpyA+gF4dgxLUZfZs15XXsT2l+/OjcN5CQ8d3GlLs2M8xOE/Q
YJgTC5CiZDk52a433xFrUEDGu9Gyz6OSnQzzvvR0wBXjS5o/uQ39OAJ4Yz+bTuil9kfevA2p+TK3
0xfyxI1zIcJ7q5FC3aEDr1SPKBtXCLLXjiiG9zFkrVzFklh7Wf/isMmKARTXvtrcVBi6swkanDRp
uUcf9ajUa6IAjcm1F3LSAE+ImLeSgk5xDfGLBwtEeBnESxykQryF/OlGR6BCW/hWAx546Pcz5ARB
bGHdfHdd6rV2d2zpfZY2xUHvIkgAF4uMU3ceyXr8X1Puk8aYkFuJrTOfekGYp8Gaj4ROVQ99Hc+M
JQKGm3u+hwXEqtbSjIiDDh0wUj64CHfii5PA7J6i4SQT1CiuQFAT/RH7CheuIr65iaX4miWvVqu7
re0vzVua3+30NrP6629FpR6Bo41Pdb+L4n3v+N2Lou/ByLGtzKQAHVnnZNsGnTv639T8bPLlKysU
f5Ko7GLd74CwKf0qp0SaHJuJO68RnSXRbjWr7fmngOVlJg1bn85HfPDG0mxTUTv1I97V0rqP9q1n
wMFiZSmGozQSWNj4I+d7T/BwGaVIxeanRGVn3aWfzqwiHsYYh4lVL1TXUhRPwGqvlQvSM082crda
Mn8i/zhVuf9Evc8oNlCYHuSOYF1uWNVYIxlzvptHyYMRwd3To0OiQ/Hkgi/bKchRfYAb23Vsv7Tw
Q1p+TQjx+TJxM9bbTo3fC5QeC/vlqok+AZQwcoXRaYJSidblsjdWBX/EwFDvNtnSZ2Q9JKd80tW7
3p/00UZgO+FuZ/Jpqkxz38AqUBF0yHlgRahP1iC52TwHhvVXVXYD0/q+hHsb/sjzO9U8CmrrTaua
baT8kVdr+PCpjuLMWaAvCxsoOrfs0qdXWDgMduKNxYOHzGpjlWilOyQ8Fm1sPf6ps08z0d04HwKF
pCqBTDDK+8D626sxTbDgh/0QusW0Q95mhcq3ck/sFxT8+Ls3whMLUXOrHH7m3VWPyR8rJNcUwL+D
+DzvL1XxtzI+ypHleRH/SA2XZRHeoOFjXP9rEJA9oJJUX+GunfsqDHqebUn9GR0QlMob1fdWl9Dl
Scm3NeRgoxtcAxmzL0aa08QGlFtd710lppwgxoUL3ca8l8YmcR4vUfFLSARa5WvBOCzT5muqgDDh
loRS4o1Q1eOiozd/qky0CDJo3o59fowUoNi2OaEtSFkW/ctmQ2+PTgDD+rky5oOtO6QKkYQ9QK94
gYrB6IBZCrXd6LyZxa9R8hkc7MT2U2bAXe6HJcp9bteGsZqeB5hKMAdDVqHWBgDh6bH07PgaJwBH
JF8L7dxYbwxzOIP4R1+JeCQ3d2N+sWrsJLWZ7kiBc9Vh2qNFPES52A1S/OgqbG2QTnrpS+0dr7EQ
1aFHITUBKyogX9yjykp1bLN9X7QeCG2dfblU5s/E0/1YMaJDGvtiLnyk6rkI4uYjtSb6anGVAWd3
aBfh8tj0BjYro16fruBnKKVeDfwcQPcB6m5qjUlb05w1J3yb2Q4To5Mo1ZH/8FhnyCdtfoq3YXle
G4bKaj9IWPbVbN5ZKn7N0hYMvWoaH7r6X8qoXaHWL4Wj+SnGjqdhYJQX6vXecL6Vpd86QxK0feen
9qGbtN1Yd9gWmVbBHUiHt5zk1aySfiwJ7rDtPKqaJZOcbm1FvyYhjHlSMig39BDJCUMClsRN0E8C
8XdxYvB+JK/5CdPzvmurfRTn25Wj3zMTqGpQYaSvdeOlsob9GF+174qh7yjnnxYrDz4WTH1ySwWu
Kg8tGo4tdvJmaH+JwMsJqQux0WAt2YNN92tjDCKUAJXJtCchZLw+x4IkW8go8MJqBRnuhOPfGM29
Rp5kRDrgvJqKVB+sx4rqgO/LSQOz0k0GfJ/duI+LRdpWnFJK2z/safjSwt4luqmFwcj3kz4tLRdM
XjLJa0DkxPtZYyQ//g31zjNZVYwMCNktPDnZkMALCBGCA+oFjFEMT5UDqRqqgEwpoa0ZLYa5VRlS
S6ry3i/jAdLkXpEW2ORryg/oTkn+ZCHgEonrUn3u6wmrzgz0K7yPI36epL71SnuyLMQlsrIfREdH
8WGPHUN8iDakMsCpWOH7c7VbdTHMPmGF0XDnlWdk5h2YFE766SYhoQhvDVQLbEgoEybxyGLno7Uj
6l70ReOLkoNuBwdnkiqbRN/Ig7yOh79SZEzHqtfoRzxF7PH1k6L2f8hHQdv4QmgAJDdtj+CFI2DY
ScY5l0PPZDu3zD/T8j1I0p6KyZ1zLAEliiUVCkQmyh89Xufe4EHUbt9RkknxkbJkbLvXcn3zYoq6
btgv1q/d5ueymoJ2XtwK126JVMjESlAlZIxYJC8I9RWZAjIZm7wbbCKFY90UIVw4lhv0obQmYdX/
6bNqF6eKa/asWtOghmiV9qtq/8PuuZtahtFRJO1EiZm38idmFuiEoYC7Iw8HPONeaoK5u/d9fM7m
ySWMGwkWe1+aa+wwAq5EaFpkYsKWRqYfKoj51yVcJL1yaLpI601l3TuPftZeDH05GssKwQdNpuoX
JeThnt0sIxYnGa5RuOvwW4ejdVSJ8CWjc6c46Ls7MpsY0TMPQS8db/S+9tcQgoI4n7YyDwgOr2ER
ue1fmwdyaLE2sCpi0r5lh/deVq/SqF7zfr3cGSsk4x0mG9kvEjmN9lNJbx6iiy/oDEuzdat700bs
QwmvaJe9ZEh87oRQDmTOVSUDhA9d/0hQ6fAFaFD+rZFHihjqUj2yZHi1KH5bYTGbO2comPNBPNd9
eWiN8EvVeYurqd4luniSMu1D7SiVtNIMOmYwhSxD8u9BsWVBM0iXaaYqghUm0OXIoMtUaqXNGBHv
m6qujthIqHThzC/wSFn1wlijGS+JPROcpe2liGGOTYg4XWTql0B2eOWYIYTfSTj4UMP9PIteJBR3
jbUEtKfurVkFy7G2tfvlkC7fWam7UweYrNLewxTjMHlt+psu/dQMUqZuxIn/jgwqiBDxjs33rAWa
SncQX3vuTyASbo0es1WfpUnZzTURSUZyryP85ujArW0PEoN4jz3WPAi0dOCZxv1/VoQGYjXd62iZ
Sbvc6tFDw0JFfp4sfCwu+wJuX9v9rZ2Hmko7cqOAucVs9i9YLaP6SZ0+x5KhkO6lDn2Hnrozn+yo
TDuhdfdhsX+sgkEKNwOlbD/xkpSfFQ5PTRiPuBiPsWSgSE7PVQIQTquDGWG4YKmuGelpFh2uzPFD
KZSNMip49CsWMOZOYlGiUAlaTiBJ56kaaQfUTcthVi/9fRqoXUxOfUs3mPTAtwRDgzel31S28zNa
8UfLaL0yMg4TbTi3HH7DTJ5nM/1ZQo6F7m9VIP/pymxNSMm09sKBahgPWSqQ4CkqWrleYeIRvue6
so15NYuLQ/wJsYcCZAN2pqV5NFV8NiYN2TVitU4+Ip+QsfeNPWFx8pdgXtsSg7vknx2cFASXfAsN
09rduDo5sF42NVxtLVIYUgnPcqDKGZmznCsYwXGMR6Mdm0sNPdKTGoJjtFje9CY5X1pLBeggIYdX
b89ex/zXQPoehxqZTFm0+E2bE0aUf7SEObgMYudtXA9ElhKsqvRxGTjpGl6OEhKZLzg/aaq3UZKL
Sxp2HF8VeEpbS15zHdnfWICKcwCpZZW9xYGIvxx2ERUTIXeGQiJ3vUpIS+wIcEzWG4SxhQZrgR0U
SyJEjfg/0/ExjfNraoy3vmV2QCOkur2tI+Ccn/SieeSTgPaPohaN43IfhjQ7hQlpsRaTTL4mxkOE
LG46a46oRB0/zBHhpQ5APcludWxkpheJsy731rZqEftlzYsiFEwDRT97StddMgLqti0enT01pOuo
KiaARJ127ADLdNnbzFHWD8/vs3uErt+HgAAnX+0UvhcIGFUIV7nQB5JWUq9oqH0BDp7w4NLI22yj
l4gfvERgTJaQnLuSIsgfyMrdUC3Mj8Yeg2mZfEVco3I4D5tZLL+WzWxfjJ8MK1D2Y1Ii4rxEB8Bm
c8zbb4miDpvQD9PYmQNxwEBGlXTtjf6ei27eQZeC3eVJLZmOI3RDLzdskq6p3aoFDxjK9lutfqr2
8oduHFNM2JEuaFY/TRSdY0ikG7yQUER6UbtoEf/oESP1Vc/cmFFzags6kZIGj9kwTp5hMN1yAMak
Aic1x7YM0kn/xgJekXDZIa+d/AUfM/zSf4zTUBtY4yv6SS+vcr+T2PohrsbGYRpoIEZ2DWHXfVua
rQZNylBxyucXkeSWm/K0e3GFlh5RKOT3onW74lr0BnJRAe9hAoIPLD828TRTHJcRydNxFh0bO38o
8vAVyyM1k6EFBoLDgyIzg153U5r0oq0+lPjVlPrFZZNIkZAMwNSc+hUBjoNpGMiJKYcHfWFLMWP9
DoyKgIoay0SDDbQrBkbdVH3sQdjN5O1XNsfCByTGyIO3OYnTXzHExAHDlHLVqyqZ+rXPY36vAFcj
IpxEeTmFx6lSbpJ2zy1V8yLUOUxho0etz2et+BtlIlsBPvzkEgJ+GacZYlE0sancfciJ6skRUisb
c0BR5sLFBC68tk24XVP9qZSJsCyiz6kkyVTRbcQY5Dks8Yz2qdBbkhSgr2eocKHlZy7IDwJWQ14v
ieWMU157J1/8Il+zrXXtNvV66sflUnkWrqftaIwH8kb9eIWOCaWkCDZwnNaDdir4oly9ZD85li+x
Y6R8jObg9+G4sdYnbYjts9UweRuJXzfRyW17SQSiw0thYgjw6tYiZmboTuwDeL2RtOPhwpdnrbZz
MmwYADXARvO/tT1/GkWleIBSUOUYNER6y3RP1woPwyxApwm+Jwo0kl7Sv5ZUPOaGHEKho2lrsob1
helZXdgFyNkCglExjnDJaBOSkEzVhq1hzk8TfmfXmpWr2sRhEGWIyGaVzQQfGOnTDCljeFBmQolp
G+axI+vInWJYaYgSXOAmw71l9B8rI5bB5HkMGRAX66JI7laecKjbGDYnoPbSc0O+Hdw+23egOFup
xdChRlhXFgo0KSDKiDrDF6j6WHJiGF+sKSy3pT1MJ8ZMNnOqMWLnG6PH3uiGczNLlBzpGLGu1MTN
mOtlPyyKp0PtYX0zAVLij7L1+e8Ci3OS2muhaeiYxA9PbMUwG/mSIklg+2flQUxWTmToxqG/39Ep
0SAoOZvcOURTppCWmzrgfdF1sSFXESsa300ys94gl6HOjPwuVdpEO4WeOLali+gxo1WGFbkc5vu+
MelsWMz6NrYavPkrGBMztFuo2g9Fk+FWNir5MZxuumB0Eivzp4M7A4YEk/PYDJ8dI6JkLBB9ZDIC
GUsnGrSxb5gzTTfU+xKgavudNync1kjF4FqNvyRjYb1P59ewfYfjeldV3byYkv6ypN1eRSTIiCm/
Ws5PDjA2aBby3UKGLAjL99MwH5YYo21UgXAmcQswwNA+9KSGrTh/VG3iBGmDGEK3uJyjpCFkxkTB
bUjeYKDS4Q1tfGvAuppNyVNUMD8edZ5es4mQ90/mmzY7dy5hTKWkeLuEr25VRXlUnJSxop9SuNK2
2UlB31R3iE7YQ8wOQpn4jQb9Y7aAbA4TEXZpYtwASKP9H99UsyYSfcHc67RI5SF7/FG0+SdabItN
BnpTeQY+bpbvjU5rOOsS+j4ckGUInKuGMcjqtnXzRCZIEk33Nl6KcmtAaqqQz/lxhxhKsjBetUI+
pFJ+yqK6co0iuXLX4tcspLO9/mxmi5tw7K0b1c2paLV4F5Ktw9+mfB3khQEjPZnkxFAUnSmoZNzt
mMh3sY39vMfAHxrcvZ1VgTEnjoDChVIpXL85RvmpCoi5b0SB1JwNZuFK9Fj7di0HbIqHqo8Vn6vk
d4zioNHS+MBKbkMe/O8Swg8EGhcFnaYzKV3t4rLh7HgUeXaYz7DIHo71hBJddMpes4sPB/DkCYTB
DbErEX9Dyl8vjo1tYgEgUSbFr7KWHSTqza5YoyKL4tkoI2djtJPsj3nxG8o2IPSq+u3oUZdSGrx6
ipU92geIXn1+U7LiCMRt4bElv5o0idehyJQ7RXW661kD1xWZ8P3ANQgdgOU9JayLzrCnrQWlMuMs
7fRAnYkULDMF87SCNq3r3pz/yd55LEmOZFf0X7hHG+AAHMCCm9AZkZEZqcUGltKhtf56Hq+hNtLG
ZkvjYsqmp6e6K0PA/d1377l5G+3oWqj2EpdPRDnPHCoqsHn5ABG9dDN6GSIi/Tv2uYaLvLVHsguT
ESYbKxAozC2VbhOKDjmNakMKp0PPPEeRve9QgrauJGnby+7Qj8q/xKTxhsF+h/SMPGW6iJTeM3Gz
8poNx49XLtfSofrVH7/VzOlN504Gs745SU+yck4PbvgNuJuODRomSMSycGowLVItvU/D7DmNIDum
NhDOye4fzYjoUNgJd6dEwGgAXKzXp6RNs8dJed7bKDpQ0DGWSEpx6AaS3gewNviICSeA+9XydLuJ
IXWRvhcEad32sU1b/lZSfgd1cW8tFFCBYNylTMeEusKK0ia28dCCPcXGRQ1A8qCw0B/AzkDGwxXV
VAy9EzEvewT/yNzOzbWAoon7qgi7a/Zm9KgQRFpV96Vz6VNyr06JGSOfK+ZRWdERl7Igz7w3pMLX
mdAOcP3x2Fs844YQht6ckbkrSyghNrVpKDqa+Wq8yYgeOIgIZyI+7Ppd4R04VdmigxLaKDXVmAGL
XbEfURxcOt0lYLNVUdJyXb1agv7YUUi1LY3qYpgpF+J4rigtSFFlaEbaWEIcrJRnUjc5+NSoTXZr
EONVgGDgcFpOWTLTE5Dw/zRIP+ZNtraswVuFCxew0pjuE9J3nH4gkl3vow15bnBITxuL+w+xJYkn
G+fQYWxTMldSXJRDhBiHAXnc+spRoBbVjHKLjLgREg2Da621Msb0JZ1ddtteXW746iFDtI/lHJ6g
2Tz3wGWamL0qTS6W3s39skb7TQkq3kyGfwYoDAmH0OJs83OrsH0rg/7TYVYt0947E3tLUGpksgtl
8VaSiNwXS0tEYgyOnBrJOY3i9xbg+t4biukq0ZzRPE73ToCU0FJ7D8ayNw5iNG96G69Tm9IvTgnE
QyVQSf3uG0pHuQN4CI27676CgLtPhK985QjOxIFPJcUHPPxUcowwGZkVjToEvynkLOi4SXxNQQSi
GFEniTlk+Yzi0b6pdATbpo84K5NHOx7D67y8EJEnJMQjhW4+vsTX3EtOBNEAnKlSYGkhBawQr1HX
S76IvTlgVA6pB8yZygrqDlTFJjUG7VNFhOo6fVoXeYcdm3xMPVnsPkDIsBGjAVpNp6b1vusWH3WX
4nFuSxtQYr1fSJnBoweEidsa66IKv7yqoEKJgk1WvbQJJWBrKrwmpsVuPBAgWFtJTs9NWMWO1Vsi
4/7GtkFcLwb4YuAImBkj1gtd9hG3UF+aEOsV2FAkGdhuG8fvv3KXqy6x/g35AmdtJhZvLT2omzw9
c0vmA7PwHUIqgKLilh+G756TANpwK4AGGS146zrynjnirM0/HgP6XzM+/yUX9H8uLEQhjNR9MH8n
LHT+WGh6+Pn6n1Bpf37/v8aFqJOxLUnNi8/BbPrkiP61gib4S0hfOIFrWZ7le+R0irLpon/+J9f+
y/EApQWeHQQBmBhyRG3Z//lb1l+m5dJA43qWR6idiNE/kBbiJ9MNM2VGNqG4+v7nf/JMYZn6pw3o
u3F8B234v6WFSmzxpEmN9YJq1MUjOygPT6ttgrHI+ubFcMj7z0Hy5Vg8sYWdPDUiYfXNgNENv2ZH
rJbW8FXh9nSg8v0mCVv84gt090meP2Pu/PEEYwuXX9JCdMyy7BZreyZMTU/WscD3Qws8xBOqSNZB
7aIllyGMLvbkErJIrbcocmKiWGhzM5kUswkJKAIXRG1t/tvEXMeiIiBAR0B65u659iXPimJheBdp
siWgDVVnwoppjo7BgcGtSECqGR4bAI8ovAbdkIOkaJuiTZzC0E+aj8k2UTHy0oVtetQ92E2FGif7
ttmgknEKcLMN9BU35a7r6Euvlgm4A9MDt04tkLVGSf0IfK07qn9eGClBUOgrNFIFRDpu1b6+XkOv
4RCfY4dZd+e0mJOUM0SsGWdrb4iGoIC+qvfzGxd5qDxL99C4XX01lkhWpr7gz9z04Ylegdt+gsjB
ZSid5R4VsdPDgc2UYEwdrRDeU081NovV4E64rws21eecTU0TL78ikrwDVsHoUfXf+bIUdAowltBi
cWn0oEKg4SrxA5R9PcTETDO1HmtCPeDETDquHnn4AF0qPQTlehwKe/mTe25JRJ1zlUi1t6o9H0dn
x2EcMFEVerTi407Kl2lLdXhZIfhhahzT/I4ejc0cevl5YkobmdZiPbbVeoBrLbxYFYHpUQ93sR7z
Qj3wUcfCsUNymUlQ6JHQ1sPhoMfEYfipXbOiqaImM+7f+en46YvI3xXWcHD1qDkwc0o9fKb2cEn1
OOrpwdRlQo31qDrpoRUm3MA4NGpH2G7Sg62pR9xaD7slU2+px98lUcGt9FW/I0xi7qZW40EGf0e+
7soojEfaP9BeGKhhiLLu00P2oMdtJ6Y8hvG7Zg4n7t3fUbNDuRgjup9qmar3TzKgy6OKuQGbeqRv
Ge31iF9isFnnLlvwYrTBkieaoTKzh+Sy03RztY16Pi8p9Zpzgq1iYktP/dk292omvCy+ij3cXHqX
QUoBraIKtvHEhVjK+HbSEgWhcdYCQ4vgogdALWRwDH4EKvuUNR9phA5fSx62Fj86LYM4WhCpUUZq
LZHEHX2ySYQ+TvxtL8eR2aejxXSg1ieUwXkA7Xqu5mmFuDvslBZihuJpzOyWomdz3mRgOshKiNOo
5ZtYCzkOig5hpKOvJZ5Yiz2zln10OUKhhaCqMGYIAiRoUiQiLRb5qEbwhlLIdAhJBopSrqUlU4tM
4MmI5vLoAkQcsyH/8MrMvBY5CZcup4SzZsMbDtCTW0+SpIrHnYWilaJsDVrisvQ13tKyF53faNVa
CnPyzxpljOH/gYgvPmhFvdyS3AeFjcjBkqspuY63tvC3kYubU3iZeyvuai3BsUgFkoYqR4qceq95
ocUds2Aruy+jQc2H0ohqufDCBIDuLWsTzBgOJy382VoCZJkZHgdUwUHLgwKdsNaCoaWlQ9aEy6Z7
bUKAPZbCxtnFmDX9Q2ZH/nFK3D2N6FTzokdW6JIKfRKmXLirtWTpavFy1DJmoAXNrEPaTKfbdmya
zdAsM2U1gm2hqLeJWQNJ7M2nGIIcaJ6UiBSqKeeKuWo60bMoiQnXa3EV8Ac9iADnUF2rHEmadTbv
D9ed1iETRaAqTDKc7qX3LeeZJsCuG49eF7B9pF1XJo7F8ssGH5kAUanr+jqrSEoogwZtR743M1w/
F0QWWx0ZA8PDjTw3P3XJIynW0jID7HspPhYU50JLz6UWoVPU6EHL0qEWqCuU6nh65gswEzvr7lwt
ZQ9a1K61vO1rnVvv0bgoWwY+tiVjRGsR0jPHpkfR+BgyviZzJdjb8qMjBW1r9HTC5DMiDxL7zNDV
DAjWTYf/CIA6QmXIkBb4fFwdA49+3eXXmRbuAxT8QEv5BZq+p8V9X8v8rRb8jQXpv2UFoFcBHjsB
qZcD84HP6nTw9dLAY3swJG181VZ9jqjfE4JixYA2Bsitfir08oFxlTR8T7BMboGds4eskJZ6xY2U
RN7OH2E3xHqdUenFBigJXSfESO23KSUA1h1tW5xA7lyzvqgfyvmeXSYvfMPKxO0XjVKfL4E0n7Ny
fqDlZ1nzpSy3jl65CGBt9oixFiwj1a/CM7kTuwGmez/ceoy1+NFxB4UB9EXFdlSp+jfVSx6PbY9T
wTuJ9QKILrThxtNLoQrRbpXqRRGfoZXQq6NKL5EAMW1zvVZq9YKpYdGkF06NBCNptR57ONnu/Bpv
EnzMrVt15jahB2EV0Wi+iUE7rxpT7ANQA9sQetlNYEdrZ4EQxUrrbJvJtLfLfs+G6QGI+q41UbVy
ZAB4sYqVuBv1OGkks3g14kplde8tullSlAe3S3Qibb24PkUGBAFG5SCIV7rOQYwTHRSQqpfE2PsZ
GKoleqkW49EsWdZban7IpfnqJkjCo3ZGU02VEgnifcHuKzOf/a0kzI14NUR4DK2K1FWgoOh0Aw4A
5XunoKtejEQQ05xczLZ8Jpr6xcjMM26RRwljisgzQw6GXVBKvIYOdHK+fRNuUT4DxgeWH7XtPQ9X
u4NRJ25gzSkfi5cbQrIPxH3kSx5O9FlApaO0SFT+3qDXgdsbOZKOBhU1cbSJiN1QecmD/jWG+05k
vOMP6e3mwIppn5rpL0i7N1EU92kQ+Storme6tq5nh5b6SLzbKSzCzLLPoFp0w+d8u1h8iVmOW6Qw
LHCm1KVUc//jzGEEzvIlmXOaYWrwcHqNxNOPxUUEKShlpQytpd9VnvpQGsIUwDmznNe6725drYrk
s2cS6iPdUfNtnyqbb9FM/wamk1cZN58Ku/UmmZ10Z+bdozPku2acGMQ5O5YhBSARtYikIDERDAAb
wQB5j/rk0lVGtBthS2gHcxfP5pr05K1A2NLt1pzLQCHx4pj03nF3bXQneyajvdPGxANE/2aUh8DA
iQ9t/6j/M1Y1Swea3TcJxkzHp/bAmTux6vqMntjefB1RfEEfi1o7kjW6zX9tRWLtpU9l0Nx9xgn3
+ypf+P4FPTbQUmkGXLarqs04ALyJcxECQWFVRAnLVWzYzPtdcIoKg0iR7R8sTw4nRUca9gRCf53b
EmeKkHQMF4tEwIicsMBxFnExZHnx2s7Z1YbBLrZJb6OpvDKCtoQBL4BM9R9ZRFxbpJMPYgdHX9wI
tsuUB6ZHt4rGBx8ReZco/91a2teY/LqTsAQcIZutXQF0eO5a91irn1nS0oGV8dTVTX5tNhhT4rp7
xAJl38R1zT5T/Kb+eBkGsTfzsV95KMlQqpa3cov5/tEuKT1cRu/byuWLpF9wFukW+OJ90vRP3nTv
FWLZ+y0LoNF6hp7ymvX9NX7pAgDUVaPvQiXYyfUU1MBMyDjVLt8Wq6/RubJqwGGB2c9oelh9E6ny
uXF4IAc3nbtriJuH9dYpnV0aujw0LToyO3fvIFd5Y2gfU+heGwokyCPJ4UDvnbGj6g7Gi8Z/JjHz
TUmhb3BOBA6WrsySnen754VKYFE0nxaVnBSc2SDgnJpsy0wx0RjGT343mchWoS4gKtxdERTvpspe
2+SrnYqfVAU3ArM/MtpzzdWxMScunO2XNp+3MIQchI6r1rQf0rwmbehSAzWRlN31gGTA7f0Q+bkZ
Ws/ZT/ihm958kabnP+Q4OhI7SHZEO+/m0j0vJviCWYz3CciwY0+lR5saJ9M1xI00+dePnf9ZMRTC
vDDffbZ+e2kc3OV+zDDQEsoa8UUfcGjG6yyLP+bSO+unGCaT/Ne3E9L4xTcP1lMdXtBeKr3yfWzV
+FDpYFfOg2NbVvLGa07ZiP9aiEtTSZsX3oK7JG0eL6P6jJZzlfohxDGgZSVK7IM9X48RerjdddV3
z6cOlFTrtzj4VH42FV8Rz3YxOsF9XFyLtdsSPjs8VMkJJXvcZwxQ7XSUk3GpbQSmXhX1bca2Y5OX
8Wc4R2LTiozgxmgMO7BH4sYnXZtbeiIeAvEyTiKmLwNj1J+/TAsYW1bcXpH8LNkRbIIsOwYNLI20
t+6NpfpqeIC3XJ+PblifTMxF68EPnsfWR4njXFnS31hJHWFYwHFElDX0jTwU+fSbO1hC8iL+TAzu
w4MgolIunPhJb7BUb8iiQYbdxOFyZ9KdBmLuKQrPnjDyA8VZETmJmjVXcFX5ZnvMgvmX0eYm4BAU
Kj82fXKyyYr31dmyk2yHe2nYOB1iZl+8t26wXAYq4CORwBpWkqoNutGUm5Jg7dPHuXnKPHrZjGWp
twO83tEJuoOjwJ4sShKdD7845FvmBN4mRmpGrtYhhkoCqsWlV2c3cTQ1Gy8ygA9aDMGqeJMCfxPe
ljtyzPxgRGxYWukNs1fWq97Bj1v2ZHporC6G/NqiKQxKhr4VtNbRIcfEE8UG3bNdfJ7EjrhG+2M1
5YK9c/WhYmRn3w/eGYgwmVQDrLQyOMUpNSlVIimUEY0W959LbbEc/Xcxjlsm9yu1qKd+otQuJeNP
E31XOp++8zU5cXtjina6TQeGbxObWTxhRgmdPsTpU027JKHEL6dhV8QLoXO6b4YlCE4iYx5vcvfO
XKaPJJcGbrOlYmEzvrNAnI+5I+Hj+Q+0P4bbiRLiZ25FrAvi/N0GRjflKeSUA+CAmVQMi42447gg
n4P+XpDNGs6haXu3cwe0NM28k1vbT6MTwlBw+TYagcivXbPE2ptps0bNazjKca0mwrpd4z15VJnP
rFOU/d4ZBNOKlgSJonOPHafDBtm59ttXvDNYYWX2S8teu07bgFQj5kKYKHSDGVzi28DLrprReIp4
z3dJ5XD9N+INruZxHer1QlpYUCXMKT964MzDJUtv06je8vMDE8NivQlrDtiG4uQuGvWHMVn9JHH0
4k2QneOMP1hbuNcUg504/dYUQ12cur6Bf/ZenerK+MWgiUSgj83Rbw5FEKnNJHiGhXa5b0w8kcZi
HDFxAL7EvmTHC6Q7mAMYKdV41MXVbDVqsc675X0sm5s+ve5l+W457SWMqGabJ0xItbNtZHerrD5j
eOuobZflM/CVk4JFxPHYQUMh3Fm5pXUWIkeCAHvMonBM6B4e5N5C3AMLz2Q8okWEdn5OTE4Yg1mB
Wz2IYT//iCb3Ncqy975QmGTId6cd68slcz6msuSdoo6Fnc91lyruXMk+G7s3ZY8/JD+/fNADaVyM
Vzhx0nU/uDdUy50cHG9gf/jaQzhNM5OgNv8EV2LKgC82JXiippAr2zDShGY2JbyR8bYz3H7fLhTV
Vdyds66Kj5nTf4Wp32wJlJSMhgP7j0apU/AeDmyIhJl9d+zFuY6U5wUb/dhMx7RLXrit6TIkOA9j
jePCB3BXx5+NR2YxrLgNsSh+HQsPxWWZNlOP+59V3UB5jDB2ysWSjorZ7jke9oNJZ8zgESsLshsD
/pHtEOOIWv7ZJT9wG06vS4V9LgvtXWEa9xxGmyjCuGssdEmRZn9PRnjrDuoknXMudjoM1nAO0y5+
G3LjklbLZ8NBuwoMaCg8L1ZZi3i7WtgkUhfgYTKWtMxw1XmK2VnkReTfN3B/wyAarroBgxSP4qRM
vIsbe08xhWxuxZTRh3f+7Kwt56VrFCAMs/jGjoL7xGYSVeLEXPGurF1uESTMM6i0fSuRJ/RfjiMd
1bCMGQz9bZAg5cSTLLQv5SBsTH91IZFTyG1ZqrsYUf6+pJ63k7zQ8UDYGVNEtLOB1sQ8q6ypr3gJ
4RwErSCUg0tjbQGI23OurrMUyawCxRa28lMmJROhOuSMdOBlMoMTIJ7rFycM0LzS2xoD9LoIiCj6
qXGmduAMWe2mGs2fLkg6vtIMyT5XwWxwPtLBDa4xWHmgbjqf6F1KZL7nD8syOOqbnetWN+zHuGbh
WGRJfxVU8U3fqPs4Dm8MXjOQqOtpyD6YUoJVg71kRgIx009pg/fDxU53hgQYV/fPUWAfEHZOIUmH
oK0uQk0IzkG4aXqG1DDovzCB8Mq41bfe9wHPvRPWwBCXoyqmWIfYheeucYjJA85LuSt10ixQvPVu
f83xdt+XnF9dE/Fsd1E+AiPbt+RcRUQmUZUoxCPOofMYLXR4T8CMysa5DaeE1VR+U/vhC97eF39M
98YMfm5KPULtXBwPSSbZ0QLqJn8OgLN/l5gBo9F87PHsdsCHyya4MY0jWjE9Yil5t1FeU2M8Z0GK
zukSAS5cjKHw2ZNweqzltGEWvl8Mz8OmAcEb7u+tbgNdkZTBmIP6Cnv6vsljm/h6F69dk/Jls+H3
9x6O4OZuxhjvVAeckyAqJdGTbiGHsW79/jNKNk1pf7tF+RQ01SlPWvPUU91AQx2WYg4tl/tWplKm
e3mTl84jRQps4fUvaEGPo0tW03PiL0swqXJBenhwZdselA668o6ovQNboOPmccsYa27wlb5Wyotg
F34LI8aUOYzv4dhcAptkWHgXA6KYIPxPERyTZK6eigREdJW++l15H+K5WyGiTTuoySSO1V1nedEn
Exus7Fnem1ZdnYpa3vR50Jw9F7gSqDpvF9nGnrOfWQbffrg0h6zwXzBr3DsqfGwS8ZuFw7Qiy4Ox
t3/xlHntlVDH6DPjG8FABtNxPDH2rWx3RmOq5uXUjLwAKvLhvg3y0NG9EJpM9xg2v51++i268qVh
lW4Cdp2Q2Zr6uSZ23c0wHzDiflUVsqanHuieotZAfYPVzfcl+4iKoWWdOI5FPFfauPW9kaxvdmpd
yTaTmOhqqHmhnZSIlY1VsVJzsIEer8OZxruDpraGzmC6B59mXhDRAp1sxfD1WofmQ+6pZwEzjr3y
nTkhsEvLO9ap9+FpWrrQ3PQm+i7+cNRLgaGER/hK97PFxQ+EkBYNCe1ZAxO4suZri+F2BW5BhESu
Y4uBE3K7pRnuITB3V7jXQ21rDFbzIfU1QXPfNQuCRzL4ZY4ou2r36EBIu5oWjwIUbx1NkHfm9BMD
Xr2dNV2e9ZqCHePiZaRUIcvVb69Z9Jmm0keaTx+OCWVkEOuTFN5Ooin2rWW9jpprP5UQ7snAnBvN
vKetgK+P8CHhR5qJnzANEb9uaNcaeGb0d10FP7/BisO+mXOCcXxNqd3RH21I3iFrfcfKb02bU7HI
/atRs/lbOb6asn7EGU2PYJ4fbDzgW1eRVZjjlwnPJqgmU228nm/7YCtCLRrZn3E5Qsj0IHTTEqBw
U8y6NyDN/BzLr31qm747mLN7WvA/pLptIGjANTBPBQoFsPDY+w2d+lS6o6DVbQWm7i2YdYNBrKsM
JiZn1DpSw7rngE/6xdbNB42PgJ498ogZsIrQjbB48k6w6DxiAAUloRsUmkhxrdKtCjzoqSZ095yd
xXUMBkR1bLRa3cUwm+NXyC37ZBBxtTMHfmJ9xmuFc5sih5xCB/QGol7Z3aKbHkRD50On2x8CSDa6
DWLSvRA23H0ua+UR3u+4x1nwVhq6RaKCB5MIZJ2eign6MEihk4xJdPtEp3soJv+5lYFzNP0XZ6mG
rQDKj/EQIRmPLIeP7rOYkuCQChouUhMfk+68oAL+ofBs/OY9t96ZYoyWgoxEN2XMujPD61gRllAX
CN/PT3S4qL0/WmiKNnvXtK0OSxq8FBjEGuo4Ot3LMeiGDu7gT/ityvUS1JSJwrsyDCteK93sAUkH
GD5dH4Nu/RC6/8PRTSBeA8hWAe3mblBsB+6B64yUKV332o+UTZrOIemsLJZ6E40JSViwe7p7ROkW
khYiH7vhHgQHl2/QqXdlU342k3owWiAVyZOvG014Xmj64EjSSPed8PYfera4dfYwubgfB6u3ODmm
u5SqFPiVJukIIpEmoAy3h8K3JJMLlnCi52G+L2v064Ync6RbWMaW+G/cMoaZdAABRqwAdOFs6rLx
ytE9LoYX7meKXfI/DS+662XRrS+WxWmneIMiO8YbXCG+5LolRjB+9ro3hrMD0hNNMo3ulOnYcBJD
mS+k/QlO6OaZQnfQuCGfS6dFEw8oqDGQEAPdWNNTXcOYHKzyqIROnd2H6QipSvfcDJxYa9hA50oH
ovD33aZAkhKeGOtZ9+QUCqQkvTmicIONX92G1gStWnfr8CDKtyyYTth930snaR4H3cQz606elHKe
hJKeSJwkbiBuEAT0lEOPT5EBNipYywrunuzleLL6QEQtA0Z2a3Qb33exp+tuoMTyCUTxY4u5ep10
f5DZ3kKrKK+NEDgE2/xm09jTXc7OiA8wz12z7b0tHcnddjCbfeOjBNf4iRlZ4UYxnoR5xNLJpc2N
7WEC8cHdSfQbwRd0FYqIzaMClGTbTrjHVvkgbAMASE4ypdbdSXTF82TRfUqmblYKqFhy0vhABeqP
1XDdciZsOnDhi3WAr1N6NDQtVDWB62abo9ubJmqc9LbWpNZJ1Lj7/NKgRoC6h7IVJYwlNz4Eug9q
1s1QegsY2Nj3TAPiVlo9NwsiZqH7pIjGIMdSMSV11RSVU4XunvITiFaVGdy1ihh/AURjY+dGfMDF
AQvEsHjGUmGnnMTYAW/oHVZuZMWe8zh6E90wYTfifaDbdtv5D3jBgHoIlqLz4EIwD4n5WCmV8bgt
OeM4e+1Y88YFEEoj+Umm/qXWNLH0U02WeURfOCdSjNdQrDjmI4vsqXuKSuzoQcjsWJMPY7FzthGr
WaHu6wLHvBuNYFQotjAwE27QOnmA76T5MZhkPL22ePbyBHBUMui4+pSzsnHPvaKvaephjyaZ8YzL
9k7UuNwnN2Ix/9bkIwiHBQj3KMqzo1p/103uWY3Gh4AbtzaLXBKP3hulIa6MaSLBIMAj26UbbKNC
3aftdF27ecZNJIpYnNYmS+qZv7SjTdBz/dLbU5cTe4XiG69HXdkbZtFbTDfVFSmZfNvLdNu5nHT4
04crb7Dv5kEdJ9pJyMmr6tDp1su6NTdRw9ZpyXGClBYZ24EAEblW/4qKBPoXWhZ3VakuY0UueuzY
g0sgp2QfgQSSjUn7iICyhRDnmhmpA9B7bP04W+ql42j1i3Kf+B/UfWx9LqI7xZO3gZ6wGgVGmgpo
CErovUPCgdw6k2IM8qyjUdNx+EoW0oa6FX+3oXsMdV01TSdYt73svnGxbVJs8wEk8FemPmmEELy8
MAi4O1O/iZaGTRE0pYa6ayIaLHNGfWwauKdV2qL9CVreRgymfpGNHIHmNkMe2QLk1GZN73lsgr3Z
T3dRinkjBQEpGThwYKNAtCzvcADPN2Du1LWt5q98tn/7Pp32YWzHW1Yhn15imnueK8lasHXAGgDU
hgtnwogUp73Po18STuIswX7tDFs7s452y75hii9h2b8bE4eO36jvpI4oojNBpE6Nf/TS+FMCT/E8
683iT7A37EoemXAlVzievszQargy+ZD/+d9qX0mq/XIgcDVWQ+6McATqfW/hAO5kem9WigfucXES
D6onL3jWcgcyshpm+PTuZci9RchPX/LwduSdWfH5zGZwBRFPT9eCOmM2+cYyw3T7/06+nz/w8L+L
/RbayUf1599x8l3KHA7P/+zj43f/zcdnBX9JYN8iAN8tLUmk4d+NfPIvzzJx9wuXJzBNTv9h5HP+
wsbngmR0+L5h6eD3/JuRz/7LNbH/+ZSo8psd+Q82nv5pNP3PRj7tcXcc/v2mIMzIP/q/GvloD3Jy
RaMBa3XCVePCYjKI03urFjeuSrB6bIbAEnt4ZBc5gSgDwhfpRNCzw31glXg0qKW4v2xlH0oVIgNX
/mHuHe8mNodj0nBZwnPy2BTmwW+6w1AlL1EtrsMyHLi3+dB7besmCCt1TCEkrYr4PaODYo7Cu8rx
dq0Q372AWl0v4wc5iqe2Hn3sMzY29T4hdV10zS4bowJ8T86tzp+efau8k43xk9m/me3bV9xWaMUz
uQk0FEus6JwCg2TOYlOny7MVYkiBNBAnPbSzEIBOGb6IDNykHVGXPHnWjgQYbC4D01bN079nXbFx
+qRY1dh6IzM7/fkF8NEXxBWKGifJKzncu6piSVntHbpl7vV/wb5E4Uru39dpf0usFiMJdgGZs1uY
XWM1k0aj5jD7louPvNc5h2lYdmrMbtkbn/qlaC+V4UlMJvOytSuDDN/ygbCAVoenvWyoTy72kNXC
E9ZInzkKxBheBbTbnH4FNHzSYtRlYdVA42ljXRaB5VsEWH+wbnOTeF/0ApUuePisDnSuugUIYVat
2raWcXJdyqEDMeKEdKNy5xADkK0CgIHxYqdS5sUhqB/NOtwl/UMps8csFXs2cS+VAXQz8zFzBwsH
kZf+kIp8DSr3emZxRkMOLOD5HGKfW2W4VSLXlzufnX6fMTgvdoNVI6q4rcWM2HlbMLATww5HXnbR
GSCZ20cjLW9nuwT85rx3fv+C9slr9xYp1LwxapCTq1tZiPf0hcnXfZ6GR+qqkG7J8pHOnL5ll2/d
BhJpzD6ly5JHZcrrseqeKxzls2Ehygb5NbYyJmkEVG+aboweW0jpOxvbZuCpCG/ilbkCk1Hghk1y
yiR3RfJcNoO9zxe/vZpcrnRe2VzNUVbfFFEL+9y5m4u6PPQgtuNOyRO3jGnr1PSASaP8UXX15cGc
guGco2nlN31Z+RjqgRsLKgZp6LEufhC/Jc38g27Ku+uGz2lgfi9lFFG4e7DohClV+dgZlyYH5x/+
oS679VWFFyEIiieuibgfMzaKf37RuvjarvBnZbZNEV4lA96MbjxRbvksS7ffZWFMsiaR9pEDnj+U
3TJaftBdTtH8/BMHw1l0S3bVQnt1MT+NNecbrXaZ0sDcZPbvUmT/9ZiAvywxoK7Zma/itH5Tsn/r
A+tSF3W86+JrRxiPYQ/8seuQA5djTO9JYgaPVbVMO4k9p2a7vF0qRB8b7ssqN0JvP8vXNsog5Vbz
dY46HQzODhDNbQoqZdcgT6VWGZ1imit7deX65Oj85YqkD28YzqadNWLQcoKh3LF0dx4GCMIrBpjj
HPXvyik+VGy/U3D3GFD7vBFVuo/iiU6PFLEEpNv1NNfhiRVNcZBdfc2Unp4cqK1/+yWm/5Z68uAe
Nwy6UWO+DH52206EU3D/uuN2qLJTIaKvVkaPffLaWOOnrPNXsyExZZNAMTuV7Lwu++aTnZ8xo9RX
gVHTQYjSjIGieGSrj0JmbTuztS91nPNyFUx0LmkscjdPSUTW1tk7ldr5UfYrCElf00NxMhwG3aZt
1DlJntgWPbpe9Bv0wQ+nHjYsGkzS9NFxu0tqOCfymD9O615st3ywvA4ODOgub1yuvKD+5lZL1Sc1
qy3PpLl8YEDF/jAG7yNg+d5k1uRdLL87yOmXKqMAzQ3L7Hpy4Jf2fXOTpy9ewtYkssw3QrUSxF9X
IJ15L1A68A6ZXACD8dEY2tukbp5IwK0wiFwKj37pJDyWxng9Lul5khi0p2AHiAlg4w0q1nLvgYIs
yq4+NHyxUD8oWFBwuHkKWueUkISjGgpWGwhgXLwcL3shqzZgwHZozumHGzsPJ3YX0yNexw3mgvc/
li3ODwX8Y4yiSx0tp8xwXtgSoJbVYXBRVvphWQ4IufEJ9PyboLMCcbA5pXb6sVjTqutQnc3l0DFq
7gWP/ryqvmfposqqvcj/hb3zSLJcSbPzXjhulDngkANOrtahxYsJLEQmNOBwaMx7Fb0dcl/8kFZk
08pobNaU1pN4lvkyIyNuXLg4/znfcayd1eCoKBirKXLDkAGaOGapImO5TVtMW377alC/wznWIYPS
zM42d4OdlTiwVZw6of0MVEqNhWxIPHo3ouAFE7S/yyDLWFbnHwr34uRzA9aXK7YxRiePCHpUttlO
1f1ZOrGJu8hMD13am9gNCYV7RXJoCsI8JqCdejJfqwC6xzCdAlNdW64Fi+KmM+c9L6HiJN7IdC0J
vqw2+UlyYniTxL8PBOpGzdhu0mbHkSDG+MXaihmGPWxmguL36i6e9G93mQiNyO/s6l/OIBDbMyPZ
draN/Qe/4LFhGFyGTJ1zH8iGPUAkC8NdUQuqtbLua0qW5igT811iPWib/W4yQ3XAJYvn/6rm8C7W
xkEE6nkMgxPfqH0sjGmhaHRQ9hZE5lA78T7LUKNSXhPX1PtlVNI58YjTDTW0aydCwT5t13n+zv3R
Uu0+HMJ31bHcxd5XaLTxxa9/3MZiPI403lOwwJJmgj0zroVZ73PGfKvKoW0w5m5Mqcdo7IZBXlTG
eLmiSCChJCqynGsI181x7PiEMHaDHpCw7sLeySIcaAkzZzNxEUyMFu1Bg6ZAzd02ARWRrTbeKGtn
BklJRIlGPY52te3K71DaD9JPz3zb6JizYa4dqbhC5CBMYqHdo2st9Baz3JujHZys6I6zIRXbfX9D
Efe2StX3BRP9c8PQwZi8Twwd1A4ZqcFlMXqelUoufz50vhFfXGv6+y89ozyR5w95y6ApYw+L1oZK
3lAVOQlxg2Wql7lnH8UDeSi8n6cxuPc9P7iXKHlxU9T4PmKIeWNBinpm8IAbyz/1BtjeeU539jDH
RxIn7X4Mxact5+nM4AFTqwVPqBnN6cmLGSv1ZPXY9/fUcPjP0pLBDeDuZTL1Lx9vzYF0W3OLg1bf
wtLWt8TA75+m1UxOYavQbKgnFHlxJUZPo1pPX5coHHEiwoMRaGTOECgSC2mfnnx/ts55HljndPlQ
txyodBTfU15on+ZlDzVsDaQww5lcF3ZDCLWi+Sxq5Xyx7OIBfsSbyftjO+GnpdOCfi6yKEdi+Ycp
bvSB6RMY1dwt9q0s4mMXGm8K+g+HYBe8vB7SO3si99L1HHjdonsnLuAgySO5AiI62CQPCeHYeyWz
L4GuyWd3wsUKD0fdu/fCIjgkXry1dO8d3F6eAQbtQZ/RJEwHHU78EFGxhX4qka+5v7Ni8kftpW3P
fMwDSNQOTZCZJlHtlC7DxpqLskQqoOF3Sd3x07NH3LN+8wT/D2pBWDhLuSqbtE063tcBatk7inUJ
lUs/hJnL8NhvPkbp/cJeRNKSaCILo4lzWx9mAExWzZZmip/BtN5kAaAuMKVLRYEGHzcdUxffBddr
5j8V33lDV8B2IsGw8sX47JUQl+J6/sljhp0hVYyc4dOOVd9AWhgvwmB+bmCJookLz1FQTzf2wZMg
609JCLtG35vPlDq8pMnXoKSFAyK+U23yMiGtZr24aJelysEWAimxgGRO/CKx+Hsj1l0UY++REzqR
SCxEBUjdTdOUv1RIB91Y6RgFpTo1Vf0ZDqCNJmo/164vb2UaPk8mBsySh4cJa7W2OvtNAJOUtvej
bfdNJumnJOyMqeotGAjKimQULASwkXKYllrdIdkTFAoWUxsEL42fvvbbe53ASxsjANELDi+IycQE
A6+ZWX+QQnFWPwHZwbWGh09Vh8EfHa2bSvnj8cDvo7sALKniY+gOT32IoBFSpLCR2dxvjZgRbA1I
gx5NbgkeS+wccguT1PL2xg/2e8oYlk9uFuOpjapTNNM8Ay+8ojDWOEi7v3A0Owps6oBc4+GUgD8m
yD+glPX7iaoEoBNmTrfAO1a0pVwleEujjrqXLCyxGXLfWt4BRKJYeefid5yO3G+Wz9aNF7dhJNCn
Hu9VwDQJgaNt3TzGXkCHXID10INlN08NeZPcuE8iqM6KxoOgoLGZuMBZCBu7q6zcHaPSNG/2Xumq
l57I5YQ9YW5ggTZdTnKFk0SMGXiFbQfLOkYTD/fIpdPNzzAxNBsFJ0TFujJZGBRjvG33VRS9e3Ma
YvKeX/3CIeVgzjIDkuH3G1en41b1S58bJemkcOFjpz0v8dQtEdNCH/uiZ+pAbge0zQSjqffyrRdl
x2TvSO6XxCw8OuPw/lr+a2xDC0/ItQZyZtLQlaecSNemdvHJ9A2TlUn7JgqmG+OvD6ajO2ObMXFO
oQb46tQk/oHLEbOEGNeXQ14DitTo3DOCnDfu5N7/w6L4Z3n0nW4kBA1Pd+7VdPaFDPAnE/dpmN6e
/3ywsM9swxo+nHZZyXm/s0gDTzZxOseQ5VEdHfCHtz8f+iaPzuyme27Q4tItHxiFLQ+xd/jzW5ZJ
m3PR2VczrfD/ldhOpzGa8B102PB48Fn2qpxJIpdTMKLuifMJgPTlA8eV+lybHC6YZ1//fMjLzLs4
9rvK05Scn18cGzaOB5L2+sHJ/B1nbnjU6YQN3LbsByXT5gFrTVGWe9uu5TUHKvTgz2N0mYPkSYAl
DGTxjnuSfH86tKuOzA2APSBduc4fRvzQ+fKrZJ6o8daoMliTWo6rSp4ogu/ONYRE4vHtfuY9dU2G
uLmie2M1w4DBpT0i82XFF1JX7lUxLF9r17rVkqXHLfuvWYRcZUycoVGEC8yCSBeFmNNhm58s14WD
yh5wxVKycqcY/rIz36vExqhi++3GiufHcOZNUuWZv/fSnzHCReppTXh8/pyGCt9C8z0EvXfSYkGi
+9QgFRgv7AJb8ujjZ/Pw2zPeQhbq6VkoO0Yzvot/n7fRLG+ElR47f3iJiKrU/qsff+fuueqwJgFB
TsX0zJX9I27cO7ZFeCl0bwXY++ctORfE/8C986CqojVAePGZL3eN/ZfX+Q8etRfI0HWwtUJ06LYc
SFek2alJh3PQkLTzffxdyzSZTBdHpBaPgM2Tvm8ydBLAge4c5QfuKne0bH5T1BuW2C+4TBMbkFCE
Idfrasak00+HadCHP4/KFPu/RplFh2kKke05D2Coq3C2tzmQ3WgY19mz14YXC9oHzzLzqW749GMS
JMtaDGH0mHvGkfvuBjxitjcjeTNmsR8T3CVNlbh/WebWz82NuTiC5kIwSw5aYjDz+DGU9S/6q4e+
fQxHQN6tdcqa6gS55CmN2HUm5kHS582PVf46N8bybEvGjml9ytzkEV7TVsexuheKYaDRey9NXBiA
ELqbnV1MW+wjRKw1p/43v6bSoaB1csYcz713i8F5wbq2JenSALmnl5ciGPw9w5ufcLqju/g2+PKS
Lf0QpEScDKz7aBkVM/fPzIe2WpvoWa5Ij81S8FCYjyXQNiK7Stxhg3Yx0Da7Nod0bgMEpAEKd5sT
4PQzQn8+i/mxHibrmgQ0R7U0hFpVZN85bb/nHVLjgSQ+IRO4Da66M1PehY1L7IrSF6I4bYgHm2tc
T3Btje7ImgmEeBXzuG09LKGHAetu6Pbf8AP0hh/+mxsTYJsChMwWLKwZEUfObOeJ9AsXUH5RjTO4
KpH+xvpgomeFd1i9sm3a+NQn+EqS6s/+co2FzkPEf7H9ejmniJYQYk7Qw7FD5D3NYGf4Swz05nk6
fjCCmmlMj6KI+1Uu212+wy2+YzcCbc3cfCtG3FtBkVQnremgD1nkNoOABSDK+CABaCuag3eBa4l1
B1Oh6uDTwh85MIcj+2NzOlIW5u191kPOnUYrYAIzksPgde7jhyKkBJh/9TBjCdwkefg0LVaE9Hle
xizlkiYly5wdZCT8ndEnTxkrrut19N5VqTqOrqDZr+zCvdVlBNTQZrRPdnFI3Xg7qW9Vu+k50fIG
IwG7nxJYozPxVhjtPRo2sNcme8W08deYBPdxwROgqpnxMDSLbTwPxF1rzKBNlJQ7X323cCut7InK
lKXJz/+M4TZzouGwMnohA2t2WCyCExYefthWpVmzbe68CXQhkECfmED0Uc8sXY0MrqEmJm5SeE4+
9d2cyS/1Ac6DqoITBGHEde5nLEJ3HDgIbZBLr4LrMEYPUBDpEnaIjXbttQ8aJs4IGJZz12G8Xs90
4vIMUFRgNtUNW4vvmPklltbXf055/t+nPFz0/sMpz6bCGfDf/y3/b//6fxz1/PkUfx/1eH/zgkBS
xep4Ls0CsCD+jmxgnmO6GEugeljS8f+3fleTv8IeIgSuMzeAxPjvkx7xN/6CzYQn4L+0zv9TBa+m
swyw/gHZ4PuSmZK0A3MZ9fwDsqGAyZiacT6uQ0m1uZ/3FYEpOe9tN1raHI03OyF6UvqExJ0539l+
bCAyDZgT5ESCxU3vG0LDOXCSiaM2g/RyxP1UHFRTn42WYiI2IYwybhtv+GR8FQRpe+eA7HeojPyt
ocpsJXyaA+dk3KcJn9iRRMykB1Wy7BhtlNhiCxv0D8CYddwW0VYbR5XTdN0Lb2/5sbNxO+qknGlY
Qy3Hd9nFySYEGl54g41nfYoxHEkumrP4VprkrDDiI18PsLBSP4VtTUSqRHoxKUeJ1Rzfixw24sy9
LkINXfHzt7GlLsN87W/LDM6jEQ3HiYpwGC+/J4IZK3Yrn4MJNhxh4t1Ineg6jz1dbunbEHDFybgE
0U9EzUkdUWoHhrhumK5rm0WsBgoY0U/qzX2y76ASNwCcNwlJ0FVAc8lFmVyv+X+PMfGbFZVR2Su+
N1EOe0YfmAMQHnaa7EXJAYZLEy5L27qGNhAoANA7gyg3tx3fY5/ouR89mqVbYl2LCAIzsO/5QA8f
9rQxpQYpSOx3LxBchiDJoE79xm17lZ4a95hDD5LKcrPQLhgpwVKeoNYkXksKaeJYrIu/aEoExD46
TKErlyUttbpLXLyEHdfUQXZq0/ktfCl72LsVbEoVN3ClDfOmdDW+8N2dMAJdgm5wyMWTzWCNHA6l
qq+j1CbBB7R9XFjTLjQ0pYjQDVGmeGWqhobw4dBKQzxUOazlTj1Y7eBdZZMHJ0GawIB9sxHzQPUu
pRydW96q0NNMWFyXqK++lybXv3GpANaqxl9kX/EoFXvqAamC8wno2a7rPOA8mLw+uEYy/NJuQalU
kr/rmL9qy2J4toEXbTlZ7AwjEoimVbybBvjUiNn03k8eDBAf9qVPEa+ZtYR7UoIPUfYzCc4mcZ+Y
m1I7T0HQ1XiK6asTRrVymboQHoFK0DMn85ME59MgvjVXERfXNmUPjAvdUR4ZMubbRgLFFQNG2R7U
ppTrkYDS2g6FWtPLeGcxbd3i0jjSxvfR6j5foBFP9uizy8/OV5NTbFhN31P3GPWY6/BqhPuq6rcR
OYaNH1eb2XWOtSA0WLUL4ghE4WkwwSQZPzq3z1N0V6v5mdC0sw2X3i5XY/ihLh6iXYpVhQC2rq09
WXIcrWRhVpWIHyhrpT1hlISCkAStwEaBwqLthdRpyhQriikJGjl2n5AOlYInr37xOzzBmIoQk4IK
a0YZHGAmk9VPOYW3vaToGc1kJ/CoUXtR12vtldHWpYHHbMorKR0ov5bJb1vEqJucVoZaDFAsskMq
xgFCBO/ojgLUKCXnWc4BNzuDBQwf05oS9bcIcV6UnXU1JGH5kkI6hBF/UyPlImxw9TAcWA4TMAtd
MUzLm2I+9e1wFEN8Pw30whLDgxdYc6arsjnaZ1SoGFgkd57geYSad1D2QJ6uJjzMrCU+247ccd66
G135YFhhicWDqHFZecBB+/pusjg2Q6qEDjxCUUunydlguIt3nUTLULxTd3Ad7gMr+vIbkfH0AN2e
CNA5ofkalswO07l7QWSornnL/KfmVZ9acnJFGH+bI2Xzteha5k3c4mxCEhx4dDMWSLPB65jP9q7K
u6OHhTt1gFbM5zYAd1PT0QN4SyKb1M7amTHZBRzqeFixPSEvl2GKy7iQz0Od37cXbnn+hSG+CQSO
faJu5+/RTR8bmlhWghHoYTwj8v+EFSH0auzGjT1Ol1jTv5XPp7ygqVEQ6IaLgTWwcBOiFi4tI/VQ
vDTd9DE3nOD8pHIh+O3tNngH5OmuAmBpBKTag0+GBBmP72/IktMkXNqtxwdLKes4hGZxMuh2AZZK
y3dl4oRHkI5xMvDBu9bNMG7bwa5OiQGbplb+o1ru2gCQaM2a0GRQA2N/zVsZIykjzvlQQwN69BqH
Gt2gOgY4B1bGkxsP4yq18b3nfGpSQbQomw7e9uajWHxJqVfHBLm6U0ik45xZ1afLE44y9dHItF0P
nq/Pv2RHTrvNq33tMyupWtDNC2NDZhnkocIvT+qsOCAzWUR1pPjjHEx63jgeLnxVQtGhPzVtln5s
dr216GK5o6oFe6MRcecrqu9hrqfnObceOypWVuwox3YG+NyIgRczzpDnGLkV1Ii4OVindjEkgbC3
YGysDBs8NBJHTwlENU6ISVMSbz3ATlupo9/0pj1WIrp18J43lra3Ylnwg+IHT2ZFSpA2VAsw5qa3
3WueSaxuBoYAU2IiGc2U+CGT54I/sIojwOqhgapgMBSdkyOwXUoZm+CiJg/ky0K29xs0BoItuRHf
A09y10YWF4ScqDUb2hjQn8Qrj/7wTtoi2WOCsU7KndV6qJW9WQ4FzAvTozdxbPmT6OtDNEqmMRmu
SVp8Xcd8SZgSWQmsaAmj9uQk4VvfZU8jbre489pL5dqUHugFbQGObsVFX5z/fEDNg8Xkl9Rbz+JO
BbQw9NR2+IV5CgjT1jfBaGCV15QQxYn3FXnjES9mtbHDWYDTzt6coKTYx/2Vta8jwAbY5wmkTvpD
G3J+Zp9l4K3rryh3L3BKhIuq63TMUiPTiFe7PmHfD6o+2EIgAKRi4D2hCGrLzH64lZq2maJ6edQ9
SFKxVDFKXAtDTZGpk33jA8oogpLNKSS9bRTmpZ/kVdv0POUUafn4cmeX0SpZbYb+JBlFhiEg5nbe
G3f0Hf20Ov3CYYLL0BbPRXjtYGFjmp3XDfd3voyy3DQ150ij3Hu2RSjP+avoOGSqnwKEhd1H3V9Z
Otwxlsf1mrSHwSXY4RXzVgA1zdnH05GzQjKb5SYeidYocEZ2U54DahiMXm5F8IIIz3ruVsf0t++h
wjjjm4WBfGO0BAZSPTPbTdQFXYv5UBnmOxPSDa4a6vYq+bRQDFtlUaXhemgiGK2TuCVWPdJuGdQc
M8DX7y2D40VSj3+5AelwADrlRFmYJk7rAXQNLWYDlW/wuGQ8tyLt292M4z8QJLsqSltxMQJ6GgKI
HVW5910HdyVZImnf2qj+5l8sogdaFh6ipkI+1dal8aiX6WPK0GyaPMm3c7ipOCnzvGDDxaZOIMRM
SPnKfaq8txD05cnwIhs/FrkQ26+vPlBF5p6fvomgm9Hrq8hpEdoCfurO/YtLCQ4O5k3olZcqVNnZ
r46Oxvie4NFdFTboi6lvbVw+DaeNaTmNJ1BQ7Ir0rCgoQDDG4tnFPjYMUXbCyuSvGFpK6tFtQe95
I+qrk9hHbXcuahtURyxsyAqKMZTsNZ+RDo2eKTFU4oCBAtmDAkK9vk1VQcmUz02aH+pqmPyLYbV3
fmkxWvXquySyvvqkAfg4lOfZD0G8uwiLrVIMvXr9U1Ol2BnzNhTeEqsX+Zp9ol2H9nfev4gl6MPg
Kl57tk0kCMsaU4BiqR8ERdmNuyyFfBV6EsycAg/iGPM6x2S/iVv4bpGOxH4mf0s+nPNbnQC7A5G5
8uPpycIwFzAWo2vTb/cQhMAtoyDPFLmtKpcdUuQUGdbwXPOJNrx2aXhSS6A2MfeBdkjYlpg/AXhO
h9FgdSFe4pIajlImXrzsCxbgPtKOegBEqB4mb3gs5ndp9mpfFz3SVl53T3lo3tM7Zj0MmX7NCmwX
aWx/zzFJ/EbEBzdpzb2UUU7vsLE0oVErga609qXzZscE/hI0slyMOB1yCm+8jBb46XPI8P5GF7Cl
+yTGYhBXYpO2c31gRMLyUsNebtNXMGxP+Jh3yQS0hrMuo0wqQRA9isVY1WGyKL3XsDfNnbNsHFHO
zyH+HDgTICOJi6it49QjFAUWjt68v7cku6Cdf6uyfotCqqAnTNrkgKky8oqRQ1x6n7vpXTUiRDYC
IY+WFLiY6QNr4isap1GAcLEMoG1e7H4B0GeHj8ZH16cDx+KyYEZ8h5Fp0SbHUc3Lkf04XPYnzjh+
wucMQqLcdsnbU0v6ONgCV5NFmc3MjXCRMCl6zy373Jn4ektgR/g1eCcVTC7y2P1oe9M6pF6SHJcQ
ATGj4TXMiuwQqKDad0GA9jcwVVFubp3GnmFhZyln7RMeznsEUVlBZCZB++CFiF+KNwd0bGox7G5r
qvJp0OhrRrnuTE8czJgk6vgNjw2iS0Kzn42sWpY07jmoZWtCgp9Bw7fBGvAwF0AC8U+nZZk8M23i
iATIJ0ECIHYNdilkZcC1TbCz6F9b0wuOsaex+DkYO0UBxRe2Anfeye3Xju9jOOApzOp0M2b5i10y
w87yDyEeh1Y9qbIc1q5k1M2Jfz1bLmmgpZhJT9Opr0hKhaF9EDWot46A9GZI9YOdxn/5GN4I6o/c
z1jfc02Yp2CeWWbuVi6OE2caH8DeEe7hwbUX+NeIJMhwIj8M/UQO2GEywsqDksGLVAMTEWPLNuLO
GyOg3NjLnsoEFFVftHvR9aymIsiPRQAe2HAflWoUiYvmV0LWsFvKlMVUA3/ArdilhEgc4J4n0TwM
4H7CUlNNmdXfgIRpc7A7xtchmUOaZfLxmpWk1zqS0Id6YCHO+wdmJmBHltcPOgQ3cYguqzhIT2Aw
3mfTfY5955K1vE312P2uCx1uXLM/+WH5nS2lx0yBEWoEGRAh7TfLIgJQTmW8HhVuWkDcNAe1Z48T
NzCQ6JZJzsjVnN5JJYp1HDk7I3Lf+CJZzfCjsQ4Xa6pEYTPb87Wn6oStyywQaM1+PytKIjSpCUrP
oUMBmoZoMehki7kJBWRw3I1a2kAQATBdxfU+7Uh/wX801x2D7Inz0VpyxKdCowalVpFG88iXKCP/
E21TpF6w+Bh45gJcKnOEw7LTtXfMKnXMldRnI+t5e89gT/KL4u2EADYcsrG7BKF+4HYMocV7N0NQ
57I/d1Hwe3JTF61+pOSH09xk2U9c4M31FEuS+9nHzORsHxXtLdfeW+ZV5a6n/qP6igx1LVTyUQfR
towZXpeUjNLnym7gKHH2I4uQNUypaLgvQ3h2sd8+ZSW1KF5IlynfORkkz8HqQk6MMWznAwONXBQn
dz17C6lemRx+muCDFmB2XEzHd4Z0v4dGffbYtPxCTTtZEvqr7DsvBeNQFMdqGc0I/UYclqdwdj+5
PEQra7Yb2AJiPRn9lgWn4UA1+7m8DRLnzGDus5kSwghn75rvPF0plzBjZ2OLbdTLpMgSlMg8m9jE
7RwAGzk1QbduZ/WB9YGxemQXu3kgeAnfZwaiUDxT0hcUaXBfkImpBnShwVcurmrvkb40KpIL1HEj
md4IwlkOJ4a8vRss+eqyfdEkR+2woSfcdjGCG094rQHxjdrYVpDmVnQ8PU6NpDTS4EgjlPhh3jpr
6gRzoGApGdEu5xa7gRlRnysrf9MjPEgNt7nyCEjb0FxTQJ8kNwOu0HqBV+akoOjczZrzbFhfM/a0
llwQBoms4QRV4P6D87KNvkRbPxYG9yaD5BjxqZouupLrVsougguDNFdE6JqkVrZe8lk8Hc4ylnAP
rPqPdGdQH2eQyRoaJ+Yfw1+A8+Api2qKshp2BI3CkwVhsQbITOlhH3BfDG9UFLRk31Iota3/VpgP
gweJUhkpbpYAP3Kk33xyuFurD1+bpvvoalUgcFIUDUIQ7tnBzOVTI0c6hfKMuleTvz21Bd2A9ggq
qaX5g5wUU1+6gc5hSOIubImzZ6NzpyLSnGhOKKA6/zYHMJ6FH20HP39jz+CNHAXgZY2RN6N2z/Q8
gJRirGrVHfLbq5NJ8wRzchMAQYGHW+yiPvnoay4epUk8XaYWSD3v2g3cFKtk1DuyrE9tNUXwhMCg
OWzb66kRlyYDopLWxR5cxLBzC/MjncvHUnrWsehZzDtlHnkIWVboJ6AI40fFSxIRYgzaMot1SzA1
SoS1Va19ykEMYLvQnFRCg1fY6Yn5OUxzlAQkTAb1UZXzuJohY6+MvHruqtCCLpCT61KMcWX0XSDx
bYhuUQ5hgrAdrbtKyn4v6Gm3Z+Jwc8TiOGq19y36agUGTQpde71nhd3BVAt2RkANQVfpvWGjGIXj
kF2bsrg2C8bLbQrFWEgxtmvQ+PxEOYc0laT33fwUo1+beqBMM6H4lMDfDvKfOIR1tCcTmPE27T7T
Crt+/oDnDMqsgSmAu3gFJw9JB2ZsyRgLKs1nSTboiv95VVkhMsU8soLjmjwEocXFPWq5d9NXbhaE
EsfCp3xopnAogrfYrcgpUHlYdg8Fm3SUAzFHMLbj8FYPqEZBxiG61TTF5M/MYvGIYs4bLFrtRblD
5D7HJpJD6DUg3t3yvs2MH1GQXUg7byQCrB5mo7q0g/nRMatdY46bKLky7//8yufGvCnzmKxwKqeN
N+G4bXAnHfAJMsCAKe17RMkacGWrKI9Y0rGFinDYWS53SYYG1HszX20bpMIoHoBKJus6iX8nTpby
NPvzBq2ZEgHuNpynoOKMuLdx0WxSh3ZfS3GiixO72wlXPQlR3nfYn9aRoHF4StPdTBs1gkdRnSi0
OEbLdpUIfnIdkxSztIdd1bc3M+lPZiaOPVARHJ3jb3yAlAkj13oWVKOswXjFSLXE4DSepwypBcM9
txs1ceSk4hn2zLLcAI4uCuVtpyY82FVLPDVvP5KuHXdGk920TWixzfrfyVy+9aFdbKWxbTFg8ZgO
Mzq88aksj6uRvXTk5NmlT+EPBSHyaFveLD9ZKuoogGRZ7NtfDINfC8Yol2YuP3KVTZyb2gd/dLOz
q8tL6NdqX1gV8TldXB27eatFxSwG9OwmN1b//GTy/09GPDO+/yBZdu7ST+ogSP/+XyJmfJr/FTHz
HM6TgUPbFxM+k/ni3weP3t8sx8LIalkemvqf8eK/w+Lxz9oOv8fo2PkTP/ufGTPrb1JKj3kky6rj
+M4/lzFjZPmPk0cibsICOi89BxlG8pWr78/HpIya//pfzH/RfGUpZAd/3cLvkU0B2QNR7FDRRVAw
++d5ZC6OVYID2RD3J+Eo/2g3t8hs7WvQC6TNKaNDsR2qSxRN92nn3sKIpajDa0sEDL6c2nGfkOsq
a05zRlMVW9AbwTec5r6glA3c7YWwVkXOfQK1nPssvtTWt1qecQh8DnibTybTNRv8h2TFKMGBaLAg
me7e5cIJaRxkbfeuiL2DvtiAVKh+Tj55dfMN2m+AVs4tQIIeSZWJKF5wy8tM5PoU3cGouMxPEbgu
ov/m1pwnh8eqOwaERPa1witFHAYN8ikovDuWvO+4YwCWFMO+l68TUrEJKqUBmVKBTsEw97tw/B9j
Yap0wFWahbISg1uRLvoZ1Kf5PJdwvOvFSh5g3GhKpn269IHSYNXGLXgpzeGNmBmSIJtfH9i/qyp6
mfvy0ZnDt85oDnUb0bSOf8brk5sxYPQslt6nkoxpIzC/Y08WgUXiYWEoFiD0tD0ovmFqTTxKUFnV
gPxNcgJQH1OXjTYYFdZbm2X2thuKb6kzGMYJn6gTKmOA6++TAW+qFhxdSwHf3bTrZwpu8RQbQbFr
aKYNSvyKvhzuPG52XlX5G93m2bpixIeI42+6cnxWSyBnqn0BQ6Xe2C71J37LP9mRFS7hTYOhRWl1
A8XFtwIs3SJ03MDD9qmob3HWvHpe2R94dVaDGunCtkrqPZvXKuruOWAw1TLLKw9hs7b9PkXyJeEx
FP3OcY+xXwe7IHWfqUsR6PdQw5pWvnRx6D6C5lsxIk++Rq6tFrpgqUagvQuwx8NEX2XvM7BR9Ej9
QscogWReCVqITm34EEL+sfr2XkXzB/6VaJfoX2Dg4GG08t0Y+KeaBR8k4Qhlf4BCcwA/z8UG9py1
8bMyeS/KNv/GHo/FDCbRHCD1/vlQwitqwBZFmVjQPOleKoKCU7EpcGR3tSkYIdRnF/YRNSc/Sboh
W8ctaFUkOaGfMvjlye5ET9Zhzq+oCA9F5z2Ff8BKXnBtIVutmwW65EFfIr7Sr9nOV/MCZvLr9I5F
CWuyZ3igFiJcUZz4l5EDJ/1VO3bOPkk8SE8gn0bju3cv+QKCSlz2V1Gdo9K4dZCi+pYdKB7Es7fk
PkFJjTClcCrdZTCm8EWkh2nBTkUzAKoAElXuDG+Jit8jWd0CSFUlxKpgBGWD6IZjZ0kEGSV+Mosr
wYI2ujq4NFUqNCYypm1dh7VrNvlq++EiuoxzHqOFEXZWDEMrJyDCAngdF7jWAGULsY0Ho3oAM3VN
oXBxv67XBlyuZgF08W4Jl0KZ06j1PUwv1kR5Njn9+XX3GsD4ahfYl7Ngv+bsa4QCVkMD8xcs2AAf
rIMTFpr2G07qG5y1Rx+OWAVPzIIrZi6AMRvSmIFHifrjH9siwhV2xYIAZahMaAzrHaCyAmJZgNZD
NQzBAU+126CSv5pU3SKC8sFCO1uwZ3oBoMnszlmAaMBdMVyBSGtgpZU5NoDoUAf1b6Nxv/SCVCsY
G44w1qwFtgY8C69JY9ESJUCxiREoG+GgxzS0HiiSi+mBMGltZWJgLEkLPVUfo9Hd+3WCVdLoN0D2
MaGN0bFGBt87cdAw8UFw5aiM0cRYtayZuEpN/2a7nFRyGdb7PmjXqT+ejFn22LAK+rE0kpXywg3H
GhTlCgbhFEG6x4+JsNlg6NxSmXJJZ+O910VwSkv8bIlk3N5z8iSEz4nZx0rStU/avlRF/OD0Pv1q
Gmj9sFgMtcb7/D/YO5PlyJE1O7+KTHuUYXZAJtMi5pERJIPjBkZmkphnwDGs9RR6n36v/pxVffv2
tZa13bW0qDCSWSQzScDh/p9zvgPaugmGfhfOrcb2lKNSU+lnkXfnwZp57pEW0gXKYjU3OYeRrgNI
Yb6mDRvlyh7ppU3wkzE+S9Nygz+32DqJzVa74waOhehhWVbhUdJmV/P5U9Fw2ZL8mWrZLUWUsJVn
hlP7gmkEg6UKXbPeRyanqbxfOzNhoqSwToim60L3X6ze/QCGdh+T7umK9ji6ztLKJ0q2EM299IWY
AHK8Z91c4wh6euemNFPUbxlcoMJFMYzM4phiXK4G7xkVY1U3MtxVeYc8Z9dMRplGOSH9kZn/5rv9
c54ZeweDdkTZVdb4bxomgzLSttR9vU9XMJZfDJEbYja7ItW+Co2MHFDqX5FmbeaZnEvqFWeoI2ut
m27Zt4GLlYPiugX2yePD4dcdRnf+IO48xu9E/c7STh6FtUs05+qYxlcQkNgwxJEJCs/4eMNaQtFn
I8663ootCivEySZ+TgdrL8JfGCZvtPc9+I3xkkbVPQewE6PNoZ0fZ5p+KevLo1Ws6dvsFwaro4hC
0CkRWJyBCk26WnfFTIdBnh/SutnndvSbrz+t6Ex4dXv/NLnFl1bMT9gZoK2QN6TM0/udMGTpC/1R
UVs1beOAGz6kgDCW3IQ/esECFuV8SPlqFRkIVdpOjIAj+QCzfRe6xRPsgWzX4p/MGV9hZOlwRpAD
7VUgtKKCjL/1tomzG3001NRGsjqgTtZ7V+tzJnqgPSIXlGdg04/eJVfXT15l1H/K5LUjk1qSTR3I
qFJgF5NYTYv6xFDgUpFk7VSkNSfbmqiQq6Myrz8vlYrA8h1OjgrF0jURHDNysmwA8FCq6KxFhhYX
mr8SpGpJhryHdU2ycHjHbX3ApdEsKtO1H4fOpLFThXN1FdMFq0iEneSuS4K3V1He5LM1tRArA/xK
FfUtuvwygtAPpLMypuHUMhI7u+0r3BLBPQBJRevwlDQqQixUlliFiq1WEKdx7gpl3yB0nE/tBXH0
Fjmglgglwz+4Rm7/lpBWTkgth1E9wRInyJypSLOrws25ijlTnTuq2DNVNM8eol9ALfV+Svtz0sov
TmFLShZVbHqcqDeMq9GiP4MsGEQgotLkrGMVuGZ45q+oLGVCr+LYrQpmmyqn/fNSq9h2QH6bGMkl
KNo9RTaQoivJ46K+H/L6xs/ty4x2ugqCZyTCTZLho4qIp2TFWxm+RWTH2SsCPVFx8oDcxgZzwh3q
CiOIBMYy2XO3yL8GTUAztEkwJCqgLkmqzyqyHtss37L6qOnzu/NUql3F2wsVdK8aIu9l8hwzgQe8
dxnrkWdC4ewNYH4No2zyWKa9SrAau+TodfL0nQrW98SBa1u5BaAcD1r9HBLaGDXyhC4TG+iox7jL
qCkYf4cFXmJdmbEneesMAv3ZC+T0d52UP/ks5C9y/5N8o7h7V5XjSxmLdxBlu7nML5ZTEfqrsKv7
yTGN0OMUUKBWaAEtZ5BrmXikpQIP+COceIUiyGES9Kb/DTyoYUs/FQGD+Nk6OUAMemAGHvuqVNEN
EFv53gAPUsAHcNpvcf84g0Mg8nbTEsVHSGjQrGMuXO6nxVgTyKjiRlsZDo/LNgyOLbNkhCtq6jLo
1tt+DrulFiIgIQG9R4rSMBvIAKNP2skJj0aHPdlUTAeuZWKR8Cg9tY3UrTbA8IQLcFQ0iA4sRAMi
gtM7pFZ2+2Aj+BHQ6AhHAsSOu+oUWyICMqHJ7DKoTXYIQJYaHMY6ye/ai3C9TRT3tg3a+khvRQlf
YiraSwFXuldUCwO8BagQ8aDecAFfDMlDzZK7nOkFXPigMVIFyvh5aaaVXRNeDoo4XlU1M2Ye4pte
MTYGYBuChhIASvSZ2MMLshAtQAlkjszMKSBSSeD5uVbsjsSE4tEqnseoyB6jy6NzbHRrXxXf7uR9
MU6753zxjBCboP3CB0GiY+aomCGmDj2kUxyRsa/pvxo+pCKM6B3lviBHZtAj0TBtEx2BiclVJaMQ
rXy+00P6RHIXG0EMwGQAZNKG7a4QaLCZuBE5tai+7A+TT9B59twdGy+WYd3YtTVVvZpOBYAipgjQ
KTjw2DgomoqWdFdcWeYWyjVpvPVIOaITxg/lRBCt9CmcyJ3x4MKA3ozJ2DAy3BVJ/q47Mr1i2chW
eT7ZJJsnb6lR8XjUPQqGCbasUGyHfUGL4pLnBjYpz38SRkDwv9UeXEcAJ0eiC3PC+ENivKWj265l
3+COa4+OgDcM8Fe/JVb1mmIDPTegyc6+o+/saKTlmhQGLWJsMFA2cCrUY4rTfkZOs4m/I28Wxooj
Je3vZowlytN2hh7LbaaBGuim8E4UbF3i4Kk165Wm8eVIP3GfJSg/ZpnvOvLocz2CfWO0j+W+PaS9
8015jLaxzSC7K9kh0mKDqj4E7A8IQt+cKn80Q2LWAktyX33DCNDR4rPsGLC7nWoEU3L4rIFjux8M
kZ8gJeYnRLOPahre8CM/16YamH6jXoIFTxmf1biZvLlqj2x/jmGT4qBt24PeM7rRHi3ZPWlA+7kW
pz2UEri9cOYWpSz9TWHnJ9FqN1QFrh4nvfd047MOK2uLO/zkiRLUZoYe1LjZAyPbqaufowH/s5ag
FERBSbJ/ID+gyR60SlUeAtvlcNgCdMVGqiPb1ELrzg71ugmlz7GZPyAzU7mtWwUZRk6VUpY3aGQY
kJVsnfr+Kqz7+egVOoZUiyGr67GaxCmJUE+fI06ZAM6qni1jl+IMNhm1dEburfvAlBAJYpMTa1Rh
87Rov6KyNeSSQDqMy7UzeswlE1qZs7SdD3asFugKrblvn8Ixx61dJ+e4lPdeBw0ziuqHDhmO02i4
tmP9AcrbrSuTox6Yv5jwcBuHT2WPCDmXNbRyg61ZwQh0yJi1OklGWN+HXoPVeolx+b6z24M7UbTX
5q+DX38BhV2EOugKAPESBhkRMoPtv2DJgYBUoh0bw0Nnz+Ja0bJCqhFuwZC9GrV932rJLoNK6hkI
c4UCsJPNKSn4DT8tojzbLEiftDw79+lH3kWXWiq3DVHMYnSzU6fZyMv0nq1du04308xGSSkcO4wc
jwB433wZ+kfqC5+9kAquwGsFqhSYs1HHHGMjCqZkZlehlVCfal+MRtvqVPvMs1NsogqwHck0Trzu
ggHbJrC4nj2r/cqZrfGMouK1D/RPlzqqPdN2Or+IlS74WuvQ1sB7Dh41oR22goSEzqxlEMHZTJX9
WzUA/Ec8xf7Nahg0X6ZeUc1Tp69WHRzGYkCl9E4t5k+sZxrMflpIK6+mbKeqzlPI6WyMelTS6W5o
CwJQnDqtxnss8DAt9H3myztHfafAWQa5ydWSIbiS3PKj8RLXtrvWa/scDc17YabPUj7QMYlJhjY7
DpzFte1OBRZnDndZc4dN9bvOApA/WvNcwWbceLO9RUq8k3NLOX1t0pE7YhmWoSA8qFN4NYvI3iVe
zaZ5no+x67JtFAsb8Osi1tpHA8stsyvyiUGEmuphHMmPcc5oXZrIgpb2Zs14yQYCAGHpXoyi+Kyy
4Uqih8P59BgKoOoBwoi/Z7t9jqP+4kX3temtOic/E3R+w97dO9NejuG7zSSp6+jlAYJkrutm4NTr
rJuuvsv1W9SVe9rSPvuBH6PbVbD8s1vKw2wZ53T1hbAtf9iJshF0U7r5R2+KG7o3txAPf8PtUdB5
hFu5eTZMcdBFdBB1dT8WxjXt+GGUhtIz2XrZmIISvJZ4xJFrJQaLSGusjZv639nYflot+SL2i6Nn
X+qOaZnhuVc4KnpEjiE17ylgpFnEipKFN+LfLJtz66C1FT2mgiYgVynMdKcHjBTzGABLl26TvHvp
tHEh9Pyj6sYYZAVuB933R+QlQWJXXvgn9D07GtJV1noMaCvsckiTQx1YtD0a47ZtvHg95ECEelne
IWAk+9ID9K31mtjZTlYenNZ9KluCcFBWXpMSd7yDL77RiIh/QGMS9ChWIE9nF0v/JDcNnvlZUs8A
ZR5/LJH9+T4cBrQvotOrEjHZKlm7aRCnNgSFLadgbU77lciGX44L6slztGMi+T0ONi0OsTlATZdj
cFdGOFQpZvvMkvEpIyC56HQk26kM9fWIC3Uqi5M/u78ii9DaEGxm23YoRNaP41isdTaWQ+EdIZOd
RiSjsO2O3tz86nRFTbYC/YxlIVnV1M1P5tWIEVy03vqVh9hjHSM6po1XHSVSY0a9PBdGw6IpooUl
5m5tGtOnAfwNLVonqVuC5VWuZWPC5w45Jl4kHWd8pipMPJH5sUUOjfne5DwEJ50S0a5w0w3AQzAA
DU5JjgcBvoKKoXcD3yvVLnmZvk1p/K4NJtM1/Tx6UsNlMIp9o5LQWtPt8zbx4WWwpR4cumHSuboJ
LXqW5XBhcRVgGjzk//EwW/H9XEhQ3sM2yPO1dDSxsYOapQcUqI3RVGSPeSMeiij+LDEjLesKN1Bj
mi+eatagRPfBHTw8R4nxGDpiP7lduIusco357I7KjQcmO89pCTTNlGW3aSviRqiflpYdtW2U+lf8
xAfHolUkcPaW27DbayI6B8YuOv7z0tb/yyXJJM/+CwHs5aPJ43/530oCoy+ZtPp/TlnkC/3Vlmz+
4Zmm4/kepmCX/B0Yw78kMJ8eZcfwfN1xLfJ03t+F7+w/bJvhHuoUu26ci4QB/00Co33ZNviCaGfC
dnX/n+pLNswfjOLfYxZNvr2rc6V5lm3ZqGD/UQLLktk02xBfaJRRL6Z5QBE6VUiiKQ+7iTPCoPSt
MNaJOxPciC+OqjLR6DQJanFn+bhMElV3wmZnUzSClWT4qjT5ZjnpdpTA1KvwHE8Upkw0p+g0qOg1
eRZtjIBrY42IaVnJNPHa9tVHR3j4mlRIQT4rZyDLsww5Q0h4T2osSPJbsEgpa7wqdDHMHLNg6aia
F/pepCp+GSTcxjENjhHW0cjA9saTCgWDRb3sQJmrAhlyAnej1V+ZgbwH3SlMurs8MN6HVprsOqmg
oU9lOCBlj1DYTQ+FBEgxCEjy6tGxkMSZ2kgr2Yhaq8TNwxXgjh3nQnuZq/Kbihac8kiLwQcTpjvC
xFcT6/ZU0gYQuCd+xMXCHTkixrTq/G4dWpqqaXqvEfV9Vb3DhNtd1WrRSEDp+6qgB7YE6wQs/kSV
9/jwWla2xJbY2ilSD80TfpswKnKi55b9755BNfsVGoF6VQ2k22G/qEWNMuRm34kqENLdV4c+oUQV
C/mqYqhs01uvSoci2odiWoi8COCH/xT2tC+EzEesimPvQMnryhBUwTB0KU7NUGCpVAVH4CKeKMgS
x5HuI1q52ePKc00nkj5hfIg6DAW1KkxyVHWSI3dUOi5no1vCY3t3Ggy0HLyKZ5KhwVorb7nGlq5M
mumQGNN7ULkYtLHI8C/SP7RC3Jumz7M7yINjVUf1MjARQCIMMSNjzrkaxk3Q6sFqyqn21JnopxPH
bE9aI9H5rr1Ly98MTz7TQXtFCDjkxQDJN7j59E0ZA71TEXUMPGpGI3/WaNkhy+89cClpiMH+sVRj
UF3VWCFfv9tadsYhsohSU1vH0sQfGwKNHk126DhjQ0RXurF8OrIqIXt0H36GIi1PSTFx3prlLuh5
HpF2gf6GNdFVtVuGKuDKBnkvVCVXaMCKZMgBKctYxQUqT9zr2Z3Ih3bVotwuUxnTWxpBhWAiR+mX
SfuXcFpzXZiGdbDn7KWmMm8HZUY3xmvd4fFO6IIoqbMqQxBTk01hFyVIUL05lLXlMJ6dTOURs7xi
gq+TqcNjOIG61K06Oc2IGp0+NtfGKd07k3LCzp3fObtjvMKOj3MPL5Iz95vCQ7XTOmh0GGZXXgcQ
I43vWgufeOUAx8xiK9uSSl9EMIx3Wdx8BkFvXpj3UgkKXV8YHQMd02JeMNyXdrHpqTPauOGIB5GG
T4u67nXDozdMasRQL8dWHhUfpZA4U/WEgSUIgSg+JkMAYrvhKBM7DPgsv+w3bbx3IvbvZQU9jt3D
m1vm+dVAbc6MsL4AXFn7WTg8x6V/b3ObX3HNLlH+yeg6zjKXU/eaFHV4MEf61JpIx/xsdgctDyiY
0e7oFzkGuHfvIMVuXGq5joXGLycOinlxZoxJEoWEADsAWiFLSnpmcCycz5NbGY7cV+ROFgXzk70s
R2/R4pedS/u1suxnRnFwXSOrxsLt/NINXD1Sxk8UwEDidlkVGo2kjQQGnUdxt+4bsUCG+HBN8+yO
7JrbAOMhCWbjea6mU+wF9iG0UtIuYMxp3LzXYkLGIfjQXhWNPM1OPjwIYs5Ls2MU0KQfjif2okme
wkhcktS7r63ymOLeDQOfBCl/l51HnxhZwWMyC/QtnhWTzTzbkM7EXUQngewgEKQzbV0OvzRXH4nl
jSFKwYKBn7UriMUuzI7UYl6V/DJcSHtZ95BzT1VBRUpFTUuiAd953ptU2dD90ub6KdVRyY3aCXem
1f4yo9LakNF8RGhD7mui/azwS2xQmxMmqE+3mettYSKw21Wv3H69CtON+g0qywuhL3td9YyZqrm4
xObREmN+pDKIThAT8ITo5Utnk1vrQjvbuzQ+r9I6TTfciR6eCByLBgzN5YA7dON7TISy5h2eT0bP
V3Sq1VCnIO5FMiXlEURV5djacgsKqTnOifMSoBae+iD6Dgrte5Y0XHEjM8Dk4pwac8fJIgbJJxoQ
VxadmG6A3yxG0asIpkUWZtBxDL/N2rs0o1ZtcF5TlVF7hwZFcwY3OlbNxHa5+wl8MpYf5bgySiJC
9jjrOBu8AlSe36/NiUGqr4n93DThHoP2p2W7xwCmyhbsTrjBR8hff8yftIRZLYATZjFZwwBt3kZl
/MRc9J0Z5Lga6EaBGe5t9YGWBCNL70QfxCuod5/aKMOVltnUh0Z2jvXR4dKLQUBR36GIWuCUxhqk
igRC9CU0q7/Af3rlsZZhMiXKawYnsrNPZjTuW1HDF7cdTmr266BhdpyhzC9Erj/VErduiZ1jEYT0
y4e2o+QReQWDbJ0EBoxhqNZaSNtIX+TP9JSgbEPkQzrneBUaDTYcacRHKx6xQ1Zgio8/79u1bm+o
foUgks6HQb2kmdYy8FNv/nzw5yVzBE8wc+jQVNWbPx/sas1nDCIvfu37B6/XBoenPm9OsTpfgt0A
88Kzj5kV6J+u5PxHKEQ/9OoF/Mf858vPx/793Z8//YeP/fxp1w1//2kYSqOD1xxKC4ooQ8dOHCYZ
tNS9twmEBA3anLC6q29w8pC4Xli+R+5yrdaTv97UcyE9JlwcnTw6UxAC6J6SfXn88w+MO0vq/QHF
bzpo1VADiNT76fDni4QXkAxSI/c8QlpSEbWft6q/vfXnu1Cc9lasxs8yZxf3by+WZaRL0wu54JWC
96PlGY5zxD81bxGeg2LqjiZ7hz9f6I7ujpZ6+YePBbVGeWYu15VIxJGyQHH8ecuRpjiaKT5yd2pX
lJ2z2nSFZUKAcqguTPo3+mg5nxZR14FchttblUGxKc0q2Vn81KLesY/goWO6UazYOf6UmGiJ9R/e
j8ZwPkYv//4//HzWz//aFyaZW8Mt1rM+aqe4F3+9zDaCIABvZgQYs6LJwJXUkyFjmPeZ1KRvCOp9
5qZP0IlZ2cJaGjWXO66JAXu45zPxXEl2g5QcPWrMnlY0HnmrYLDXskVLz+bL3Nj1gcM5PVhldUwH
h+i8nzPoCK7YNNtjR1ED9b1jv4zJwKwjcmOREUEA5xdx0fAQ7NxHnTWiqyxtE8wd1aU0jRecbAhX
0JZqymKvJ0W1djquiDoX93EAGDVuIaCHjMryeOr32rzX0pqekIyuCvwJ1p6GL1Ypi2RQ2YQr3Ul2
2oS/yostoHcOaPV5jHd1zdZ87uMVaYlNIVwqLrT42+e/LJPDKqLzcmc24Qu05AdZKL9oLL/IlFMz
OTbMesZLHw6kkByGsJw0CqornoxBx2oU9vHJ07UdJaP+DrN4tcoqQy5FDV0ODuLY24+UOXw5ikka
KjrprDiltkUWxFPsUl1RTE1wpr5l33fFr2GEckrN4ZenuKdwJSENey+0ZECthDhLAsDfEHCs2c3p
qEaJG6/Y32/bOve2ZJmx1oJZtRVv1S8ZERnOOcI7gYH9mkVc/rZjnCid1TYdsuixrGN86z6xgcyo
tzpoV18xXk1Fe2WMPmUz8EHxK8fDcHJa+5PZ8go95NUAF8vxIwMeiwea4aAy1CmubKcIs8pJVCrm
rAV8NiFeLEllbmPFpbX9IgIoDvHNrYS1pyfi0FrFzfd9ONlgbcHbNv1qVLRbhKyJ5d68rzCzYWsO
F6M9fJqjTethRrlvgxSi6Lkwm0A0c4CglszYd4qxWyvarq24uzIqPgdcX0zZjGUImldIYqGK1esY
DFFyHcHWARBfA0Pg2q025eTcTR4BqGnWp6UB/jcBAxznGN9HWCMLOYlXF1SwahLh13AWAxEzKAMV
SGEyFB907NCvM1ITOPXDqrdmRX/yk13Tg8HIguFYsnHdFCouF8es0hwb/RG+VuaeDBOysafLXa0l
/maqtKfQDoxFSYoDb5dc1YAlVgQe6m01w0LOOaZqAP0W/AVJlE/Nc1GCrMwZTXpqKm+5x9wIdAZA
yO5xv2dQaW40B/Kc5CNT/puw/iJKHEKxJNm0rrm3IrZKdETPfXVkgakWEfBnw+qeKmltyiT+4AFJ
RkZxouFpv9TdeBwSEtGKJA0aAPfktgAwbQOaDsBEMgxTuQF5x0RhQKhmGOCAp44Ah7KdhyOqyNUc
FXvlWzND4oygT8pNq2EawgSzs0yQPb2cH1wqUmzGe8CBFR9bAsoOK3lyBnYtUPMiz74WTQqhukIK
rS+d2d/6Wd5jY2DHFygEd13w0Kbm0simt6Jkjh6Yz26SNncZ36cbNLhvnlsux850rpOb/e49dMfp
IYTMqbmcuWGB60DBZ+DgGZBwJoWroih/axE3+YRtTkATN8GKwxq5Sjf50muLvoHuOoEfxwpPj3z5
GIAlR+fjvm5u0rxZ5NbOM3RF8DMOWYd5Pull/I2cueZfuZXTR15jkVAE9Fix0KHRVMtMeWMaTDKU
a2Q7zSme5I9/RjlpSi+5ZWYNhxeTja/cNgLfLZWf+G8Yd/I0NuNDAq2mT9dI548xlh2Wlt+t8vAk
ys3D4eOJvtIvR9l8sPsgXk2rjK8GsnwfYQjC4PgUUgaz020LxlkVU2YTvqWhfUzxOulbXzmLJuUx
IpTwKA0mkNTMh8W9o00vGpYkA2uSF/4iarYv4vA5+XEuKQ+Ti5kpUa4mPd5kyuVkYXeC7n1nY3+K
sUG51q7HFMW56ew5+nJs/bsU05RU7ildj/HMTmBE7ZHjHAN7/WbgtkpwXU3KfoVveePhx0oGh1GN
H31rnoRerm1oGfwerz4urkK5uXB1pbi7QlxeTEPucnPee7i/dFxgjrKDefjCfBuDWIlTDKNIuCvw
jpV4yBK8ZH5MSCkRlLuTJ5m910lrOUWaO8dA0rZuScvxqyqLF9cp6aHX3zqOLpHojvEUX1REwcTT
luNtK3KT57h98kcnZMfSE4bRTwHSZvloK2ecssh5yizn4ppz/RqfMj66URnqKlZ4QXg1Vla7SJnu
wpZiJ7/HBjM3LTn8ElZxLS3+z33nWOO6RVjaDHDPR49ZO9lSjInK5NeyrEtl+3Pz7lwzFfeVIZAn
K0FqZRJslF2QesaDNjH7kXFOlApPYUkvr9Wfuqp5tDOnp/dhIYRnrqdxzJZFbaCT9753IA70il/9
lDZmq6CKCMk7IbNwZeNtrJTJseRH7SjbY68MkGA5sd/WA8Z4uj1mq95ayi45KOMk7imeVMpMiZwZ
HTNVxNup5T5T5bw/72r6RtTle2VYxHkIuFYY00x6fSmuRV+wX3z6fn16f92KivY5u/qN/ySHHo60
q52dXuCjruVew6UfZJ334FJDVs/lU6jqhasaVMiEsQ9TxiIqVlnRZox6tDsapBGeaEKYc/+a0Fks
eKpjmq/hQlYLi1bjeKAOjtXrPZgdaxeq6mOTDuScLuSUTuRJlSOnrf46t4xO/QgjK6aYVdO6jx6N
ypYUFA3r1nOteVuzk+02DCVfmH5D0sCc3wy9plbMt7EqZv5FEyOdJbPJjI8q5wQvt8cElwJG8L46
0daa3ueE/ufQZ08O8Qmf7DkiFMTzo/zdO161HH9JBp5HLZDpsVSl0iwyzTqlZzpVhdOlHWOgoIK6
1SijTtzhkqh66v+vOvwzqD8kgf9CdfiX//N/p/zx2X9L2/iuQCxwbBqTXDXp/0tp8P7Qbd1FhHCw
2TDu/zulwfjDYKht6iYMJ1c1Ov1NabD9PyxiOygMtmeyInvef/9f//PX+D/Cr/L6p4DQ/sP7/63o
82sZF50KzxDe+cewjQWjn1Ip6+fb2c4/hG3CoO29vsqYB5tutgFPyi64cfaSuBbyL85DbSRRY5uY
04ejmPLn1o0vMEiqtZxfy+ht1My9jV2Ne1JpvIi8DMGtc0y+np2aV+OrWHKVgtOxWEzHmL2uKKKN
rwO+7KrUg61erWgQIIeOjMcObTxH5ZuemjASvIqHTVi/muSAK5gi7Iym5ziDOjX2DVY2uzxSgAda
gsqY8Td/i1MWi0tbFm/D2J44LzwRTeEMwq1D48xuLmDisEtBGcDBNYcD6wQWEc3dTYVINkjcyyoQ
5ToV+rXxL2BLcY3H7XPksWP18TgNn2nQIAO+Ys8Xi6qDfi0qpq5Z9NoW0NRKs6E3zn6VIz/PQAzX
mUIdzQgFAzYABfUdnrOjGDHuq7FObDDV7nybEtAi+V0R21mM8jV0CJxCD95EBqHM2Zro1PYxbxDZ
woTKRNvQrQ8iO5ACbHvLA20tG+TksA03pUONk1W5V82Zbax/zmOaGRs/Nj8HZz7PiXgEcfcUxDEW
pjjYk1c8twBB1oZVslBiqjpoFBlCvc9WXJRXowYKGEuizdSxex0jfhykAn6Nvc1yhmpxAqMVOyQV
ijx3gfaM8JwenFakG6kTRw3D6kONdMbyyIPLWxgRvjbZpesBcWAp4v4ln4q93UT81qwHWFzMwVrv
4npdwEGMaaqTQ3AfmUZ3OkxEq1OsPgOe/IDT0ozZe+MeujHb5swiBoAGrSCcYoxfc1O8UEnbLyiQ
TTcROZy1DdMgoXxShBkxoik6GnMjV/QN6At3ALZuUaWxdDz7PrJAgvcl3otSzw78dpT/Hgilnix1
l+10jCSxLCPgcC4OAOqsSU6JYJPhCGitGQCMZz6mdvLLEN9mZmJlaYnQDLPNAAuo912UWweuxgxC
q5Xyw9QzJtbNIJa2L6xVP1iXDn5hjkDDzJJ4fq+7byVNiCc9VU5yaCxQlEEuJDbgKS+io3MeseqS
ASkHe0dK7tAPI8EXMWp7UwRPeVqetYRushh3xMLK3WPoqDRbMF5ax6gOuQUHSwi6ZcKaeYm7bu05
X3UBIOZB5hcn0t7aYdjYFX438x0ySIRvhopXFDU0OULFa1rEViKu1tZQgcMdGfyA2wyShjRV2Nkr
IzFuMvXGj2KiLc1I9iPUNh0lz2fuNVvhtkrHN7uN9jasI0gg4ruZHJI5dJgthQ9ime6SqCWMRQOV
DTTPOoYl3Q9mz9YrzIlH8fnZ0vBFecB0hv8UA1SNsXPo8T5AdDHsPNgU+tABnUBEZX7PMAZKxGwD
GOogdMY1c9q5xDZtgNxdWklJEjtC9Cutet96w5VGuLeylUeAyUxRmB2VmtrnRT0UXm+dRoNxb0q7
31GrRh2u2FbWHC07yNDLLiFLVwyVQ6/bfNLqnjERETdeWCSTqngvivSXJ+jADbzgVqCcbqiW8Rd2
ZulLmmoexqJ9N0ewXz6+uiWAGdyzHHdqE9AJnoS1V4Qbcv6SCye1T3Hqb3PXe0zzoF/Pg3Y1YKTu
ZKFvcjx7i7Au+6W6jZFHHqA3wNiqCNDlsaItJRx3C4gB1mDucA69BAzrdq4LQjXOJsrRNYCOVkKy
GuTzNq76b2mUEBU4lbs2dc1DC6ggjNjxtEG4gvs8rEKvPfZdzAJQSzp97Hpa3DSNcAcNdQQajXuy
2/RmzPP8BGRk0UOrXnGVUeOtDMpl5G+qLCV1H7ikWcIEppPLIMa1+8N4yWxaYUIzQC2K6qcsbK9u
EXOKzXXkNoDXNKsrg69qupCk88e2vHAe6VcW3bNLq7e/sfkJVBkOncxZY7bCqSCIzzId62LTBfM3
vWQ5U4BgXkU1kUydFHltkhiB5X6nAQpZ5lYiVsylEfgK6GQ6lBlw8aSEGL0lPAoEVVirtnCAsFX8
3GNJeh53H7Uc3IyEnLDIbdzITQ+zmW2ITzAYE4LG7yiDkO10t0lyGxcwjTpc8WubyYJHcCLPCuj7
Vd4vi+RGcDZhy5iecw+rlqMF1havKmL8zrWNJ4M2i6URdxL8513oUjOi9xTMuiLrlw0Lh5ul/d4R
rXWYZbsPe2Y5LiGDRVvQ6tuRK3JmcFWWdCR5uWCZet5j35lEWjAkLGvJ2C8sM7bhotkFEz3BddWG
+I8ym63zcNND/oUD2Ecw55UQdOlUoLC9AUMRESwoWFm8TrRDZ+3kjrMHuwNiVtsquKYnfOMSp8VG
Kt21DZq3YqbF1fbij7YNuTmSKVlW2MqpYh0WaUs9/YxP0i6uJIkdcuVYwbDZ7gKz2XQexDyKwBZA
D5kaxx4ByKlfsf7TIp2zZ6loEmi9kcWhUe5RvX3MJRddoOs8xw0VowW2yo6BURxaWymjD7dsMREZ
7CpqIzmaNcQFV+s2TjNThMDatrFnqoBKSmRbXCrwViaIZrapLVNArqbW4UDEiwgIYl22NhJabvjH
tmeKOZPytDXu3Pan1ZXSXkqw5UPdMXXUNeBsc2ucU06cy1iz9uiTLBGzQ/lWgl3JqfBmTEhvVTZf
8VscUoN4xkhYi13EeZihqlbZqxvZyU1Y/qNv9wN6JodjBkBujuN1PBZVASTeR+gIPf+7NVLcl7TJ
RxYP7snOl9a/cncmy21jVxh+lVTvwWAeFt0LkRRJzbIm2xsUJbExzzN2yVskr5FHSPq98oGU3NRk
u5uuiipcuMomDeBe3OHcc/6hQbhRlhykkH12B+NQLFnF3LASycLGp5ERC0cGpUQLrSkFSGvFSM36
jzRLY5JZsIEKQBhC07NOoM/oBXhBqRdg4sdeZwRTMBwNSI/sLs9FaZLG8gfO6+ht4O7jt3Y9qc2L
HhQ5txmXHaKXlWqSk2tKPAZ9tO5UAwM6wz6P2b8mUor6EoXGbhYWwtJB7pF6AW91MCwX0mqWlVk+
sVtRnBtGQE4FLSvbHKoHanGBSzvYBH2A8rGfSUECEzFLbtRY6if7qNc3Z7XrOQvwK1mA6FKgOyjy
sOCjNkec2wPc1FFxdZt6ISumg9kWjF3wpJVen/Rtdq8JjXrgC9JBhDjIuecoRIBiT0QKEBWLaDTf
S+6NYjim8TokjVbqezRj7YtWKM4iR1vYGKMdNaKngsdxOG6CpiwcOTgQgn4ehiUSXcApa18RpxHR
h1LH6jh1Kd8XXhGNVeXGHtS9CjfACabV9yrDvG1LtHgRVoUFbp1SJpiUToTMtSCI4CqUOZpsd53Z
HefIwdVhh1+y5JNijGTnRDTdQxARLFlznHfKaZDH+XkFXV+ESsJ6oB8piaGdmSKS3K4Jrrey7ebM
hjul2cWBW9cr7DpStnHo/HkvIYEIy3SvLAwwP+AiFhjddhzGUc2VCvNCb3IHWq5+FemleZiSySBx
mk/7IgIVn2d7Nfpfe7wFGynyY8NNqplpF6fIgDnH6n3QRwblfZCJZ37Yo3/TeM3MqbT4pM4b7wh9
KKWK4DiV2US0TsHtuIPLqUIqMLvOBerFcUc2wyAJL+hwPCsVlBSV9VN8oweuXC1DrP8oompA5rs6
DwmjOX2UE3Ap+26PPmjRy6icgotx/figRwl4bAeWQOn1IA+8lNlDcSDLPCTLvOTSSXD5bv3+Rmxg
Xdh9cFg7qbTX5eInCtwpWi+I8OQJ4SNhMGFYoWKabvRANwcBN9c8GhByxzWHGYk8Q4gKYXIJHx5t
lVAESlARRkSNfpbrbGBZNinQdkbsdV8a8q2YKSIohaUFCnUDILcLsDlpZBNjAoq4OgLtwCLQpc7s
qReTZ+9yqiWhdVOksr3onJZEuPLZphwzIQQ8SxuEYvuGdiMYhzAyg5mhV88kzRyrkFkltLfJhi1d
XNL38Lkh5tdcJLy9SZNGyz4X7RkcDNyPHOUKQVo2fh1WKTwGx1PjWRIrk7YBI23VYXTamDFYImVp
aGg9IRtWA4fYdzsvYNHop50renOyVjjAW6RiCq4RFeeVBcd0CafsOpCrOV6GHxWfeobZEAA2IaK9
PvCYvkIhNLDRnDF10wT2dShEsXm8/qOBkm9kYYDaRG/PqqRcZIFiTEsTek/UZyciTsrsHehMqE0O
31g6pESJToHmXCu6GB35YTDH48sk5svOcVa39wUXVbMIxFKt6dAdVEDYdfEBOmAL5PcmiioO4/AG
MtTG9vuQQ04awyVQfXGCSl2DqJJ7ICj2HVXNfiKLunVURcphy34w1mQzmtStbJKQQ8BWMQDPUVUJ
2IkBkoMKoaScyFcVXsYHQpO3M2qUUwOaJGW5cTd4LSUSB7fcaTF57oTLIIBvpCKj6hM5om1HHtVw
6W5W2dJucNVpYOhQdnQE/2MXKys90u9MAI97aQPpw5WwB9Tro1JE2qpqRV6ym9z6tTiJ+gJ6ouru
SyY7hSMBKGStjcaJhfJmGTWTTi9Y2anvNUp3Ak3opg5a4DZV9ylMsFxZ1/ajjHwaVWR9pprGjMri
rUN4uIAOGBrEa3YTlfPInqddwpFZr/frVCeGGvBPMN6dTL+xYrL0wzqL1dyBWhX4EHT4yENG2vOg
347rZt4mmC9DwRY4OiBSH4rNmZ4NzFGdGo4I1y4QAeKjZhq1NUuslQacQ890B9mAoncgTUtlOs1S
Ye5XjjntrfiTK+i/ykJTT+LM/dwO0toyaDEERjFeNDjkZSLzXWwagNf9KkjwagqRLiZWEMmA2Cgb
aohfpcqlAqGH3Gssz1iKz4R+DsXhWBtUOTwTzEmVczJK4T8PENLAPREgoglKYqEAH5/qTp4ediXg
CxCa50LdTLMS1KngrDoTh8IWmQ3L8W7z0LzuZQ/LH/ADQmpAghCRueuyReQj4KDWKs/OoTpv2HBI
iAApqq+tT3WjrnRdhiFfm0g7tZRDWx3DOphnZLaBe+NrbA/kOETxZwF8o3EaJ4PROCuGHRMiFSR+
qAfMTZdwuXTZrZXYv4oi6tjuIpShldcJFGrFoXCl79eNoM1qcH57itjxLq4kf0gso7dRtSBOI+XC
Z6+yIiR1DVPleKWZUx2MEALmAFc1QhFpcI8c9kxq3oiEiu0+KjlzTfs1tjqFkzJvpqgOQ7TrZn1n
X1amCUS+mrcA2g8KOd3Xs9hdaGV75+TA8rGOMlB9RGPCcOsLHawPwVJwFAKK64i9ZkidnwaVNWim
VP40V73BcK0h83+mlOVFleNc0wJvhRCAtLlBsgeBNrEhEy2cQUNbkC70YSqjVA+ZGw+FGCCSFzZX
8NNxqxaa6xCy1ViOrVMQleeBil1ebpu3PdD4PUoQ7EEd2exCQEmdZV7gJDcpi4yChg1HL0XDEt2q
bi84lRANXSpksybwLZnx0IjGsVBxTIBjOk/zij1EVt0JSORbjBrwKg+vs9L2Dzy7OSYBlY8rAcXq
xsZql4PIpFXx/K1ZOALOFQoiqVCys1VJLbFpJKjFbM1xpPc0oThFBBAIzpA1lPNZERKTtUJykOAv
N+40qMQZPhTKEA80hBWDsqiUBcV+q88zFMb3Tdwp0M/DJyPEfktIvKPU5DhX6ccCbYSUxKaPmuuM
yZLAJmm1iUw+w+MYNMhHsyo34ufB3430DPpaereIkZWEcoa6jpuZE781Z3nvDAAC6laxL1w3HUIj
kOEAojH9IpDXsGLyI2wUWyZxhB8pzIhkVTbGgexwt1AbrKCGvUqcoWaB1R2yfHsxqsPQt+xFLFiH
kudbYAJQz8N8fIHC/XncInkiSSy6wOOGaX0TcJSFoOM6e/HUj/D7KIlQJ5Zg7oWidtC2xRUR1kUe
QXgJex25zQ55zkq5QNxtVikS6dEsAn5aoYSNEgdKcUO0LX1GU5GKRmvByMzbI7vvL5H7Z6nHrGzs
kxcqCBPGYTSo8gXB+P+sIPHXTR5+siyX07j0yu68WlG6XuHWWH7Jyg/frtPxl8mf+9Fjev/1C/3l
j5Q4EN56UuJYP9f6ob92mXBJ26r71c8/UYxA7UsWDUmDq8AHC6MwiQEGrr+WxZFMAdgSpc23orT9
wl9//k1vfb2N3/ObJw2447SJbv6HleMlMYWZ9ctZ3FMPsTaP9PuLe6MLnl3h9y7Q5JEkq7ohUZTd
fJ50gWSNVDAXEDw2fb01RN4aBD+47UuE7uOJV5S5d1c+absoA8aDqbLzGKAepZuSpW7aT0O3xwD9
YzAAdHNjnfWuOkBE3UJ6zi56YwQ868etESCOdNWQRUl7GAEU67Y6QDJGGHCaJn9sZsH/ahI8a8DW
JNgMhOfWZn+4H6SRSC0TxzKaOnye9YM+UiUUNgz9vXbADxgIBpYcMmvB5k2/WA0J0Vkn9IeJQv+w
+r6rCcGKoD+s0t9cEp+Np60JMehBivDgNPO1fmBCULiWQfBtOvz9dcCuS6KmjFhYVJBZD/seNfWt
FUGWRxbqmuya/Pu7HAHGjnsCHQAVkvI10Ib152kHSNoIAVEsDw1myLvsAOiWOwVGQ1Rg6SJ6qKyq
W6+elisEAyA63uur3zzXDpNfGfFaqYbQ/NdevTki34JBJTD3zeddjgAN98wdR4A00mHvAuJhu9se
AQSEElq5xtYu+d6mwDos2nkgSCMQRaYEuXozEJ72w7AIDkcDQ5O/fP3e+mG9G26WqB0mBLshOyGO
jBwEhs+zfiBqGiySGRFfvn6X/bDrWVFTR0TIIhs/U2t7Qhgjy2A3UB/3ivcZHuoP0coOA0HhsKwY
7Prolgyfp/Exh2VTUSxTVd5nXKgNz7vbpigSF0qGpOpPA2PJHFkWxwaV48Pm8/17wncEj18yL+DR
w/vpcPb3VpR2XqZm3vrB44n85ffPUglPfnjZpavNvTdHreHvvzwJmtex/9aXj2eB9X0e/vtDA1/e
+sm9Hlv1+I9zb5Uv8zu3W3/RPTzmyTIiaXNU3a5wN/dWT5MBj4v+78/z809Pnnbr7X/t8qeIJb9x
deL9Xa9+ltwHyzxd3r14/sdkxq53+O2fjfeff1DeyPvuZTvWd/kB7The/vb35NWeWt+BxXbndvzt
3/+671/vJlbgnS//DezzOsU2jOE/N4q+y0V9x3swEapX3zCR6+4ddOOt8Mx56xWvT9m7voMvtg/p
N2wfduwoJHVw/lu9Ouc45OzeV8zqcPnGq+Awvms/bakDARr4qjrQjj119pUX8QPm9OflnZvcxx7D
KkreEjn65uR+bUv5kod6udE8Zttf+29Pd9HhF3fhapn/8l8AAAD//w==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99218</xdr:colOff>
      <xdr:row>84</xdr:row>
      <xdr:rowOff>69056</xdr:rowOff>
    </xdr:from>
    <xdr:to>
      <xdr:col>16</xdr:col>
      <xdr:colOff>23813</xdr:colOff>
      <xdr:row>101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72C7ED-A7AA-2892-C1E2-B49E9711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41274</xdr:colOff>
      <xdr:row>66</xdr:row>
      <xdr:rowOff>120650</xdr:rowOff>
    </xdr:from>
    <xdr:to>
      <xdr:col>13</xdr:col>
      <xdr:colOff>127000</xdr:colOff>
      <xdr:row>87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8651B3-9C68-C1E9-E149-78247733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517525</xdr:colOff>
      <xdr:row>66</xdr:row>
      <xdr:rowOff>95250</xdr:rowOff>
    </xdr:from>
    <xdr:to>
      <xdr:col>8</xdr:col>
      <xdr:colOff>612775</xdr:colOff>
      <xdr:row>81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8A986E07-5847-6111-86EB-88404C649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1232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106</xdr:row>
      <xdr:rowOff>120650</xdr:rowOff>
    </xdr:from>
    <xdr:to>
      <xdr:col>12</xdr:col>
      <xdr:colOff>333375</xdr:colOff>
      <xdr:row>121</xdr:row>
      <xdr:rowOff>101600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A43AFC-6CF0-C414-2ED2-87485123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194468</xdr:colOff>
      <xdr:row>75</xdr:row>
      <xdr:rowOff>172244</xdr:rowOff>
    </xdr:from>
    <xdr:to>
      <xdr:col>14</xdr:col>
      <xdr:colOff>488156</xdr:colOff>
      <xdr:row>90</xdr:row>
      <xdr:rowOff>153194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B2C6B5-984B-6FB1-8EB0-1C84EAF0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492124</xdr:colOff>
      <xdr:row>42</xdr:row>
      <xdr:rowOff>196850</xdr:rowOff>
    </xdr:from>
    <xdr:to>
      <xdr:col>14</xdr:col>
      <xdr:colOff>603250</xdr:colOff>
      <xdr:row>58</xdr:row>
      <xdr:rowOff>146050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8CAF84-87BD-01E7-3D16-219A76FAA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263525</xdr:colOff>
      <xdr:row>61</xdr:row>
      <xdr:rowOff>31750</xdr:rowOff>
    </xdr:from>
    <xdr:to>
      <xdr:col>13</xdr:col>
      <xdr:colOff>568325</xdr:colOff>
      <xdr:row>76</xdr:row>
      <xdr:rowOff>12700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AF49A0-23D6-FD46-E326-4F0CCFDBF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358588</xdr:colOff>
      <xdr:row>41</xdr:row>
      <xdr:rowOff>55280</xdr:rowOff>
    </xdr:from>
    <xdr:to>
      <xdr:col>15</xdr:col>
      <xdr:colOff>186764</xdr:colOff>
      <xdr:row>59</xdr:row>
      <xdr:rowOff>156883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8D12D1-7E4A-E23C-F7AE-B5981A25F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32D7-BE4A-4DEE-8A8C-40444152EB42}">
  <dimension ref="A1:U99"/>
  <sheetViews>
    <sheetView topLeftCell="A39" zoomScale="80" zoomScaleNormal="80" workbookViewId="0">
      <selection activeCell="U53" sqref="U53"/>
    </sheetView>
  </sheetViews>
  <sheetFormatPr defaultRowHeight="14.5"/>
  <cols>
    <col min="1" max="1" width="17" customWidth="1"/>
    <col min="4" max="4" width="9.0898437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spans="1:18">
      <c r="A2" s="10" t="s">
        <v>18</v>
      </c>
      <c r="B2" s="11">
        <v>39</v>
      </c>
      <c r="C2" s="12">
        <v>62</v>
      </c>
      <c r="D2" s="13">
        <v>22.913825170489766</v>
      </c>
      <c r="E2" s="14">
        <v>54.604695934599015</v>
      </c>
      <c r="F2" s="15">
        <v>11.109129554655873</v>
      </c>
      <c r="G2" s="16">
        <v>7.0000000000000009</v>
      </c>
      <c r="H2" s="17">
        <v>51.384507778658808</v>
      </c>
      <c r="I2" s="18">
        <v>29.951212418153549</v>
      </c>
      <c r="J2" s="19">
        <v>10.1</v>
      </c>
      <c r="K2" s="20">
        <v>10</v>
      </c>
      <c r="L2" s="21">
        <v>20</v>
      </c>
      <c r="M2" s="22">
        <v>15.605899999999998</v>
      </c>
      <c r="N2" s="23">
        <v>20</v>
      </c>
      <c r="O2" s="24">
        <v>13.8</v>
      </c>
      <c r="P2" s="25">
        <v>9.914700998428815</v>
      </c>
      <c r="Q2" s="26">
        <v>14.926555371735098</v>
      </c>
      <c r="R2" s="27">
        <v>64.599999999999994</v>
      </c>
    </row>
    <row r="3" spans="1:18">
      <c r="A3" s="10" t="s">
        <v>19</v>
      </c>
      <c r="B3" s="11">
        <v>50</v>
      </c>
      <c r="C3" s="12">
        <v>69</v>
      </c>
      <c r="D3" s="13">
        <v>25.793152894784008</v>
      </c>
      <c r="E3" s="14">
        <v>45.842302479470618</v>
      </c>
      <c r="F3" s="15">
        <v>11.27974930362117</v>
      </c>
      <c r="G3" s="16">
        <v>10</v>
      </c>
      <c r="H3" s="28">
        <v>53.615562465119979</v>
      </c>
      <c r="I3" s="18">
        <v>35.029498525073741</v>
      </c>
      <c r="J3" s="19">
        <v>11.6</v>
      </c>
      <c r="K3" s="20">
        <v>11</v>
      </c>
      <c r="L3" s="21">
        <v>19</v>
      </c>
      <c r="M3" s="22">
        <v>12.5197</v>
      </c>
      <c r="N3" s="23">
        <v>37</v>
      </c>
      <c r="O3" s="24">
        <v>14.1</v>
      </c>
      <c r="P3" s="25">
        <v>20.370584332961553</v>
      </c>
      <c r="Q3" s="26">
        <v>16.102609760169162</v>
      </c>
      <c r="R3" s="27">
        <v>38.299999999999997</v>
      </c>
    </row>
    <row r="4" spans="1:18">
      <c r="A4" s="10" t="s">
        <v>20</v>
      </c>
      <c r="B4" s="11">
        <v>43</v>
      </c>
      <c r="C4" s="12">
        <v>55</v>
      </c>
      <c r="D4" s="13">
        <v>32.765803296504259</v>
      </c>
      <c r="E4" s="14">
        <v>61.39363047257784</v>
      </c>
      <c r="F4" s="15">
        <v>13.574697986577181</v>
      </c>
      <c r="G4" s="16">
        <v>4</v>
      </c>
      <c r="H4" s="28">
        <v>66.283388651809702</v>
      </c>
      <c r="I4" s="18">
        <v>44.896870554765286</v>
      </c>
      <c r="J4" s="19">
        <v>17.7</v>
      </c>
      <c r="K4" s="20">
        <v>12</v>
      </c>
      <c r="L4" s="21">
        <v>28</v>
      </c>
      <c r="M4" s="22">
        <v>12.457699999999999</v>
      </c>
      <c r="N4" s="23">
        <v>37.9</v>
      </c>
      <c r="O4" s="24">
        <v>24.799999999999997</v>
      </c>
      <c r="P4" s="25">
        <v>22.878966679269826</v>
      </c>
      <c r="Q4" s="26">
        <v>10.450583130995501</v>
      </c>
      <c r="R4" s="27">
        <v>38.700000000000003</v>
      </c>
    </row>
    <row r="5" spans="1:18">
      <c r="A5" s="10" t="s">
        <v>21</v>
      </c>
      <c r="B5" s="11">
        <v>35</v>
      </c>
      <c r="C5" s="12">
        <v>52</v>
      </c>
      <c r="D5" s="13">
        <v>20.614359733530719</v>
      </c>
      <c r="E5" s="14">
        <v>58.57262393110063</v>
      </c>
      <c r="F5" s="15">
        <v>11.56064705882353</v>
      </c>
      <c r="G5" s="16">
        <v>4</v>
      </c>
      <c r="H5" s="28">
        <v>49.490805934814993</v>
      </c>
      <c r="I5" s="18">
        <v>35.510928794465194</v>
      </c>
      <c r="J5" s="19">
        <v>19.3</v>
      </c>
      <c r="K5" s="20">
        <v>8</v>
      </c>
      <c r="L5" s="21">
        <v>24</v>
      </c>
      <c r="M5" s="22">
        <v>13.002699999999999</v>
      </c>
      <c r="N5" s="23">
        <v>28.4</v>
      </c>
      <c r="O5" s="24">
        <v>12.2</v>
      </c>
      <c r="P5" s="25">
        <v>12.780574239098568</v>
      </c>
      <c r="Q5" s="26">
        <v>12.046754360880756</v>
      </c>
      <c r="R5" s="27">
        <v>50.8</v>
      </c>
    </row>
    <row r="6" spans="1:18">
      <c r="A6" s="10" t="s">
        <v>22</v>
      </c>
      <c r="B6" s="11">
        <v>40</v>
      </c>
      <c r="C6" s="12">
        <v>56</v>
      </c>
      <c r="D6" s="13">
        <v>31.474042027194066</v>
      </c>
      <c r="E6" s="14">
        <v>68.489119101274767</v>
      </c>
      <c r="F6" s="15">
        <v>11.051756097560975</v>
      </c>
      <c r="G6" s="16">
        <v>8</v>
      </c>
      <c r="H6" s="28">
        <v>55.876021660892675</v>
      </c>
      <c r="I6" s="18">
        <v>36.914331842184922</v>
      </c>
      <c r="J6" s="19">
        <v>10.8</v>
      </c>
      <c r="K6" s="20">
        <v>8</v>
      </c>
      <c r="L6" s="21">
        <v>19</v>
      </c>
      <c r="M6" s="22">
        <v>13.5427</v>
      </c>
      <c r="N6" s="23">
        <v>29.8</v>
      </c>
      <c r="O6" s="24">
        <v>19.600000000000001</v>
      </c>
      <c r="P6" s="25">
        <v>14.450028191495601</v>
      </c>
      <c r="Q6" s="26">
        <v>12.13458477413689</v>
      </c>
      <c r="R6" s="27">
        <v>92.6</v>
      </c>
    </row>
    <row r="7" spans="1:18">
      <c r="A7" s="10" t="s">
        <v>23</v>
      </c>
      <c r="B7" s="11">
        <v>28</v>
      </c>
      <c r="C7" s="12">
        <v>49</v>
      </c>
      <c r="D7" s="13">
        <v>26.360004097940781</v>
      </c>
      <c r="E7" s="14">
        <v>59.317412314341453</v>
      </c>
      <c r="F7" s="15">
        <v>11.747285945072699</v>
      </c>
      <c r="G7" s="16">
        <v>7.0000000000000009</v>
      </c>
      <c r="H7" s="28">
        <v>70.982586810770457</v>
      </c>
      <c r="I7" s="18">
        <v>44.06519666026054</v>
      </c>
      <c r="J7" s="19">
        <v>7.6</v>
      </c>
      <c r="K7" s="20">
        <v>13</v>
      </c>
      <c r="L7" s="21">
        <v>21</v>
      </c>
      <c r="M7" s="22">
        <v>10.8543</v>
      </c>
      <c r="N7" s="23">
        <v>31</v>
      </c>
      <c r="O7" s="24">
        <v>10.5</v>
      </c>
      <c r="P7" s="25">
        <v>14.861706539993042</v>
      </c>
      <c r="Q7" s="26">
        <v>4.1434499110847662</v>
      </c>
      <c r="R7" s="27">
        <v>64.900000000000006</v>
      </c>
    </row>
    <row r="8" spans="1:18">
      <c r="A8" s="10" t="s">
        <v>24</v>
      </c>
      <c r="B8" s="11">
        <v>31</v>
      </c>
      <c r="C8" s="12">
        <v>52</v>
      </c>
      <c r="D8" s="13">
        <v>27.348013096231622</v>
      </c>
      <c r="E8" s="14">
        <v>58.414585681077057</v>
      </c>
      <c r="F8" s="15">
        <v>11.675638722554888</v>
      </c>
      <c r="G8" s="16">
        <v>5</v>
      </c>
      <c r="H8" s="28">
        <v>67.052467875607249</v>
      </c>
      <c r="I8" s="18">
        <v>34.642262834785988</v>
      </c>
      <c r="J8" s="19">
        <v>13.899999999999999</v>
      </c>
      <c r="K8" s="20">
        <v>5</v>
      </c>
      <c r="L8" s="21">
        <v>17</v>
      </c>
      <c r="M8" s="22">
        <v>15.082799999999999</v>
      </c>
      <c r="N8" s="23">
        <v>31.4</v>
      </c>
      <c r="O8" s="24">
        <v>12</v>
      </c>
      <c r="P8" s="25">
        <v>20.694434711971553</v>
      </c>
      <c r="Q8" s="26">
        <v>19.376529148738719</v>
      </c>
      <c r="R8" s="27">
        <v>52.5</v>
      </c>
    </row>
    <row r="9" spans="1:18">
      <c r="A9" s="10" t="s">
        <v>25</v>
      </c>
      <c r="B9" s="11">
        <v>24</v>
      </c>
      <c r="C9" s="12">
        <v>66</v>
      </c>
      <c r="D9" s="13">
        <v>23.606927710843376</v>
      </c>
      <c r="E9" s="14">
        <v>55.175926318916844</v>
      </c>
      <c r="F9" s="15">
        <v>8.8952577319587629</v>
      </c>
      <c r="G9" s="16">
        <v>11</v>
      </c>
      <c r="H9" s="29">
        <v>53.159882857264115</v>
      </c>
      <c r="I9" s="18">
        <v>42.549127795933956</v>
      </c>
      <c r="J9" s="19">
        <v>8.6999999999999993</v>
      </c>
      <c r="K9" s="20">
        <v>20</v>
      </c>
      <c r="L9" s="21">
        <v>32</v>
      </c>
      <c r="M9" s="22">
        <v>13.670299999999999</v>
      </c>
      <c r="N9" s="23">
        <v>25.6</v>
      </c>
      <c r="O9" s="24">
        <v>8.9</v>
      </c>
      <c r="P9" s="25">
        <v>10.084735086034273</v>
      </c>
      <c r="Q9" s="26">
        <v>15.369740756481088</v>
      </c>
      <c r="R9" s="27">
        <v>46.3</v>
      </c>
    </row>
    <row r="10" spans="1:18">
      <c r="A10" s="10" t="s">
        <v>26</v>
      </c>
      <c r="B10" s="11">
        <v>39</v>
      </c>
      <c r="C10" s="12">
        <v>59</v>
      </c>
      <c r="D10" s="13">
        <v>31.744666207845835</v>
      </c>
      <c r="E10" s="14">
        <v>61.853686691356835</v>
      </c>
      <c r="F10" s="15">
        <v>9.2732258064516131</v>
      </c>
      <c r="G10" s="16">
        <v>5</v>
      </c>
      <c r="H10" s="29">
        <v>72.290895098840849</v>
      </c>
      <c r="I10" s="18">
        <v>51.12789187629263</v>
      </c>
      <c r="J10" s="19">
        <v>8.8000000000000007</v>
      </c>
      <c r="K10" s="20">
        <v>16</v>
      </c>
      <c r="L10" s="21">
        <v>32</v>
      </c>
      <c r="M10" s="22">
        <v>10.053599999999999</v>
      </c>
      <c r="N10" s="23">
        <v>34.200000000000003</v>
      </c>
      <c r="O10" s="24">
        <v>14.3</v>
      </c>
      <c r="P10" s="25">
        <v>17.567349394962186</v>
      </c>
      <c r="Q10" s="26">
        <v>19.096156001344838</v>
      </c>
      <c r="R10" s="27">
        <v>51</v>
      </c>
    </row>
    <row r="11" spans="1:18">
      <c r="A11" s="10" t="s">
        <v>27</v>
      </c>
      <c r="B11" s="11">
        <v>39</v>
      </c>
      <c r="C11" s="12">
        <v>69</v>
      </c>
      <c r="D11" s="13">
        <v>31.210392902408117</v>
      </c>
      <c r="E11" s="14">
        <v>68.919675342849146</v>
      </c>
      <c r="F11" s="15">
        <v>7.4161812297734633</v>
      </c>
      <c r="G11" s="16">
        <v>2</v>
      </c>
      <c r="H11" s="28">
        <v>58.861600895605939</v>
      </c>
      <c r="I11" s="18">
        <v>36.12160649314302</v>
      </c>
      <c r="J11" s="19">
        <v>9.1</v>
      </c>
      <c r="K11" s="20">
        <v>16</v>
      </c>
      <c r="L11" s="21">
        <v>20</v>
      </c>
      <c r="M11" s="22">
        <v>10.9998</v>
      </c>
      <c r="N11" s="23">
        <v>28</v>
      </c>
      <c r="O11" s="24">
        <v>12.1</v>
      </c>
      <c r="P11" s="25">
        <v>19.604521620853514</v>
      </c>
      <c r="Q11" s="26">
        <v>10.668747213553278</v>
      </c>
      <c r="R11" s="27">
        <v>29.1</v>
      </c>
    </row>
    <row r="12" spans="1:18">
      <c r="A12" s="10" t="s">
        <v>28</v>
      </c>
      <c r="B12" s="11">
        <v>46</v>
      </c>
      <c r="C12" s="12">
        <v>58</v>
      </c>
      <c r="D12" s="13">
        <v>21.828330064866496</v>
      </c>
      <c r="E12" s="14">
        <v>48.551717119462666</v>
      </c>
      <c r="F12" s="15">
        <v>10.13982142857143</v>
      </c>
      <c r="G12" s="16">
        <v>3</v>
      </c>
      <c r="H12" s="28">
        <v>66.488290343508709</v>
      </c>
      <c r="I12" s="18">
        <v>32.650499722258736</v>
      </c>
      <c r="J12" s="19">
        <v>13</v>
      </c>
      <c r="K12" s="20">
        <v>12</v>
      </c>
      <c r="L12" s="21">
        <v>13</v>
      </c>
      <c r="M12" s="22">
        <v>14.6867</v>
      </c>
      <c r="N12" s="23">
        <v>24.4</v>
      </c>
      <c r="O12" s="24">
        <v>15.8</v>
      </c>
      <c r="P12" s="25">
        <v>13.120398996062422</v>
      </c>
      <c r="Q12" s="26">
        <v>15.829831359493534</v>
      </c>
      <c r="R12" s="27">
        <v>67.5</v>
      </c>
    </row>
    <row r="13" spans="1:18">
      <c r="A13" s="10" t="s">
        <v>29</v>
      </c>
      <c r="B13" s="11">
        <v>48</v>
      </c>
      <c r="C13" s="12">
        <v>59</v>
      </c>
      <c r="D13" s="13">
        <v>27.152483154479661</v>
      </c>
      <c r="E13" s="14">
        <v>61.057813973819222</v>
      </c>
      <c r="F13" s="15">
        <v>12.812815384615384</v>
      </c>
      <c r="G13" s="16">
        <v>28.999999999999996</v>
      </c>
      <c r="H13" s="28">
        <v>45.91989325235236</v>
      </c>
      <c r="I13" s="18">
        <v>32.967538592495458</v>
      </c>
      <c r="J13" s="19">
        <v>15.600000000000001</v>
      </c>
      <c r="K13" s="20">
        <v>8</v>
      </c>
      <c r="L13" s="21">
        <v>17</v>
      </c>
      <c r="M13" s="22">
        <v>14.2134</v>
      </c>
      <c r="N13" s="23">
        <v>23.3</v>
      </c>
      <c r="O13" s="24">
        <v>17.3</v>
      </c>
      <c r="P13" s="25">
        <v>11.20455615533484</v>
      </c>
      <c r="Q13" s="26">
        <v>7.8885915835563125</v>
      </c>
      <c r="R13" s="27">
        <v>45.5</v>
      </c>
    </row>
    <row r="14" spans="1:18">
      <c r="A14" s="10" t="s">
        <v>30</v>
      </c>
      <c r="B14" s="11">
        <v>37</v>
      </c>
      <c r="C14" s="12">
        <v>49</v>
      </c>
      <c r="D14" s="13">
        <v>31.479140328697852</v>
      </c>
      <c r="E14" s="14">
        <v>53.642968696951179</v>
      </c>
      <c r="F14" s="15">
        <v>8.7299604743082995</v>
      </c>
      <c r="G14" s="16">
        <v>10</v>
      </c>
      <c r="H14" s="28">
        <v>67.053710871188969</v>
      </c>
      <c r="I14" s="18">
        <v>46.088816459564065</v>
      </c>
      <c r="J14" s="19">
        <v>17.399999999999999</v>
      </c>
      <c r="K14" s="20">
        <v>9</v>
      </c>
      <c r="L14" s="21">
        <v>21</v>
      </c>
      <c r="M14" s="22">
        <v>10.765000000000001</v>
      </c>
      <c r="N14" s="23">
        <v>34.299999999999997</v>
      </c>
      <c r="O14" s="24">
        <v>11.7</v>
      </c>
      <c r="P14" s="25">
        <v>13.365320014737591</v>
      </c>
      <c r="Q14" s="26">
        <v>7.4730999146029031</v>
      </c>
      <c r="R14" s="27">
        <v>54.9</v>
      </c>
    </row>
    <row r="15" spans="1:18">
      <c r="A15" s="10" t="s">
        <v>31</v>
      </c>
      <c r="B15" s="11">
        <v>46</v>
      </c>
      <c r="C15" s="12">
        <v>71</v>
      </c>
      <c r="D15" s="13">
        <v>21.698862132839373</v>
      </c>
      <c r="E15" s="14">
        <v>64.767313364021575</v>
      </c>
      <c r="F15" s="15">
        <v>7.7301671309192201</v>
      </c>
      <c r="G15" s="16">
        <v>3</v>
      </c>
      <c r="H15" s="28">
        <v>57.156239251187401</v>
      </c>
      <c r="I15" s="18">
        <v>39.665405472655017</v>
      </c>
      <c r="J15" s="19">
        <v>15.1</v>
      </c>
      <c r="K15" s="20">
        <v>10</v>
      </c>
      <c r="L15" s="21">
        <v>21</v>
      </c>
      <c r="M15" s="22">
        <v>12.210699999999999</v>
      </c>
      <c r="N15" s="23">
        <v>43.6</v>
      </c>
      <c r="O15" s="24">
        <v>19.399999999999999</v>
      </c>
      <c r="P15" s="25">
        <v>19.405905877917558</v>
      </c>
      <c r="Q15" s="26">
        <v>5.526000082736938</v>
      </c>
      <c r="R15" s="27">
        <v>60.6</v>
      </c>
    </row>
    <row r="16" spans="1:18">
      <c r="A16" s="10" t="s">
        <v>32</v>
      </c>
      <c r="B16" s="11">
        <v>35</v>
      </c>
      <c r="C16" s="12">
        <v>59</v>
      </c>
      <c r="D16" s="13">
        <v>28.644292563500976</v>
      </c>
      <c r="E16" s="14">
        <v>54.986575375402879</v>
      </c>
      <c r="F16" s="15">
        <v>12.194373983739837</v>
      </c>
      <c r="G16" s="16">
        <v>5</v>
      </c>
      <c r="H16" s="28">
        <v>57.247866085791657</v>
      </c>
      <c r="I16" s="18">
        <v>37.182489022721676</v>
      </c>
      <c r="J16" s="19">
        <v>12.6</v>
      </c>
      <c r="K16" s="20">
        <v>9</v>
      </c>
      <c r="L16" s="21">
        <v>18</v>
      </c>
      <c r="M16" s="22">
        <v>12.484300000000001</v>
      </c>
      <c r="N16" s="23">
        <v>30.2</v>
      </c>
      <c r="O16" s="24">
        <v>18.600000000000001</v>
      </c>
      <c r="P16" s="25">
        <v>16.238517297788658</v>
      </c>
      <c r="Q16" s="26">
        <v>11.771608663582109</v>
      </c>
      <c r="R16" s="27">
        <v>65.8</v>
      </c>
    </row>
    <row r="17" spans="1:19">
      <c r="A17" s="30" t="s">
        <v>33</v>
      </c>
      <c r="B17" s="11">
        <v>44</v>
      </c>
      <c r="C17" s="31">
        <v>55.826936496859702</v>
      </c>
      <c r="D17" s="13">
        <v>23.786300155176239</v>
      </c>
      <c r="E17" s="14">
        <v>57.356365276541801</v>
      </c>
      <c r="F17" s="15">
        <v>9.0039367816091946</v>
      </c>
      <c r="G17" s="16">
        <v>6</v>
      </c>
      <c r="H17" s="28">
        <v>51.68777657227146</v>
      </c>
      <c r="I17" s="18">
        <v>32.48771805780742</v>
      </c>
      <c r="J17" s="19">
        <v>14</v>
      </c>
      <c r="K17" s="20">
        <v>20</v>
      </c>
      <c r="L17" s="21">
        <v>21</v>
      </c>
      <c r="M17" s="22">
        <v>12.892799999999999</v>
      </c>
      <c r="N17" s="32">
        <v>30.6</v>
      </c>
      <c r="O17" s="24">
        <v>17.100000000000001</v>
      </c>
      <c r="P17" s="25">
        <v>11.956678358710873</v>
      </c>
      <c r="Q17" s="26">
        <v>12.750927745033835</v>
      </c>
      <c r="R17" s="27">
        <v>53.6</v>
      </c>
    </row>
    <row r="18" spans="1:19">
      <c r="A18" s="33" t="s">
        <v>34</v>
      </c>
      <c r="B18" s="34">
        <f>AVERAGE(B2:B17)</f>
        <v>39</v>
      </c>
      <c r="C18" s="35">
        <f t="shared" ref="C18:R18" si="0">AVERAGE(C2:C17)</f>
        <v>58.801683531053733</v>
      </c>
      <c r="D18" s="36">
        <f t="shared" si="0"/>
        <v>26.776287221083326</v>
      </c>
      <c r="E18" s="37">
        <f t="shared" si="0"/>
        <v>58.309150754610208</v>
      </c>
      <c r="F18" s="38">
        <f t="shared" si="0"/>
        <v>10.512165288800844</v>
      </c>
      <c r="G18" s="39">
        <f t="shared" si="0"/>
        <v>7.4375</v>
      </c>
      <c r="H18" s="40">
        <f t="shared" si="0"/>
        <v>59.034468525355344</v>
      </c>
      <c r="I18" s="41">
        <f t="shared" si="0"/>
        <v>38.240712195160071</v>
      </c>
      <c r="J18" s="42">
        <f t="shared" si="0"/>
        <v>12.831249999999999</v>
      </c>
      <c r="K18" s="43">
        <f t="shared" si="0"/>
        <v>11.6875</v>
      </c>
      <c r="L18" s="44">
        <f t="shared" si="0"/>
        <v>21.4375</v>
      </c>
      <c r="M18" s="45">
        <f t="shared" si="0"/>
        <v>12.815150000000001</v>
      </c>
      <c r="N18" s="46">
        <f t="shared" si="0"/>
        <v>30.606250000000003</v>
      </c>
      <c r="O18" s="47">
        <f t="shared" si="0"/>
        <v>15.137500000000001</v>
      </c>
      <c r="P18" s="48">
        <f t="shared" si="0"/>
        <v>15.531186155976304</v>
      </c>
      <c r="Q18" s="49">
        <f t="shared" si="0"/>
        <v>12.222235611132859</v>
      </c>
      <c r="R18" s="50">
        <f t="shared" si="0"/>
        <v>54.793749999999996</v>
      </c>
    </row>
    <row r="19" spans="1:19">
      <c r="A19" s="33" t="s">
        <v>35</v>
      </c>
      <c r="B19" s="34">
        <f>_xlfn.STDEV.P(B2:B17)</f>
        <v>7.0178344238090995</v>
      </c>
      <c r="C19" s="35">
        <f t="shared" ref="C19:R19" si="1">_xlfn.STDEV.P(C2:C17)</f>
        <v>6.7797449308827114</v>
      </c>
      <c r="D19" s="36">
        <f t="shared" si="1"/>
        <v>3.9657845003799412</v>
      </c>
      <c r="E19" s="37">
        <f t="shared" si="1"/>
        <v>6.1060591718300108</v>
      </c>
      <c r="F19" s="38">
        <f t="shared" si="1"/>
        <v>1.7638873986027972</v>
      </c>
      <c r="G19" s="39">
        <f t="shared" si="1"/>
        <v>6.1437849693816586</v>
      </c>
      <c r="H19" s="40">
        <f t="shared" si="1"/>
        <v>7.9504845190776949</v>
      </c>
      <c r="I19" s="41">
        <f t="shared" si="1"/>
        <v>5.7306476617888444</v>
      </c>
      <c r="J19" s="42">
        <f t="shared" si="1"/>
        <v>3.4417870993860169</v>
      </c>
      <c r="K19" s="43">
        <f t="shared" si="1"/>
        <v>4.2089005393332828</v>
      </c>
      <c r="L19" s="44">
        <f t="shared" si="1"/>
        <v>5.0740608736986985</v>
      </c>
      <c r="M19" s="45">
        <f t="shared" si="1"/>
        <v>1.5682339609413971</v>
      </c>
      <c r="N19" s="46">
        <f t="shared" si="1"/>
        <v>5.7673075119590917</v>
      </c>
      <c r="O19" s="47">
        <f t="shared" si="1"/>
        <v>3.9991991385776124</v>
      </c>
      <c r="P19" s="48">
        <f t="shared" si="1"/>
        <v>3.9742294223620611</v>
      </c>
      <c r="Q19" s="49">
        <f t="shared" si="1"/>
        <v>4.339074831619131</v>
      </c>
      <c r="R19" s="50">
        <f t="shared" si="1"/>
        <v>14.428031256463944</v>
      </c>
    </row>
    <row r="20" spans="1:19">
      <c r="A20" s="51" t="s">
        <v>36</v>
      </c>
      <c r="B20" s="52">
        <f>B19/B18 * 100</f>
        <v>17.99444724053615</v>
      </c>
      <c r="C20" s="52">
        <f t="shared" ref="C20:R20" si="2">C19/C18 * 100</f>
        <v>11.52984833725426</v>
      </c>
      <c r="D20" s="52">
        <f t="shared" si="2"/>
        <v>14.810808039351064</v>
      </c>
      <c r="E20" s="52">
        <f t="shared" si="2"/>
        <v>10.47187121199366</v>
      </c>
      <c r="F20" s="52">
        <f t="shared" si="2"/>
        <v>16.77948691010365</v>
      </c>
      <c r="G20" s="52">
        <f t="shared" si="2"/>
        <v>82.605512193366835</v>
      </c>
      <c r="H20" s="52">
        <f t="shared" si="2"/>
        <v>13.467529593601672</v>
      </c>
      <c r="I20" s="52">
        <f t="shared" si="2"/>
        <v>14.985724200278211</v>
      </c>
      <c r="J20" s="52">
        <f t="shared" si="2"/>
        <v>26.823474715137007</v>
      </c>
      <c r="K20" s="52">
        <f t="shared" si="2"/>
        <v>36.011983224241988</v>
      </c>
      <c r="L20" s="52">
        <f t="shared" si="2"/>
        <v>23.669088623667399</v>
      </c>
      <c r="M20" s="52">
        <f t="shared" si="2"/>
        <v>12.237343776244499</v>
      </c>
      <c r="N20" s="52">
        <f t="shared" si="2"/>
        <v>18.843561403174487</v>
      </c>
      <c r="O20" s="52">
        <f t="shared" si="2"/>
        <v>26.419152030240213</v>
      </c>
      <c r="P20" s="52">
        <f t="shared" si="2"/>
        <v>25.588705089551723</v>
      </c>
      <c r="Q20" s="52">
        <f t="shared" si="2"/>
        <v>35.501482459287573</v>
      </c>
      <c r="R20" s="52">
        <f t="shared" si="2"/>
        <v>26.331527330149779</v>
      </c>
      <c r="S20" s="53">
        <f>SUM(B20:R20)</f>
        <v>414.07154637818002</v>
      </c>
    </row>
    <row r="21" spans="1:19">
      <c r="A21" s="51" t="s">
        <v>37</v>
      </c>
      <c r="B21" s="52">
        <f>B20/$S$20</f>
        <v>4.3457338225557411E-2</v>
      </c>
      <c r="C21" s="52">
        <f t="shared" ref="C21:R21" si="3">C20/$S$20</f>
        <v>2.7845063101060833E-2</v>
      </c>
      <c r="D21" s="52">
        <f t="shared" si="3"/>
        <v>3.5768717191265419E-2</v>
      </c>
      <c r="E21" s="52">
        <f t="shared" si="3"/>
        <v>2.5290004356951119E-2</v>
      </c>
      <c r="F21" s="52">
        <f t="shared" si="3"/>
        <v>4.0523158514201796E-2</v>
      </c>
      <c r="G21" s="52">
        <f t="shared" si="3"/>
        <v>0.19949574636534317</v>
      </c>
      <c r="H21" s="52">
        <f t="shared" si="3"/>
        <v>3.2524643896447554E-2</v>
      </c>
      <c r="I21" s="52">
        <f t="shared" si="3"/>
        <v>3.6191146992243323E-2</v>
      </c>
      <c r="J21" s="52">
        <f t="shared" si="3"/>
        <v>6.4779806653603236E-2</v>
      </c>
      <c r="K21" s="52">
        <f t="shared" si="3"/>
        <v>8.6970436725810438E-2</v>
      </c>
      <c r="L21" s="52">
        <f t="shared" si="3"/>
        <v>5.7161833095505522E-2</v>
      </c>
      <c r="M21" s="52">
        <f t="shared" si="3"/>
        <v>2.9553694001151876E-2</v>
      </c>
      <c r="N21" s="52">
        <f t="shared" si="3"/>
        <v>4.5507984231218525E-2</v>
      </c>
      <c r="O21" s="52">
        <f t="shared" si="3"/>
        <v>6.3803350559400812E-2</v>
      </c>
      <c r="P21" s="52">
        <f t="shared" si="3"/>
        <v>6.1797786670859618E-2</v>
      </c>
      <c r="Q21" s="52">
        <f t="shared" si="3"/>
        <v>8.5737556153794109E-2</v>
      </c>
      <c r="R21" s="52">
        <f t="shared" si="3"/>
        <v>6.3591733265585593E-2</v>
      </c>
    </row>
    <row r="22" spans="1:19">
      <c r="K22" s="54" t="s">
        <v>38</v>
      </c>
    </row>
    <row r="23" spans="1:19">
      <c r="A23" s="55" t="s">
        <v>1</v>
      </c>
      <c r="B23" s="191" t="s">
        <v>39</v>
      </c>
      <c r="C23" s="191"/>
      <c r="D23" s="191"/>
      <c r="E23" s="191"/>
      <c r="F23" s="191"/>
      <c r="G23" s="191"/>
      <c r="H23" s="191"/>
      <c r="I23" s="191"/>
      <c r="J23" s="191"/>
      <c r="K23" s="56" t="s">
        <v>40</v>
      </c>
    </row>
    <row r="24" spans="1:19">
      <c r="A24" s="55" t="s">
        <v>2</v>
      </c>
      <c r="B24" s="190" t="s">
        <v>41</v>
      </c>
      <c r="C24" s="190"/>
      <c r="D24" s="190"/>
      <c r="E24" s="190"/>
      <c r="F24" s="190"/>
      <c r="G24" s="190"/>
      <c r="H24" s="190"/>
      <c r="I24" s="190"/>
      <c r="J24" s="190"/>
      <c r="K24" s="56" t="s">
        <v>40</v>
      </c>
    </row>
    <row r="25" spans="1:19">
      <c r="A25" s="55" t="s">
        <v>3</v>
      </c>
      <c r="B25" s="57" t="s">
        <v>42</v>
      </c>
      <c r="C25" s="57"/>
      <c r="D25" s="57"/>
      <c r="E25" s="57"/>
      <c r="F25" s="57"/>
      <c r="G25" s="57"/>
      <c r="H25" s="57"/>
      <c r="I25" s="57"/>
      <c r="J25" s="57"/>
      <c r="K25" s="56" t="s">
        <v>43</v>
      </c>
    </row>
    <row r="26" spans="1:19" ht="16.5">
      <c r="A26" s="55" t="s">
        <v>4</v>
      </c>
      <c r="B26" s="191" t="s">
        <v>44</v>
      </c>
      <c r="C26" s="191"/>
      <c r="D26" s="191"/>
      <c r="E26" s="191"/>
      <c r="F26" s="191"/>
      <c r="G26" s="191"/>
      <c r="H26" s="191"/>
      <c r="I26" s="191"/>
      <c r="J26" s="191"/>
      <c r="K26" s="56" t="s">
        <v>43</v>
      </c>
    </row>
    <row r="27" spans="1:19">
      <c r="A27" s="55" t="s">
        <v>5</v>
      </c>
      <c r="B27" s="191" t="s">
        <v>45</v>
      </c>
      <c r="C27" s="191"/>
      <c r="D27" s="191"/>
      <c r="E27" s="191"/>
      <c r="F27" s="191"/>
      <c r="G27" s="191"/>
      <c r="H27" s="191"/>
      <c r="I27" s="191"/>
      <c r="J27" s="191"/>
      <c r="K27" s="56" t="s">
        <v>40</v>
      </c>
    </row>
    <row r="28" spans="1:19" ht="16.5">
      <c r="A28" s="55" t="s">
        <v>6</v>
      </c>
      <c r="B28" s="191" t="s">
        <v>46</v>
      </c>
      <c r="C28" s="191"/>
      <c r="D28" s="191"/>
      <c r="E28" s="191"/>
      <c r="F28" s="191"/>
      <c r="G28" s="191"/>
      <c r="H28" s="191"/>
      <c r="I28" s="191"/>
      <c r="J28" s="191"/>
      <c r="K28" s="56" t="s">
        <v>40</v>
      </c>
    </row>
    <row r="29" spans="1:19">
      <c r="A29" s="58" t="s">
        <v>7</v>
      </c>
      <c r="B29" s="190" t="s">
        <v>47</v>
      </c>
      <c r="C29" s="190"/>
      <c r="D29" s="190"/>
      <c r="E29" s="190"/>
      <c r="F29" s="190"/>
      <c r="G29" s="190"/>
      <c r="H29" s="190"/>
      <c r="I29" s="190"/>
      <c r="J29" s="190"/>
      <c r="K29" s="56" t="s">
        <v>43</v>
      </c>
    </row>
    <row r="30" spans="1:19">
      <c r="A30" s="58" t="s">
        <v>8</v>
      </c>
      <c r="B30" s="190" t="s">
        <v>48</v>
      </c>
      <c r="C30" s="190"/>
      <c r="D30" s="190"/>
      <c r="E30" s="190"/>
      <c r="F30" s="190"/>
      <c r="G30" s="190"/>
      <c r="H30" s="190"/>
      <c r="I30" s="190"/>
      <c r="J30" s="190"/>
      <c r="K30" s="56" t="s">
        <v>43</v>
      </c>
    </row>
    <row r="31" spans="1:19">
      <c r="A31" s="59" t="s">
        <v>9</v>
      </c>
      <c r="B31" s="191" t="s">
        <v>49</v>
      </c>
      <c r="C31" s="191"/>
      <c r="D31" s="191"/>
      <c r="E31" s="191"/>
      <c r="F31" s="191"/>
      <c r="G31" s="191"/>
      <c r="H31" s="191"/>
      <c r="I31" s="191"/>
      <c r="J31" s="191"/>
      <c r="K31" s="56" t="s">
        <v>40</v>
      </c>
    </row>
    <row r="32" spans="1:19">
      <c r="A32" s="60" t="s">
        <v>10</v>
      </c>
      <c r="B32" s="190" t="s">
        <v>50</v>
      </c>
      <c r="C32" s="190"/>
      <c r="D32" s="190"/>
      <c r="E32" s="190"/>
      <c r="F32" s="190"/>
      <c r="G32" s="190"/>
      <c r="H32" s="190"/>
      <c r="I32" s="190"/>
      <c r="J32" s="190"/>
      <c r="K32" s="56" t="s">
        <v>43</v>
      </c>
    </row>
    <row r="33" spans="1:18">
      <c r="A33" s="60" t="s">
        <v>11</v>
      </c>
      <c r="B33" s="190" t="s">
        <v>51</v>
      </c>
      <c r="C33" s="190"/>
      <c r="D33" s="190"/>
      <c r="E33" s="190"/>
      <c r="F33" s="190"/>
      <c r="G33" s="190"/>
      <c r="H33" s="190"/>
      <c r="I33" s="190"/>
      <c r="J33" s="190"/>
      <c r="K33" s="56" t="s">
        <v>43</v>
      </c>
    </row>
    <row r="34" spans="1:18">
      <c r="A34" s="61" t="s">
        <v>12</v>
      </c>
      <c r="B34" s="190" t="s">
        <v>52</v>
      </c>
      <c r="C34" s="190"/>
      <c r="D34" s="190"/>
      <c r="E34" s="190"/>
      <c r="F34" s="190"/>
      <c r="G34" s="190"/>
      <c r="H34" s="190"/>
      <c r="I34" s="190"/>
      <c r="J34" s="190"/>
      <c r="K34" s="56" t="s">
        <v>40</v>
      </c>
    </row>
    <row r="35" spans="1:18">
      <c r="A35" s="61" t="s">
        <v>13</v>
      </c>
      <c r="B35" s="190" t="s">
        <v>53</v>
      </c>
      <c r="C35" s="190"/>
      <c r="D35" s="190"/>
      <c r="E35" s="190"/>
      <c r="F35" s="190"/>
      <c r="G35" s="190"/>
      <c r="H35" s="190"/>
      <c r="I35" s="190"/>
      <c r="J35" s="190"/>
      <c r="K35" s="56" t="s">
        <v>40</v>
      </c>
    </row>
    <row r="36" spans="1:18" ht="15" customHeight="1">
      <c r="A36" s="61" t="s">
        <v>14</v>
      </c>
      <c r="B36" t="s">
        <v>54</v>
      </c>
      <c r="K36" s="56" t="s">
        <v>40</v>
      </c>
    </row>
    <row r="37" spans="1:18" ht="15" customHeight="1">
      <c r="A37" s="62" t="s">
        <v>15</v>
      </c>
      <c r="B37" s="190" t="s">
        <v>55</v>
      </c>
      <c r="C37" s="190"/>
      <c r="D37" s="190"/>
      <c r="E37" s="190"/>
      <c r="F37" s="190"/>
      <c r="G37" s="190"/>
      <c r="H37" s="190"/>
      <c r="I37" s="190"/>
      <c r="J37" s="190"/>
      <c r="K37" s="56" t="s">
        <v>40</v>
      </c>
    </row>
    <row r="38" spans="1:18" ht="15" customHeight="1">
      <c r="A38" s="63" t="s">
        <v>16</v>
      </c>
      <c r="B38" s="190" t="s">
        <v>56</v>
      </c>
      <c r="C38" s="190"/>
      <c r="D38" s="190"/>
      <c r="E38" s="190"/>
      <c r="F38" s="190"/>
      <c r="G38" s="190"/>
      <c r="H38" s="190"/>
      <c r="I38" s="190"/>
      <c r="J38" s="190"/>
      <c r="K38" s="56" t="s">
        <v>43</v>
      </c>
    </row>
    <row r="39" spans="1:18">
      <c r="A39" s="9" t="s">
        <v>17</v>
      </c>
      <c r="B39" s="191" t="s">
        <v>57</v>
      </c>
      <c r="C39" s="191"/>
      <c r="D39" s="191"/>
      <c r="E39" s="191"/>
      <c r="F39" s="191"/>
      <c r="G39" s="191"/>
      <c r="H39" s="191"/>
      <c r="I39" s="191"/>
      <c r="J39" s="191"/>
      <c r="K39" s="56" t="s">
        <v>40</v>
      </c>
    </row>
    <row r="41" spans="1:18">
      <c r="B41" s="64" t="s">
        <v>40</v>
      </c>
      <c r="C41" s="64" t="s">
        <v>40</v>
      </c>
      <c r="D41" s="65" t="s">
        <v>43</v>
      </c>
      <c r="E41" s="65" t="s">
        <v>43</v>
      </c>
      <c r="F41" s="64" t="s">
        <v>40</v>
      </c>
      <c r="G41" s="64" t="s">
        <v>40</v>
      </c>
      <c r="H41" s="65" t="s">
        <v>43</v>
      </c>
      <c r="I41" s="65" t="s">
        <v>43</v>
      </c>
      <c r="J41" s="64" t="s">
        <v>40</v>
      </c>
      <c r="K41" s="65" t="s">
        <v>43</v>
      </c>
      <c r="L41" s="65" t="s">
        <v>43</v>
      </c>
      <c r="M41" s="56" t="s">
        <v>40</v>
      </c>
      <c r="N41" s="64" t="s">
        <v>40</v>
      </c>
      <c r="O41" s="56" t="s">
        <v>40</v>
      </c>
      <c r="P41" s="56" t="s">
        <v>40</v>
      </c>
      <c r="Q41" s="65" t="s">
        <v>43</v>
      </c>
      <c r="R41" s="56" t="s">
        <v>40</v>
      </c>
    </row>
    <row r="42" spans="1:18">
      <c r="A42" s="1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3" t="s">
        <v>7</v>
      </c>
      <c r="I42" s="3" t="s">
        <v>8</v>
      </c>
      <c r="J42" s="4" t="s">
        <v>9</v>
      </c>
      <c r="K42" s="5" t="s">
        <v>10</v>
      </c>
      <c r="L42" s="5" t="s">
        <v>11</v>
      </c>
      <c r="M42" s="6" t="s">
        <v>12</v>
      </c>
      <c r="N42" s="6" t="s">
        <v>13</v>
      </c>
      <c r="O42" s="6" t="s">
        <v>14</v>
      </c>
      <c r="P42" s="7" t="s">
        <v>15</v>
      </c>
      <c r="Q42" s="8" t="s">
        <v>16</v>
      </c>
      <c r="R42" s="9" t="s">
        <v>17</v>
      </c>
    </row>
    <row r="43" spans="1:18">
      <c r="A43" s="10" t="s">
        <v>18</v>
      </c>
      <c r="B43" s="66">
        <f>(B2-B$18)/B$19</f>
        <v>0</v>
      </c>
      <c r="C43" s="31">
        <f t="shared" ref="C43:R43" si="4">(C2-C$18)/C$19</f>
        <v>0.47174584022733307</v>
      </c>
      <c r="D43" s="13">
        <f t="shared" si="4"/>
        <v>-0.97394652942526705</v>
      </c>
      <c r="E43" s="14">
        <f t="shared" si="4"/>
        <v>-0.60668505099025316</v>
      </c>
      <c r="F43" s="15">
        <f t="shared" si="4"/>
        <v>0.33843672012617881</v>
      </c>
      <c r="G43" s="14">
        <f t="shared" si="4"/>
        <v>-7.1210174539040105E-2</v>
      </c>
      <c r="H43" s="67">
        <f t="shared" si="4"/>
        <v>-0.96220057134127701</v>
      </c>
      <c r="I43" s="85">
        <f t="shared" si="4"/>
        <v>-1.446520579563763</v>
      </c>
      <c r="J43" s="19">
        <f t="shared" si="4"/>
        <v>-0.79355576656302451</v>
      </c>
      <c r="K43" s="68">
        <f t="shared" si="4"/>
        <v>-0.40093606019668759</v>
      </c>
      <c r="L43" s="69">
        <f t="shared" si="4"/>
        <v>-0.28330365673207725</v>
      </c>
      <c r="M43" s="86">
        <f t="shared" si="4"/>
        <v>1.7795495248200941</v>
      </c>
      <c r="N43" s="203">
        <f t="shared" si="4"/>
        <v>-1.8390297340668722</v>
      </c>
      <c r="O43" s="71">
        <f t="shared" si="4"/>
        <v>-0.3344419604160313</v>
      </c>
      <c r="P43" s="205">
        <f t="shared" si="4"/>
        <v>-1.4132262032848024</v>
      </c>
      <c r="Q43" s="26">
        <f t="shared" si="4"/>
        <v>0.62324801151058251</v>
      </c>
      <c r="R43" s="73">
        <f t="shared" si="4"/>
        <v>0.67966653424088419</v>
      </c>
    </row>
    <row r="44" spans="1:18">
      <c r="A44" s="10" t="s">
        <v>19</v>
      </c>
      <c r="B44" s="80">
        <f t="shared" ref="B44:R58" si="5">(B3-B$18)/B$19</f>
        <v>1.5674350997340123</v>
      </c>
      <c r="C44" s="31">
        <f t="shared" si="5"/>
        <v>1.5042330608178889</v>
      </c>
      <c r="D44" s="13">
        <f t="shared" si="5"/>
        <v>-0.24790412242650325</v>
      </c>
      <c r="E44" s="87">
        <f t="shared" si="5"/>
        <v>-2.041717566815394</v>
      </c>
      <c r="F44" s="15">
        <f t="shared" si="5"/>
        <v>0.43516610835155406</v>
      </c>
      <c r="G44" s="14">
        <f t="shared" si="5"/>
        <v>0.41708816515723579</v>
      </c>
      <c r="H44" s="67">
        <f t="shared" si="5"/>
        <v>-0.68158186425397771</v>
      </c>
      <c r="I44" s="18">
        <f t="shared" si="5"/>
        <v>-0.5603578966297742</v>
      </c>
      <c r="J44" s="19">
        <f t="shared" si="5"/>
        <v>-0.35773566593344575</v>
      </c>
      <c r="K44" s="68">
        <f t="shared" si="5"/>
        <v>-0.16334432082087272</v>
      </c>
      <c r="L44" s="69">
        <f t="shared" si="5"/>
        <v>-0.48038446141526142</v>
      </c>
      <c r="M44" s="22">
        <f t="shared" si="5"/>
        <v>-0.18839663427684261</v>
      </c>
      <c r="N44" s="74">
        <f t="shared" si="5"/>
        <v>1.108619574514089</v>
      </c>
      <c r="O44" s="71">
        <f t="shared" si="5"/>
        <v>-0.2594269412572956</v>
      </c>
      <c r="P44" s="75">
        <f t="shared" si="5"/>
        <v>1.2176947183157281</v>
      </c>
      <c r="Q44" s="26">
        <f t="shared" si="5"/>
        <v>0.89428606318557935</v>
      </c>
      <c r="R44" s="73">
        <f t="shared" si="5"/>
        <v>-1.1431739858901806</v>
      </c>
    </row>
    <row r="45" spans="1:18">
      <c r="A45" s="10" t="s">
        <v>20</v>
      </c>
      <c r="B45" s="66">
        <f t="shared" si="5"/>
        <v>0.5699763999032772</v>
      </c>
      <c r="C45" s="31">
        <f t="shared" si="5"/>
        <v>-0.56074138036322263</v>
      </c>
      <c r="D45" s="194">
        <f t="shared" si="5"/>
        <v>1.5102979183178282</v>
      </c>
      <c r="E45" s="14">
        <f t="shared" si="5"/>
        <v>0.50515064318369529</v>
      </c>
      <c r="F45" s="88">
        <f t="shared" si="5"/>
        <v>1.7362404766892814</v>
      </c>
      <c r="G45" s="14">
        <f t="shared" si="5"/>
        <v>-0.55950851423531633</v>
      </c>
      <c r="H45" s="67">
        <f t="shared" si="5"/>
        <v>0.91175828454984242</v>
      </c>
      <c r="I45" s="18">
        <f t="shared" si="5"/>
        <v>1.16150193703018</v>
      </c>
      <c r="J45" s="19">
        <f t="shared" si="5"/>
        <v>1.4145994099601746</v>
      </c>
      <c r="K45" s="68">
        <f t="shared" si="5"/>
        <v>7.4247418554942143E-2</v>
      </c>
      <c r="L45" s="69">
        <f t="shared" si="5"/>
        <v>1.2933427807333961</v>
      </c>
      <c r="M45" s="22">
        <f t="shared" si="5"/>
        <v>-0.22793155160689654</v>
      </c>
      <c r="N45" s="74">
        <f t="shared" si="5"/>
        <v>1.2646715967330808</v>
      </c>
      <c r="O45" s="83">
        <f t="shared" si="5"/>
        <v>2.4161087420709535</v>
      </c>
      <c r="P45" s="72">
        <f t="shared" si="5"/>
        <v>1.8488566568274285</v>
      </c>
      <c r="Q45" s="26">
        <f t="shared" si="5"/>
        <v>-0.4083018958850877</v>
      </c>
      <c r="R45" s="73">
        <f t="shared" si="5"/>
        <v>-1.1154501756980728</v>
      </c>
    </row>
    <row r="46" spans="1:18">
      <c r="A46" s="10" t="s">
        <v>21</v>
      </c>
      <c r="B46" s="66">
        <f t="shared" si="5"/>
        <v>-0.5699763999032772</v>
      </c>
      <c r="C46" s="31">
        <f t="shared" si="5"/>
        <v>-1.0032359034734608</v>
      </c>
      <c r="D46" s="76">
        <f t="shared" si="5"/>
        <v>-1.5537726487564476</v>
      </c>
      <c r="E46" s="14">
        <f t="shared" si="5"/>
        <v>4.3149463356978522E-2</v>
      </c>
      <c r="F46" s="15">
        <f t="shared" si="5"/>
        <v>0.59441536395872274</v>
      </c>
      <c r="G46" s="14">
        <f t="shared" si="5"/>
        <v>-0.55950851423531633</v>
      </c>
      <c r="H46" s="67">
        <f t="shared" si="5"/>
        <v>-1.2003875446382826</v>
      </c>
      <c r="I46" s="18">
        <f t="shared" si="5"/>
        <v>-0.47634814802813491</v>
      </c>
      <c r="J46" s="78">
        <f t="shared" si="5"/>
        <v>1.8794741839650591</v>
      </c>
      <c r="K46" s="68">
        <f t="shared" si="5"/>
        <v>-0.8761195389483174</v>
      </c>
      <c r="L46" s="69">
        <f t="shared" si="5"/>
        <v>0.50501956200065945</v>
      </c>
      <c r="M46" s="22">
        <f t="shared" si="5"/>
        <v>0.11959312492340969</v>
      </c>
      <c r="N46" s="74">
        <f t="shared" si="5"/>
        <v>-0.38254419335627987</v>
      </c>
      <c r="O46" s="71">
        <f t="shared" si="5"/>
        <v>-0.73452206259595687</v>
      </c>
      <c r="P46" s="75">
        <f t="shared" si="5"/>
        <v>-0.6921120107965294</v>
      </c>
      <c r="Q46" s="26">
        <f t="shared" si="5"/>
        <v>-4.0442088938720144E-2</v>
      </c>
      <c r="R46" s="73">
        <f t="shared" si="5"/>
        <v>-0.27680491738682278</v>
      </c>
    </row>
    <row r="47" spans="1:18">
      <c r="A47" s="10" t="s">
        <v>22</v>
      </c>
      <c r="B47" s="66">
        <f t="shared" si="5"/>
        <v>0.1424940999758193</v>
      </c>
      <c r="C47" s="31">
        <f t="shared" si="5"/>
        <v>-0.41324320599314329</v>
      </c>
      <c r="D47" s="13">
        <f t="shared" si="5"/>
        <v>1.1845713769017638</v>
      </c>
      <c r="E47" s="14">
        <f t="shared" si="5"/>
        <v>1.6671912374562825</v>
      </c>
      <c r="F47" s="15">
        <f t="shared" si="5"/>
        <v>0.30591000830753123</v>
      </c>
      <c r="G47" s="14">
        <f t="shared" si="5"/>
        <v>9.1555938693051758E-2</v>
      </c>
      <c r="H47" s="67">
        <f t="shared" si="5"/>
        <v>-0.39726470215541876</v>
      </c>
      <c r="I47" s="18">
        <f t="shared" si="5"/>
        <v>-0.23145383057124036</v>
      </c>
      <c r="J47" s="19">
        <f t="shared" si="5"/>
        <v>-0.5901730529358874</v>
      </c>
      <c r="K47" s="68">
        <f t="shared" si="5"/>
        <v>-0.8761195389483174</v>
      </c>
      <c r="L47" s="69">
        <f t="shared" si="5"/>
        <v>-0.48038446141526142</v>
      </c>
      <c r="M47" s="22">
        <f t="shared" si="5"/>
        <v>0.46392950166903485</v>
      </c>
      <c r="N47" s="74">
        <f t="shared" si="5"/>
        <v>-0.13979660323784743</v>
      </c>
      <c r="O47" s="71">
        <f t="shared" si="5"/>
        <v>1.1158484099861976</v>
      </c>
      <c r="P47" s="75">
        <f t="shared" si="5"/>
        <v>-0.27204216203455167</v>
      </c>
      <c r="Q47" s="26">
        <f t="shared" si="5"/>
        <v>-2.0200351548964279E-2</v>
      </c>
      <c r="R47" s="89">
        <f t="shared" si="5"/>
        <v>2.6203332476884058</v>
      </c>
    </row>
    <row r="48" spans="1:18">
      <c r="A48" s="10" t="s">
        <v>23</v>
      </c>
      <c r="B48" s="66">
        <f t="shared" si="5"/>
        <v>-1.5674350997340123</v>
      </c>
      <c r="C48" s="193">
        <f t="shared" si="5"/>
        <v>-1.445730426583699</v>
      </c>
      <c r="D48" s="13">
        <f t="shared" si="5"/>
        <v>-0.1049686696548093</v>
      </c>
      <c r="E48" s="14">
        <f t="shared" si="5"/>
        <v>0.16512476072665791</v>
      </c>
      <c r="F48" s="15">
        <f t="shared" si="5"/>
        <v>0.70022647548262618</v>
      </c>
      <c r="G48" s="14">
        <f t="shared" si="5"/>
        <v>-7.1210174539040105E-2</v>
      </c>
      <c r="H48" s="67">
        <f t="shared" si="5"/>
        <v>1.5028163700897526</v>
      </c>
      <c r="I48" s="18">
        <f t="shared" si="5"/>
        <v>1.0163745546489125</v>
      </c>
      <c r="J48" s="199">
        <f t="shared" si="5"/>
        <v>-1.5199226009456559</v>
      </c>
      <c r="K48" s="68">
        <f t="shared" si="5"/>
        <v>0.311839157930757</v>
      </c>
      <c r="L48" s="69">
        <f t="shared" si="5"/>
        <v>-8.6222852048893073E-2</v>
      </c>
      <c r="M48" s="22">
        <f t="shared" si="5"/>
        <v>-1.2503555265586261</v>
      </c>
      <c r="N48" s="74">
        <f t="shared" si="5"/>
        <v>6.827275972080854E-2</v>
      </c>
      <c r="O48" s="71">
        <f t="shared" si="5"/>
        <v>-1.1596071711621272</v>
      </c>
      <c r="P48" s="75">
        <f t="shared" si="5"/>
        <v>-0.16845520095449351</v>
      </c>
      <c r="Q48" s="79">
        <f t="shared" si="5"/>
        <v>-1.8618682584539537</v>
      </c>
      <c r="R48" s="73">
        <f t="shared" si="5"/>
        <v>0.70045939188496553</v>
      </c>
    </row>
    <row r="49" spans="1:20">
      <c r="A49" s="10" t="s">
        <v>24</v>
      </c>
      <c r="B49" s="66">
        <f t="shared" si="5"/>
        <v>-1.1399527998065544</v>
      </c>
      <c r="C49" s="31">
        <f t="shared" si="5"/>
        <v>-1.0032359034734608</v>
      </c>
      <c r="D49" s="13">
        <f t="shared" si="5"/>
        <v>0.14416463504094126</v>
      </c>
      <c r="E49" s="14">
        <f t="shared" si="5"/>
        <v>1.7267262484659079E-2</v>
      </c>
      <c r="F49" s="15">
        <f t="shared" si="5"/>
        <v>0.65960754335886151</v>
      </c>
      <c r="G49" s="14">
        <f t="shared" si="5"/>
        <v>-0.39674240100322428</v>
      </c>
      <c r="H49" s="67">
        <f t="shared" si="5"/>
        <v>1.0084919140477797</v>
      </c>
      <c r="I49" s="18">
        <f t="shared" si="5"/>
        <v>-0.62793065858297992</v>
      </c>
      <c r="J49" s="19">
        <f t="shared" si="5"/>
        <v>0.31052182169857478</v>
      </c>
      <c r="K49" s="81">
        <f t="shared" si="5"/>
        <v>-1.5888947570757619</v>
      </c>
      <c r="L49" s="69">
        <f t="shared" si="5"/>
        <v>-0.87454607078162971</v>
      </c>
      <c r="M49" s="22">
        <f t="shared" si="5"/>
        <v>1.4459896013466942</v>
      </c>
      <c r="N49" s="74">
        <f t="shared" si="5"/>
        <v>0.13762921404036033</v>
      </c>
      <c r="O49" s="71">
        <f t="shared" si="5"/>
        <v>-0.78453207536844738</v>
      </c>
      <c r="P49" s="75">
        <f t="shared" si="5"/>
        <v>1.2991823086364505</v>
      </c>
      <c r="Q49" s="206">
        <f t="shared" si="5"/>
        <v>1.6488062122072751</v>
      </c>
      <c r="R49" s="73">
        <f t="shared" si="5"/>
        <v>-0.1589787240703659</v>
      </c>
    </row>
    <row r="50" spans="1:20">
      <c r="A50" s="10" t="s">
        <v>25</v>
      </c>
      <c r="B50" s="192">
        <f t="shared" si="5"/>
        <v>-2.1374114996372895</v>
      </c>
      <c r="C50" s="31">
        <f t="shared" si="5"/>
        <v>1.0617385377076507</v>
      </c>
      <c r="D50" s="13">
        <f t="shared" si="5"/>
        <v>-0.7991759284792983</v>
      </c>
      <c r="E50" s="14">
        <f t="shared" si="5"/>
        <v>-0.5131336509394363</v>
      </c>
      <c r="F50" s="15">
        <f t="shared" si="5"/>
        <v>-0.9166727752139161</v>
      </c>
      <c r="G50" s="14">
        <f t="shared" si="5"/>
        <v>0.57985427838932779</v>
      </c>
      <c r="H50" s="67">
        <f t="shared" si="5"/>
        <v>-0.73889656083158017</v>
      </c>
      <c r="I50" s="18">
        <f t="shared" si="5"/>
        <v>0.75182001320754643</v>
      </c>
      <c r="J50" s="19">
        <f t="shared" si="5"/>
        <v>-1.2003211938172982</v>
      </c>
      <c r="K50" s="200">
        <f t="shared" si="5"/>
        <v>1.9749813335614612</v>
      </c>
      <c r="L50" s="201">
        <f t="shared" si="5"/>
        <v>2.0816659994661326</v>
      </c>
      <c r="M50" s="22">
        <f t="shared" si="5"/>
        <v>0.54529491217411163</v>
      </c>
      <c r="N50" s="74">
        <f t="shared" si="5"/>
        <v>-0.86803937359314354</v>
      </c>
      <c r="O50" s="204">
        <f t="shared" si="5"/>
        <v>-1.5596872733420524</v>
      </c>
      <c r="P50" s="75">
        <f t="shared" si="5"/>
        <v>-1.3704420382215787</v>
      </c>
      <c r="Q50" s="26">
        <f t="shared" si="5"/>
        <v>0.72538623266235147</v>
      </c>
      <c r="R50" s="73">
        <f t="shared" si="5"/>
        <v>-0.58869778204803158</v>
      </c>
      <c r="T50">
        <v>4</v>
      </c>
    </row>
    <row r="51" spans="1:20">
      <c r="A51" s="10" t="s">
        <v>26</v>
      </c>
      <c r="B51" s="66">
        <f t="shared" si="5"/>
        <v>0</v>
      </c>
      <c r="C51" s="31">
        <f t="shared" si="5"/>
        <v>2.9251317117094906E-2</v>
      </c>
      <c r="D51" s="13">
        <f t="shared" si="5"/>
        <v>1.2528111364312697</v>
      </c>
      <c r="E51" s="14">
        <f t="shared" si="5"/>
        <v>0.58049485551976965</v>
      </c>
      <c r="F51" s="15">
        <f t="shared" si="5"/>
        <v>-0.70239148107221261</v>
      </c>
      <c r="G51" s="14">
        <f t="shared" si="5"/>
        <v>-0.39674240100322428</v>
      </c>
      <c r="H51" s="197">
        <f t="shared" si="5"/>
        <v>1.6673734212897169</v>
      </c>
      <c r="I51" s="198">
        <f t="shared" si="5"/>
        <v>2.2488173138024985</v>
      </c>
      <c r="J51" s="19">
        <f t="shared" si="5"/>
        <v>-1.1712665204419925</v>
      </c>
      <c r="K51" s="68">
        <f t="shared" si="5"/>
        <v>1.0246143760582016</v>
      </c>
      <c r="L51" s="201">
        <f t="shared" si="5"/>
        <v>2.0816659994661326</v>
      </c>
      <c r="M51" s="202">
        <f t="shared" si="5"/>
        <v>-1.7609298540775555</v>
      </c>
      <c r="N51" s="74">
        <f t="shared" si="5"/>
        <v>0.62312439427722521</v>
      </c>
      <c r="O51" s="71">
        <f t="shared" si="5"/>
        <v>-0.20941692848480467</v>
      </c>
      <c r="P51" s="75">
        <f t="shared" si="5"/>
        <v>0.51234164477995825</v>
      </c>
      <c r="Q51" s="26">
        <f t="shared" si="5"/>
        <v>1.5841903301877296</v>
      </c>
      <c r="R51" s="73">
        <f t="shared" si="5"/>
        <v>-0.26294301229076883</v>
      </c>
      <c r="T51">
        <v>4</v>
      </c>
    </row>
    <row r="52" spans="1:20">
      <c r="A52" s="10" t="s">
        <v>27</v>
      </c>
      <c r="B52" s="66">
        <f t="shared" si="5"/>
        <v>0</v>
      </c>
      <c r="C52" s="31">
        <f t="shared" si="5"/>
        <v>1.5042330608178889</v>
      </c>
      <c r="D52" s="13">
        <f t="shared" si="5"/>
        <v>1.1180904259674176</v>
      </c>
      <c r="E52" s="195">
        <f t="shared" si="5"/>
        <v>1.7377041868821133</v>
      </c>
      <c r="F52" s="196">
        <f t="shared" si="5"/>
        <v>-1.7552050439726246</v>
      </c>
      <c r="G52" s="195">
        <f t="shared" si="5"/>
        <v>-0.88504074069950034</v>
      </c>
      <c r="H52" s="67">
        <f t="shared" si="5"/>
        <v>-2.1743030797003356E-2</v>
      </c>
      <c r="I52" s="18">
        <f t="shared" si="5"/>
        <v>-0.36978467829159201</v>
      </c>
      <c r="J52" s="19">
        <f t="shared" si="5"/>
        <v>-1.0841025003160771</v>
      </c>
      <c r="K52" s="68">
        <f t="shared" si="5"/>
        <v>1.0246143760582016</v>
      </c>
      <c r="L52" s="69">
        <f t="shared" si="5"/>
        <v>-0.28330365673207725</v>
      </c>
      <c r="M52" s="22">
        <f t="shared" si="5"/>
        <v>-1.1575760028243884</v>
      </c>
      <c r="N52" s="74">
        <f t="shared" si="5"/>
        <v>-0.45190064767583166</v>
      </c>
      <c r="O52" s="71">
        <f t="shared" si="5"/>
        <v>-0.75952706898220212</v>
      </c>
      <c r="P52" s="75">
        <f t="shared" si="5"/>
        <v>1.0249371719603058</v>
      </c>
      <c r="Q52" s="26">
        <f t="shared" si="5"/>
        <v>-0.35802295601338946</v>
      </c>
      <c r="R52" s="207">
        <f t="shared" si="5"/>
        <v>-1.7808216203086518</v>
      </c>
      <c r="T52">
        <v>4</v>
      </c>
    </row>
    <row r="53" spans="1:20">
      <c r="A53" s="10" t="s">
        <v>28</v>
      </c>
      <c r="B53" s="66">
        <f t="shared" si="5"/>
        <v>0.9974586998307351</v>
      </c>
      <c r="C53" s="31">
        <f t="shared" si="5"/>
        <v>-0.11824685725298449</v>
      </c>
      <c r="D53" s="13">
        <f t="shared" si="5"/>
        <v>-1.2476616305658546</v>
      </c>
      <c r="E53" s="14">
        <f t="shared" si="5"/>
        <v>-1.5979919880506497</v>
      </c>
      <c r="F53" s="15">
        <f t="shared" si="5"/>
        <v>-0.21109276052675086</v>
      </c>
      <c r="G53" s="14">
        <f t="shared" si="5"/>
        <v>-0.72227462746740834</v>
      </c>
      <c r="H53" s="67">
        <f t="shared" si="5"/>
        <v>0.93753051153894384</v>
      </c>
      <c r="I53" s="18">
        <f t="shared" si="5"/>
        <v>-0.975494010943316</v>
      </c>
      <c r="J53" s="19">
        <f t="shared" si="5"/>
        <v>4.9029761320827925E-2</v>
      </c>
      <c r="K53" s="68">
        <f t="shared" si="5"/>
        <v>7.4247418554942143E-2</v>
      </c>
      <c r="L53" s="82">
        <f t="shared" si="5"/>
        <v>-1.6628692895143664</v>
      </c>
      <c r="M53" s="22">
        <f t="shared" si="5"/>
        <v>1.19341249240421</v>
      </c>
      <c r="N53" s="74">
        <f t="shared" si="5"/>
        <v>-1.0761087365518001</v>
      </c>
      <c r="O53" s="71">
        <f t="shared" si="5"/>
        <v>0.1656581673088752</v>
      </c>
      <c r="P53" s="75">
        <f t="shared" si="5"/>
        <v>-0.60660492983846015</v>
      </c>
      <c r="Q53" s="26">
        <f t="shared" si="5"/>
        <v>0.83142049592504863</v>
      </c>
      <c r="R53" s="73">
        <f t="shared" si="5"/>
        <v>0.88066415813366361</v>
      </c>
    </row>
    <row r="54" spans="1:20">
      <c r="A54" s="10" t="s">
        <v>29</v>
      </c>
      <c r="B54" s="66">
        <f t="shared" si="5"/>
        <v>1.2824468997823737</v>
      </c>
      <c r="C54" s="31">
        <f t="shared" si="5"/>
        <v>2.9251317117094906E-2</v>
      </c>
      <c r="D54" s="13">
        <f t="shared" si="5"/>
        <v>9.4860407407486219E-2</v>
      </c>
      <c r="E54" s="14">
        <f t="shared" si="5"/>
        <v>0.45015338729271248</v>
      </c>
      <c r="F54" s="15">
        <f t="shared" si="5"/>
        <v>1.3043066681223079</v>
      </c>
      <c r="G54" s="87">
        <f t="shared" si="5"/>
        <v>3.5096443165669835</v>
      </c>
      <c r="H54" s="84">
        <f t="shared" si="5"/>
        <v>-1.649531577796765</v>
      </c>
      <c r="I54" s="18">
        <f t="shared" si="5"/>
        <v>-0.92017061837973324</v>
      </c>
      <c r="J54" s="19">
        <f t="shared" si="5"/>
        <v>0.80445126907876496</v>
      </c>
      <c r="K54" s="68">
        <f t="shared" si="5"/>
        <v>-0.8761195389483174</v>
      </c>
      <c r="L54" s="69">
        <f t="shared" si="5"/>
        <v>-0.87454607078162971</v>
      </c>
      <c r="M54" s="22">
        <f t="shared" si="5"/>
        <v>0.89160803478623929</v>
      </c>
      <c r="N54" s="74">
        <f t="shared" si="5"/>
        <v>-1.2668389859305678</v>
      </c>
      <c r="O54" s="71">
        <f t="shared" si="5"/>
        <v>0.5407332631025551</v>
      </c>
      <c r="P54" s="75">
        <f t="shared" si="5"/>
        <v>-1.0886714230176362</v>
      </c>
      <c r="Q54" s="26">
        <f t="shared" si="5"/>
        <v>-0.99874839585549213</v>
      </c>
      <c r="R54" s="73">
        <f t="shared" si="5"/>
        <v>-0.64414540243224627</v>
      </c>
    </row>
    <row r="55" spans="1:20">
      <c r="A55" s="10" t="s">
        <v>30</v>
      </c>
      <c r="B55" s="66">
        <f t="shared" si="5"/>
        <v>-0.2849881999516386</v>
      </c>
      <c r="C55" s="193">
        <f t="shared" si="5"/>
        <v>-1.445730426583699</v>
      </c>
      <c r="D55" s="13">
        <f t="shared" si="5"/>
        <v>1.1858569488997626</v>
      </c>
      <c r="E55" s="14">
        <f t="shared" si="5"/>
        <v>-0.76418880432509062</v>
      </c>
      <c r="F55" s="15">
        <f t="shared" si="5"/>
        <v>-1.0103846854987779</v>
      </c>
      <c r="G55" s="14">
        <f t="shared" si="5"/>
        <v>0.41708816515723579</v>
      </c>
      <c r="H55" s="67">
        <f t="shared" si="5"/>
        <v>1.0086482561648842</v>
      </c>
      <c r="I55" s="18">
        <f t="shared" si="5"/>
        <v>1.36949690987531</v>
      </c>
      <c r="J55" s="19">
        <f t="shared" si="5"/>
        <v>1.3274353898342586</v>
      </c>
      <c r="K55" s="68">
        <f t="shared" si="5"/>
        <v>-0.6385277995725025</v>
      </c>
      <c r="L55" s="69">
        <f t="shared" si="5"/>
        <v>-8.6222852048893073E-2</v>
      </c>
      <c r="M55" s="22">
        <f t="shared" si="5"/>
        <v>-1.3072985607130414</v>
      </c>
      <c r="N55" s="74">
        <f t="shared" si="5"/>
        <v>0.64046350785711226</v>
      </c>
      <c r="O55" s="71">
        <f t="shared" si="5"/>
        <v>-0.85954709452718348</v>
      </c>
      <c r="P55" s="75">
        <f t="shared" si="5"/>
        <v>-0.54497763240639541</v>
      </c>
      <c r="Q55" s="26">
        <f t="shared" si="5"/>
        <v>-1.0945042159500649</v>
      </c>
      <c r="R55" s="73">
        <f t="shared" si="5"/>
        <v>7.3641370822787391E-3</v>
      </c>
    </row>
    <row r="56" spans="1:20">
      <c r="A56" s="10" t="s">
        <v>31</v>
      </c>
      <c r="B56" s="66">
        <f t="shared" si="5"/>
        <v>0.9974586998307351</v>
      </c>
      <c r="C56" s="77">
        <f t="shared" si="5"/>
        <v>1.7992294095580477</v>
      </c>
      <c r="D56" s="13">
        <f t="shared" si="5"/>
        <v>-1.2803078653813666</v>
      </c>
      <c r="E56" s="14">
        <f t="shared" si="5"/>
        <v>1.0576645963743305</v>
      </c>
      <c r="F56" s="15">
        <f t="shared" si="5"/>
        <v>-1.5771971385958583</v>
      </c>
      <c r="G56" s="14">
        <f t="shared" si="5"/>
        <v>-0.72227462746740834</v>
      </c>
      <c r="H56" s="67">
        <f t="shared" si="5"/>
        <v>-0.23624085672527401</v>
      </c>
      <c r="I56" s="18">
        <f t="shared" si="5"/>
        <v>0.24860946991988372</v>
      </c>
      <c r="J56" s="19">
        <f t="shared" si="5"/>
        <v>0.65917790220223815</v>
      </c>
      <c r="K56" s="68">
        <f t="shared" si="5"/>
        <v>-0.40093606019668759</v>
      </c>
      <c r="L56" s="69">
        <f t="shared" si="5"/>
        <v>-8.6222852048893073E-2</v>
      </c>
      <c r="M56" s="22">
        <f t="shared" si="5"/>
        <v>-0.38543356097017289</v>
      </c>
      <c r="N56" s="70">
        <f t="shared" si="5"/>
        <v>2.2530010707866976</v>
      </c>
      <c r="O56" s="71">
        <f t="shared" si="5"/>
        <v>1.0658383972137064</v>
      </c>
      <c r="P56" s="75">
        <f t="shared" si="5"/>
        <v>0.97496125919130661</v>
      </c>
      <c r="Q56" s="26">
        <f t="shared" si="5"/>
        <v>-1.5432403883887877</v>
      </c>
      <c r="R56" s="73">
        <f t="shared" si="5"/>
        <v>0.40242843231981013</v>
      </c>
    </row>
    <row r="57" spans="1:20">
      <c r="A57" s="10" t="s">
        <v>32</v>
      </c>
      <c r="B57" s="66">
        <f t="shared" si="5"/>
        <v>-0.5699763999032772</v>
      </c>
      <c r="C57" s="31">
        <f t="shared" si="5"/>
        <v>2.9251317117094906E-2</v>
      </c>
      <c r="D57" s="13">
        <f t="shared" si="5"/>
        <v>0.47103047133264203</v>
      </c>
      <c r="E57" s="14">
        <f t="shared" si="5"/>
        <v>-0.5441439864415103</v>
      </c>
      <c r="F57" s="15">
        <f t="shared" si="5"/>
        <v>0.95369392415383003</v>
      </c>
      <c r="G57" s="14">
        <f t="shared" si="5"/>
        <v>-0.39674240100322428</v>
      </c>
      <c r="H57" s="67">
        <f t="shared" si="5"/>
        <v>-0.22471617110587669</v>
      </c>
      <c r="I57" s="18">
        <f t="shared" si="5"/>
        <v>-0.18466030977518993</v>
      </c>
      <c r="J57" s="19">
        <f t="shared" si="5"/>
        <v>-6.7188932180393193E-2</v>
      </c>
      <c r="K57" s="68">
        <f t="shared" si="5"/>
        <v>-0.6385277995725025</v>
      </c>
      <c r="L57" s="69">
        <f t="shared" si="5"/>
        <v>-0.6774652660984456</v>
      </c>
      <c r="M57" s="22">
        <f t="shared" si="5"/>
        <v>-0.21096979675238861</v>
      </c>
      <c r="N57" s="74">
        <f t="shared" si="5"/>
        <v>-7.0440148918295642E-2</v>
      </c>
      <c r="O57" s="71">
        <f t="shared" si="5"/>
        <v>0.8657983461237444</v>
      </c>
      <c r="P57" s="75">
        <f t="shared" si="5"/>
        <v>0.17797944372118193</v>
      </c>
      <c r="Q57" s="26">
        <f t="shared" si="5"/>
        <v>-0.10385323255247905</v>
      </c>
      <c r="R57" s="73">
        <f t="shared" si="5"/>
        <v>0.76283796481720678</v>
      </c>
    </row>
    <row r="58" spans="1:20">
      <c r="A58" s="30" t="s">
        <v>33</v>
      </c>
      <c r="B58" s="66">
        <f t="shared" si="5"/>
        <v>0.7124704998790965</v>
      </c>
      <c r="C58" s="31">
        <f t="shared" si="5"/>
        <v>-0.43876975675642776</v>
      </c>
      <c r="D58" s="13">
        <f t="shared" si="5"/>
        <v>-0.75394592560958162</v>
      </c>
      <c r="E58" s="14">
        <f t="shared" si="5"/>
        <v>-0.15603934571483247</v>
      </c>
      <c r="F58" s="15">
        <f t="shared" si="5"/>
        <v>-0.85505940367074496</v>
      </c>
      <c r="G58" s="14">
        <f t="shared" si="5"/>
        <v>-0.23397628777113227</v>
      </c>
      <c r="H58" s="67">
        <f t="shared" si="5"/>
        <v>-0.92405587803548672</v>
      </c>
      <c r="I58" s="18">
        <f t="shared" si="5"/>
        <v>-1.0038994677185984</v>
      </c>
      <c r="J58" s="19">
        <f t="shared" si="5"/>
        <v>0.33957649507388044</v>
      </c>
      <c r="K58" s="200">
        <f t="shared" si="5"/>
        <v>1.9749813335614612</v>
      </c>
      <c r="L58" s="69">
        <f t="shared" si="5"/>
        <v>-8.6222852048893073E-2</v>
      </c>
      <c r="M58" s="22">
        <f t="shared" si="5"/>
        <v>4.9514295656105947E-2</v>
      </c>
      <c r="N58" s="74">
        <f t="shared" si="5"/>
        <v>-1.0836945987432469E-3</v>
      </c>
      <c r="O58" s="71">
        <f t="shared" si="5"/>
        <v>0.49072325033006459</v>
      </c>
      <c r="P58" s="75">
        <f t="shared" si="5"/>
        <v>-0.89942160287790895</v>
      </c>
      <c r="Q58" s="26">
        <f t="shared" si="5"/>
        <v>0.12184443790836698</v>
      </c>
      <c r="R58" s="73">
        <f t="shared" si="5"/>
        <v>-8.2738246042070293E-2</v>
      </c>
    </row>
    <row r="59" spans="1:20">
      <c r="A59" s="91" t="s">
        <v>58</v>
      </c>
      <c r="B59" s="52">
        <f>MIN(B43:B58)</f>
        <v>-2.1374114996372895</v>
      </c>
      <c r="C59" s="52">
        <f t="shared" ref="C59:R59" si="6">MIN(C43:C58)</f>
        <v>-1.445730426583699</v>
      </c>
      <c r="D59" s="52">
        <f>MAX(D43:D58)</f>
        <v>1.5102979183178282</v>
      </c>
      <c r="E59" s="52">
        <f>MAX(E43:E58)</f>
        <v>1.7377041868821133</v>
      </c>
      <c r="F59" s="52">
        <f t="shared" si="6"/>
        <v>-1.7552050439726246</v>
      </c>
      <c r="G59" s="52">
        <f t="shared" si="6"/>
        <v>-0.88504074069950034</v>
      </c>
      <c r="H59" s="52">
        <f>MAX(H43:H58)</f>
        <v>1.6673734212897169</v>
      </c>
      <c r="I59" s="52">
        <f>MAX(I43:I58)</f>
        <v>2.2488173138024985</v>
      </c>
      <c r="J59" s="52">
        <f t="shared" si="6"/>
        <v>-1.5199226009456559</v>
      </c>
      <c r="K59" s="52">
        <f>MAX(K43:K58)</f>
        <v>1.9749813335614612</v>
      </c>
      <c r="L59" s="52">
        <f>MAX(L43:L58)</f>
        <v>2.0816659994661326</v>
      </c>
      <c r="M59" s="52">
        <f t="shared" si="6"/>
        <v>-1.7609298540775555</v>
      </c>
      <c r="N59" s="52">
        <f>MIN(N43:N58)</f>
        <v>-1.8390297340668722</v>
      </c>
      <c r="O59" s="52">
        <f t="shared" si="6"/>
        <v>-1.5596872733420524</v>
      </c>
      <c r="P59" s="52">
        <f t="shared" si="6"/>
        <v>-1.4132262032848024</v>
      </c>
      <c r="Q59" s="52">
        <f>MAX(Q43:Q58)</f>
        <v>1.6488062122072751</v>
      </c>
      <c r="R59" s="52">
        <f t="shared" si="6"/>
        <v>-1.7808216203086518</v>
      </c>
    </row>
    <row r="60" spans="1:20" ht="16.5">
      <c r="A60" s="91" t="s">
        <v>59</v>
      </c>
      <c r="B60" s="52">
        <f>MAX(B43:B58)</f>
        <v>1.5674350997340123</v>
      </c>
      <c r="C60" s="52">
        <f t="shared" ref="C60:R60" si="7">MAX(C43:C58)</f>
        <v>1.7992294095580477</v>
      </c>
      <c r="D60" s="52">
        <f>MIN(D43:D58)</f>
        <v>-1.5537726487564476</v>
      </c>
      <c r="E60" s="52">
        <f>MIN(E43:E58)</f>
        <v>-2.041717566815394</v>
      </c>
      <c r="F60" s="52">
        <f t="shared" si="7"/>
        <v>1.7362404766892814</v>
      </c>
      <c r="G60" s="52">
        <f t="shared" si="7"/>
        <v>3.5096443165669835</v>
      </c>
      <c r="H60" s="52">
        <f>MIN(H43:H58)</f>
        <v>-1.649531577796765</v>
      </c>
      <c r="I60" s="52">
        <f>MIN(I43:I58)</f>
        <v>-1.446520579563763</v>
      </c>
      <c r="J60" s="52">
        <f t="shared" si="7"/>
        <v>1.8794741839650591</v>
      </c>
      <c r="K60" s="52">
        <f>MIN(K43:K58)</f>
        <v>-1.5888947570757619</v>
      </c>
      <c r="L60" s="52">
        <f>MIN(L43:L58)</f>
        <v>-1.6628692895143664</v>
      </c>
      <c r="M60" s="52">
        <f t="shared" si="7"/>
        <v>1.7795495248200941</v>
      </c>
      <c r="N60" s="52">
        <f>MAX(N43:N58)</f>
        <v>2.2530010707866976</v>
      </c>
      <c r="O60" s="52">
        <f t="shared" si="7"/>
        <v>2.4161087420709535</v>
      </c>
      <c r="P60" s="52">
        <f t="shared" si="7"/>
        <v>1.8488566568274285</v>
      </c>
      <c r="Q60" s="52">
        <f>MIN(Q43:Q58)</f>
        <v>-1.8618682584539537</v>
      </c>
      <c r="R60" s="52">
        <f t="shared" si="7"/>
        <v>2.6203332476884058</v>
      </c>
      <c r="S60" t="s">
        <v>60</v>
      </c>
      <c r="T60" t="s">
        <v>61</v>
      </c>
    </row>
    <row r="61" spans="1:20">
      <c r="A61" s="91" t="s">
        <v>62</v>
      </c>
      <c r="B61" s="52">
        <f>(B59-B60) ^ 2</f>
        <v>13.725888324873099</v>
      </c>
      <c r="C61" s="52">
        <f t="shared" ref="C61:R61" si="8">(C59-C60) ^ 2</f>
        <v>10.529764338173072</v>
      </c>
      <c r="D61" s="52">
        <f t="shared" si="8"/>
        <v>9.3885284400108731</v>
      </c>
      <c r="E61" s="52">
        <f t="shared" si="8"/>
        <v>14.284028792321941</v>
      </c>
      <c r="F61" s="52">
        <f t="shared" si="8"/>
        <v>12.190191823750089</v>
      </c>
      <c r="G61" s="52">
        <f t="shared" si="8"/>
        <v>19.313256752561319</v>
      </c>
      <c r="H61" s="52">
        <f t="shared" si="8"/>
        <v>11.001858772964896</v>
      </c>
      <c r="I61" s="52">
        <f t="shared" si="8"/>
        <v>13.655522146148598</v>
      </c>
      <c r="J61" s="52">
        <f t="shared" si="8"/>
        <v>11.555898501261305</v>
      </c>
      <c r="K61" s="52">
        <f t="shared" si="8"/>
        <v>12.701212789415656</v>
      </c>
      <c r="L61" s="52">
        <f t="shared" si="8"/>
        <v>14.02154453042027</v>
      </c>
      <c r="M61" s="52">
        <f t="shared" si="8"/>
        <v>12.534994232399487</v>
      </c>
      <c r="N61" s="52">
        <f t="shared" si="8"/>
        <v>16.744716107870556</v>
      </c>
      <c r="O61" s="52">
        <f t="shared" si="8"/>
        <v>15.806953956173935</v>
      </c>
      <c r="P61" s="52">
        <f t="shared" si="8"/>
        <v>10.641184586237991</v>
      </c>
      <c r="Q61" s="52">
        <f t="shared" si="8"/>
        <v>12.324835238952501</v>
      </c>
      <c r="R61" s="52">
        <f t="shared" si="8"/>
        <v>19.370164172094196</v>
      </c>
      <c r="S61" s="52">
        <f>SUM(B61:R61)</f>
        <v>229.79054350562978</v>
      </c>
      <c r="T61" s="52">
        <f>S61^0.5</f>
        <v>15.158843739072903</v>
      </c>
    </row>
    <row r="64" spans="1:20">
      <c r="B64" s="64" t="s">
        <v>40</v>
      </c>
      <c r="C64" s="64" t="s">
        <v>40</v>
      </c>
      <c r="D64" s="65" t="s">
        <v>43</v>
      </c>
      <c r="E64" s="65" t="s">
        <v>43</v>
      </c>
      <c r="F64" s="64" t="s">
        <v>40</v>
      </c>
      <c r="G64" s="64" t="s">
        <v>40</v>
      </c>
      <c r="H64" s="65" t="s">
        <v>43</v>
      </c>
      <c r="I64" s="65" t="s">
        <v>43</v>
      </c>
      <c r="J64" s="64" t="s">
        <v>40</v>
      </c>
      <c r="K64" s="65" t="s">
        <v>43</v>
      </c>
      <c r="L64" s="65" t="s">
        <v>43</v>
      </c>
      <c r="M64" s="56" t="s">
        <v>40</v>
      </c>
      <c r="N64" s="64" t="s">
        <v>40</v>
      </c>
      <c r="O64" s="56" t="s">
        <v>40</v>
      </c>
      <c r="P64" s="56" t="s">
        <v>40</v>
      </c>
      <c r="Q64" s="65" t="s">
        <v>43</v>
      </c>
      <c r="R64" s="56" t="s">
        <v>40</v>
      </c>
    </row>
    <row r="65" spans="1:21" ht="16.5">
      <c r="A65" s="1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3" t="s">
        <v>7</v>
      </c>
      <c r="I65" s="3" t="s">
        <v>8</v>
      </c>
      <c r="J65" s="4" t="s">
        <v>9</v>
      </c>
      <c r="K65" s="5" t="s">
        <v>10</v>
      </c>
      <c r="L65" s="5" t="s">
        <v>11</v>
      </c>
      <c r="M65" s="6" t="s">
        <v>12</v>
      </c>
      <c r="N65" s="6" t="s">
        <v>13</v>
      </c>
      <c r="O65" s="6" t="s">
        <v>14</v>
      </c>
      <c r="P65" s="7" t="s">
        <v>15</v>
      </c>
      <c r="Q65" s="8" t="s">
        <v>16</v>
      </c>
      <c r="R65" s="9" t="s">
        <v>17</v>
      </c>
      <c r="S65" t="s">
        <v>63</v>
      </c>
      <c r="T65" s="92" t="s">
        <v>64</v>
      </c>
      <c r="U65" t="s">
        <v>65</v>
      </c>
    </row>
    <row r="66" spans="1:21">
      <c r="A66" s="10" t="s">
        <v>18</v>
      </c>
      <c r="B66" s="66">
        <f>(B43-B$59) ^ 2</f>
        <v>4.5685279187817267</v>
      </c>
      <c r="C66" s="31">
        <f t="shared" ref="C66:R66" si="9">(C43-C$59) ^ 2</f>
        <v>3.6767152337835722</v>
      </c>
      <c r="D66" s="13">
        <f t="shared" si="9"/>
        <v>6.1714704761423969</v>
      </c>
      <c r="E66" s="93">
        <f t="shared" si="9"/>
        <v>5.4961608986517749</v>
      </c>
      <c r="F66" s="15">
        <f t="shared" si="9"/>
        <v>4.3833358363787491</v>
      </c>
      <c r="G66" s="93">
        <f t="shared" si="9"/>
        <v>0.66232019041705525</v>
      </c>
      <c r="H66" s="67">
        <f t="shared" si="9"/>
        <v>6.9146593827213065</v>
      </c>
      <c r="I66" s="18">
        <f t="shared" si="9"/>
        <v>13.655522146148598</v>
      </c>
      <c r="J66" s="19">
        <f t="shared" si="9"/>
        <v>0.52760877809104501</v>
      </c>
      <c r="K66" s="68">
        <f t="shared" si="9"/>
        <v>5.6449834619625152</v>
      </c>
      <c r="L66" s="69">
        <f t="shared" si="9"/>
        <v>5.5930814747382787</v>
      </c>
      <c r="M66" s="22">
        <f t="shared" si="9"/>
        <v>12.534994232399487</v>
      </c>
      <c r="N66" s="90">
        <f t="shared" si="9"/>
        <v>0</v>
      </c>
      <c r="O66" s="94">
        <f t="shared" si="9"/>
        <v>1.5012260768471832</v>
      </c>
      <c r="P66" s="95">
        <f t="shared" si="9"/>
        <v>0</v>
      </c>
      <c r="Q66" s="26">
        <f t="shared" si="9"/>
        <v>1.0517696230162374</v>
      </c>
      <c r="R66" s="96">
        <f t="shared" si="9"/>
        <v>6.0540019586785814</v>
      </c>
      <c r="S66" s="52">
        <f>SUM(B66:R66)</f>
        <v>78.436377688758526</v>
      </c>
      <c r="T66" s="52">
        <f>S66^0.5</f>
        <v>8.8564314308167322</v>
      </c>
      <c r="U66" s="97">
        <f>1-T66/$T$61</f>
        <v>0.41575811564118803</v>
      </c>
    </row>
    <row r="67" spans="1:21">
      <c r="A67" s="10" t="s">
        <v>19</v>
      </c>
      <c r="B67" s="66">
        <f t="shared" ref="B67:R81" si="10">(B44-B$59) ^ 2</f>
        <v>13.725888324873099</v>
      </c>
      <c r="C67" s="31">
        <f t="shared" si="10"/>
        <v>8.7022845770025388</v>
      </c>
      <c r="D67" s="13">
        <f t="shared" si="10"/>
        <v>3.0912744160775318</v>
      </c>
      <c r="E67" s="93">
        <f t="shared" si="10"/>
        <v>14.284028792321941</v>
      </c>
      <c r="F67" s="15">
        <f t="shared" si="10"/>
        <v>4.7977257849339496</v>
      </c>
      <c r="G67" s="93">
        <f t="shared" si="10"/>
        <v>1.6955396874676605</v>
      </c>
      <c r="H67" s="67">
        <f t="shared" si="10"/>
        <v>5.5175909334836595</v>
      </c>
      <c r="I67" s="18">
        <f t="shared" si="10"/>
        <v>7.891465362907204</v>
      </c>
      <c r="J67" s="19">
        <f t="shared" si="10"/>
        <v>1.3506784719130749</v>
      </c>
      <c r="K67" s="68">
        <f t="shared" si="10"/>
        <v>4.5724366041896376</v>
      </c>
      <c r="L67" s="69">
        <f t="shared" si="10"/>
        <v>6.5641025641025639</v>
      </c>
      <c r="M67" s="22">
        <f t="shared" si="10"/>
        <v>2.4728607273767973</v>
      </c>
      <c r="N67" s="90">
        <f t="shared" si="10"/>
        <v>8.6886364463778172</v>
      </c>
      <c r="O67" s="94">
        <f t="shared" si="10"/>
        <v>1.690676931193162</v>
      </c>
      <c r="P67" s="95">
        <f t="shared" si="10"/>
        <v>6.9217448957153858</v>
      </c>
      <c r="Q67" s="26">
        <f t="shared" si="10"/>
        <v>0.56930065527972196</v>
      </c>
      <c r="R67" s="96">
        <f t="shared" si="10"/>
        <v>0.40659450567947225</v>
      </c>
      <c r="S67" s="52">
        <f t="shared" ref="S67:S81" si="11">SUM(B67:R67)</f>
        <v>92.942829680895244</v>
      </c>
      <c r="T67" s="52">
        <f t="shared" ref="T67:T81" si="12">S67^0.5</f>
        <v>9.6406861623483646</v>
      </c>
      <c r="U67" s="97">
        <f t="shared" ref="U67:U81" si="13">1-T67/$T$61</f>
        <v>0.36402232727692352</v>
      </c>
    </row>
    <row r="68" spans="1:21">
      <c r="A68" s="10" t="s">
        <v>20</v>
      </c>
      <c r="B68" s="66">
        <f t="shared" si="10"/>
        <v>7.3299492385786813</v>
      </c>
      <c r="C68" s="31">
        <f t="shared" si="10"/>
        <v>0.78320561193022842</v>
      </c>
      <c r="D68" s="13">
        <f t="shared" si="10"/>
        <v>0</v>
      </c>
      <c r="E68" s="93">
        <f t="shared" si="10"/>
        <v>1.5191882380835282</v>
      </c>
      <c r="F68" s="15">
        <f t="shared" si="10"/>
        <v>12.190191823750089</v>
      </c>
      <c r="G68" s="93">
        <f t="shared" si="10"/>
        <v>0.10597123046672878</v>
      </c>
      <c r="H68" s="67">
        <f t="shared" si="10"/>
        <v>0.57095423487041919</v>
      </c>
      <c r="I68" s="18">
        <f t="shared" si="10"/>
        <v>1.1822547285655289</v>
      </c>
      <c r="J68" s="19">
        <f t="shared" si="10"/>
        <v>8.6114194324907984</v>
      </c>
      <c r="K68" s="68">
        <f t="shared" si="10"/>
        <v>3.612789415656009</v>
      </c>
      <c r="L68" s="69">
        <f t="shared" si="10"/>
        <v>0.62145349719314191</v>
      </c>
      <c r="M68" s="22">
        <f t="shared" si="10"/>
        <v>2.3500837953779223</v>
      </c>
      <c r="N68" s="90">
        <f t="shared" si="10"/>
        <v>9.6329619508093973</v>
      </c>
      <c r="O68" s="94">
        <f t="shared" si="10"/>
        <v>15.806953956173935</v>
      </c>
      <c r="P68" s="95">
        <f t="shared" si="10"/>
        <v>10.641184586237991</v>
      </c>
      <c r="Q68" s="26">
        <f t="shared" si="10"/>
        <v>4.2316937683793414</v>
      </c>
      <c r="R68" s="96">
        <f t="shared" si="10"/>
        <v>0.44271915930316874</v>
      </c>
      <c r="S68" s="52">
        <f t="shared" si="11"/>
        <v>79.632974667866904</v>
      </c>
      <c r="T68" s="52">
        <f t="shared" si="12"/>
        <v>8.9237309836114456</v>
      </c>
      <c r="U68" s="97">
        <f t="shared" si="13"/>
        <v>0.41131849254373209</v>
      </c>
    </row>
    <row r="69" spans="1:21">
      <c r="A69" s="10" t="s">
        <v>21</v>
      </c>
      <c r="B69" s="66">
        <f t="shared" si="10"/>
        <v>2.4568527918781728</v>
      </c>
      <c r="C69" s="31">
        <f t="shared" si="10"/>
        <v>0.1958014029825571</v>
      </c>
      <c r="D69" s="13">
        <f t="shared" si="10"/>
        <v>9.3885284400108731</v>
      </c>
      <c r="E69" s="93">
        <f t="shared" si="10"/>
        <v>2.8715157110213463</v>
      </c>
      <c r="F69" s="15">
        <f t="shared" si="10"/>
        <v>5.5207160613674704</v>
      </c>
      <c r="G69" s="93">
        <f t="shared" si="10"/>
        <v>0.10597123046672878</v>
      </c>
      <c r="H69" s="67">
        <f t="shared" si="10"/>
        <v>8.2240529577002928</v>
      </c>
      <c r="I69" s="18">
        <f t="shared" si="10"/>
        <v>7.4265267943545688</v>
      </c>
      <c r="J69" s="19">
        <f t="shared" si="10"/>
        <v>11.555898501261305</v>
      </c>
      <c r="K69" s="68">
        <f t="shared" si="10"/>
        <v>8.1287761852260214</v>
      </c>
      <c r="L69" s="69">
        <f t="shared" si="10"/>
        <v>2.4858139887725681</v>
      </c>
      <c r="M69" s="22">
        <f t="shared" si="10"/>
        <v>3.5363666745506648</v>
      </c>
      <c r="N69" s="90">
        <f t="shared" si="10"/>
        <v>2.1213501302990263</v>
      </c>
      <c r="O69" s="94">
        <f t="shared" si="10"/>
        <v>0.68089762502564821</v>
      </c>
      <c r="P69" s="95">
        <f t="shared" si="10"/>
        <v>0.52000567860801405</v>
      </c>
      <c r="Q69" s="26">
        <f t="shared" si="10"/>
        <v>2.8535598229246313</v>
      </c>
      <c r="R69" s="96">
        <f t="shared" si="10"/>
        <v>2.2620662426678493</v>
      </c>
      <c r="S69" s="52">
        <f t="shared" si="11"/>
        <v>70.334700239117751</v>
      </c>
      <c r="T69" s="52">
        <f t="shared" si="12"/>
        <v>8.3865785776511839</v>
      </c>
      <c r="U69" s="97">
        <f t="shared" si="13"/>
        <v>0.44675341193509155</v>
      </c>
    </row>
    <row r="70" spans="1:21">
      <c r="A70" s="10" t="s">
        <v>22</v>
      </c>
      <c r="B70" s="66">
        <f t="shared" si="10"/>
        <v>5.1979695431472095</v>
      </c>
      <c r="C70" s="31">
        <f t="shared" si="10"/>
        <v>1.0660298606828109</v>
      </c>
      <c r="D70" s="13">
        <f t="shared" si="10"/>
        <v>0.1060977797828711</v>
      </c>
      <c r="E70" s="93">
        <f t="shared" si="10"/>
        <v>4.9720760367297648E-3</v>
      </c>
      <c r="F70" s="15">
        <f t="shared" si="10"/>
        <v>4.2481952587358291</v>
      </c>
      <c r="G70" s="93">
        <f t="shared" si="10"/>
        <v>0.9537410742005592</v>
      </c>
      <c r="H70" s="67">
        <f t="shared" si="10"/>
        <v>4.2627305807830504</v>
      </c>
      <c r="I70" s="18">
        <f t="shared" si="10"/>
        <v>6.1517449496130165</v>
      </c>
      <c r="J70" s="19">
        <f t="shared" si="10"/>
        <v>0.86443422202436881</v>
      </c>
      <c r="K70" s="68">
        <f t="shared" si="10"/>
        <v>8.1287761852260214</v>
      </c>
      <c r="L70" s="69">
        <f t="shared" si="10"/>
        <v>6.5641025641025639</v>
      </c>
      <c r="M70" s="22">
        <f t="shared" si="10"/>
        <v>4.9499991528531329</v>
      </c>
      <c r="N70" s="90">
        <f t="shared" si="10"/>
        <v>2.8873932329070096</v>
      </c>
      <c r="O70" s="94">
        <f t="shared" si="10"/>
        <v>7.1584911927627655</v>
      </c>
      <c r="P70" s="95">
        <f t="shared" si="10"/>
        <v>1.3023010160042541</v>
      </c>
      <c r="Q70" s="26">
        <f t="shared" si="10"/>
        <v>2.78558290986141</v>
      </c>
      <c r="R70" s="96">
        <f t="shared" si="10"/>
        <v>19.370164172094196</v>
      </c>
      <c r="S70" s="52">
        <f t="shared" si="11"/>
        <v>76.002725770817804</v>
      </c>
      <c r="T70" s="52">
        <f t="shared" si="12"/>
        <v>8.717954219357761</v>
      </c>
      <c r="U70" s="97">
        <f t="shared" si="13"/>
        <v>0.42489319308129891</v>
      </c>
    </row>
    <row r="71" spans="1:21">
      <c r="A71" s="10" t="s">
        <v>23</v>
      </c>
      <c r="B71" s="66">
        <f t="shared" si="10"/>
        <v>0.32487309644670059</v>
      </c>
      <c r="C71" s="31">
        <f t="shared" si="10"/>
        <v>0</v>
      </c>
      <c r="D71" s="13">
        <f t="shared" si="10"/>
        <v>2.6090861502207665</v>
      </c>
      <c r="E71" s="93">
        <f t="shared" si="10"/>
        <v>2.4730060515674213</v>
      </c>
      <c r="F71" s="15">
        <f t="shared" si="10"/>
        <v>6.0291439467343215</v>
      </c>
      <c r="G71" s="93">
        <f t="shared" si="10"/>
        <v>0.66232019041705525</v>
      </c>
      <c r="H71" s="67">
        <f t="shared" si="10"/>
        <v>2.7079023099627682E-2</v>
      </c>
      <c r="I71" s="18">
        <f t="shared" si="10"/>
        <v>1.5189151545901041</v>
      </c>
      <c r="J71" s="19">
        <f t="shared" si="10"/>
        <v>0</v>
      </c>
      <c r="K71" s="68">
        <f t="shared" si="10"/>
        <v>2.7660418963616324</v>
      </c>
      <c r="L71" s="69">
        <f t="shared" si="10"/>
        <v>4.6997420725231365</v>
      </c>
      <c r="M71" s="22">
        <f t="shared" si="10"/>
        <v>0.26068614392140699</v>
      </c>
      <c r="N71" s="90">
        <f t="shared" si="10"/>
        <v>3.6378028028087059</v>
      </c>
      <c r="O71" s="94">
        <f t="shared" si="10"/>
        <v>0.16006408816029938</v>
      </c>
      <c r="P71" s="95">
        <f t="shared" si="10"/>
        <v>1.549454848242402</v>
      </c>
      <c r="Q71" s="26">
        <f t="shared" si="10"/>
        <v>12.324835238952501</v>
      </c>
      <c r="R71" s="96">
        <f t="shared" si="10"/>
        <v>6.1567554614725823</v>
      </c>
      <c r="S71" s="52">
        <f t="shared" si="11"/>
        <v>45.199806165518666</v>
      </c>
      <c r="T71" s="52">
        <f t="shared" si="12"/>
        <v>6.7230801100030533</v>
      </c>
      <c r="U71" s="97">
        <f t="shared" si="13"/>
        <v>0.55649123206713469</v>
      </c>
    </row>
    <row r="72" spans="1:21">
      <c r="A72" s="10" t="s">
        <v>24</v>
      </c>
      <c r="B72" s="66">
        <f t="shared" si="10"/>
        <v>0.99492385786802051</v>
      </c>
      <c r="C72" s="31">
        <f t="shared" si="10"/>
        <v>0.1958014029825571</v>
      </c>
      <c r="D72" s="13">
        <f t="shared" si="10"/>
        <v>1.8663201476768869</v>
      </c>
      <c r="E72" s="93">
        <f t="shared" si="10"/>
        <v>2.9599032108301717</v>
      </c>
      <c r="F72" s="15">
        <f t="shared" si="10"/>
        <v>5.8313198319345858</v>
      </c>
      <c r="G72" s="93">
        <f t="shared" si="10"/>
        <v>0.2384352685501398</v>
      </c>
      <c r="H72" s="67">
        <f t="shared" si="10"/>
        <v>0.4341248405854069</v>
      </c>
      <c r="I72" s="18">
        <f t="shared" si="10"/>
        <v>8.2756788966239601</v>
      </c>
      <c r="J72" s="19">
        <f t="shared" si="10"/>
        <v>3.3505267843893711</v>
      </c>
      <c r="K72" s="68">
        <f t="shared" si="10"/>
        <v>12.701212789415656</v>
      </c>
      <c r="L72" s="69">
        <f t="shared" si="10"/>
        <v>8.7391898042785598</v>
      </c>
      <c r="M72" s="22">
        <f t="shared" si="10"/>
        <v>10.284332393578564</v>
      </c>
      <c r="N72" s="90">
        <f t="shared" si="10"/>
        <v>3.907180597132391</v>
      </c>
      <c r="O72" s="94">
        <f t="shared" si="10"/>
        <v>0.6008655809454988</v>
      </c>
      <c r="P72" s="95">
        <f t="shared" si="10"/>
        <v>7.3571599355428656</v>
      </c>
      <c r="Q72" s="26">
        <f t="shared" si="10"/>
        <v>0</v>
      </c>
      <c r="R72" s="96">
        <f t="shared" si="10"/>
        <v>2.630374380078591</v>
      </c>
      <c r="S72" s="52">
        <f t="shared" si="11"/>
        <v>70.367349722413223</v>
      </c>
      <c r="T72" s="52">
        <f t="shared" si="12"/>
        <v>8.3885248835783539</v>
      </c>
      <c r="U72" s="97">
        <f t="shared" si="13"/>
        <v>0.4466250178464215</v>
      </c>
    </row>
    <row r="73" spans="1:21">
      <c r="A73" s="10" t="s">
        <v>25</v>
      </c>
      <c r="B73" s="66">
        <f t="shared" si="10"/>
        <v>0</v>
      </c>
      <c r="C73" s="31">
        <f t="shared" si="10"/>
        <v>6.2874006068843338</v>
      </c>
      <c r="D73" s="13">
        <f t="shared" si="10"/>
        <v>5.3336694490399168</v>
      </c>
      <c r="E73" s="93">
        <f t="shared" si="10"/>
        <v>5.066270972169189</v>
      </c>
      <c r="F73" s="15">
        <f t="shared" si="10"/>
        <v>0.7031363657496269</v>
      </c>
      <c r="G73" s="93">
        <f t="shared" si="10"/>
        <v>2.1459174169512583</v>
      </c>
      <c r="H73" s="67">
        <f t="shared" si="10"/>
        <v>5.7901352268580277</v>
      </c>
      <c r="I73" s="18">
        <f t="shared" si="10"/>
        <v>2.2410009179885728</v>
      </c>
      <c r="J73" s="19">
        <f t="shared" si="10"/>
        <v>0.10214505943842626</v>
      </c>
      <c r="K73" s="68">
        <f t="shared" si="10"/>
        <v>0</v>
      </c>
      <c r="L73" s="69">
        <f t="shared" si="10"/>
        <v>0</v>
      </c>
      <c r="M73" s="22">
        <f t="shared" si="10"/>
        <v>5.318672672472557</v>
      </c>
      <c r="N73" s="90">
        <f t="shared" si="10"/>
        <v>0.94282228013290148</v>
      </c>
      <c r="O73" s="94">
        <f t="shared" si="10"/>
        <v>0</v>
      </c>
      <c r="P73" s="95">
        <f t="shared" si="10"/>
        <v>1.8304847801571705E-3</v>
      </c>
      <c r="Q73" s="26">
        <f t="shared" si="10"/>
        <v>0.85270445862274713</v>
      </c>
      <c r="R73" s="96">
        <f t="shared" si="10"/>
        <v>1.421159245749233</v>
      </c>
      <c r="S73" s="52">
        <f t="shared" si="11"/>
        <v>36.206865156836948</v>
      </c>
      <c r="T73" s="52">
        <f t="shared" si="12"/>
        <v>6.0172140693876717</v>
      </c>
      <c r="U73" s="97">
        <f t="shared" si="13"/>
        <v>0.60305586804896527</v>
      </c>
    </row>
    <row r="74" spans="1:21">
      <c r="A74" s="10" t="s">
        <v>26</v>
      </c>
      <c r="B74" s="66">
        <f t="shared" si="10"/>
        <v>4.5685279187817267</v>
      </c>
      <c r="C74" s="31">
        <f t="shared" si="10"/>
        <v>2.1755711442506347</v>
      </c>
      <c r="D74" s="13">
        <f t="shared" si="10"/>
        <v>6.6299442846296144E-2</v>
      </c>
      <c r="E74" s="93">
        <f t="shared" si="10"/>
        <v>1.3391334365920826</v>
      </c>
      <c r="F74" s="15">
        <f t="shared" si="10"/>
        <v>1.1084163982270598</v>
      </c>
      <c r="G74" s="93">
        <f t="shared" si="10"/>
        <v>0.2384352685501398</v>
      </c>
      <c r="H74" s="67">
        <f t="shared" si="10"/>
        <v>0</v>
      </c>
      <c r="I74" s="18">
        <f t="shared" si="10"/>
        <v>0</v>
      </c>
      <c r="J74" s="19">
        <f t="shared" si="10"/>
        <v>0.12156106247217699</v>
      </c>
      <c r="K74" s="68">
        <f t="shared" si="10"/>
        <v>0.90319735391400247</v>
      </c>
      <c r="L74" s="69">
        <f t="shared" si="10"/>
        <v>0</v>
      </c>
      <c r="M74" s="22">
        <f t="shared" si="10"/>
        <v>0</v>
      </c>
      <c r="N74" s="90">
        <f t="shared" si="10"/>
        <v>6.0622029517218827</v>
      </c>
      <c r="O74" s="94">
        <f t="shared" si="10"/>
        <v>1.8232300042009106</v>
      </c>
      <c r="P74" s="95">
        <f t="shared" si="10"/>
        <v>3.7078115375007532</v>
      </c>
      <c r="Q74" s="26">
        <f t="shared" si="10"/>
        <v>4.1752122091638219E-3</v>
      </c>
      <c r="R74" s="96">
        <f t="shared" si="10"/>
        <v>2.3039554686783061</v>
      </c>
      <c r="S74" s="52">
        <f t="shared" si="11"/>
        <v>24.422517199945137</v>
      </c>
      <c r="T74" s="52">
        <f t="shared" si="12"/>
        <v>4.9419143254355529</v>
      </c>
      <c r="U74" s="97">
        <f t="shared" si="13"/>
        <v>0.67399134059958365</v>
      </c>
    </row>
    <row r="75" spans="1:21">
      <c r="A75" s="10" t="s">
        <v>27</v>
      </c>
      <c r="B75" s="66">
        <f t="shared" si="10"/>
        <v>4.5685279187817267</v>
      </c>
      <c r="C75" s="31">
        <f t="shared" si="10"/>
        <v>8.7022845770025388</v>
      </c>
      <c r="D75" s="13">
        <f t="shared" si="10"/>
        <v>0.15382671705579742</v>
      </c>
      <c r="E75" s="93">
        <f t="shared" si="10"/>
        <v>0</v>
      </c>
      <c r="F75" s="15">
        <f t="shared" si="10"/>
        <v>0</v>
      </c>
      <c r="G75" s="93">
        <f t="shared" si="10"/>
        <v>0</v>
      </c>
      <c r="H75" s="67">
        <f t="shared" si="10"/>
        <v>2.8531143887100296</v>
      </c>
      <c r="I75" s="18">
        <f t="shared" si="10"/>
        <v>6.8570763929991383</v>
      </c>
      <c r="J75" s="19">
        <f t="shared" si="10"/>
        <v>0.18993916011277617</v>
      </c>
      <c r="K75" s="68">
        <f t="shared" si="10"/>
        <v>0.90319735391400247</v>
      </c>
      <c r="L75" s="69">
        <f t="shared" si="10"/>
        <v>5.5930814747382787</v>
      </c>
      <c r="M75" s="22">
        <f t="shared" si="10"/>
        <v>0.3640358698220289</v>
      </c>
      <c r="N75" s="90">
        <f t="shared" si="10"/>
        <v>1.924127102312043</v>
      </c>
      <c r="O75" s="94">
        <f t="shared" si="10"/>
        <v>0.64025635264119729</v>
      </c>
      <c r="P75" s="95">
        <f t="shared" si="10"/>
        <v>5.9446406443866184</v>
      </c>
      <c r="Q75" s="26">
        <f t="shared" si="10"/>
        <v>4.0273633104212454</v>
      </c>
      <c r="R75" s="96">
        <f t="shared" si="10"/>
        <v>0</v>
      </c>
      <c r="S75" s="52">
        <f t="shared" si="11"/>
        <v>42.721471262897417</v>
      </c>
      <c r="T75" s="52">
        <f t="shared" si="12"/>
        <v>6.5361664041621079</v>
      </c>
      <c r="U75" s="97">
        <f t="shared" si="13"/>
        <v>0.56882157262992861</v>
      </c>
    </row>
    <row r="76" spans="1:21">
      <c r="A76" s="10" t="s">
        <v>28</v>
      </c>
      <c r="B76" s="66">
        <f t="shared" si="10"/>
        <v>9.8274111675126914</v>
      </c>
      <c r="C76" s="31">
        <f t="shared" si="10"/>
        <v>1.7622126268430141</v>
      </c>
      <c r="D76" s="13">
        <f t="shared" si="10"/>
        <v>7.6063408732786879</v>
      </c>
      <c r="E76" s="93">
        <f t="shared" si="10"/>
        <v>11.126868971461066</v>
      </c>
      <c r="F76" s="15">
        <f t="shared" si="10"/>
        <v>2.3842827438884298</v>
      </c>
      <c r="G76" s="93">
        <f t="shared" si="10"/>
        <v>2.6492807616682195E-2</v>
      </c>
      <c r="H76" s="67">
        <f t="shared" si="10"/>
        <v>0.53267067291347503</v>
      </c>
      <c r="I76" s="18">
        <f t="shared" si="10"/>
        <v>10.396183518884108</v>
      </c>
      <c r="J76" s="19">
        <f t="shared" si="10"/>
        <v>2.46161151506158</v>
      </c>
      <c r="K76" s="68">
        <f t="shared" si="10"/>
        <v>3.612789415656009</v>
      </c>
      <c r="L76" s="69">
        <f t="shared" si="10"/>
        <v>14.02154453042027</v>
      </c>
      <c r="M76" s="22">
        <f t="shared" si="10"/>
        <v>8.7281387002153838</v>
      </c>
      <c r="N76" s="90">
        <f t="shared" si="10"/>
        <v>0.58204844844939274</v>
      </c>
      <c r="O76" s="94">
        <f t="shared" si="10"/>
        <v>2.9768168895749438</v>
      </c>
      <c r="P76" s="95">
        <f t="shared" si="10"/>
        <v>0.65063787877619883</v>
      </c>
      <c r="Q76" s="26">
        <f t="shared" si="10"/>
        <v>0.66811940918220836</v>
      </c>
      <c r="R76" s="96">
        <f t="shared" si="10"/>
        <v>7.0835065488506972</v>
      </c>
      <c r="S76" s="52">
        <f t="shared" si="11"/>
        <v>84.447676718584844</v>
      </c>
      <c r="T76" s="52">
        <f t="shared" si="12"/>
        <v>9.1895417034031048</v>
      </c>
      <c r="U76" s="97">
        <f t="shared" si="13"/>
        <v>0.39378346649774709</v>
      </c>
    </row>
    <row r="77" spans="1:21">
      <c r="A77" s="10" t="s">
        <v>29</v>
      </c>
      <c r="B77" s="66">
        <f t="shared" si="10"/>
        <v>11.695431472081221</v>
      </c>
      <c r="C77" s="31">
        <f t="shared" si="10"/>
        <v>2.1755711442506347</v>
      </c>
      <c r="D77" s="13">
        <f t="shared" si="10"/>
        <v>2.0034633472920649</v>
      </c>
      <c r="E77" s="93">
        <f t="shared" si="10"/>
        <v>1.6577870615233055</v>
      </c>
      <c r="F77" s="15">
        <f t="shared" si="10"/>
        <v>9.3606119164460644</v>
      </c>
      <c r="G77" s="93">
        <f t="shared" si="10"/>
        <v>19.313256752561319</v>
      </c>
      <c r="H77" s="67">
        <f t="shared" si="10"/>
        <v>11.001858772964896</v>
      </c>
      <c r="I77" s="18">
        <f t="shared" si="10"/>
        <v>10.042484514316618</v>
      </c>
      <c r="J77" s="19">
        <f t="shared" si="10"/>
        <v>5.402713887652304</v>
      </c>
      <c r="K77" s="68">
        <f t="shared" si="10"/>
        <v>8.1287761852260214</v>
      </c>
      <c r="L77" s="69">
        <f t="shared" si="10"/>
        <v>8.7391898042785598</v>
      </c>
      <c r="M77" s="22">
        <f t="shared" si="10"/>
        <v>7.0359572518579974</v>
      </c>
      <c r="N77" s="90">
        <f t="shared" si="10"/>
        <v>0.3274022522527838</v>
      </c>
      <c r="O77" s="94">
        <f t="shared" si="10"/>
        <v>4.4117664299182531</v>
      </c>
      <c r="P77" s="95">
        <f t="shared" si="10"/>
        <v>0.10533580539426855</v>
      </c>
      <c r="Q77" s="26">
        <f t="shared" si="10"/>
        <v>7.0095454026743926</v>
      </c>
      <c r="R77" s="96">
        <f t="shared" si="10"/>
        <v>1.2920328242858095</v>
      </c>
      <c r="S77" s="52">
        <f t="shared" si="11"/>
        <v>109.7031848249765</v>
      </c>
      <c r="T77" s="52">
        <f t="shared" si="12"/>
        <v>10.473928815157018</v>
      </c>
      <c r="U77" s="97">
        <f t="shared" si="13"/>
        <v>0.30905489920977369</v>
      </c>
    </row>
    <row r="78" spans="1:21">
      <c r="A78" s="10" t="s">
        <v>30</v>
      </c>
      <c r="B78" s="66">
        <f t="shared" si="10"/>
        <v>3.4314720812182746</v>
      </c>
      <c r="C78" s="31">
        <f t="shared" si="10"/>
        <v>0</v>
      </c>
      <c r="D78" s="13">
        <f t="shared" si="10"/>
        <v>0.10526194263693421</v>
      </c>
      <c r="E78" s="93">
        <f t="shared" si="10"/>
        <v>6.2594685394517313</v>
      </c>
      <c r="F78" s="15">
        <f t="shared" si="10"/>
        <v>0.55475736639710937</v>
      </c>
      <c r="G78" s="93">
        <f t="shared" si="10"/>
        <v>1.6955396874676605</v>
      </c>
      <c r="H78" s="67">
        <f t="shared" si="10"/>
        <v>0.43391884316873813</v>
      </c>
      <c r="I78" s="18">
        <f t="shared" si="10"/>
        <v>0.77320437276267384</v>
      </c>
      <c r="J78" s="19">
        <f t="shared" si="10"/>
        <v>8.1074475276582323</v>
      </c>
      <c r="K78" s="68">
        <f t="shared" si="10"/>
        <v>6.830429988974644</v>
      </c>
      <c r="L78" s="69">
        <f t="shared" si="10"/>
        <v>4.6997420725231365</v>
      </c>
      <c r="M78" s="22">
        <f t="shared" si="10"/>
        <v>0.20578135031956188</v>
      </c>
      <c r="N78" s="90">
        <f t="shared" si="10"/>
        <v>6.1478867367467114</v>
      </c>
      <c r="O78" s="94">
        <f t="shared" si="10"/>
        <v>0.49019626999091659</v>
      </c>
      <c r="P78" s="95">
        <f t="shared" si="10"/>
        <v>0.75385558083239612</v>
      </c>
      <c r="Q78" s="26">
        <f t="shared" si="10"/>
        <v>7.5257521052368075</v>
      </c>
      <c r="R78" s="96">
        <f t="shared" si="10"/>
        <v>3.1976083029357758</v>
      </c>
      <c r="S78" s="52">
        <f t="shared" si="11"/>
        <v>51.2123227683213</v>
      </c>
      <c r="T78" s="52">
        <f t="shared" si="12"/>
        <v>7.15627855580827</v>
      </c>
      <c r="U78" s="97">
        <f t="shared" si="13"/>
        <v>0.5279139570940693</v>
      </c>
    </row>
    <row r="79" spans="1:21">
      <c r="A79" s="10" t="s">
        <v>31</v>
      </c>
      <c r="B79" s="66">
        <f t="shared" si="10"/>
        <v>9.8274111675126914</v>
      </c>
      <c r="C79" s="31">
        <f t="shared" si="10"/>
        <v>10.529764338173072</v>
      </c>
      <c r="D79" s="13">
        <f t="shared" si="10"/>
        <v>7.7874806400153966</v>
      </c>
      <c r="E79" s="93">
        <f t="shared" si="10"/>
        <v>0.46245384465799283</v>
      </c>
      <c r="F79" s="15">
        <f t="shared" si="10"/>
        <v>3.1686814376623768E-2</v>
      </c>
      <c r="G79" s="93">
        <f t="shared" si="10"/>
        <v>2.6492807616682195E-2</v>
      </c>
      <c r="H79" s="67">
        <f t="shared" si="10"/>
        <v>3.6237473194625354</v>
      </c>
      <c r="I79" s="18">
        <f t="shared" si="10"/>
        <v>4.0008314187295397</v>
      </c>
      <c r="J79" s="19">
        <f t="shared" si="10"/>
        <v>4.7484790028194048</v>
      </c>
      <c r="K79" s="68">
        <f t="shared" si="10"/>
        <v>5.6449834619625152</v>
      </c>
      <c r="L79" s="69">
        <f t="shared" si="10"/>
        <v>4.6997420725231365</v>
      </c>
      <c r="M79" s="22">
        <f t="shared" si="10"/>
        <v>1.8919900523521507</v>
      </c>
      <c r="N79" s="90">
        <f t="shared" si="10"/>
        <v>16.744716107870556</v>
      </c>
      <c r="O79" s="94">
        <f t="shared" si="10"/>
        <v>6.8933850467472677</v>
      </c>
      <c r="P79" s="95">
        <f t="shared" si="10"/>
        <v>5.7034393559280776</v>
      </c>
      <c r="Q79" s="26">
        <f t="shared" si="10"/>
        <v>10.189161500376882</v>
      </c>
      <c r="R79" s="96">
        <f t="shared" si="10"/>
        <v>4.7665807923021806</v>
      </c>
      <c r="S79" s="52">
        <f t="shared" si="11"/>
        <v>97.572345743426723</v>
      </c>
      <c r="T79" s="52">
        <f t="shared" si="12"/>
        <v>9.8778715188762565</v>
      </c>
      <c r="U79" s="97">
        <f t="shared" si="13"/>
        <v>0.34837566183129121</v>
      </c>
    </row>
    <row r="80" spans="1:21">
      <c r="A80" s="10" t="s">
        <v>32</v>
      </c>
      <c r="B80" s="66">
        <f t="shared" si="10"/>
        <v>2.4568527918781728</v>
      </c>
      <c r="C80" s="31">
        <f t="shared" si="10"/>
        <v>2.1755711442506347</v>
      </c>
      <c r="D80" s="13">
        <f t="shared" si="10"/>
        <v>1.0800768263631066</v>
      </c>
      <c r="E80" s="93">
        <f t="shared" si="10"/>
        <v>5.2068310861003573</v>
      </c>
      <c r="F80" s="15">
        <f t="shared" si="10"/>
        <v>7.3381336195165705</v>
      </c>
      <c r="G80" s="93">
        <f t="shared" si="10"/>
        <v>0.2384352685501398</v>
      </c>
      <c r="H80" s="67">
        <f t="shared" si="10"/>
        <v>3.5800030256517235</v>
      </c>
      <c r="I80" s="18">
        <f t="shared" si="10"/>
        <v>5.9218133444533141</v>
      </c>
      <c r="J80" s="19">
        <f t="shared" si="10"/>
        <v>2.11043511236418</v>
      </c>
      <c r="K80" s="68">
        <f t="shared" si="10"/>
        <v>6.830429988974644</v>
      </c>
      <c r="L80" s="69">
        <f t="shared" si="10"/>
        <v>7.6128053406159912</v>
      </c>
      <c r="M80" s="22">
        <f t="shared" si="10"/>
        <v>2.4023761793034346</v>
      </c>
      <c r="N80" s="90">
        <f t="shared" si="10"/>
        <v>3.1279091206960143</v>
      </c>
      <c r="O80" s="94">
        <f t="shared" si="10"/>
        <v>5.8829804902353811</v>
      </c>
      <c r="P80" s="95">
        <f t="shared" si="10"/>
        <v>2.5319354110637331</v>
      </c>
      <c r="Q80" s="26">
        <f t="shared" si="10"/>
        <v>3.0718151293055693</v>
      </c>
      <c r="R80" s="96">
        <f t="shared" si="10"/>
        <v>6.4702040850026563</v>
      </c>
      <c r="S80" s="52">
        <f t="shared" si="11"/>
        <v>68.038607964325621</v>
      </c>
      <c r="T80" s="52">
        <f t="shared" si="12"/>
        <v>8.2485518707422596</v>
      </c>
      <c r="U80" s="97">
        <f t="shared" si="13"/>
        <v>0.4558587704495507</v>
      </c>
    </row>
    <row r="81" spans="1:21">
      <c r="A81" s="30" t="s">
        <v>33</v>
      </c>
      <c r="B81" s="66">
        <f t="shared" si="10"/>
        <v>8.1218274111675139</v>
      </c>
      <c r="C81" s="31">
        <f t="shared" si="10"/>
        <v>1.0139697905789868</v>
      </c>
      <c r="D81" s="13">
        <f t="shared" si="10"/>
        <v>5.1268001847631721</v>
      </c>
      <c r="E81" s="93">
        <f t="shared" si="10"/>
        <v>3.5862645672527598</v>
      </c>
      <c r="F81" s="15">
        <f t="shared" si="10"/>
        <v>0.81026217375448084</v>
      </c>
      <c r="G81" s="93">
        <f t="shared" si="10"/>
        <v>0.42388492186691512</v>
      </c>
      <c r="H81" s="67">
        <f t="shared" si="10"/>
        <v>6.7155058134011147</v>
      </c>
      <c r="I81" s="18">
        <f t="shared" si="10"/>
        <v>10.580166460788964</v>
      </c>
      <c r="J81" s="19">
        <f t="shared" si="10"/>
        <v>3.4577368880974726</v>
      </c>
      <c r="K81" s="68">
        <f t="shared" si="10"/>
        <v>0</v>
      </c>
      <c r="L81" s="69">
        <f t="shared" si="10"/>
        <v>4.6997420725231365</v>
      </c>
      <c r="M81" s="22">
        <f t="shared" si="10"/>
        <v>3.27770801930484</v>
      </c>
      <c r="N81" s="90">
        <f t="shared" si="10"/>
        <v>3.3780456439965807</v>
      </c>
      <c r="O81" s="94">
        <f t="shared" si="10"/>
        <v>4.2041833155853654</v>
      </c>
      <c r="P81" s="95">
        <f t="shared" si="10"/>
        <v>0.26399516739928747</v>
      </c>
      <c r="Q81" s="26">
        <f t="shared" si="10"/>
        <v>2.3316122601700697</v>
      </c>
      <c r="R81" s="96">
        <f t="shared" si="10"/>
        <v>2.8834871459605793</v>
      </c>
      <c r="S81" s="52">
        <f t="shared" si="11"/>
        <v>60.875191836611236</v>
      </c>
      <c r="T81" s="52">
        <f t="shared" si="12"/>
        <v>7.8022555608369579</v>
      </c>
      <c r="U81" s="97">
        <f t="shared" si="13"/>
        <v>0.48530008652796264</v>
      </c>
    </row>
    <row r="83" spans="1:21" ht="16.5">
      <c r="A83" s="51" t="s">
        <v>66</v>
      </c>
      <c r="B83" t="s">
        <v>65</v>
      </c>
      <c r="C83" t="s">
        <v>67</v>
      </c>
    </row>
    <row r="84" spans="1:21">
      <c r="A84" s="10" t="s">
        <v>26</v>
      </c>
      <c r="B84" s="97">
        <v>0.67399134059958365</v>
      </c>
      <c r="C84">
        <v>1</v>
      </c>
    </row>
    <row r="85" spans="1:21">
      <c r="A85" s="10" t="s">
        <v>25</v>
      </c>
      <c r="B85" s="97">
        <v>0.60305586804896527</v>
      </c>
      <c r="C85">
        <v>2</v>
      </c>
    </row>
    <row r="86" spans="1:21">
      <c r="A86" s="10" t="s">
        <v>27</v>
      </c>
      <c r="B86" s="97">
        <v>0.56882157262992861</v>
      </c>
      <c r="C86">
        <v>3</v>
      </c>
    </row>
    <row r="87" spans="1:21">
      <c r="A87" s="10" t="s">
        <v>23</v>
      </c>
      <c r="B87" s="97">
        <v>0.55649123206713469</v>
      </c>
      <c r="C87">
        <v>4</v>
      </c>
    </row>
    <row r="88" spans="1:21">
      <c r="A88" s="10" t="s">
        <v>30</v>
      </c>
      <c r="B88" s="97">
        <v>0.5279139570940693</v>
      </c>
      <c r="C88">
        <v>5</v>
      </c>
    </row>
    <row r="89" spans="1:21">
      <c r="A89" s="30" t="s">
        <v>33</v>
      </c>
      <c r="B89" s="97">
        <v>0.48530008652796264</v>
      </c>
      <c r="C89">
        <v>6</v>
      </c>
    </row>
    <row r="90" spans="1:21">
      <c r="A90" s="10" t="s">
        <v>32</v>
      </c>
      <c r="B90" s="97">
        <v>0.4558587704495507</v>
      </c>
      <c r="C90">
        <v>7</v>
      </c>
    </row>
    <row r="91" spans="1:21">
      <c r="A91" s="10" t="s">
        <v>21</v>
      </c>
      <c r="B91" s="97">
        <v>0.44675341193509155</v>
      </c>
      <c r="C91">
        <v>8</v>
      </c>
    </row>
    <row r="92" spans="1:21">
      <c r="A92" s="10" t="s">
        <v>24</v>
      </c>
      <c r="B92" s="97">
        <v>0.4466250178464215</v>
      </c>
      <c r="C92">
        <v>9</v>
      </c>
    </row>
    <row r="93" spans="1:21">
      <c r="A93" s="10" t="s">
        <v>22</v>
      </c>
      <c r="B93" s="97">
        <v>0.42489319308129891</v>
      </c>
      <c r="C93">
        <v>10</v>
      </c>
    </row>
    <row r="94" spans="1:21">
      <c r="A94" s="10" t="s">
        <v>18</v>
      </c>
      <c r="B94" s="97">
        <v>0.41575811564118803</v>
      </c>
      <c r="C94">
        <v>11</v>
      </c>
    </row>
    <row r="95" spans="1:21">
      <c r="A95" s="10" t="s">
        <v>20</v>
      </c>
      <c r="B95" s="97">
        <v>0.41131849254373209</v>
      </c>
      <c r="C95">
        <v>12</v>
      </c>
    </row>
    <row r="96" spans="1:21">
      <c r="A96" s="10" t="s">
        <v>28</v>
      </c>
      <c r="B96" s="97">
        <v>0.39378346649774709</v>
      </c>
      <c r="C96">
        <v>13</v>
      </c>
    </row>
    <row r="97" spans="1:3">
      <c r="A97" s="10" t="s">
        <v>19</v>
      </c>
      <c r="B97" s="97">
        <v>0.36402232727692352</v>
      </c>
      <c r="C97">
        <v>14</v>
      </c>
    </row>
    <row r="98" spans="1:3">
      <c r="A98" s="10" t="s">
        <v>31</v>
      </c>
      <c r="B98" s="97">
        <v>0.34837566183129121</v>
      </c>
      <c r="C98">
        <v>15</v>
      </c>
    </row>
    <row r="99" spans="1:3">
      <c r="A99" s="10" t="s">
        <v>29</v>
      </c>
      <c r="B99" s="97">
        <v>0.30905489920977369</v>
      </c>
      <c r="C99">
        <v>16</v>
      </c>
    </row>
  </sheetData>
  <mergeCells count="15">
    <mergeCell ref="B37:J37"/>
    <mergeCell ref="B38:J38"/>
    <mergeCell ref="B39:J39"/>
    <mergeCell ref="B30:J30"/>
    <mergeCell ref="B31:J31"/>
    <mergeCell ref="B32:J32"/>
    <mergeCell ref="B33:J33"/>
    <mergeCell ref="B34:J34"/>
    <mergeCell ref="B35:J35"/>
    <mergeCell ref="B29:J29"/>
    <mergeCell ref="B23:J23"/>
    <mergeCell ref="B24:J24"/>
    <mergeCell ref="B26:J26"/>
    <mergeCell ref="B27:J27"/>
    <mergeCell ref="B28:J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AA2B-7B46-4EED-A494-83B3AC22DD6C}">
  <dimension ref="A1:U81"/>
  <sheetViews>
    <sheetView topLeftCell="A64" workbookViewId="0">
      <selection activeCell="M82" sqref="M82"/>
    </sheetView>
  </sheetViews>
  <sheetFormatPr defaultRowHeight="14.5"/>
  <cols>
    <col min="1" max="1" width="16.90625" customWidth="1"/>
    <col min="2" max="2" width="9.2695312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spans="1:18">
      <c r="A2" s="10" t="s">
        <v>18</v>
      </c>
      <c r="B2" s="11">
        <v>39</v>
      </c>
      <c r="C2" s="12">
        <v>62</v>
      </c>
      <c r="D2" s="13">
        <v>22.913825170489766</v>
      </c>
      <c r="E2" s="14">
        <v>54.604695934599015</v>
      </c>
      <c r="F2" s="15">
        <v>11.109129554655873</v>
      </c>
      <c r="G2" s="16">
        <v>7.0000000000000009</v>
      </c>
      <c r="H2" s="17">
        <v>51.384507778658808</v>
      </c>
      <c r="I2" s="18">
        <v>29.951212418153549</v>
      </c>
      <c r="J2" s="19">
        <v>10.1</v>
      </c>
      <c r="K2" s="20">
        <v>10</v>
      </c>
      <c r="L2" s="21">
        <v>20</v>
      </c>
      <c r="M2" s="22">
        <v>15.605899999999998</v>
      </c>
      <c r="N2" s="23">
        <v>20</v>
      </c>
      <c r="O2" s="24">
        <v>13.8</v>
      </c>
      <c r="P2" s="25">
        <v>9.914700998428815</v>
      </c>
      <c r="Q2" s="26">
        <v>14.926555371735098</v>
      </c>
      <c r="R2" s="27">
        <v>64.599999999999994</v>
      </c>
    </row>
    <row r="3" spans="1:18">
      <c r="A3" s="10" t="s">
        <v>19</v>
      </c>
      <c r="B3" s="11">
        <v>50</v>
      </c>
      <c r="C3" s="12">
        <v>69</v>
      </c>
      <c r="D3" s="13">
        <v>25.793152894784008</v>
      </c>
      <c r="E3" s="14">
        <v>45.842302479470618</v>
      </c>
      <c r="F3" s="15">
        <v>11.27974930362117</v>
      </c>
      <c r="G3" s="16">
        <v>10</v>
      </c>
      <c r="H3" s="28">
        <v>53.615562465119979</v>
      </c>
      <c r="I3" s="18">
        <v>35.029498525073741</v>
      </c>
      <c r="J3" s="19">
        <v>11.6</v>
      </c>
      <c r="K3" s="20">
        <v>11</v>
      </c>
      <c r="L3" s="21">
        <v>19</v>
      </c>
      <c r="M3" s="22">
        <v>12.5197</v>
      </c>
      <c r="N3" s="23">
        <v>37</v>
      </c>
      <c r="O3" s="24">
        <v>14.1</v>
      </c>
      <c r="P3" s="25">
        <v>20.370584332961553</v>
      </c>
      <c r="Q3" s="26">
        <v>16.102609760169162</v>
      </c>
      <c r="R3" s="27">
        <v>38.299999999999997</v>
      </c>
    </row>
    <row r="4" spans="1:18">
      <c r="A4" s="10" t="s">
        <v>20</v>
      </c>
      <c r="B4" s="11">
        <v>43</v>
      </c>
      <c r="C4" s="12">
        <v>55</v>
      </c>
      <c r="D4" s="13">
        <v>32.765803296504259</v>
      </c>
      <c r="E4" s="14">
        <v>61.39363047257784</v>
      </c>
      <c r="F4" s="15">
        <v>13.574697986577181</v>
      </c>
      <c r="G4" s="16">
        <v>4</v>
      </c>
      <c r="H4" s="28">
        <v>66.283388651809702</v>
      </c>
      <c r="I4" s="18">
        <v>44.896870554765286</v>
      </c>
      <c r="J4" s="19">
        <v>17.7</v>
      </c>
      <c r="K4" s="20">
        <v>12</v>
      </c>
      <c r="L4" s="21">
        <v>28</v>
      </c>
      <c r="M4" s="22">
        <v>12.457699999999999</v>
      </c>
      <c r="N4" s="23">
        <v>37.9</v>
      </c>
      <c r="O4" s="24">
        <v>24.799999999999997</v>
      </c>
      <c r="P4" s="25">
        <v>22.878966679269826</v>
      </c>
      <c r="Q4" s="26">
        <v>10.450583130995501</v>
      </c>
      <c r="R4" s="27">
        <v>38.700000000000003</v>
      </c>
    </row>
    <row r="5" spans="1:18">
      <c r="A5" s="10" t="s">
        <v>21</v>
      </c>
      <c r="B5" s="11">
        <v>35</v>
      </c>
      <c r="C5" s="12">
        <v>52</v>
      </c>
      <c r="D5" s="13">
        <v>20.614359733530719</v>
      </c>
      <c r="E5" s="14">
        <v>58.57262393110063</v>
      </c>
      <c r="F5" s="15">
        <v>11.56064705882353</v>
      </c>
      <c r="G5" s="16">
        <v>4</v>
      </c>
      <c r="H5" s="28">
        <v>49.490805934814993</v>
      </c>
      <c r="I5" s="18">
        <v>35.510928794465194</v>
      </c>
      <c r="J5" s="19">
        <v>19.3</v>
      </c>
      <c r="K5" s="20">
        <v>8</v>
      </c>
      <c r="L5" s="21">
        <v>24</v>
      </c>
      <c r="M5" s="22">
        <v>13.002699999999999</v>
      </c>
      <c r="N5" s="23">
        <v>28.4</v>
      </c>
      <c r="O5" s="24">
        <v>12.2</v>
      </c>
      <c r="P5" s="25">
        <v>12.780574239098568</v>
      </c>
      <c r="Q5" s="26">
        <v>12.046754360880756</v>
      </c>
      <c r="R5" s="27">
        <v>50.8</v>
      </c>
    </row>
    <row r="6" spans="1:18">
      <c r="A6" s="10" t="s">
        <v>22</v>
      </c>
      <c r="B6" s="11">
        <v>40</v>
      </c>
      <c r="C6" s="12">
        <v>56</v>
      </c>
      <c r="D6" s="13">
        <v>31.474042027194066</v>
      </c>
      <c r="E6" s="14">
        <v>68.489119101274767</v>
      </c>
      <c r="F6" s="15">
        <v>11.051756097560975</v>
      </c>
      <c r="G6" s="16">
        <v>8</v>
      </c>
      <c r="H6" s="28">
        <v>55.876021660892675</v>
      </c>
      <c r="I6" s="18">
        <v>36.914331842184922</v>
      </c>
      <c r="J6" s="19">
        <v>10.8</v>
      </c>
      <c r="K6" s="20">
        <v>8</v>
      </c>
      <c r="L6" s="21">
        <v>19</v>
      </c>
      <c r="M6" s="22">
        <v>13.5427</v>
      </c>
      <c r="N6" s="23">
        <v>29.8</v>
      </c>
      <c r="O6" s="24">
        <v>19.600000000000001</v>
      </c>
      <c r="P6" s="25">
        <v>14.450028191495601</v>
      </c>
      <c r="Q6" s="26">
        <v>12.13458477413689</v>
      </c>
      <c r="R6" s="27">
        <v>92.6</v>
      </c>
    </row>
    <row r="7" spans="1:18">
      <c r="A7" s="10" t="s">
        <v>23</v>
      </c>
      <c r="B7" s="11">
        <v>28</v>
      </c>
      <c r="C7" s="12">
        <v>49</v>
      </c>
      <c r="D7" s="13">
        <v>26.360004097940781</v>
      </c>
      <c r="E7" s="14">
        <v>59.317412314341453</v>
      </c>
      <c r="F7" s="15">
        <v>11.747285945072699</v>
      </c>
      <c r="G7" s="16">
        <v>7.0000000000000009</v>
      </c>
      <c r="H7" s="28">
        <v>70.982586810770457</v>
      </c>
      <c r="I7" s="18">
        <v>44.06519666026054</v>
      </c>
      <c r="J7" s="19">
        <v>7.6</v>
      </c>
      <c r="K7" s="20">
        <v>13</v>
      </c>
      <c r="L7" s="21">
        <v>21</v>
      </c>
      <c r="M7" s="22">
        <v>10.8543</v>
      </c>
      <c r="N7" s="23">
        <v>31</v>
      </c>
      <c r="O7" s="24">
        <v>10.5</v>
      </c>
      <c r="P7" s="25">
        <v>14.861706539993042</v>
      </c>
      <c r="Q7" s="26">
        <v>4.1434499110847662</v>
      </c>
      <c r="R7" s="27">
        <v>64.900000000000006</v>
      </c>
    </row>
    <row r="8" spans="1:18">
      <c r="A8" s="10" t="s">
        <v>24</v>
      </c>
      <c r="B8" s="11">
        <v>31</v>
      </c>
      <c r="C8" s="12">
        <v>52</v>
      </c>
      <c r="D8" s="13">
        <v>27.348013096231622</v>
      </c>
      <c r="E8" s="14">
        <v>58.414585681077057</v>
      </c>
      <c r="F8" s="15">
        <v>11.675638722554888</v>
      </c>
      <c r="G8" s="16">
        <v>5</v>
      </c>
      <c r="H8" s="28">
        <v>67.052467875607249</v>
      </c>
      <c r="I8" s="18">
        <v>34.642262834785988</v>
      </c>
      <c r="J8" s="19">
        <v>13.899999999999999</v>
      </c>
      <c r="K8" s="20">
        <v>5</v>
      </c>
      <c r="L8" s="21">
        <v>17</v>
      </c>
      <c r="M8" s="22">
        <v>15.082799999999999</v>
      </c>
      <c r="N8" s="23">
        <v>31.4</v>
      </c>
      <c r="O8" s="24">
        <v>12</v>
      </c>
      <c r="P8" s="25">
        <v>20.694434711971553</v>
      </c>
      <c r="Q8" s="26">
        <v>19.376529148738719</v>
      </c>
      <c r="R8" s="27">
        <v>52.5</v>
      </c>
    </row>
    <row r="9" spans="1:18">
      <c r="A9" s="10" t="s">
        <v>25</v>
      </c>
      <c r="B9" s="11">
        <v>24</v>
      </c>
      <c r="C9" s="12">
        <v>66</v>
      </c>
      <c r="D9" s="13">
        <v>23.606927710843376</v>
      </c>
      <c r="E9" s="14">
        <v>55.175926318916844</v>
      </c>
      <c r="F9" s="15">
        <v>8.8952577319587629</v>
      </c>
      <c r="G9" s="16">
        <v>11</v>
      </c>
      <c r="H9" s="29">
        <v>53.159882857264115</v>
      </c>
      <c r="I9" s="18">
        <v>42.549127795933956</v>
      </c>
      <c r="J9" s="19">
        <v>8.6999999999999993</v>
      </c>
      <c r="K9" s="20">
        <v>20</v>
      </c>
      <c r="L9" s="21">
        <v>32</v>
      </c>
      <c r="M9" s="22">
        <v>13.670299999999999</v>
      </c>
      <c r="N9" s="23">
        <v>25.6</v>
      </c>
      <c r="O9" s="24">
        <v>8.9</v>
      </c>
      <c r="P9" s="25">
        <v>10.084735086034273</v>
      </c>
      <c r="Q9" s="26">
        <v>15.369740756481088</v>
      </c>
      <c r="R9" s="27">
        <v>46.3</v>
      </c>
    </row>
    <row r="10" spans="1:18">
      <c r="A10" s="10" t="s">
        <v>26</v>
      </c>
      <c r="B10" s="11">
        <v>39</v>
      </c>
      <c r="C10" s="12">
        <v>59</v>
      </c>
      <c r="D10" s="13">
        <v>31.744666207845835</v>
      </c>
      <c r="E10" s="14">
        <v>61.853686691356835</v>
      </c>
      <c r="F10" s="15">
        <v>9.2732258064516131</v>
      </c>
      <c r="G10" s="16">
        <v>5</v>
      </c>
      <c r="H10" s="29">
        <v>72.290895098840849</v>
      </c>
      <c r="I10" s="18">
        <v>51.12789187629263</v>
      </c>
      <c r="J10" s="19">
        <v>8.8000000000000007</v>
      </c>
      <c r="K10" s="20">
        <v>16</v>
      </c>
      <c r="L10" s="21">
        <v>32</v>
      </c>
      <c r="M10" s="22">
        <v>10.053599999999999</v>
      </c>
      <c r="N10" s="23">
        <v>34.200000000000003</v>
      </c>
      <c r="O10" s="24">
        <v>14.3</v>
      </c>
      <c r="P10" s="25">
        <v>17.567349394962186</v>
      </c>
      <c r="Q10" s="26">
        <v>19.096156001344838</v>
      </c>
      <c r="R10" s="27">
        <v>51</v>
      </c>
    </row>
    <row r="11" spans="1:18">
      <c r="A11" s="10" t="s">
        <v>27</v>
      </c>
      <c r="B11" s="11">
        <v>39</v>
      </c>
      <c r="C11" s="12">
        <v>69</v>
      </c>
      <c r="D11" s="13">
        <v>31.210392902408117</v>
      </c>
      <c r="E11" s="14">
        <v>68.919675342849146</v>
      </c>
      <c r="F11" s="15">
        <v>7.4161812297734633</v>
      </c>
      <c r="G11" s="16">
        <v>2</v>
      </c>
      <c r="H11" s="28">
        <v>58.861600895605939</v>
      </c>
      <c r="I11" s="18">
        <v>36.12160649314302</v>
      </c>
      <c r="J11" s="19">
        <v>9.1</v>
      </c>
      <c r="K11" s="20">
        <v>16</v>
      </c>
      <c r="L11" s="21">
        <v>20</v>
      </c>
      <c r="M11" s="22">
        <v>10.9998</v>
      </c>
      <c r="N11" s="23">
        <v>28</v>
      </c>
      <c r="O11" s="24">
        <v>12.1</v>
      </c>
      <c r="P11" s="25">
        <v>19.604521620853514</v>
      </c>
      <c r="Q11" s="26">
        <v>10.668747213553278</v>
      </c>
      <c r="R11" s="27">
        <v>29.1</v>
      </c>
    </row>
    <row r="12" spans="1:18">
      <c r="A12" s="10" t="s">
        <v>28</v>
      </c>
      <c r="B12" s="11">
        <v>46</v>
      </c>
      <c r="C12" s="12">
        <v>58</v>
      </c>
      <c r="D12" s="13">
        <v>21.828330064866496</v>
      </c>
      <c r="E12" s="14">
        <v>48.551717119462666</v>
      </c>
      <c r="F12" s="15">
        <v>10.13982142857143</v>
      </c>
      <c r="G12" s="16">
        <v>3</v>
      </c>
      <c r="H12" s="28">
        <v>66.488290343508709</v>
      </c>
      <c r="I12" s="18">
        <v>32.650499722258736</v>
      </c>
      <c r="J12" s="19">
        <v>13</v>
      </c>
      <c r="K12" s="20">
        <v>12</v>
      </c>
      <c r="L12" s="21">
        <v>13</v>
      </c>
      <c r="M12" s="22">
        <v>14.6867</v>
      </c>
      <c r="N12" s="23">
        <v>24.4</v>
      </c>
      <c r="O12" s="24">
        <v>15.8</v>
      </c>
      <c r="P12" s="25">
        <v>13.120398996062422</v>
      </c>
      <c r="Q12" s="26">
        <v>15.829831359493534</v>
      </c>
      <c r="R12" s="27">
        <v>67.5</v>
      </c>
    </row>
    <row r="13" spans="1:18">
      <c r="A13" s="10" t="s">
        <v>29</v>
      </c>
      <c r="B13" s="11">
        <v>48</v>
      </c>
      <c r="C13" s="12">
        <v>59</v>
      </c>
      <c r="D13" s="13">
        <v>27.152483154479661</v>
      </c>
      <c r="E13" s="14">
        <v>61.057813973819222</v>
      </c>
      <c r="F13" s="15">
        <v>12.812815384615384</v>
      </c>
      <c r="G13" s="16">
        <v>28.999999999999996</v>
      </c>
      <c r="H13" s="28">
        <v>45.91989325235236</v>
      </c>
      <c r="I13" s="18">
        <v>32.967538592495458</v>
      </c>
      <c r="J13" s="19">
        <v>15.600000000000001</v>
      </c>
      <c r="K13" s="20">
        <v>8</v>
      </c>
      <c r="L13" s="21">
        <v>17</v>
      </c>
      <c r="M13" s="22">
        <v>14.2134</v>
      </c>
      <c r="N13" s="23">
        <v>23.3</v>
      </c>
      <c r="O13" s="24">
        <v>17.3</v>
      </c>
      <c r="P13" s="25">
        <v>11.20455615533484</v>
      </c>
      <c r="Q13" s="26">
        <v>7.8885915835563125</v>
      </c>
      <c r="R13" s="27">
        <v>45.5</v>
      </c>
    </row>
    <row r="14" spans="1:18">
      <c r="A14" s="10" t="s">
        <v>30</v>
      </c>
      <c r="B14" s="11">
        <v>37</v>
      </c>
      <c r="C14" s="12">
        <v>49</v>
      </c>
      <c r="D14" s="13">
        <v>31.479140328697852</v>
      </c>
      <c r="E14" s="14">
        <v>53.642968696951179</v>
      </c>
      <c r="F14" s="15">
        <v>8.7299604743082995</v>
      </c>
      <c r="G14" s="16">
        <v>10</v>
      </c>
      <c r="H14" s="28">
        <v>67.053710871188969</v>
      </c>
      <c r="I14" s="18">
        <v>46.088816459564065</v>
      </c>
      <c r="J14" s="19">
        <v>17.399999999999999</v>
      </c>
      <c r="K14" s="20">
        <v>9</v>
      </c>
      <c r="L14" s="21">
        <v>21</v>
      </c>
      <c r="M14" s="22">
        <v>10.765000000000001</v>
      </c>
      <c r="N14" s="23">
        <v>34.299999999999997</v>
      </c>
      <c r="O14" s="24">
        <v>11.7</v>
      </c>
      <c r="P14" s="25">
        <v>13.365320014737591</v>
      </c>
      <c r="Q14" s="26">
        <v>7.4730999146029031</v>
      </c>
      <c r="R14" s="27">
        <v>54.9</v>
      </c>
    </row>
    <row r="15" spans="1:18">
      <c r="A15" s="10" t="s">
        <v>31</v>
      </c>
      <c r="B15" s="11">
        <v>46</v>
      </c>
      <c r="C15" s="12">
        <v>71</v>
      </c>
      <c r="D15" s="13">
        <v>21.698862132839373</v>
      </c>
      <c r="E15" s="14">
        <v>64.767313364021575</v>
      </c>
      <c r="F15" s="15">
        <v>7.7301671309192201</v>
      </c>
      <c r="G15" s="16">
        <v>3</v>
      </c>
      <c r="H15" s="28">
        <v>57.156239251187401</v>
      </c>
      <c r="I15" s="18">
        <v>39.665405472655017</v>
      </c>
      <c r="J15" s="19">
        <v>15.1</v>
      </c>
      <c r="K15" s="20">
        <v>10</v>
      </c>
      <c r="L15" s="21">
        <v>21</v>
      </c>
      <c r="M15" s="22">
        <v>12.210699999999999</v>
      </c>
      <c r="N15" s="23">
        <v>43.6</v>
      </c>
      <c r="O15" s="24">
        <v>19.399999999999999</v>
      </c>
      <c r="P15" s="25">
        <v>19.405905877917558</v>
      </c>
      <c r="Q15" s="26">
        <v>5.526000082736938</v>
      </c>
      <c r="R15" s="27">
        <v>60.6</v>
      </c>
    </row>
    <row r="16" spans="1:18">
      <c r="A16" s="10" t="s">
        <v>32</v>
      </c>
      <c r="B16" s="11">
        <v>35</v>
      </c>
      <c r="C16" s="12">
        <v>59</v>
      </c>
      <c r="D16" s="13">
        <v>28.644292563500976</v>
      </c>
      <c r="E16" s="14">
        <v>54.986575375402879</v>
      </c>
      <c r="F16" s="15">
        <v>12.194373983739837</v>
      </c>
      <c r="G16" s="16">
        <v>5</v>
      </c>
      <c r="H16" s="28">
        <v>57.247866085791657</v>
      </c>
      <c r="I16" s="18">
        <v>37.182489022721676</v>
      </c>
      <c r="J16" s="19">
        <v>12.6</v>
      </c>
      <c r="K16" s="20">
        <v>9</v>
      </c>
      <c r="L16" s="21">
        <v>18</v>
      </c>
      <c r="M16" s="22">
        <v>12.484300000000001</v>
      </c>
      <c r="N16" s="23">
        <v>30.2</v>
      </c>
      <c r="O16" s="24">
        <v>18.600000000000001</v>
      </c>
      <c r="P16" s="25">
        <v>16.238517297788658</v>
      </c>
      <c r="Q16" s="26">
        <v>11.771608663582109</v>
      </c>
      <c r="R16" s="27">
        <v>65.8</v>
      </c>
    </row>
    <row r="17" spans="1:19">
      <c r="A17" s="30" t="s">
        <v>33</v>
      </c>
      <c r="B17" s="11">
        <v>44</v>
      </c>
      <c r="C17" s="31">
        <v>55.826936496859702</v>
      </c>
      <c r="D17" s="13">
        <v>23.786300155176239</v>
      </c>
      <c r="E17" s="14">
        <v>57.356365276541801</v>
      </c>
      <c r="F17" s="15">
        <v>9.0039367816091946</v>
      </c>
      <c r="G17" s="16">
        <v>6</v>
      </c>
      <c r="H17" s="28">
        <v>51.68777657227146</v>
      </c>
      <c r="I17" s="18">
        <v>32.48771805780742</v>
      </c>
      <c r="J17" s="19">
        <v>14</v>
      </c>
      <c r="K17" s="20">
        <v>20</v>
      </c>
      <c r="L17" s="21">
        <v>21</v>
      </c>
      <c r="M17" s="22">
        <v>12.892799999999999</v>
      </c>
      <c r="N17" s="32">
        <v>30.6</v>
      </c>
      <c r="O17" s="24">
        <v>17.100000000000001</v>
      </c>
      <c r="P17" s="25">
        <v>11.956678358710873</v>
      </c>
      <c r="Q17" s="26">
        <v>12.750927745033835</v>
      </c>
      <c r="R17" s="27">
        <v>53.6</v>
      </c>
    </row>
    <row r="18" spans="1:19">
      <c r="A18" s="33" t="s">
        <v>34</v>
      </c>
      <c r="B18" s="34">
        <f>AVERAGE(B2:B17)</f>
        <v>39</v>
      </c>
      <c r="C18" s="35">
        <f t="shared" ref="C18:R18" si="0">AVERAGE(C2:C17)</f>
        <v>58.801683531053733</v>
      </c>
      <c r="D18" s="36">
        <f t="shared" si="0"/>
        <v>26.776287221083326</v>
      </c>
      <c r="E18" s="37">
        <f t="shared" si="0"/>
        <v>58.309150754610208</v>
      </c>
      <c r="F18" s="38">
        <f t="shared" si="0"/>
        <v>10.512165288800844</v>
      </c>
      <c r="G18" s="39">
        <f t="shared" si="0"/>
        <v>7.4375</v>
      </c>
      <c r="H18" s="40">
        <f t="shared" si="0"/>
        <v>59.034468525355344</v>
      </c>
      <c r="I18" s="41">
        <f t="shared" si="0"/>
        <v>38.240712195160071</v>
      </c>
      <c r="J18" s="42">
        <f t="shared" si="0"/>
        <v>12.831249999999999</v>
      </c>
      <c r="K18" s="43">
        <f t="shared" si="0"/>
        <v>11.6875</v>
      </c>
      <c r="L18" s="44">
        <f t="shared" si="0"/>
        <v>21.4375</v>
      </c>
      <c r="M18" s="45">
        <f t="shared" si="0"/>
        <v>12.815150000000001</v>
      </c>
      <c r="N18" s="46">
        <f t="shared" si="0"/>
        <v>30.606250000000003</v>
      </c>
      <c r="O18" s="47">
        <f t="shared" si="0"/>
        <v>15.137500000000001</v>
      </c>
      <c r="P18" s="48">
        <f t="shared" si="0"/>
        <v>15.531186155976304</v>
      </c>
      <c r="Q18" s="49">
        <f t="shared" si="0"/>
        <v>12.222235611132859</v>
      </c>
      <c r="R18" s="50">
        <f t="shared" si="0"/>
        <v>54.793749999999996</v>
      </c>
    </row>
    <row r="19" spans="1:19">
      <c r="A19" s="33" t="s">
        <v>35</v>
      </c>
      <c r="B19" s="34">
        <f>_xlfn.STDEV.P(B2:B17)</f>
        <v>7.0178344238090995</v>
      </c>
      <c r="C19" s="35">
        <f t="shared" ref="C19:R19" si="1">_xlfn.STDEV.P(C2:C17)</f>
        <v>6.7797449308827114</v>
      </c>
      <c r="D19" s="36">
        <f t="shared" si="1"/>
        <v>3.9657845003799412</v>
      </c>
      <c r="E19" s="37">
        <f t="shared" si="1"/>
        <v>6.1060591718300108</v>
      </c>
      <c r="F19" s="38">
        <f t="shared" si="1"/>
        <v>1.7638873986027972</v>
      </c>
      <c r="G19" s="39">
        <f t="shared" si="1"/>
        <v>6.1437849693816586</v>
      </c>
      <c r="H19" s="40">
        <f t="shared" si="1"/>
        <v>7.9504845190776949</v>
      </c>
      <c r="I19" s="41">
        <f t="shared" si="1"/>
        <v>5.7306476617888444</v>
      </c>
      <c r="J19" s="42">
        <f t="shared" si="1"/>
        <v>3.4417870993860169</v>
      </c>
      <c r="K19" s="43">
        <f t="shared" si="1"/>
        <v>4.2089005393332828</v>
      </c>
      <c r="L19" s="44">
        <f t="shared" si="1"/>
        <v>5.0740608736986985</v>
      </c>
      <c r="M19" s="45">
        <f t="shared" si="1"/>
        <v>1.5682339609413971</v>
      </c>
      <c r="N19" s="46">
        <f t="shared" si="1"/>
        <v>5.7673075119590917</v>
      </c>
      <c r="O19" s="47">
        <f t="shared" si="1"/>
        <v>3.9991991385776124</v>
      </c>
      <c r="P19" s="48">
        <f t="shared" si="1"/>
        <v>3.9742294223620611</v>
      </c>
      <c r="Q19" s="49">
        <f t="shared" si="1"/>
        <v>4.339074831619131</v>
      </c>
      <c r="R19" s="50">
        <f t="shared" si="1"/>
        <v>14.428031256463944</v>
      </c>
    </row>
    <row r="20" spans="1:19">
      <c r="A20" s="51" t="s">
        <v>36</v>
      </c>
      <c r="B20" s="52">
        <f>B19/B18 * 100</f>
        <v>17.99444724053615</v>
      </c>
      <c r="C20" s="52">
        <f t="shared" ref="C20:R20" si="2">C19/C18 * 100</f>
        <v>11.52984833725426</v>
      </c>
      <c r="D20" s="52">
        <f t="shared" si="2"/>
        <v>14.810808039351064</v>
      </c>
      <c r="E20" s="52">
        <f t="shared" si="2"/>
        <v>10.47187121199366</v>
      </c>
      <c r="F20" s="52">
        <f t="shared" si="2"/>
        <v>16.77948691010365</v>
      </c>
      <c r="G20" s="52">
        <f t="shared" si="2"/>
        <v>82.605512193366835</v>
      </c>
      <c r="H20" s="52">
        <f t="shared" si="2"/>
        <v>13.467529593601672</v>
      </c>
      <c r="I20" s="52">
        <f t="shared" si="2"/>
        <v>14.985724200278211</v>
      </c>
      <c r="J20" s="52">
        <f t="shared" si="2"/>
        <v>26.823474715137007</v>
      </c>
      <c r="K20" s="52">
        <f t="shared" si="2"/>
        <v>36.011983224241988</v>
      </c>
      <c r="L20" s="52">
        <f t="shared" si="2"/>
        <v>23.669088623667399</v>
      </c>
      <c r="M20" s="52">
        <f t="shared" si="2"/>
        <v>12.237343776244499</v>
      </c>
      <c r="N20" s="52">
        <f t="shared" si="2"/>
        <v>18.843561403174487</v>
      </c>
      <c r="O20" s="52">
        <f t="shared" si="2"/>
        <v>26.419152030240213</v>
      </c>
      <c r="P20" s="52">
        <f t="shared" si="2"/>
        <v>25.588705089551723</v>
      </c>
      <c r="Q20" s="52">
        <f t="shared" si="2"/>
        <v>35.501482459287573</v>
      </c>
      <c r="R20" s="52">
        <f t="shared" si="2"/>
        <v>26.331527330149779</v>
      </c>
      <c r="S20" s="53">
        <f>SUM(B20:R20)</f>
        <v>414.07154637818002</v>
      </c>
    </row>
    <row r="21" spans="1:19">
      <c r="A21" s="51" t="s">
        <v>37</v>
      </c>
      <c r="B21" s="52">
        <f>B20/$S$20</f>
        <v>4.3457338225557411E-2</v>
      </c>
      <c r="C21" s="52">
        <f t="shared" ref="C21:R21" si="3">C20/$S$20</f>
        <v>2.7845063101060833E-2</v>
      </c>
      <c r="D21" s="52">
        <f t="shared" si="3"/>
        <v>3.5768717191265419E-2</v>
      </c>
      <c r="E21" s="52">
        <f t="shared" si="3"/>
        <v>2.5290004356951119E-2</v>
      </c>
      <c r="F21" s="52">
        <f t="shared" si="3"/>
        <v>4.0523158514201796E-2</v>
      </c>
      <c r="G21" s="52">
        <f t="shared" si="3"/>
        <v>0.19949574636534317</v>
      </c>
      <c r="H21" s="52">
        <f t="shared" si="3"/>
        <v>3.2524643896447554E-2</v>
      </c>
      <c r="I21" s="52">
        <f t="shared" si="3"/>
        <v>3.6191146992243323E-2</v>
      </c>
      <c r="J21" s="52">
        <f t="shared" si="3"/>
        <v>6.4779806653603236E-2</v>
      </c>
      <c r="K21" s="52">
        <f t="shared" si="3"/>
        <v>8.6970436725810438E-2</v>
      </c>
      <c r="L21" s="52">
        <f t="shared" si="3"/>
        <v>5.7161833095505522E-2</v>
      </c>
      <c r="M21" s="52">
        <f t="shared" si="3"/>
        <v>2.9553694001151876E-2</v>
      </c>
      <c r="N21" s="52">
        <f t="shared" si="3"/>
        <v>4.5507984231218525E-2</v>
      </c>
      <c r="O21" s="52">
        <f t="shared" si="3"/>
        <v>6.3803350559400812E-2</v>
      </c>
      <c r="P21" s="52">
        <f t="shared" si="3"/>
        <v>6.1797786670859618E-2</v>
      </c>
      <c r="Q21" s="52">
        <f t="shared" si="3"/>
        <v>8.5737556153794109E-2</v>
      </c>
      <c r="R21" s="52">
        <f t="shared" si="3"/>
        <v>6.3591733265585593E-2</v>
      </c>
      <c r="S21" s="53">
        <f>SUM(B21:R21)</f>
        <v>1.0000000000000002</v>
      </c>
    </row>
    <row r="24" spans="1:19">
      <c r="B24" s="64" t="s">
        <v>40</v>
      </c>
      <c r="C24" s="64" t="s">
        <v>40</v>
      </c>
      <c r="D24" s="65" t="s">
        <v>43</v>
      </c>
      <c r="E24" s="65" t="s">
        <v>43</v>
      </c>
      <c r="F24" s="64" t="s">
        <v>40</v>
      </c>
      <c r="G24" s="64" t="s">
        <v>40</v>
      </c>
      <c r="H24" s="65" t="s">
        <v>43</v>
      </c>
      <c r="I24" s="65" t="s">
        <v>43</v>
      </c>
      <c r="J24" s="64" t="s">
        <v>40</v>
      </c>
      <c r="K24" s="65" t="s">
        <v>43</v>
      </c>
      <c r="L24" s="65" t="s">
        <v>43</v>
      </c>
      <c r="M24" s="56" t="s">
        <v>40</v>
      </c>
      <c r="N24" s="64" t="s">
        <v>40</v>
      </c>
      <c r="O24" s="56" t="s">
        <v>40</v>
      </c>
      <c r="P24" s="56" t="s">
        <v>40</v>
      </c>
      <c r="Q24" s="65" t="s">
        <v>43</v>
      </c>
      <c r="R24" s="56" t="s">
        <v>40</v>
      </c>
    </row>
    <row r="25" spans="1:19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3" t="s">
        <v>7</v>
      </c>
      <c r="I25" s="3" t="s">
        <v>8</v>
      </c>
      <c r="J25" s="4" t="s">
        <v>9</v>
      </c>
      <c r="K25" s="5" t="s">
        <v>10</v>
      </c>
      <c r="L25" s="5" t="s">
        <v>11</v>
      </c>
      <c r="M25" s="6" t="s">
        <v>12</v>
      </c>
      <c r="N25" s="6" t="s">
        <v>13</v>
      </c>
      <c r="O25" s="6" t="s">
        <v>14</v>
      </c>
      <c r="P25" s="7" t="s">
        <v>15</v>
      </c>
      <c r="Q25" s="8" t="s">
        <v>16</v>
      </c>
      <c r="R25" s="9" t="s">
        <v>17</v>
      </c>
    </row>
    <row r="26" spans="1:19">
      <c r="A26" s="10" t="s">
        <v>18</v>
      </c>
      <c r="B26" s="66">
        <f>((B2 - B$18) /B$19) *B$21</f>
        <v>0</v>
      </c>
      <c r="C26" s="31">
        <f t="shared" ref="C26:R26" si="4">((C2 - C$18) /C$19) *C$21</f>
        <v>1.3135792688793051E-2</v>
      </c>
      <c r="D26" s="13">
        <f t="shared" si="4"/>
        <v>-3.4836817970426842E-2</v>
      </c>
      <c r="E26" s="93">
        <f t="shared" si="4"/>
        <v>-1.5343067582840614E-2</v>
      </c>
      <c r="F26" s="15">
        <f t="shared" si="4"/>
        <v>1.3714524856699693E-2</v>
      </c>
      <c r="G26" s="14">
        <f t="shared" si="4"/>
        <v>-1.4206126918472162E-2</v>
      </c>
      <c r="H26" s="17">
        <f t="shared" si="4"/>
        <v>-3.1295230939833413E-2</v>
      </c>
      <c r="I26" s="18">
        <f t="shared" si="4"/>
        <v>-5.235123892229715E-2</v>
      </c>
      <c r="J26" s="19">
        <f t="shared" si="4"/>
        <v>-5.1406389126804633E-2</v>
      </c>
      <c r="K26" s="68">
        <f t="shared" si="4"/>
        <v>-3.4869584254431742E-2</v>
      </c>
      <c r="L26" s="69">
        <f t="shared" si="4"/>
        <v>-1.6194156341465388E-2</v>
      </c>
      <c r="M26" s="22">
        <f t="shared" si="4"/>
        <v>5.2592262116428284E-2</v>
      </c>
      <c r="N26" s="74">
        <f t="shared" si="4"/>
        <v>-8.3690536138657221E-2</v>
      </c>
      <c r="O26" s="71">
        <f t="shared" si="4"/>
        <v>-2.1338517642197297E-2</v>
      </c>
      <c r="P26" s="95">
        <f t="shared" si="4"/>
        <v>-8.7334251428263107E-2</v>
      </c>
      <c r="Q26" s="26">
        <f t="shared" si="4"/>
        <v>5.3435761384629084E-2</v>
      </c>
      <c r="R26" s="73">
        <f t="shared" si="4"/>
        <v>4.3221172954991303E-2</v>
      </c>
    </row>
    <row r="27" spans="1:19">
      <c r="A27" s="10" t="s">
        <v>19</v>
      </c>
      <c r="B27" s="66">
        <f t="shared" ref="B27:R41" si="5">((B3 - B$18) /B$19) *B$21</f>
        <v>6.8116557275751291E-2</v>
      </c>
      <c r="C27" s="31">
        <f t="shared" si="5"/>
        <v>4.1885464497175992E-2</v>
      </c>
      <c r="D27" s="13">
        <f t="shared" si="5"/>
        <v>-8.8672124456224341E-3</v>
      </c>
      <c r="E27" s="93">
        <f t="shared" si="5"/>
        <v>-5.1635046160424948E-2</v>
      </c>
      <c r="F27" s="15">
        <f t="shared" si="5"/>
        <v>1.763430518873834E-2</v>
      </c>
      <c r="G27" s="14">
        <f t="shared" si="5"/>
        <v>8.320731480819428E-2</v>
      </c>
      <c r="H27" s="17">
        <f t="shared" si="5"/>
        <v>-2.2168207421137481E-2</v>
      </c>
      <c r="I27" s="18">
        <f t="shared" si="5"/>
        <v>-2.0279995005192446E-2</v>
      </c>
      <c r="J27" s="19">
        <f t="shared" si="5"/>
        <v>-2.3174047272266612E-2</v>
      </c>
      <c r="K27" s="68">
        <f t="shared" si="5"/>
        <v>-1.4206126918472192E-2</v>
      </c>
      <c r="L27" s="69">
        <f t="shared" si="5"/>
        <v>-2.7459656405093485E-2</v>
      </c>
      <c r="M27" s="22">
        <f t="shared" si="5"/>
        <v>-5.567816480264727E-3</v>
      </c>
      <c r="N27" s="74">
        <f t="shared" si="5"/>
        <v>5.0451042115407352E-2</v>
      </c>
      <c r="O27" s="71">
        <f t="shared" si="5"/>
        <v>-1.6552308077592313E-2</v>
      </c>
      <c r="P27" s="95">
        <f t="shared" si="5"/>
        <v>7.5250838432707856E-2</v>
      </c>
      <c r="Q27" s="26">
        <f t="shared" si="5"/>
        <v>7.6673901559929078E-2</v>
      </c>
      <c r="R27" s="73">
        <f t="shared" si="5"/>
        <v>-7.2696415186884675E-2</v>
      </c>
    </row>
    <row r="28" spans="1:19">
      <c r="A28" s="10" t="s">
        <v>20</v>
      </c>
      <c r="B28" s="66">
        <f t="shared" si="5"/>
        <v>2.4769657191182286E-2</v>
      </c>
      <c r="C28" s="31">
        <f t="shared" si="5"/>
        <v>-1.5613879119589887E-2</v>
      </c>
      <c r="D28" s="13">
        <f t="shared" si="5"/>
        <v>5.4021419114867276E-2</v>
      </c>
      <c r="E28" s="93">
        <f t="shared" si="5"/>
        <v>1.2775261967032315E-2</v>
      </c>
      <c r="F28" s="15">
        <f t="shared" si="5"/>
        <v>7.0357948055653041E-2</v>
      </c>
      <c r="G28" s="14">
        <f t="shared" si="5"/>
        <v>-0.11161956864513867</v>
      </c>
      <c r="H28" s="17">
        <f t="shared" si="5"/>
        <v>2.9654613524619525E-2</v>
      </c>
      <c r="I28" s="18">
        <f t="shared" si="5"/>
        <v>4.203608733483459E-2</v>
      </c>
      <c r="J28" s="19">
        <f t="shared" si="5"/>
        <v>9.1637476269521331E-2</v>
      </c>
      <c r="K28" s="68">
        <f t="shared" si="5"/>
        <v>6.4573304174873596E-3</v>
      </c>
      <c r="L28" s="69">
        <f t="shared" si="5"/>
        <v>7.3929844167559391E-2</v>
      </c>
      <c r="M28" s="22">
        <f t="shared" si="5"/>
        <v>-6.7362193293979775E-3</v>
      </c>
      <c r="N28" s="74">
        <f t="shared" si="5"/>
        <v>5.7552655081798992E-2</v>
      </c>
      <c r="O28" s="71">
        <f t="shared" si="5"/>
        <v>0.15415583305998595</v>
      </c>
      <c r="P28" s="95">
        <f t="shared" si="5"/>
        <v>0.11425524926362014</v>
      </c>
      <c r="Q28" s="26">
        <f t="shared" si="5"/>
        <v>-3.5006806726148303E-2</v>
      </c>
      <c r="R28" s="73">
        <f t="shared" si="5"/>
        <v>-7.0933410044042425E-2</v>
      </c>
    </row>
    <row r="29" spans="1:19">
      <c r="A29" s="10" t="s">
        <v>21</v>
      </c>
      <c r="B29" s="66">
        <f t="shared" si="5"/>
        <v>-2.4769657191182286E-2</v>
      </c>
      <c r="C29" s="31">
        <f t="shared" si="5"/>
        <v>-2.7935167037468293E-2</v>
      </c>
      <c r="D29" s="13">
        <f t="shared" si="5"/>
        <v>-5.5576454452892755E-2</v>
      </c>
      <c r="E29" s="93">
        <f t="shared" si="5"/>
        <v>1.0912501162980894E-3</v>
      </c>
      <c r="F29" s="15">
        <f t="shared" si="5"/>
        <v>2.4087588016976275E-2</v>
      </c>
      <c r="G29" s="14">
        <f t="shared" si="5"/>
        <v>-0.11161956864513867</v>
      </c>
      <c r="H29" s="17">
        <f t="shared" si="5"/>
        <v>-3.9042177427091186E-2</v>
      </c>
      <c r="I29" s="18">
        <f t="shared" si="5"/>
        <v>-1.7239585844769111E-2</v>
      </c>
      <c r="J29" s="19">
        <f t="shared" si="5"/>
        <v>0.12175197424769525</v>
      </c>
      <c r="K29" s="68">
        <f t="shared" si="5"/>
        <v>-7.6196498926350859E-2</v>
      </c>
      <c r="L29" s="69">
        <f t="shared" si="5"/>
        <v>2.8867843913047E-2</v>
      </c>
      <c r="M29" s="22">
        <f t="shared" si="5"/>
        <v>3.5344186186279797E-3</v>
      </c>
      <c r="N29" s="74">
        <f t="shared" si="5"/>
        <v>-1.7408815119001796E-2</v>
      </c>
      <c r="O29" s="71">
        <f t="shared" si="5"/>
        <v>-4.6864968653423981E-2</v>
      </c>
      <c r="P29" s="95">
        <f t="shared" si="5"/>
        <v>-4.2770990395543614E-2</v>
      </c>
      <c r="Q29" s="26">
        <f t="shared" si="5"/>
        <v>-3.4674058713602541E-3</v>
      </c>
      <c r="R29" s="73">
        <f t="shared" si="5"/>
        <v>-1.760250447306529E-2</v>
      </c>
    </row>
    <row r="30" spans="1:19">
      <c r="A30" s="10" t="s">
        <v>22</v>
      </c>
      <c r="B30" s="66">
        <f t="shared" si="5"/>
        <v>6.1924142977955714E-3</v>
      </c>
      <c r="C30" s="31">
        <f t="shared" si="5"/>
        <v>-1.1506783146963755E-2</v>
      </c>
      <c r="D30" s="13">
        <f t="shared" si="5"/>
        <v>4.2370598573267068E-2</v>
      </c>
      <c r="E30" s="93">
        <f t="shared" si="5"/>
        <v>4.2163273659140112E-2</v>
      </c>
      <c r="F30" s="15">
        <f t="shared" si="5"/>
        <v>1.2396439757726876E-2</v>
      </c>
      <c r="G30" s="14">
        <f t="shared" si="5"/>
        <v>1.8265020323749964E-2</v>
      </c>
      <c r="H30" s="17">
        <f t="shared" si="5"/>
        <v>-1.2920892970233296E-2</v>
      </c>
      <c r="I30" s="18">
        <f t="shared" si="5"/>
        <v>-8.3765796041215413E-3</v>
      </c>
      <c r="J30" s="19">
        <f t="shared" si="5"/>
        <v>-3.8231296261353534E-2</v>
      </c>
      <c r="K30" s="68">
        <f t="shared" si="5"/>
        <v>-7.6196498926350859E-2</v>
      </c>
      <c r="L30" s="69">
        <f t="shared" si="5"/>
        <v>-2.7459656405093485E-2</v>
      </c>
      <c r="M30" s="22">
        <f t="shared" si="5"/>
        <v>1.3710830530433534E-2</v>
      </c>
      <c r="N30" s="74">
        <f t="shared" si="5"/>
        <v>-6.361861615725873E-3</v>
      </c>
      <c r="O30" s="71">
        <f t="shared" si="5"/>
        <v>7.1194867273499371E-2</v>
      </c>
      <c r="P30" s="95">
        <f t="shared" si="5"/>
        <v>-1.6811603494890651E-2</v>
      </c>
      <c r="Q30" s="26">
        <f t="shared" si="5"/>
        <v>-1.7319287752557066E-3</v>
      </c>
      <c r="R30" s="73">
        <f t="shared" si="5"/>
        <v>0.16663153295394673</v>
      </c>
    </row>
    <row r="31" spans="1:19">
      <c r="A31" s="10" t="s">
        <v>23</v>
      </c>
      <c r="B31" s="66">
        <f t="shared" si="5"/>
        <v>-6.8116557275751291E-2</v>
      </c>
      <c r="C31" s="31">
        <f t="shared" si="5"/>
        <v>-4.0256454955346695E-2</v>
      </c>
      <c r="D31" s="13">
        <f t="shared" si="5"/>
        <v>-3.7545946588262383E-3</v>
      </c>
      <c r="E31" s="93">
        <f t="shared" si="5"/>
        <v>4.1760059182176894E-3</v>
      </c>
      <c r="F31" s="15">
        <f t="shared" si="5"/>
        <v>2.8375388461823296E-2</v>
      </c>
      <c r="G31" s="14">
        <f t="shared" si="5"/>
        <v>-1.4206126918472162E-2</v>
      </c>
      <c r="H31" s="17">
        <f t="shared" si="5"/>
        <v>4.8878567278921141E-2</v>
      </c>
      <c r="I31" s="18">
        <f t="shared" si="5"/>
        <v>3.6783760906474637E-2</v>
      </c>
      <c r="J31" s="19">
        <f t="shared" si="5"/>
        <v>-9.8460292217701334E-2</v>
      </c>
      <c r="K31" s="68">
        <f t="shared" si="5"/>
        <v>2.7120787753446909E-2</v>
      </c>
      <c r="L31" s="69">
        <f t="shared" si="5"/>
        <v>-4.9286562778372922E-3</v>
      </c>
      <c r="M31" s="22">
        <f t="shared" si="5"/>
        <v>-3.6952624624562766E-2</v>
      </c>
      <c r="N31" s="74">
        <f t="shared" si="5"/>
        <v>3.1069556727963262E-3</v>
      </c>
      <c r="O31" s="71">
        <f t="shared" si="5"/>
        <v>-7.3986822852852296E-2</v>
      </c>
      <c r="P31" s="95">
        <f t="shared" si="5"/>
        <v>-1.0410158572182578E-2</v>
      </c>
      <c r="Q31" s="26">
        <f t="shared" si="5"/>
        <v>-0.15963203436016268</v>
      </c>
      <c r="R31" s="73">
        <f t="shared" si="5"/>
        <v>4.4543426812123019E-2</v>
      </c>
    </row>
    <row r="32" spans="1:19">
      <c r="A32" s="10" t="s">
        <v>24</v>
      </c>
      <c r="B32" s="66">
        <f t="shared" si="5"/>
        <v>-4.9539314382364572E-2</v>
      </c>
      <c r="C32" s="31">
        <f t="shared" si="5"/>
        <v>-2.7935167037468293E-2</v>
      </c>
      <c r="D32" s="13">
        <f t="shared" si="5"/>
        <v>5.1565840597614212E-3</v>
      </c>
      <c r="E32" s="93">
        <f t="shared" si="5"/>
        <v>4.3668914346964673E-4</v>
      </c>
      <c r="F32" s="15">
        <f t="shared" si="5"/>
        <v>2.672938103669438E-2</v>
      </c>
      <c r="G32" s="14">
        <f t="shared" si="5"/>
        <v>-7.9148421402916502E-2</v>
      </c>
      <c r="H32" s="17">
        <f t="shared" si="5"/>
        <v>3.2800840376850833E-2</v>
      </c>
      <c r="I32" s="18">
        <f t="shared" si="5"/>
        <v>-2.2725530765712782E-2</v>
      </c>
      <c r="J32" s="19">
        <f t="shared" si="5"/>
        <v>2.0115543571358332E-2</v>
      </c>
      <c r="K32" s="68">
        <f t="shared" si="5"/>
        <v>-0.13818687093422949</v>
      </c>
      <c r="L32" s="69">
        <f t="shared" si="5"/>
        <v>-4.999065653234968E-2</v>
      </c>
      <c r="M32" s="22">
        <f t="shared" si="5"/>
        <v>4.2734334207047787E-2</v>
      </c>
      <c r="N32" s="74">
        <f t="shared" si="5"/>
        <v>6.2632281023037167E-3</v>
      </c>
      <c r="O32" s="71">
        <f t="shared" si="5"/>
        <v>-5.0055775029827304E-2</v>
      </c>
      <c r="P32" s="95">
        <f t="shared" si="5"/>
        <v>8.0286591155670259E-2</v>
      </c>
      <c r="Q32" s="26">
        <f t="shared" si="5"/>
        <v>0.14136461520584581</v>
      </c>
      <c r="R32" s="73">
        <f t="shared" si="5"/>
        <v>-1.010973261598584E-2</v>
      </c>
    </row>
    <row r="33" spans="1:21">
      <c r="A33" s="10" t="s">
        <v>25</v>
      </c>
      <c r="B33" s="66">
        <f t="shared" si="5"/>
        <v>-9.288621446693357E-2</v>
      </c>
      <c r="C33" s="31">
        <f t="shared" si="5"/>
        <v>2.956417657929759E-2</v>
      </c>
      <c r="D33" s="13">
        <f t="shared" si="5"/>
        <v>-2.858549777184298E-2</v>
      </c>
      <c r="E33" s="93">
        <f t="shared" si="5"/>
        <v>-1.2977152267956579E-2</v>
      </c>
      <c r="F33" s="15">
        <f t="shared" si="5"/>
        <v>-3.7146476175646793E-2</v>
      </c>
      <c r="G33" s="14">
        <f t="shared" si="5"/>
        <v>0.11567846205041643</v>
      </c>
      <c r="H33" s="17">
        <f t="shared" si="5"/>
        <v>-2.4032347517356945E-2</v>
      </c>
      <c r="I33" s="18">
        <f t="shared" si="5"/>
        <v>2.7209228609704629E-2</v>
      </c>
      <c r="J33" s="19">
        <f t="shared" si="5"/>
        <v>-7.7756574857706789E-2</v>
      </c>
      <c r="K33" s="68">
        <f t="shared" si="5"/>
        <v>0.17176498910516377</v>
      </c>
      <c r="L33" s="69">
        <f t="shared" si="5"/>
        <v>0.11899184442207177</v>
      </c>
      <c r="M33" s="22">
        <f t="shared" si="5"/>
        <v>1.611547897477868E-2</v>
      </c>
      <c r="N33" s="74">
        <f t="shared" si="5"/>
        <v>-3.9502722125553585E-2</v>
      </c>
      <c r="O33" s="71">
        <f t="shared" si="5"/>
        <v>-9.951327386407896E-2</v>
      </c>
      <c r="P33" s="95">
        <f t="shared" si="5"/>
        <v>-8.4690284722795162E-2</v>
      </c>
      <c r="Q33" s="26">
        <f t="shared" si="5"/>
        <v>6.219284285607752E-2</v>
      </c>
      <c r="R33" s="73">
        <f t="shared" si="5"/>
        <v>-3.7436312330040265E-2</v>
      </c>
    </row>
    <row r="34" spans="1:21">
      <c r="A34" s="10" t="s">
        <v>26</v>
      </c>
      <c r="B34" s="66">
        <f t="shared" si="5"/>
        <v>0</v>
      </c>
      <c r="C34" s="31">
        <f t="shared" si="5"/>
        <v>8.1450477091464849E-4</v>
      </c>
      <c r="D34" s="13">
        <f t="shared" si="5"/>
        <v>4.4811447233077922E-2</v>
      </c>
      <c r="E34" s="93">
        <f t="shared" si="5"/>
        <v>1.4680717425282685E-2</v>
      </c>
      <c r="F34" s="15">
        <f t="shared" si="5"/>
        <v>-2.846312132651424E-2</v>
      </c>
      <c r="G34" s="14">
        <f t="shared" si="5"/>
        <v>-7.9148421402916502E-2</v>
      </c>
      <c r="H34" s="17">
        <f t="shared" si="5"/>
        <v>5.4230726769849469E-2</v>
      </c>
      <c r="I34" s="18">
        <f t="shared" si="5"/>
        <v>8.1387277962527996E-2</v>
      </c>
      <c r="J34" s="19">
        <f t="shared" si="5"/>
        <v>-7.58744187340709E-2</v>
      </c>
      <c r="K34" s="68">
        <f t="shared" si="5"/>
        <v>8.9111159761325567E-2</v>
      </c>
      <c r="L34" s="69">
        <f t="shared" si="5"/>
        <v>0.11899184442207177</v>
      </c>
      <c r="M34" s="22">
        <f t="shared" si="5"/>
        <v>-5.2041982064901099E-2</v>
      </c>
      <c r="N34" s="74">
        <f t="shared" si="5"/>
        <v>2.8357135108855559E-2</v>
      </c>
      <c r="O34" s="71">
        <f t="shared" si="5"/>
        <v>-1.3361501701188962E-2</v>
      </c>
      <c r="P34" s="95">
        <f t="shared" si="5"/>
        <v>3.1661579666709197E-2</v>
      </c>
      <c r="Q34" s="26">
        <f t="shared" si="5"/>
        <v>0.13582460739276811</v>
      </c>
      <c r="R34" s="73">
        <f t="shared" si="5"/>
        <v>-1.6721001901644165E-2</v>
      </c>
    </row>
    <row r="35" spans="1:21">
      <c r="A35" s="10" t="s">
        <v>27</v>
      </c>
      <c r="B35" s="66">
        <f t="shared" si="5"/>
        <v>0</v>
      </c>
      <c r="C35" s="31">
        <f t="shared" si="5"/>
        <v>4.1885464497175992E-2</v>
      </c>
      <c r="D35" s="13">
        <f t="shared" si="5"/>
        <v>3.9992660240690044E-2</v>
      </c>
      <c r="E35" s="93">
        <f t="shared" si="5"/>
        <v>4.3946546457340849E-2</v>
      </c>
      <c r="F35" s="15">
        <f t="shared" si="5"/>
        <v>-7.1126452221829201E-2</v>
      </c>
      <c r="G35" s="14">
        <f t="shared" si="5"/>
        <v>-0.17656186312958297</v>
      </c>
      <c r="H35" s="17">
        <f t="shared" si="5"/>
        <v>-7.0718433390202639E-4</v>
      </c>
      <c r="I35" s="18">
        <f t="shared" si="5"/>
        <v>-1.3382931647530415E-2</v>
      </c>
      <c r="J35" s="19">
        <f t="shared" si="5"/>
        <v>-7.0227950363163316E-2</v>
      </c>
      <c r="K35" s="68">
        <f t="shared" si="5"/>
        <v>8.9111159761325567E-2</v>
      </c>
      <c r="L35" s="69">
        <f t="shared" si="5"/>
        <v>-1.6194156341465388E-2</v>
      </c>
      <c r="M35" s="22">
        <f t="shared" si="5"/>
        <v>-3.4210646970548493E-2</v>
      </c>
      <c r="N35" s="74">
        <f t="shared" si="5"/>
        <v>-2.0565087548509185E-2</v>
      </c>
      <c r="O35" s="71">
        <f t="shared" si="5"/>
        <v>-4.8460371841625646E-2</v>
      </c>
      <c r="P35" s="95">
        <f t="shared" si="5"/>
        <v>6.3338848703837131E-2</v>
      </c>
      <c r="Q35" s="26">
        <f t="shared" si="5"/>
        <v>-3.0696013295545336E-2</v>
      </c>
      <c r="R35" s="73">
        <f t="shared" si="5"/>
        <v>-0.11324553347225573</v>
      </c>
    </row>
    <row r="36" spans="1:21">
      <c r="A36" s="10" t="s">
        <v>28</v>
      </c>
      <c r="B36" s="66">
        <f t="shared" si="5"/>
        <v>4.3346900084568998E-2</v>
      </c>
      <c r="C36" s="31">
        <f t="shared" si="5"/>
        <v>-3.2925912017114861E-3</v>
      </c>
      <c r="D36" s="13">
        <f t="shared" si="5"/>
        <v>-4.4627256014103125E-2</v>
      </c>
      <c r="E36" s="93">
        <f t="shared" si="5"/>
        <v>-4.0413224340173914E-2</v>
      </c>
      <c r="F36" s="15">
        <f t="shared" si="5"/>
        <v>-8.5541453960259646E-3</v>
      </c>
      <c r="G36" s="14">
        <f t="shared" si="5"/>
        <v>-0.14409071588736083</v>
      </c>
      <c r="H36" s="17">
        <f t="shared" si="5"/>
        <v>3.0492846029858463E-2</v>
      </c>
      <c r="I36" s="18">
        <f t="shared" si="5"/>
        <v>-3.5304247140102565E-2</v>
      </c>
      <c r="J36" s="19">
        <f t="shared" si="5"/>
        <v>3.1761384586355473E-3</v>
      </c>
      <c r="K36" s="68">
        <f t="shared" si="5"/>
        <v>6.4573304174873596E-3</v>
      </c>
      <c r="L36" s="69">
        <f t="shared" si="5"/>
        <v>-9.5052656786862061E-2</v>
      </c>
      <c r="M36" s="22">
        <f t="shared" si="5"/>
        <v>3.5269747617666006E-2</v>
      </c>
      <c r="N36" s="74">
        <f t="shared" si="5"/>
        <v>-4.897153941407581E-2</v>
      </c>
      <c r="O36" s="71">
        <f t="shared" si="5"/>
        <v>1.0569546121836035E-2</v>
      </c>
      <c r="P36" s="95">
        <f t="shared" si="5"/>
        <v>-3.7486842047648926E-2</v>
      </c>
      <c r="Q36" s="26">
        <f t="shared" si="5"/>
        <v>7.1283961456789197E-2</v>
      </c>
      <c r="R36" s="73">
        <f t="shared" si="5"/>
        <v>5.6002960240597428E-2</v>
      </c>
    </row>
    <row r="37" spans="1:21">
      <c r="A37" s="10" t="s">
        <v>29</v>
      </c>
      <c r="B37" s="66">
        <f t="shared" si="5"/>
        <v>5.5731728680160145E-2</v>
      </c>
      <c r="C37" s="31">
        <f t="shared" si="5"/>
        <v>8.1450477091464849E-4</v>
      </c>
      <c r="D37" s="13">
        <f t="shared" si="5"/>
        <v>3.3930350852065939E-3</v>
      </c>
      <c r="E37" s="93">
        <f t="shared" si="5"/>
        <v>1.1384381125929004E-2</v>
      </c>
      <c r="F37" s="15">
        <f t="shared" si="5"/>
        <v>5.2854625863450674E-2</v>
      </c>
      <c r="G37" s="14">
        <f t="shared" si="5"/>
        <v>0.70015911241041517</v>
      </c>
      <c r="H37" s="17">
        <f t="shared" si="5"/>
        <v>-5.3650427163785055E-2</v>
      </c>
      <c r="I37" s="18">
        <f t="shared" si="5"/>
        <v>-3.3302030107724361E-2</v>
      </c>
      <c r="J37" s="19">
        <f t="shared" si="5"/>
        <v>5.2112197673168145E-2</v>
      </c>
      <c r="K37" s="68">
        <f t="shared" si="5"/>
        <v>-7.6196498926350859E-2</v>
      </c>
      <c r="L37" s="69">
        <f t="shared" si="5"/>
        <v>-4.999065653234968E-2</v>
      </c>
      <c r="M37" s="22">
        <f t="shared" si="5"/>
        <v>2.6350311029040892E-2</v>
      </c>
      <c r="N37" s="74">
        <f t="shared" si="5"/>
        <v>-5.7651288595221145E-2</v>
      </c>
      <c r="O37" s="71">
        <f t="shared" si="5"/>
        <v>3.4500593944861033E-2</v>
      </c>
      <c r="P37" s="95">
        <f t="shared" si="5"/>
        <v>-6.7277484354305056E-2</v>
      </c>
      <c r="Q37" s="26">
        <f t="shared" si="5"/>
        <v>-8.5630246673172039E-2</v>
      </c>
      <c r="R37" s="73">
        <f t="shared" si="5"/>
        <v>-4.0962322615724696E-2</v>
      </c>
    </row>
    <row r="38" spans="1:21">
      <c r="A38" s="10" t="s">
        <v>30</v>
      </c>
      <c r="B38" s="66">
        <f t="shared" si="5"/>
        <v>-1.2384828595591143E-2</v>
      </c>
      <c r="C38" s="31">
        <f t="shared" si="5"/>
        <v>-4.0256454955346695E-2</v>
      </c>
      <c r="D38" s="13">
        <f t="shared" si="5"/>
        <v>4.2416581834492498E-2</v>
      </c>
      <c r="E38" s="93">
        <f t="shared" si="5"/>
        <v>-1.9326338190914807E-2</v>
      </c>
      <c r="F38" s="15">
        <f t="shared" si="5"/>
        <v>-4.0943978770788904E-2</v>
      </c>
      <c r="G38" s="14">
        <f t="shared" si="5"/>
        <v>8.320731480819428E-2</v>
      </c>
      <c r="H38" s="17">
        <f t="shared" si="5"/>
        <v>3.2805925348535672E-2</v>
      </c>
      <c r="I38" s="18">
        <f t="shared" si="5"/>
        <v>4.9563663970720352E-2</v>
      </c>
      <c r="J38" s="19">
        <f t="shared" si="5"/>
        <v>8.5991007898613706E-2</v>
      </c>
      <c r="K38" s="68">
        <f t="shared" si="5"/>
        <v>-5.5533041590391297E-2</v>
      </c>
      <c r="L38" s="69">
        <f t="shared" si="5"/>
        <v>-4.9286562778372922E-3</v>
      </c>
      <c r="M38" s="22">
        <f t="shared" si="5"/>
        <v>-3.8635501631459492E-2</v>
      </c>
      <c r="N38" s="74">
        <f t="shared" si="5"/>
        <v>2.9146203216232368E-2</v>
      </c>
      <c r="O38" s="71">
        <f t="shared" si="5"/>
        <v>-5.4841984594432312E-2</v>
      </c>
      <c r="P38" s="95">
        <f t="shared" si="5"/>
        <v>-3.3678411467840577E-2</v>
      </c>
      <c r="Q38" s="26">
        <f t="shared" si="5"/>
        <v>-9.3840116675583077E-2</v>
      </c>
      <c r="R38" s="73">
        <f t="shared" si="5"/>
        <v>4.6829824106747731E-4</v>
      </c>
    </row>
    <row r="39" spans="1:21">
      <c r="A39" s="10" t="s">
        <v>31</v>
      </c>
      <c r="B39" s="66">
        <f t="shared" si="5"/>
        <v>4.3346900084568998E-2</v>
      </c>
      <c r="C39" s="31">
        <f t="shared" si="5"/>
        <v>5.009965644242826E-2</v>
      </c>
      <c r="D39" s="13">
        <f t="shared" si="5"/>
        <v>-4.5794969954578824E-2</v>
      </c>
      <c r="E39" s="93">
        <f t="shared" si="5"/>
        <v>2.6748342250499765E-2</v>
      </c>
      <c r="F39" s="15">
        <f t="shared" si="5"/>
        <v>-6.3913009655465466E-2</v>
      </c>
      <c r="G39" s="14">
        <f t="shared" si="5"/>
        <v>-0.14409071588736083</v>
      </c>
      <c r="H39" s="17">
        <f t="shared" si="5"/>
        <v>-7.6836497387812244E-3</v>
      </c>
      <c r="I39" s="18">
        <f t="shared" si="5"/>
        <v>8.9974618695342068E-3</v>
      </c>
      <c r="J39" s="19">
        <f t="shared" si="5"/>
        <v>4.2701417054988769E-2</v>
      </c>
      <c r="K39" s="68">
        <f t="shared" si="5"/>
        <v>-3.4869584254431742E-2</v>
      </c>
      <c r="L39" s="69">
        <f t="shared" si="5"/>
        <v>-4.9286562778372922E-3</v>
      </c>
      <c r="M39" s="22">
        <f t="shared" si="5"/>
        <v>-1.1390985518686805E-2</v>
      </c>
      <c r="N39" s="74">
        <f t="shared" si="5"/>
        <v>0.10252953720227949</v>
      </c>
      <c r="O39" s="71">
        <f t="shared" si="5"/>
        <v>6.8004060897096E-2</v>
      </c>
      <c r="P39" s="95">
        <f t="shared" si="5"/>
        <v>6.0250447907857038E-2</v>
      </c>
      <c r="Q39" s="26">
        <f t="shared" si="5"/>
        <v>-0.13231365945828671</v>
      </c>
      <c r="R39" s="73">
        <f t="shared" si="5"/>
        <v>2.559112152656913E-2</v>
      </c>
    </row>
    <row r="40" spans="1:21">
      <c r="A40" s="10" t="s">
        <v>32</v>
      </c>
      <c r="B40" s="66">
        <f t="shared" si="5"/>
        <v>-2.4769657191182286E-2</v>
      </c>
      <c r="C40" s="31">
        <f t="shared" si="5"/>
        <v>8.1450477091464849E-4</v>
      </c>
      <c r="D40" s="13">
        <f t="shared" si="5"/>
        <v>1.6848155717565726E-2</v>
      </c>
      <c r="E40" s="93">
        <f t="shared" si="5"/>
        <v>-1.3761403787914546E-2</v>
      </c>
      <c r="F40" s="15">
        <f t="shared" si="5"/>
        <v>3.8646690062516802E-2</v>
      </c>
      <c r="G40" s="14">
        <f t="shared" si="5"/>
        <v>-7.9148421402916502E-2</v>
      </c>
      <c r="H40" s="17">
        <f t="shared" si="5"/>
        <v>-7.3088134429918168E-3</v>
      </c>
      <c r="I40" s="18">
        <f t="shared" si="5"/>
        <v>-6.6830684147070859E-3</v>
      </c>
      <c r="J40" s="19">
        <f t="shared" si="5"/>
        <v>-4.3524860359079312E-3</v>
      </c>
      <c r="K40" s="68">
        <f t="shared" si="5"/>
        <v>-5.5533041590391297E-2</v>
      </c>
      <c r="L40" s="69">
        <f t="shared" si="5"/>
        <v>-3.8725156468721586E-2</v>
      </c>
      <c r="M40" s="22">
        <f t="shared" si="5"/>
        <v>-6.234936816705298E-3</v>
      </c>
      <c r="N40" s="74">
        <f t="shared" si="5"/>
        <v>-3.2055891862184829E-3</v>
      </c>
      <c r="O40" s="71">
        <f t="shared" si="5"/>
        <v>5.5240835391482702E-2</v>
      </c>
      <c r="P40" s="95">
        <f t="shared" si="5"/>
        <v>1.0998735694879866E-2</v>
      </c>
      <c r="Q40" s="26">
        <f t="shared" si="5"/>
        <v>-8.9041223577212107E-3</v>
      </c>
      <c r="R40" s="73">
        <f t="shared" si="5"/>
        <v>4.8510188383517977E-2</v>
      </c>
    </row>
    <row r="41" spans="1:21">
      <c r="A41" s="30" t="s">
        <v>33</v>
      </c>
      <c r="B41" s="66">
        <f t="shared" si="5"/>
        <v>3.0962071488977855E-2</v>
      </c>
      <c r="C41" s="31">
        <f t="shared" si="5"/>
        <v>-1.2217571563719843E-2</v>
      </c>
      <c r="D41" s="13">
        <f t="shared" si="5"/>
        <v>-2.6967678590635962E-2</v>
      </c>
      <c r="E41" s="93">
        <f t="shared" si="5"/>
        <v>-3.9462357329839151E-3</v>
      </c>
      <c r="F41" s="15">
        <f t="shared" si="5"/>
        <v>-3.4649707754008462E-2</v>
      </c>
      <c r="G41" s="14">
        <f t="shared" si="5"/>
        <v>-4.6677274160694351E-2</v>
      </c>
      <c r="H41" s="17">
        <f t="shared" si="5"/>
        <v>-3.0054588373523379E-2</v>
      </c>
      <c r="I41" s="18">
        <f t="shared" si="5"/>
        <v>-3.6332273201638628E-2</v>
      </c>
      <c r="J41" s="19">
        <f t="shared" si="5"/>
        <v>2.1997699694994228E-2</v>
      </c>
      <c r="K41" s="68">
        <f t="shared" si="5"/>
        <v>0.17176498910516377</v>
      </c>
      <c r="L41" s="69">
        <f t="shared" si="5"/>
        <v>-4.9286562778372922E-3</v>
      </c>
      <c r="M41" s="22">
        <f t="shared" si="5"/>
        <v>1.4633303425031186E-3</v>
      </c>
      <c r="N41" s="74">
        <f t="shared" si="5"/>
        <v>-4.9316756711064367E-5</v>
      </c>
      <c r="O41" s="71">
        <f t="shared" si="5"/>
        <v>3.130978756845771E-2</v>
      </c>
      <c r="P41" s="95">
        <f t="shared" si="5"/>
        <v>-5.5582264341811634E-2</v>
      </c>
      <c r="Q41" s="26">
        <f t="shared" si="5"/>
        <v>1.0446644337196094E-2</v>
      </c>
      <c r="R41" s="73">
        <f t="shared" si="5"/>
        <v>-5.2614684731697265E-3</v>
      </c>
    </row>
    <row r="42" spans="1:21">
      <c r="A42" s="91" t="s">
        <v>58</v>
      </c>
      <c r="B42" s="52">
        <f>MIN(B26:B41)</f>
        <v>-9.288621446693357E-2</v>
      </c>
      <c r="C42" s="52">
        <f t="shared" ref="C42:R42" si="6">MIN(C26:C41)</f>
        <v>-4.0256454955346695E-2</v>
      </c>
      <c r="D42" s="52">
        <f>MAX(D26:D41)</f>
        <v>5.4021419114867276E-2</v>
      </c>
      <c r="E42" s="52">
        <f>MAX(E26:E41)</f>
        <v>4.3946546457340849E-2</v>
      </c>
      <c r="F42" s="52">
        <f t="shared" si="6"/>
        <v>-7.1126452221829201E-2</v>
      </c>
      <c r="G42" s="52">
        <f t="shared" si="6"/>
        <v>-0.17656186312958297</v>
      </c>
      <c r="H42" s="52">
        <f>MAX(H26:H41)</f>
        <v>5.4230726769849469E-2</v>
      </c>
      <c r="I42" s="52">
        <f>MAX(I26:I41)</f>
        <v>8.1387277962527996E-2</v>
      </c>
      <c r="J42" s="52">
        <f t="shared" si="6"/>
        <v>-9.8460292217701334E-2</v>
      </c>
      <c r="K42" s="52">
        <f>MAX(K26:K41)</f>
        <v>0.17176498910516377</v>
      </c>
      <c r="L42" s="52">
        <f>MAX(L26:L41)</f>
        <v>0.11899184442207177</v>
      </c>
      <c r="M42" s="52">
        <f t="shared" si="6"/>
        <v>-5.2041982064901099E-2</v>
      </c>
      <c r="N42" s="52">
        <f>MIN(N26:N41)</f>
        <v>-8.3690536138657221E-2</v>
      </c>
      <c r="O42" s="52">
        <f t="shared" si="6"/>
        <v>-9.951327386407896E-2</v>
      </c>
      <c r="P42" s="52">
        <f t="shared" si="6"/>
        <v>-8.7334251428263107E-2</v>
      </c>
      <c r="Q42" s="52">
        <f>MAX(Q26:Q41)</f>
        <v>0.14136461520584581</v>
      </c>
      <c r="R42" s="52">
        <f t="shared" si="6"/>
        <v>-0.11324553347225573</v>
      </c>
    </row>
    <row r="43" spans="1:21" ht="16.5">
      <c r="A43" s="91" t="s">
        <v>59</v>
      </c>
      <c r="B43" s="52">
        <f>MAX(B26:B41)</f>
        <v>6.8116557275751291E-2</v>
      </c>
      <c r="C43" s="52">
        <f t="shared" ref="C43:R43" si="7">MAX(C26:C41)</f>
        <v>5.009965644242826E-2</v>
      </c>
      <c r="D43" s="52">
        <f>MIN(D26:D41)</f>
        <v>-5.5576454452892755E-2</v>
      </c>
      <c r="E43" s="52">
        <f>MIN(E26:E41)</f>
        <v>-5.1635046160424948E-2</v>
      </c>
      <c r="F43" s="52">
        <f t="shared" si="7"/>
        <v>7.0357948055653041E-2</v>
      </c>
      <c r="G43" s="52">
        <f t="shared" si="7"/>
        <v>0.70015911241041517</v>
      </c>
      <c r="H43" s="52">
        <f>MIN(H26:H41)</f>
        <v>-5.3650427163785055E-2</v>
      </c>
      <c r="I43" s="52">
        <f>MIN(I26:I41)</f>
        <v>-5.235123892229715E-2</v>
      </c>
      <c r="J43" s="52">
        <f t="shared" si="7"/>
        <v>0.12175197424769525</v>
      </c>
      <c r="K43" s="52">
        <f>MIN(K26:K41)</f>
        <v>-0.13818687093422949</v>
      </c>
      <c r="L43" s="52">
        <f>MIN(L26:L41)</f>
        <v>-9.5052656786862061E-2</v>
      </c>
      <c r="M43" s="52">
        <f t="shared" si="7"/>
        <v>5.2592262116428284E-2</v>
      </c>
      <c r="N43" s="52">
        <f>MAX(N26:N41)</f>
        <v>0.10252953720227949</v>
      </c>
      <c r="O43" s="52">
        <f t="shared" si="7"/>
        <v>0.15415583305998595</v>
      </c>
      <c r="P43" s="52">
        <f t="shared" si="7"/>
        <v>0.11425524926362014</v>
      </c>
      <c r="Q43" s="52">
        <f>MIN(Q26:Q41)</f>
        <v>-0.15963203436016268</v>
      </c>
      <c r="R43" s="52">
        <f t="shared" si="7"/>
        <v>0.16663153295394673</v>
      </c>
      <c r="S43" t="s">
        <v>60</v>
      </c>
      <c r="T43" t="s">
        <v>61</v>
      </c>
    </row>
    <row r="44" spans="1:21">
      <c r="A44" s="91" t="s">
        <v>62</v>
      </c>
      <c r="B44" s="52">
        <f>(B42-B43) ^ 2</f>
        <v>2.592189250882708E-2</v>
      </c>
      <c r="C44" s="52">
        <f t="shared" ref="C44:R44" si="8">(C42-C43) ^ 2</f>
        <v>8.164226866927117E-3</v>
      </c>
      <c r="D44" s="52">
        <f t="shared" si="8"/>
        <v>1.2011693890574713E-2</v>
      </c>
      <c r="E44" s="52">
        <f t="shared" si="8"/>
        <v>9.135840847348543E-3</v>
      </c>
      <c r="F44" s="52">
        <f t="shared" si="8"/>
        <v>2.0017835521878816E-2</v>
      </c>
      <c r="G44" s="52">
        <f t="shared" si="8"/>
        <v>0.76863966895180602</v>
      </c>
      <c r="H44" s="52">
        <f t="shared" si="8"/>
        <v>1.1638343374052548E-2</v>
      </c>
      <c r="I44" s="52">
        <f t="shared" si="8"/>
        <v>1.7885990898552657E-2</v>
      </c>
      <c r="J44" s="52">
        <f t="shared" si="8"/>
        <v>4.8493442301826839E-2</v>
      </c>
      <c r="K44" s="52">
        <f t="shared" si="8"/>
        <v>9.6070155541879615E-2</v>
      </c>
      <c r="L44" s="52">
        <f t="shared" si="8"/>
        <v>4.5815048497781272E-2</v>
      </c>
      <c r="M44" s="52">
        <f t="shared" si="8"/>
        <v>1.0948325055398061E-2</v>
      </c>
      <c r="N44" s="52">
        <f t="shared" si="8"/>
        <v>3.4677915715103848E-2</v>
      </c>
      <c r="O44" s="52">
        <f t="shared" si="8"/>
        <v>6.4348015807652675E-2</v>
      </c>
      <c r="P44" s="52">
        <f t="shared" si="8"/>
        <v>4.0638326789202796E-2</v>
      </c>
      <c r="Q44" s="52">
        <f t="shared" si="8"/>
        <v>9.05989830499625E-2</v>
      </c>
      <c r="R44" s="52">
        <f t="shared" si="8"/>
        <v>7.8331172311336947E-2</v>
      </c>
      <c r="S44" s="52">
        <f>SUM(B44:R44)</f>
        <v>1.3833368779301121</v>
      </c>
      <c r="T44" s="52">
        <f>S44^0.5</f>
        <v>1.1761534244859861</v>
      </c>
    </row>
    <row r="46" spans="1:21">
      <c r="B46" s="64" t="s">
        <v>40</v>
      </c>
      <c r="C46" s="64" t="s">
        <v>40</v>
      </c>
      <c r="D46" s="65" t="s">
        <v>43</v>
      </c>
      <c r="E46" s="65" t="s">
        <v>43</v>
      </c>
      <c r="F46" s="64" t="s">
        <v>40</v>
      </c>
      <c r="G46" s="64" t="s">
        <v>40</v>
      </c>
      <c r="H46" s="65" t="s">
        <v>43</v>
      </c>
      <c r="I46" s="65" t="s">
        <v>43</v>
      </c>
      <c r="J46" s="64" t="s">
        <v>40</v>
      </c>
      <c r="K46" s="65" t="s">
        <v>43</v>
      </c>
      <c r="L46" s="65" t="s">
        <v>43</v>
      </c>
      <c r="M46" s="56" t="s">
        <v>40</v>
      </c>
      <c r="N46" s="64" t="s">
        <v>40</v>
      </c>
      <c r="O46" s="56" t="s">
        <v>40</v>
      </c>
      <c r="P46" s="56" t="s">
        <v>40</v>
      </c>
      <c r="Q46" s="65" t="s">
        <v>43</v>
      </c>
      <c r="R46" s="56" t="s">
        <v>40</v>
      </c>
    </row>
    <row r="47" spans="1:21" ht="16.5">
      <c r="A47" s="1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3" t="s">
        <v>7</v>
      </c>
      <c r="I47" s="3" t="s">
        <v>8</v>
      </c>
      <c r="J47" s="4" t="s">
        <v>9</v>
      </c>
      <c r="K47" s="5" t="s">
        <v>10</v>
      </c>
      <c r="L47" s="5" t="s">
        <v>11</v>
      </c>
      <c r="M47" s="6" t="s">
        <v>12</v>
      </c>
      <c r="N47" s="6" t="s">
        <v>13</v>
      </c>
      <c r="O47" s="6" t="s">
        <v>14</v>
      </c>
      <c r="P47" s="7" t="s">
        <v>15</v>
      </c>
      <c r="Q47" s="8" t="s">
        <v>16</v>
      </c>
      <c r="R47" s="9" t="s">
        <v>17</v>
      </c>
      <c r="S47" t="s">
        <v>63</v>
      </c>
      <c r="T47" s="92" t="s">
        <v>64</v>
      </c>
      <c r="U47" t="s">
        <v>65</v>
      </c>
    </row>
    <row r="48" spans="1:21">
      <c r="A48" s="10" t="s">
        <v>18</v>
      </c>
      <c r="B48" s="98">
        <f>(B26-B$42) ^ 2</f>
        <v>8.6278488379971791E-3</v>
      </c>
      <c r="C48" s="99">
        <f t="shared" ref="C48:R48" si="9">(C26-C$42) ^ 2</f>
        <v>2.8507321084931462E-3</v>
      </c>
      <c r="D48" s="100">
        <f t="shared" si="9"/>
        <v>7.8957862979063386E-3</v>
      </c>
      <c r="E48" s="101">
        <f t="shared" si="9"/>
        <v>3.5152583330336825E-3</v>
      </c>
      <c r="F48" s="102">
        <f t="shared" si="9"/>
        <v>7.1979913916394647E-3</v>
      </c>
      <c r="G48" s="101">
        <f t="shared" si="9"/>
        <v>2.6359385080651793E-2</v>
      </c>
      <c r="H48" s="103">
        <f t="shared" si="9"/>
        <v>7.3146894421584644E-3</v>
      </c>
      <c r="I48" s="104">
        <f t="shared" si="9"/>
        <v>1.7885990898552657E-2</v>
      </c>
      <c r="J48" s="105">
        <f t="shared" si="9"/>
        <v>2.2140697960874979E-3</v>
      </c>
      <c r="K48" s="106">
        <f t="shared" si="9"/>
        <v>4.2697846907502057E-2</v>
      </c>
      <c r="L48" s="107">
        <f t="shared" si="9"/>
        <v>1.8275254802439068E-2</v>
      </c>
      <c r="M48" s="108">
        <f t="shared" si="9"/>
        <v>1.0948325055398061E-2</v>
      </c>
      <c r="N48" s="109">
        <f t="shared" si="9"/>
        <v>0</v>
      </c>
      <c r="O48" s="110">
        <f t="shared" si="9"/>
        <v>6.1112925103506263E-3</v>
      </c>
      <c r="P48" s="111">
        <f t="shared" si="9"/>
        <v>0</v>
      </c>
      <c r="Q48" s="112">
        <f t="shared" si="9"/>
        <v>7.7314833343129011E-3</v>
      </c>
      <c r="R48" s="113">
        <f t="shared" si="9"/>
        <v>2.4481830220190307E-2</v>
      </c>
      <c r="S48" s="52">
        <f>SUM(B48:R48)</f>
        <v>0.19410778501671322</v>
      </c>
      <c r="T48" s="52">
        <f>S48^0.5</f>
        <v>0.44057665055778117</v>
      </c>
      <c r="U48" s="97">
        <f>1-T48/$T$44</f>
        <v>0.62540886130538098</v>
      </c>
    </row>
    <row r="49" spans="1:21">
      <c r="A49" s="10" t="s">
        <v>19</v>
      </c>
      <c r="B49" s="98">
        <f t="shared" ref="B49:R63" si="10">(B27-B$42) ^ 2</f>
        <v>2.592189250882708E-2</v>
      </c>
      <c r="C49" s="99">
        <f t="shared" si="10"/>
        <v>6.7472949313447262E-3</v>
      </c>
      <c r="D49" s="100">
        <f t="shared" si="10"/>
        <v>3.9549799795510227E-3</v>
      </c>
      <c r="E49" s="101">
        <f t="shared" si="10"/>
        <v>9.135840847348543E-3</v>
      </c>
      <c r="F49" s="102">
        <f t="shared" si="10"/>
        <v>7.8784720560976223E-3</v>
      </c>
      <c r="G49" s="101">
        <f t="shared" si="10"/>
        <v>6.7480025806468585E-2</v>
      </c>
      <c r="H49" s="103">
        <f t="shared" si="10"/>
        <v>5.8367971455187545E-3</v>
      </c>
      <c r="I49" s="104">
        <f t="shared" si="10"/>
        <v>1.0336234392692979E-2</v>
      </c>
      <c r="J49" s="105">
        <f t="shared" si="10"/>
        <v>5.6680186779839948E-3</v>
      </c>
      <c r="K49" s="106">
        <f t="shared" si="10"/>
        <v>3.4585255995076676E-2</v>
      </c>
      <c r="L49" s="107">
        <f t="shared" si="10"/>
        <v>2.144804209452918E-2</v>
      </c>
      <c r="M49" s="108">
        <f t="shared" si="10"/>
        <v>2.1598480667881998E-3</v>
      </c>
      <c r="N49" s="109">
        <f t="shared" si="10"/>
        <v>1.7993963016491334E-2</v>
      </c>
      <c r="O49" s="110">
        <f t="shared" si="10"/>
        <v>6.8825218442266087E-3</v>
      </c>
      <c r="P49" s="111">
        <f t="shared" si="10"/>
        <v>2.6433911445100006E-2</v>
      </c>
      <c r="Q49" s="112">
        <f t="shared" si="10"/>
        <v>4.1848884320179972E-3</v>
      </c>
      <c r="R49" s="113">
        <f t="shared" si="10"/>
        <v>1.6442309937210132E-3</v>
      </c>
      <c r="S49" s="52">
        <f t="shared" ref="S49:S63" si="11">SUM(B49:R49)</f>
        <v>0.25829221823378434</v>
      </c>
      <c r="T49" s="52">
        <f t="shared" ref="T49:T63" si="12">S49^0.5</f>
        <v>0.5082245746063293</v>
      </c>
      <c r="U49" s="97">
        <f t="shared" ref="U49:U63" si="13">1-T49/$T$44</f>
        <v>0.56789262010741626</v>
      </c>
    </row>
    <row r="50" spans="1:21">
      <c r="A50" s="10" t="s">
        <v>20</v>
      </c>
      <c r="B50" s="98">
        <f t="shared" si="10"/>
        <v>1.3842904135631032E-2</v>
      </c>
      <c r="C50" s="99">
        <f t="shared" si="10"/>
        <v>6.0725654382102535E-4</v>
      </c>
      <c r="D50" s="100">
        <f t="shared" si="10"/>
        <v>0</v>
      </c>
      <c r="E50" s="101">
        <f t="shared" si="10"/>
        <v>9.7164897677574935E-4</v>
      </c>
      <c r="F50" s="102">
        <f t="shared" si="10"/>
        <v>2.0017835521878816E-2</v>
      </c>
      <c r="G50" s="101">
        <f t="shared" si="10"/>
        <v>4.2175016129042849E-3</v>
      </c>
      <c r="H50" s="103">
        <f t="shared" si="10"/>
        <v>6.0398534224236674E-4</v>
      </c>
      <c r="I50" s="104">
        <f t="shared" si="10"/>
        <v>1.5485162038170652E-3</v>
      </c>
      <c r="J50" s="105">
        <f t="shared" si="10"/>
        <v>3.61371615838217E-2</v>
      </c>
      <c r="K50" s="106">
        <f t="shared" si="10"/>
        <v>2.7326622020801317E-2</v>
      </c>
      <c r="L50" s="107">
        <f t="shared" si="10"/>
        <v>2.0305838669376734E-3</v>
      </c>
      <c r="M50" s="108">
        <f t="shared" si="10"/>
        <v>2.0526121370457034E-3</v>
      </c>
      <c r="N50" s="109">
        <f t="shared" si="10"/>
        <v>1.9949639066138353E-2</v>
      </c>
      <c r="O50" s="110">
        <f t="shared" si="10"/>
        <v>6.4348015807652675E-2</v>
      </c>
      <c r="P50" s="111">
        <f t="shared" si="10"/>
        <v>4.0638326789202796E-2</v>
      </c>
      <c r="Q50" s="112">
        <f t="shared" si="10"/>
        <v>3.1106878474313496E-2</v>
      </c>
      <c r="R50" s="113">
        <f t="shared" si="10"/>
        <v>1.7903157890043573E-3</v>
      </c>
      <c r="S50" s="52">
        <f t="shared" si="11"/>
        <v>0.26718980387198837</v>
      </c>
      <c r="T50" s="52">
        <f t="shared" si="12"/>
        <v>0.51690405673779383</v>
      </c>
      <c r="U50" s="97">
        <f t="shared" si="13"/>
        <v>0.56051307084898705</v>
      </c>
    </row>
    <row r="51" spans="1:21">
      <c r="A51" s="10" t="s">
        <v>21</v>
      </c>
      <c r="B51" s="98">
        <f t="shared" si="10"/>
        <v>4.6398653751007039E-3</v>
      </c>
      <c r="C51" s="99">
        <f t="shared" si="10"/>
        <v>1.5181413595525628E-4</v>
      </c>
      <c r="D51" s="100">
        <f t="shared" si="10"/>
        <v>1.2011693890574713E-2</v>
      </c>
      <c r="E51" s="101">
        <f t="shared" si="10"/>
        <v>1.8365764244785928E-3</v>
      </c>
      <c r="F51" s="102">
        <f t="shared" si="10"/>
        <v>9.0657134585968684E-3</v>
      </c>
      <c r="G51" s="101">
        <f t="shared" si="10"/>
        <v>4.2175016129042849E-3</v>
      </c>
      <c r="H51" s="103">
        <f t="shared" si="10"/>
        <v>8.6998346573316683E-3</v>
      </c>
      <c r="I51" s="104">
        <f t="shared" si="10"/>
        <v>9.727258264463131E-3</v>
      </c>
      <c r="J51" s="105">
        <f t="shared" si="10"/>
        <v>4.8493442301826839E-2</v>
      </c>
      <c r="K51" s="106">
        <f t="shared" si="10"/>
        <v>6.1484899546802974E-2</v>
      </c>
      <c r="L51" s="107">
        <f t="shared" si="10"/>
        <v>8.1223354677506954E-3</v>
      </c>
      <c r="M51" s="108">
        <f t="shared" si="10"/>
        <v>3.0887363129361712E-3</v>
      </c>
      <c r="N51" s="109">
        <f t="shared" si="10"/>
        <v>4.3932665413274324E-3</v>
      </c>
      <c r="O51" s="110">
        <f t="shared" si="10"/>
        <v>2.7718440415542803E-3</v>
      </c>
      <c r="P51" s="111">
        <f t="shared" si="10"/>
        <v>1.9858842338702958E-3</v>
      </c>
      <c r="Q51" s="112">
        <f t="shared" si="10"/>
        <v>2.0976314329308257E-2</v>
      </c>
      <c r="R51" s="113">
        <f t="shared" si="10"/>
        <v>9.1475889961399846E-3</v>
      </c>
      <c r="S51" s="52">
        <f t="shared" si="11"/>
        <v>0.21081456959092215</v>
      </c>
      <c r="T51" s="52">
        <f t="shared" si="12"/>
        <v>0.45914547758953494</v>
      </c>
      <c r="U51" s="97">
        <f t="shared" si="13"/>
        <v>0.60962110211922815</v>
      </c>
    </row>
    <row r="52" spans="1:21">
      <c r="A52" s="10" t="s">
        <v>22</v>
      </c>
      <c r="B52" s="98">
        <f t="shared" si="10"/>
        <v>9.8165746778990128E-3</v>
      </c>
      <c r="C52" s="99">
        <f t="shared" si="10"/>
        <v>8.2654362908972888E-4</v>
      </c>
      <c r="D52" s="100">
        <f t="shared" si="10"/>
        <v>1.3574161929257337E-4</v>
      </c>
      <c r="E52" s="101">
        <f t="shared" si="10"/>
        <v>3.180061872802687E-6</v>
      </c>
      <c r="F52" s="102">
        <f t="shared" si="10"/>
        <v>6.9760734846285926E-3</v>
      </c>
      <c r="G52" s="101">
        <f t="shared" si="10"/>
        <v>3.7957514516138574E-2</v>
      </c>
      <c r="H52" s="103">
        <f t="shared" si="10"/>
        <v>4.5093400337166741E-3</v>
      </c>
      <c r="I52" s="104">
        <f t="shared" si="10"/>
        <v>8.0575501252457445E-3</v>
      </c>
      <c r="J52" s="105">
        <f t="shared" si="10"/>
        <v>3.6275319539097596E-3</v>
      </c>
      <c r="K52" s="106">
        <f t="shared" si="10"/>
        <v>6.1484899546802974E-2</v>
      </c>
      <c r="L52" s="107">
        <f t="shared" si="10"/>
        <v>2.144804209452918E-2</v>
      </c>
      <c r="M52" s="108">
        <f t="shared" si="10"/>
        <v>4.323432364197197E-3</v>
      </c>
      <c r="N52" s="109">
        <f t="shared" si="10"/>
        <v>5.9797239034734525E-3</v>
      </c>
      <c r="O52" s="110">
        <f t="shared" si="10"/>
        <v>2.9141269450647357E-2</v>
      </c>
      <c r="P52" s="111">
        <f t="shared" si="10"/>
        <v>4.9734438715344021E-3</v>
      </c>
      <c r="Q52" s="112">
        <f t="shared" si="10"/>
        <v>2.0476620899335322E-2</v>
      </c>
      <c r="R52" s="113">
        <f t="shared" si="10"/>
        <v>7.8331172311336947E-2</v>
      </c>
      <c r="S52" s="52">
        <f t="shared" si="11"/>
        <v>0.29806865454365028</v>
      </c>
      <c r="T52" s="52">
        <f t="shared" si="12"/>
        <v>0.54595664163342705</v>
      </c>
      <c r="U52" s="97">
        <f t="shared" si="13"/>
        <v>0.5358117144691168</v>
      </c>
    </row>
    <row r="53" spans="1:21">
      <c r="A53" s="10" t="s">
        <v>23</v>
      </c>
      <c r="B53" s="98">
        <f t="shared" si="10"/>
        <v>6.1353591736868797E-4</v>
      </c>
      <c r="C53" s="99">
        <f t="shared" si="10"/>
        <v>0</v>
      </c>
      <c r="D53" s="100">
        <f t="shared" si="10"/>
        <v>3.3380677675780225E-3</v>
      </c>
      <c r="E53" s="101">
        <f t="shared" si="10"/>
        <v>1.5816958947740384E-3</v>
      </c>
      <c r="F53" s="102">
        <f t="shared" si="10"/>
        <v>9.9006162994349639E-3</v>
      </c>
      <c r="G53" s="101">
        <f t="shared" si="10"/>
        <v>2.6359385080651793E-2</v>
      </c>
      <c r="H53" s="103">
        <f t="shared" si="10"/>
        <v>2.8645611216334179E-5</v>
      </c>
      <c r="I53" s="104">
        <f t="shared" si="10"/>
        <v>1.989473733769643E-3</v>
      </c>
      <c r="J53" s="105">
        <f t="shared" si="10"/>
        <v>0</v>
      </c>
      <c r="K53" s="106">
        <f t="shared" si="10"/>
        <v>2.0921944984676005E-2</v>
      </c>
      <c r="L53" s="107">
        <f t="shared" si="10"/>
        <v>1.5356290493716163E-2</v>
      </c>
      <c r="M53" s="108">
        <f t="shared" si="10"/>
        <v>2.276887079622938E-4</v>
      </c>
      <c r="N53" s="109">
        <f t="shared" si="10"/>
        <v>7.5338045847593458E-3</v>
      </c>
      <c r="O53" s="110">
        <f t="shared" si="10"/>
        <v>6.5159970122855482E-4</v>
      </c>
      <c r="P53" s="111">
        <f t="shared" si="10"/>
        <v>5.9173160617308988E-3</v>
      </c>
      <c r="Q53" s="112">
        <f t="shared" si="10"/>
        <v>9.05989830499625E-2</v>
      </c>
      <c r="R53" s="113">
        <f t="shared" si="10"/>
        <v>2.4897355987625255E-2</v>
      </c>
      <c r="S53" s="52">
        <f t="shared" si="11"/>
        <v>0.20991640387645449</v>
      </c>
      <c r="T53" s="52">
        <f t="shared" si="12"/>
        <v>0.45816634956798657</v>
      </c>
      <c r="U53" s="97">
        <f t="shared" si="13"/>
        <v>0.61045358536602579</v>
      </c>
    </row>
    <row r="54" spans="1:21">
      <c r="A54" s="10" t="s">
        <v>24</v>
      </c>
      <c r="B54" s="98">
        <f t="shared" si="10"/>
        <v>1.8789537469416078E-3</v>
      </c>
      <c r="C54" s="99">
        <f t="shared" si="10"/>
        <v>1.5181413595525628E-4</v>
      </c>
      <c r="D54" s="100">
        <f t="shared" si="10"/>
        <v>2.387772104962702E-3</v>
      </c>
      <c r="E54" s="101">
        <f t="shared" si="10"/>
        <v>1.8931076834734311E-3</v>
      </c>
      <c r="F54" s="102">
        <f t="shared" si="10"/>
        <v>9.5757641027199702E-3</v>
      </c>
      <c r="G54" s="101">
        <f t="shared" si="10"/>
        <v>9.4893786290346435E-3</v>
      </c>
      <c r="H54" s="103">
        <f t="shared" si="10"/>
        <v>4.5924003081682807E-4</v>
      </c>
      <c r="I54" s="104">
        <f t="shared" si="10"/>
        <v>1.0839476941283248E-2</v>
      </c>
      <c r="J54" s="105">
        <f t="shared" si="10"/>
        <v>1.4060228833074045E-2</v>
      </c>
      <c r="K54" s="106">
        <f t="shared" si="10"/>
        <v>9.6070155541879615E-2</v>
      </c>
      <c r="L54" s="107">
        <f t="shared" si="10"/>
        <v>2.8555085628811042E-2</v>
      </c>
      <c r="M54" s="108">
        <f t="shared" si="10"/>
        <v>8.9825501260804817E-3</v>
      </c>
      <c r="N54" s="109">
        <f t="shared" si="10"/>
        <v>8.091679701118383E-3</v>
      </c>
      <c r="O54" s="110">
        <f t="shared" si="10"/>
        <v>2.4460441909400039E-3</v>
      </c>
      <c r="P54" s="111">
        <f t="shared" si="10"/>
        <v>2.8096746868547771E-2</v>
      </c>
      <c r="Q54" s="112">
        <f t="shared" si="10"/>
        <v>0</v>
      </c>
      <c r="R54" s="113">
        <f t="shared" si="10"/>
        <v>1.063699341826416E-2</v>
      </c>
      <c r="S54" s="52">
        <f t="shared" si="11"/>
        <v>0.23361499168390318</v>
      </c>
      <c r="T54" s="52">
        <f t="shared" si="12"/>
        <v>0.48333734770230946</v>
      </c>
      <c r="U54" s="97">
        <f t="shared" si="13"/>
        <v>0.58905246744187123</v>
      </c>
    </row>
    <row r="55" spans="1:21">
      <c r="A55" s="10" t="s">
        <v>25</v>
      </c>
      <c r="B55" s="98">
        <f t="shared" si="10"/>
        <v>0</v>
      </c>
      <c r="C55" s="99">
        <f t="shared" si="10"/>
        <v>4.8749205878965635E-3</v>
      </c>
      <c r="D55" s="100">
        <f t="shared" si="10"/>
        <v>6.8239027175278572E-3</v>
      </c>
      <c r="E55" s="101">
        <f t="shared" si="10"/>
        <v>3.2403074765684279E-3</v>
      </c>
      <c r="F55" s="102">
        <f t="shared" si="10"/>
        <v>1.1546387720991302E-3</v>
      </c>
      <c r="G55" s="101">
        <f t="shared" si="10"/>
        <v>8.5404407661311812E-2</v>
      </c>
      <c r="H55" s="103">
        <f t="shared" si="10"/>
        <v>6.1251087968847897E-3</v>
      </c>
      <c r="I55" s="104">
        <f t="shared" si="10"/>
        <v>2.9352610316769642E-3</v>
      </c>
      <c r="J55" s="105">
        <f t="shared" si="10"/>
        <v>4.2864391252253945E-4</v>
      </c>
      <c r="K55" s="106">
        <f t="shared" si="10"/>
        <v>0</v>
      </c>
      <c r="L55" s="107">
        <f t="shared" si="10"/>
        <v>0</v>
      </c>
      <c r="M55" s="108">
        <f t="shared" si="10"/>
        <v>4.6454394953754667E-3</v>
      </c>
      <c r="N55" s="109">
        <f t="shared" si="10"/>
        <v>1.952562907256638E-3</v>
      </c>
      <c r="O55" s="110">
        <f t="shared" si="10"/>
        <v>0</v>
      </c>
      <c r="P55" s="111">
        <f t="shared" si="10"/>
        <v>6.9905599396230216E-6</v>
      </c>
      <c r="Q55" s="112">
        <f t="shared" si="10"/>
        <v>6.2681695370035359E-3</v>
      </c>
      <c r="R55" s="113">
        <f t="shared" si="10"/>
        <v>5.7470380101893289E-3</v>
      </c>
      <c r="S55" s="52">
        <f t="shared" si="11"/>
        <v>0.12960739146625266</v>
      </c>
      <c r="T55" s="52">
        <f t="shared" si="12"/>
        <v>0.36001026577898115</v>
      </c>
      <c r="U55" s="97">
        <f t="shared" si="13"/>
        <v>0.69390875519805906</v>
      </c>
    </row>
    <row r="56" spans="1:21">
      <c r="A56" s="10" t="s">
        <v>26</v>
      </c>
      <c r="B56" s="98">
        <f t="shared" si="10"/>
        <v>8.6278488379971791E-3</v>
      </c>
      <c r="C56" s="99">
        <f t="shared" si="10"/>
        <v>1.6868237328361809E-3</v>
      </c>
      <c r="D56" s="100">
        <f t="shared" si="10"/>
        <v>8.4823582063350532E-5</v>
      </c>
      <c r="E56" s="101">
        <f t="shared" si="10"/>
        <v>8.5648874893365834E-4</v>
      </c>
      <c r="F56" s="102">
        <f t="shared" si="10"/>
        <v>1.820159803083136E-3</v>
      </c>
      <c r="G56" s="101">
        <f t="shared" si="10"/>
        <v>9.4893786290346435E-3</v>
      </c>
      <c r="H56" s="103">
        <f t="shared" si="10"/>
        <v>0</v>
      </c>
      <c r="I56" s="104">
        <f t="shared" si="10"/>
        <v>0</v>
      </c>
      <c r="J56" s="105">
        <f t="shared" si="10"/>
        <v>5.1012168101856033E-4</v>
      </c>
      <c r="K56" s="106">
        <f t="shared" si="10"/>
        <v>6.8316555052003293E-3</v>
      </c>
      <c r="L56" s="107">
        <f t="shared" si="10"/>
        <v>0</v>
      </c>
      <c r="M56" s="108">
        <f t="shared" si="10"/>
        <v>0</v>
      </c>
      <c r="N56" s="109">
        <f t="shared" si="10"/>
        <v>1.2554680631990701E-2</v>
      </c>
      <c r="O56" s="110">
        <f t="shared" si="10"/>
        <v>7.4221278468065074E-3</v>
      </c>
      <c r="P56" s="111">
        <f t="shared" si="10"/>
        <v>1.4160007817983178E-2</v>
      </c>
      <c r="Q56" s="112">
        <f t="shared" si="10"/>
        <v>3.0691686568961983E-5</v>
      </c>
      <c r="R56" s="113">
        <f t="shared" si="10"/>
        <v>9.3169851949259901E-3</v>
      </c>
      <c r="S56" s="52">
        <f t="shared" si="11"/>
        <v>7.3391793698442384E-2</v>
      </c>
      <c r="T56" s="52">
        <f t="shared" si="12"/>
        <v>0.27090919825366283</v>
      </c>
      <c r="U56" s="97">
        <f t="shared" si="13"/>
        <v>0.76966508568211822</v>
      </c>
    </row>
    <row r="57" spans="1:21">
      <c r="A57" s="10" t="s">
        <v>27</v>
      </c>
      <c r="B57" s="98">
        <f t="shared" si="10"/>
        <v>8.6278488379971791E-3</v>
      </c>
      <c r="C57" s="99">
        <f t="shared" si="10"/>
        <v>6.7472949313447262E-3</v>
      </c>
      <c r="D57" s="100">
        <f t="shared" si="10"/>
        <v>1.9680607554980645E-4</v>
      </c>
      <c r="E57" s="101">
        <f t="shared" si="10"/>
        <v>0</v>
      </c>
      <c r="F57" s="102">
        <f t="shared" si="10"/>
        <v>0</v>
      </c>
      <c r="G57" s="101">
        <f t="shared" si="10"/>
        <v>0</v>
      </c>
      <c r="H57" s="103">
        <f t="shared" si="10"/>
        <v>3.0181740764437014E-3</v>
      </c>
      <c r="I57" s="104">
        <f t="shared" si="10"/>
        <v>8.9813926295344085E-3</v>
      </c>
      <c r="J57" s="105">
        <f t="shared" si="10"/>
        <v>7.9706512659149912E-4</v>
      </c>
      <c r="K57" s="106">
        <f t="shared" si="10"/>
        <v>6.8316555052003293E-3</v>
      </c>
      <c r="L57" s="107">
        <f t="shared" si="10"/>
        <v>1.8275254802439068E-2</v>
      </c>
      <c r="M57" s="108">
        <f t="shared" si="10"/>
        <v>3.1795651124709088E-4</v>
      </c>
      <c r="N57" s="109">
        <f t="shared" si="10"/>
        <v>3.9848222597074238E-3</v>
      </c>
      <c r="O57" s="110">
        <f t="shared" si="10"/>
        <v>2.6063988049142175E-3</v>
      </c>
      <c r="P57" s="111">
        <f t="shared" si="10"/>
        <v>2.2702383103417899E-2</v>
      </c>
      <c r="Q57" s="112">
        <f t="shared" si="10"/>
        <v>2.9604859880293734E-2</v>
      </c>
      <c r="R57" s="113">
        <f t="shared" si="10"/>
        <v>0</v>
      </c>
      <c r="S57" s="52">
        <f t="shared" si="11"/>
        <v>0.11269191254468108</v>
      </c>
      <c r="T57" s="52">
        <f t="shared" si="12"/>
        <v>0.33569616105145006</v>
      </c>
      <c r="U57" s="97">
        <f t="shared" si="13"/>
        <v>0.7145813173156732</v>
      </c>
    </row>
    <row r="58" spans="1:21">
      <c r="A58" s="10" t="s">
        <v>28</v>
      </c>
      <c r="B58" s="98">
        <f t="shared" si="10"/>
        <v>1.8559461500402816E-2</v>
      </c>
      <c r="C58" s="99">
        <f t="shared" si="10"/>
        <v>1.3663272235973068E-3</v>
      </c>
      <c r="D58" s="100">
        <f t="shared" si="10"/>
        <v>9.731561104701145E-3</v>
      </c>
      <c r="E58" s="101">
        <f t="shared" si="10"/>
        <v>7.1165709290092246E-3</v>
      </c>
      <c r="F58" s="102">
        <f t="shared" si="10"/>
        <v>3.9152935815024627E-3</v>
      </c>
      <c r="G58" s="101">
        <f t="shared" si="10"/>
        <v>1.0543754032260703E-3</v>
      </c>
      <c r="H58" s="103">
        <f t="shared" si="10"/>
        <v>5.6348698202603588E-4</v>
      </c>
      <c r="I58" s="104">
        <f t="shared" si="10"/>
        <v>1.3616912030777858E-2</v>
      </c>
      <c r="J58" s="105">
        <f t="shared" si="10"/>
        <v>1.0329964040625831E-2</v>
      </c>
      <c r="K58" s="106">
        <f t="shared" si="10"/>
        <v>2.7326622020801317E-2</v>
      </c>
      <c r="L58" s="107">
        <f t="shared" si="10"/>
        <v>4.5815048497781272E-2</v>
      </c>
      <c r="M58" s="108">
        <f t="shared" si="10"/>
        <v>7.6233381401616699E-3</v>
      </c>
      <c r="N58" s="109">
        <f t="shared" si="10"/>
        <v>1.2054087335614948E-3</v>
      </c>
      <c r="O58" s="110">
        <f t="shared" si="10"/>
        <v>1.2118227256051366E-2</v>
      </c>
      <c r="P58" s="111">
        <f t="shared" si="10"/>
        <v>2.4847642219585427E-3</v>
      </c>
      <c r="Q58" s="112">
        <f t="shared" si="10"/>
        <v>4.9112980298951633E-3</v>
      </c>
      <c r="R58" s="113">
        <f t="shared" si="10"/>
        <v>2.8645052624069696E-2</v>
      </c>
      <c r="S58" s="52">
        <f t="shared" si="11"/>
        <v>0.19638371232014923</v>
      </c>
      <c r="T58" s="52">
        <f t="shared" si="12"/>
        <v>0.44315201942465438</v>
      </c>
      <c r="U58" s="97">
        <f t="shared" si="13"/>
        <v>0.62321920746153936</v>
      </c>
    </row>
    <row r="59" spans="1:21">
      <c r="A59" s="10" t="s">
        <v>29</v>
      </c>
      <c r="B59" s="98">
        <f t="shared" si="10"/>
        <v>2.2087293025272774E-2</v>
      </c>
      <c r="C59" s="99">
        <f t="shared" si="10"/>
        <v>1.6868237328361809E-3</v>
      </c>
      <c r="D59" s="100">
        <f t="shared" si="10"/>
        <v>2.5632332694548008E-3</v>
      </c>
      <c r="E59" s="101">
        <f t="shared" si="10"/>
        <v>1.0602946110701995E-3</v>
      </c>
      <c r="F59" s="102">
        <f t="shared" si="10"/>
        <v>1.5371307723188265E-2</v>
      </c>
      <c r="G59" s="101">
        <f t="shared" si="10"/>
        <v>0.76863966895180602</v>
      </c>
      <c r="H59" s="103">
        <f t="shared" si="10"/>
        <v>1.1638343374052548E-2</v>
      </c>
      <c r="I59" s="104">
        <f t="shared" si="10"/>
        <v>1.315363738563325E-2</v>
      </c>
      <c r="J59" s="105">
        <f t="shared" si="10"/>
        <v>2.2672074711935986E-2</v>
      </c>
      <c r="K59" s="106">
        <f t="shared" si="10"/>
        <v>6.1484899546802974E-2</v>
      </c>
      <c r="L59" s="107">
        <f t="shared" si="10"/>
        <v>2.8555085628811042E-2</v>
      </c>
      <c r="M59" s="108">
        <f t="shared" si="10"/>
        <v>6.1453516165265055E-3</v>
      </c>
      <c r="N59" s="109">
        <f t="shared" si="10"/>
        <v>6.7804241262834166E-4</v>
      </c>
      <c r="O59" s="110">
        <f t="shared" si="10"/>
        <v>1.795971676511204E-2</v>
      </c>
      <c r="P59" s="111">
        <f t="shared" si="10"/>
        <v>4.0227390545900782E-4</v>
      </c>
      <c r="Q59" s="112">
        <f t="shared" si="10"/>
        <v>5.152666731947439E-2</v>
      </c>
      <c r="R59" s="113">
        <f t="shared" si="10"/>
        <v>5.2248625717297246E-3</v>
      </c>
      <c r="S59" s="52">
        <f t="shared" si="11"/>
        <v>1.030849576551794</v>
      </c>
      <c r="T59" s="52">
        <f t="shared" si="12"/>
        <v>1.0153076265604402</v>
      </c>
      <c r="U59" s="97">
        <f t="shared" si="13"/>
        <v>0.13675579612059574</v>
      </c>
    </row>
    <row r="60" spans="1:21">
      <c r="A60" s="10" t="s">
        <v>30</v>
      </c>
      <c r="B60" s="98">
        <f t="shared" si="10"/>
        <v>6.4804731272067699E-3</v>
      </c>
      <c r="C60" s="99">
        <f t="shared" si="10"/>
        <v>0</v>
      </c>
      <c r="D60" s="100">
        <f t="shared" si="10"/>
        <v>1.346722483039763E-4</v>
      </c>
      <c r="E60" s="101">
        <f t="shared" si="10"/>
        <v>4.0034579317114669E-3</v>
      </c>
      <c r="F60" s="102">
        <f t="shared" si="10"/>
        <v>9.1098170362275235E-4</v>
      </c>
      <c r="G60" s="101">
        <f t="shared" si="10"/>
        <v>6.7480025806468585E-2</v>
      </c>
      <c r="H60" s="103">
        <f t="shared" si="10"/>
        <v>4.5902211594272966E-4</v>
      </c>
      <c r="I60" s="104">
        <f t="shared" si="10"/>
        <v>1.0127424074995752E-3</v>
      </c>
      <c r="J60" s="105">
        <f t="shared" si="10"/>
        <v>3.4022282114598928E-2</v>
      </c>
      <c r="K60" s="106">
        <f t="shared" si="10"/>
        <v>5.1664394758077492E-2</v>
      </c>
      <c r="L60" s="107">
        <f t="shared" si="10"/>
        <v>1.5356290493716163E-2</v>
      </c>
      <c r="M60" s="108">
        <f t="shared" si="10"/>
        <v>1.7973371761225267E-4</v>
      </c>
      <c r="N60" s="109">
        <f t="shared" si="10"/>
        <v>1.2732129748243287E-2</v>
      </c>
      <c r="O60" s="110">
        <f t="shared" si="10"/>
        <v>1.9955240850124479E-3</v>
      </c>
      <c r="P60" s="111">
        <f t="shared" si="10"/>
        <v>2.8789491618584754E-3</v>
      </c>
      <c r="Q60" s="112">
        <f t="shared" si="10"/>
        <v>5.5321265899414843E-2</v>
      </c>
      <c r="R60" s="113">
        <f t="shared" si="10"/>
        <v>1.2930835522925991E-2</v>
      </c>
      <c r="S60" s="52">
        <f t="shared" si="11"/>
        <v>0.26756278084221574</v>
      </c>
      <c r="T60" s="52">
        <f t="shared" si="12"/>
        <v>0.51726471060977641</v>
      </c>
      <c r="U60" s="97">
        <f t="shared" si="13"/>
        <v>0.56020643239138934</v>
      </c>
    </row>
    <row r="61" spans="1:21">
      <c r="A61" s="10" t="s">
        <v>31</v>
      </c>
      <c r="B61" s="98">
        <f t="shared" si="10"/>
        <v>1.8559461500402816E-2</v>
      </c>
      <c r="C61" s="99">
        <f t="shared" si="10"/>
        <v>8.164226866927117E-3</v>
      </c>
      <c r="D61" s="100">
        <f t="shared" si="10"/>
        <v>9.9633115268630383E-3</v>
      </c>
      <c r="E61" s="101">
        <f t="shared" si="10"/>
        <v>2.9577822794020638E-4</v>
      </c>
      <c r="F61" s="102">
        <f t="shared" si="10"/>
        <v>5.2033753658228214E-5</v>
      </c>
      <c r="G61" s="101">
        <f t="shared" si="10"/>
        <v>1.0543754032260703E-3</v>
      </c>
      <c r="H61" s="103">
        <f t="shared" si="10"/>
        <v>3.8333900184524803E-3</v>
      </c>
      <c r="I61" s="104">
        <f t="shared" si="10"/>
        <v>5.2402854739774622E-3</v>
      </c>
      <c r="J61" s="105">
        <f t="shared" si="10"/>
        <v>1.9926628164787488E-2</v>
      </c>
      <c r="K61" s="106">
        <f t="shared" si="10"/>
        <v>4.2697846907502057E-2</v>
      </c>
      <c r="L61" s="107">
        <f t="shared" si="10"/>
        <v>1.5356290493716163E-2</v>
      </c>
      <c r="M61" s="108">
        <f t="shared" si="10"/>
        <v>1.6525035202003262E-3</v>
      </c>
      <c r="N61" s="109">
        <f t="shared" si="10"/>
        <v>3.4677915715103848E-2</v>
      </c>
      <c r="O61" s="110">
        <f t="shared" si="10"/>
        <v>2.8062057445487561E-2</v>
      </c>
      <c r="P61" s="111">
        <f t="shared" si="10"/>
        <v>2.1781243478132983E-2</v>
      </c>
      <c r="Q61" s="112">
        <f t="shared" si="10"/>
        <v>7.4899798023136357E-2</v>
      </c>
      <c r="R61" s="113">
        <f t="shared" si="10"/>
        <v>1.9275616771262719E-2</v>
      </c>
      <c r="S61" s="52">
        <f t="shared" si="11"/>
        <v>0.3054927632907769</v>
      </c>
      <c r="T61" s="52">
        <f t="shared" si="12"/>
        <v>0.55271399773370755</v>
      </c>
      <c r="U61" s="97">
        <f t="shared" si="13"/>
        <v>0.53006641291270318</v>
      </c>
    </row>
    <row r="62" spans="1:21">
      <c r="A62" s="10" t="s">
        <v>32</v>
      </c>
      <c r="B62" s="98">
        <f t="shared" si="10"/>
        <v>4.6398653751007039E-3</v>
      </c>
      <c r="C62" s="99">
        <f t="shared" si="10"/>
        <v>1.6868237328361809E-3</v>
      </c>
      <c r="D62" s="100">
        <f t="shared" si="10"/>
        <v>1.3818515116051592E-3</v>
      </c>
      <c r="E62" s="101">
        <f t="shared" si="10"/>
        <v>3.3302075215088721E-3</v>
      </c>
      <c r="F62" s="102">
        <f t="shared" si="10"/>
        <v>1.2050142766979273E-2</v>
      </c>
      <c r="G62" s="101">
        <f t="shared" si="10"/>
        <v>9.4893786290346435E-3</v>
      </c>
      <c r="H62" s="103">
        <f t="shared" si="10"/>
        <v>3.7871150096079093E-3</v>
      </c>
      <c r="I62" s="104">
        <f t="shared" si="10"/>
        <v>7.7563859110061648E-3</v>
      </c>
      <c r="J62" s="105">
        <f t="shared" si="10"/>
        <v>8.8562791843499918E-3</v>
      </c>
      <c r="K62" s="106">
        <f t="shared" si="10"/>
        <v>5.1664394758077492E-2</v>
      </c>
      <c r="L62" s="107">
        <f t="shared" si="10"/>
        <v>2.4874652369986511E-2</v>
      </c>
      <c r="M62" s="108">
        <f t="shared" si="10"/>
        <v>2.0982853943702575E-3</v>
      </c>
      <c r="N62" s="109">
        <f t="shared" si="10"/>
        <v>6.4778266859368784E-3</v>
      </c>
      <c r="O62" s="110">
        <f t="shared" si="10"/>
        <v>2.3948834331482313E-2</v>
      </c>
      <c r="P62" s="111">
        <f t="shared" si="10"/>
        <v>9.6693763565602036E-3</v>
      </c>
      <c r="Q62" s="112">
        <f t="shared" si="10"/>
        <v>2.2580693488948176E-2</v>
      </c>
      <c r="R62" s="113">
        <f t="shared" si="10"/>
        <v>2.6164913553082422E-2</v>
      </c>
      <c r="S62" s="52">
        <f t="shared" si="11"/>
        <v>0.22045702658047317</v>
      </c>
      <c r="T62" s="52">
        <f t="shared" si="12"/>
        <v>0.46952851519420324</v>
      </c>
      <c r="U62" s="97">
        <f t="shared" si="13"/>
        <v>0.60079314023219288</v>
      </c>
    </row>
    <row r="63" spans="1:21">
      <c r="A63" s="30" t="s">
        <v>33</v>
      </c>
      <c r="B63" s="98">
        <f t="shared" si="10"/>
        <v>1.5338397934217205E-2</v>
      </c>
      <c r="C63" s="99">
        <f t="shared" si="10"/>
        <v>7.8617898184924796E-4</v>
      </c>
      <c r="D63" s="100">
        <f t="shared" si="10"/>
        <v>6.5592339471515493E-3</v>
      </c>
      <c r="E63" s="101">
        <f t="shared" si="10"/>
        <v>2.293718585929889E-3</v>
      </c>
      <c r="F63" s="102">
        <f t="shared" si="10"/>
        <v>1.3305528869706909E-3</v>
      </c>
      <c r="G63" s="101">
        <f t="shared" si="10"/>
        <v>1.6870006451617139E-2</v>
      </c>
      <c r="H63" s="103">
        <f t="shared" si="10"/>
        <v>7.1040143488176749E-3</v>
      </c>
      <c r="I63" s="104">
        <f t="shared" si="10"/>
        <v>1.3857892726292845E-2</v>
      </c>
      <c r="J63" s="105">
        <f t="shared" si="10"/>
        <v>1.4510127815639028E-2</v>
      </c>
      <c r="K63" s="106">
        <f t="shared" si="10"/>
        <v>0</v>
      </c>
      <c r="L63" s="107">
        <f t="shared" si="10"/>
        <v>1.5356290493716163E-2</v>
      </c>
      <c r="M63" s="108">
        <f t="shared" si="10"/>
        <v>2.862818455813924E-3</v>
      </c>
      <c r="N63" s="109">
        <f t="shared" si="10"/>
        <v>6.995853579698846E-3</v>
      </c>
      <c r="O63" s="110">
        <f t="shared" si="10"/>
        <v>1.711467340258126E-2</v>
      </c>
      <c r="P63" s="111">
        <f t="shared" si="10"/>
        <v>1.0081886839381812E-3</v>
      </c>
      <c r="Q63" s="112">
        <f t="shared" si="10"/>
        <v>1.7139515096364619E-2</v>
      </c>
      <c r="R63" s="113">
        <f t="shared" si="10"/>
        <v>1.1660558293726831E-2</v>
      </c>
      <c r="S63" s="52">
        <f t="shared" si="11"/>
        <v>0.15078802168432506</v>
      </c>
      <c r="T63" s="52">
        <f t="shared" si="12"/>
        <v>0.38831433360658357</v>
      </c>
      <c r="U63" s="97">
        <f t="shared" si="13"/>
        <v>0.66984380989555981</v>
      </c>
    </row>
    <row r="65" spans="1:3">
      <c r="A65" s="1" t="s">
        <v>0</v>
      </c>
      <c r="B65" t="s">
        <v>68</v>
      </c>
      <c r="C65" t="s">
        <v>67</v>
      </c>
    </row>
    <row r="66" spans="1:3">
      <c r="A66" s="10" t="s">
        <v>26</v>
      </c>
      <c r="B66" s="97">
        <v>0.76966508568211822</v>
      </c>
      <c r="C66">
        <v>1</v>
      </c>
    </row>
    <row r="67" spans="1:3">
      <c r="A67" s="10" t="s">
        <v>27</v>
      </c>
      <c r="B67" s="97">
        <v>0.7145813173156732</v>
      </c>
      <c r="C67">
        <v>2</v>
      </c>
    </row>
    <row r="68" spans="1:3">
      <c r="A68" s="10" t="s">
        <v>25</v>
      </c>
      <c r="B68" s="97">
        <v>0.69390875519805906</v>
      </c>
      <c r="C68">
        <v>3</v>
      </c>
    </row>
    <row r="69" spans="1:3">
      <c r="A69" s="30" t="s">
        <v>33</v>
      </c>
      <c r="B69" s="97">
        <v>0.66984380989555981</v>
      </c>
      <c r="C69">
        <v>4</v>
      </c>
    </row>
    <row r="70" spans="1:3">
      <c r="A70" s="10" t="s">
        <v>18</v>
      </c>
      <c r="B70" s="97">
        <v>0.62540886130538098</v>
      </c>
      <c r="C70">
        <v>5</v>
      </c>
    </row>
    <row r="71" spans="1:3">
      <c r="A71" s="10" t="s">
        <v>28</v>
      </c>
      <c r="B71" s="97">
        <v>0.62321920746153936</v>
      </c>
      <c r="C71">
        <v>6</v>
      </c>
    </row>
    <row r="72" spans="1:3">
      <c r="A72" s="10" t="s">
        <v>23</v>
      </c>
      <c r="B72" s="97">
        <v>0.61045358536602579</v>
      </c>
      <c r="C72">
        <v>7</v>
      </c>
    </row>
    <row r="73" spans="1:3">
      <c r="A73" s="10" t="s">
        <v>21</v>
      </c>
      <c r="B73" s="97">
        <v>0.60962110211922815</v>
      </c>
      <c r="C73">
        <v>8</v>
      </c>
    </row>
    <row r="74" spans="1:3">
      <c r="A74" s="10" t="s">
        <v>32</v>
      </c>
      <c r="B74" s="97">
        <v>0.60079314023219288</v>
      </c>
      <c r="C74">
        <v>9</v>
      </c>
    </row>
    <row r="75" spans="1:3">
      <c r="A75" s="10" t="s">
        <v>24</v>
      </c>
      <c r="B75" s="97">
        <v>0.58905246744187123</v>
      </c>
      <c r="C75">
        <v>10</v>
      </c>
    </row>
    <row r="76" spans="1:3">
      <c r="A76" s="10" t="s">
        <v>19</v>
      </c>
      <c r="B76" s="97">
        <v>0.56789262010741626</v>
      </c>
      <c r="C76">
        <v>11</v>
      </c>
    </row>
    <row r="77" spans="1:3">
      <c r="A77" s="10" t="s">
        <v>20</v>
      </c>
      <c r="B77" s="97">
        <v>0.56051307084898705</v>
      </c>
      <c r="C77">
        <v>12</v>
      </c>
    </row>
    <row r="78" spans="1:3">
      <c r="A78" s="10" t="s">
        <v>30</v>
      </c>
      <c r="B78" s="97">
        <v>0.56020643239138934</v>
      </c>
      <c r="C78">
        <v>13</v>
      </c>
    </row>
    <row r="79" spans="1:3">
      <c r="A79" s="10" t="s">
        <v>22</v>
      </c>
      <c r="B79" s="97">
        <v>0.5358117144691168</v>
      </c>
      <c r="C79">
        <v>14</v>
      </c>
    </row>
    <row r="80" spans="1:3">
      <c r="A80" s="10" t="s">
        <v>31</v>
      </c>
      <c r="B80" s="97">
        <v>0.53006641291270318</v>
      </c>
      <c r="C80">
        <v>15</v>
      </c>
    </row>
    <row r="81" spans="1:3">
      <c r="A81" s="10" t="s">
        <v>29</v>
      </c>
      <c r="B81" s="97">
        <v>0.13675579612059574</v>
      </c>
      <c r="C8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6CEF-2021-4B02-A451-1941DF460ED6}">
  <dimension ref="A1:S41"/>
  <sheetViews>
    <sheetView topLeftCell="A28" workbookViewId="0">
      <selection activeCell="I40" sqref="I40"/>
    </sheetView>
  </sheetViews>
  <sheetFormatPr defaultRowHeight="14.5"/>
  <sheetData>
    <row r="1" spans="1:18">
      <c r="A1" s="114" t="s">
        <v>69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</row>
    <row r="2" spans="1:18">
      <c r="A2" s="116" t="s">
        <v>1</v>
      </c>
      <c r="B2" s="117">
        <v>1</v>
      </c>
      <c r="C2" s="117">
        <v>0.34302683888200114</v>
      </c>
      <c r="D2" s="117">
        <v>-1.9278763342798801E-2</v>
      </c>
      <c r="E2" s="117">
        <v>-8.9124336724620057E-2</v>
      </c>
      <c r="F2" s="117">
        <v>3.1902693027029451E-2</v>
      </c>
      <c r="G2" s="117">
        <v>0.186995262168277</v>
      </c>
      <c r="H2" s="117">
        <v>-0.25503787002026979</v>
      </c>
      <c r="I2" s="117">
        <v>-0.33546266181384782</v>
      </c>
      <c r="J2" s="117">
        <v>0.33276210744120649</v>
      </c>
      <c r="K2" s="117">
        <v>-0.13965361188919048</v>
      </c>
      <c r="L2" s="117">
        <v>-0.38789439167317269</v>
      </c>
      <c r="M2" s="117">
        <v>7.4759625175585959E-2</v>
      </c>
      <c r="N2" s="117">
        <v>0.22838730792838247</v>
      </c>
      <c r="O2" s="118">
        <v>0.60104467561523178</v>
      </c>
      <c r="P2" s="117">
        <v>0.21342084725964244</v>
      </c>
      <c r="Q2" s="117">
        <v>-5.3462151967604891E-2</v>
      </c>
      <c r="R2" s="117">
        <v>-9.9811330616257868E-2</v>
      </c>
    </row>
    <row r="3" spans="1:18">
      <c r="A3" s="116" t="s">
        <v>2</v>
      </c>
      <c r="B3" s="117">
        <v>0.34302683888200114</v>
      </c>
      <c r="C3" s="117">
        <v>1</v>
      </c>
      <c r="D3" s="117">
        <v>-0.20349636335694282</v>
      </c>
      <c r="E3" s="117">
        <v>4.4973230080268399E-2</v>
      </c>
      <c r="F3" s="117">
        <v>-0.44381439135703227</v>
      </c>
      <c r="G3" s="117">
        <v>-2.6166479166215815E-2</v>
      </c>
      <c r="H3" s="117">
        <v>-0.38864916482002643</v>
      </c>
      <c r="I3" s="117">
        <v>-0.19648980581400388</v>
      </c>
      <c r="J3" s="117">
        <v>-0.32920365008626584</v>
      </c>
      <c r="K3" s="117">
        <v>0.30362403143363942</v>
      </c>
      <c r="L3" s="117">
        <v>6.9744330680757985E-2</v>
      </c>
      <c r="M3" s="117">
        <v>3.5562352361375109E-2</v>
      </c>
      <c r="N3" s="117">
        <v>0.12055330256090402</v>
      </c>
      <c r="O3" s="117">
        <v>6.2406211073098503E-2</v>
      </c>
      <c r="P3" s="117">
        <v>0.18491794528718178</v>
      </c>
      <c r="Q3" s="117">
        <v>0.11589796230194027</v>
      </c>
      <c r="R3" s="117">
        <v>-0.31839120965200768</v>
      </c>
    </row>
    <row r="4" spans="1:18">
      <c r="A4" s="116" t="s">
        <v>3</v>
      </c>
      <c r="B4" s="117">
        <v>-1.9278763342798801E-2</v>
      </c>
      <c r="C4" s="117">
        <v>-0.20349636335694282</v>
      </c>
      <c r="D4" s="117">
        <v>1</v>
      </c>
      <c r="E4" s="117">
        <v>0.40441611102689051</v>
      </c>
      <c r="F4" s="117">
        <v>0.11483573909413512</v>
      </c>
      <c r="G4" s="117">
        <v>4.6372458237818118E-2</v>
      </c>
      <c r="H4" s="117">
        <v>0.45522661382512614</v>
      </c>
      <c r="I4" s="118">
        <v>0.5299501184850649</v>
      </c>
      <c r="J4" s="117">
        <v>-0.104975165839938</v>
      </c>
      <c r="K4" s="117">
        <v>-4.7108139632898914E-2</v>
      </c>
      <c r="L4" s="117">
        <v>0.20318264595244082</v>
      </c>
      <c r="M4" s="117">
        <v>-0.49133441969695824</v>
      </c>
      <c r="N4" s="117">
        <v>0.24387084641808579</v>
      </c>
      <c r="O4" s="117">
        <v>0.25901372544811146</v>
      </c>
      <c r="P4" s="117">
        <v>0.45181452694558727</v>
      </c>
      <c r="Q4" s="117">
        <v>-3.5224899099384296E-2</v>
      </c>
      <c r="R4" s="117">
        <v>-0.1075214828082366</v>
      </c>
    </row>
    <row r="5" spans="1:18">
      <c r="A5" s="116" t="s">
        <v>4</v>
      </c>
      <c r="B5" s="117">
        <v>-8.9124336724620057E-2</v>
      </c>
      <c r="C5" s="117">
        <v>4.4973230080268399E-2</v>
      </c>
      <c r="D5" s="117">
        <v>0.40441611102689051</v>
      </c>
      <c r="E5" s="117">
        <v>1</v>
      </c>
      <c r="F5" s="117">
        <v>-0.18115891341616294</v>
      </c>
      <c r="G5" s="117">
        <v>-7.1444115873008932E-2</v>
      </c>
      <c r="H5" s="117">
        <v>1.8859257394239246E-2</v>
      </c>
      <c r="I5" s="117">
        <v>0.20338520653036204</v>
      </c>
      <c r="J5" s="117">
        <v>-7.6233671330224684E-2</v>
      </c>
      <c r="K5" s="117">
        <v>5.7385327239729868E-3</v>
      </c>
      <c r="L5" s="117">
        <v>0.20411652696270122</v>
      </c>
      <c r="M5" s="117">
        <v>-0.27086265397062098</v>
      </c>
      <c r="N5" s="117">
        <v>0.14739654188323362</v>
      </c>
      <c r="O5" s="117">
        <v>0.25942341539618535</v>
      </c>
      <c r="P5" s="117">
        <v>0.22302804473381027</v>
      </c>
      <c r="Q5" s="117">
        <v>-0.33349394616495509</v>
      </c>
      <c r="R5" s="117">
        <v>7.5203909331759494E-2</v>
      </c>
    </row>
    <row r="6" spans="1:18">
      <c r="A6" s="116" t="s">
        <v>5</v>
      </c>
      <c r="B6" s="117">
        <v>3.1902693027029451E-2</v>
      </c>
      <c r="C6" s="117">
        <v>-0.44381439135703227</v>
      </c>
      <c r="D6" s="117">
        <v>0.11483573909413512</v>
      </c>
      <c r="E6" s="117">
        <v>-0.18115891341616294</v>
      </c>
      <c r="F6" s="117">
        <v>1</v>
      </c>
      <c r="G6" s="117">
        <v>0.32124706875807496</v>
      </c>
      <c r="H6" s="117">
        <v>-6.4532573321228248E-2</v>
      </c>
      <c r="I6" s="117">
        <v>-0.15504291000666817</v>
      </c>
      <c r="J6" s="117">
        <v>0.26490163317009552</v>
      </c>
      <c r="K6" s="118">
        <v>-0.51271363336978448</v>
      </c>
      <c r="L6" s="117">
        <v>-0.15971130122447974</v>
      </c>
      <c r="M6" s="117">
        <v>0.36130238586539198</v>
      </c>
      <c r="N6" s="117">
        <v>-0.16353293350581399</v>
      </c>
      <c r="O6" s="117">
        <v>0.35737066847319243</v>
      </c>
      <c r="P6" s="117">
        <v>7.8954168617513171E-2</v>
      </c>
      <c r="Q6" s="117">
        <v>2.2124665409636084E-2</v>
      </c>
      <c r="R6" s="117">
        <v>0.11241339080351168</v>
      </c>
    </row>
    <row r="7" spans="1:18">
      <c r="A7" s="116" t="s">
        <v>6</v>
      </c>
      <c r="B7" s="117">
        <v>0.186995262168277</v>
      </c>
      <c r="C7" s="117">
        <v>-2.6166479166215815E-2</v>
      </c>
      <c r="D7" s="117">
        <v>4.6372458237818118E-2</v>
      </c>
      <c r="E7" s="117">
        <v>-7.1444115873008932E-2</v>
      </c>
      <c r="F7" s="117">
        <v>0.32124706875807496</v>
      </c>
      <c r="G7" s="117">
        <v>1</v>
      </c>
      <c r="H7" s="117">
        <v>-0.45238953713317914</v>
      </c>
      <c r="I7" s="117">
        <v>-0.14453695327667396</v>
      </c>
      <c r="J7" s="117">
        <v>9.600475462956104E-2</v>
      </c>
      <c r="K7" s="117">
        <v>-0.15906833517120705</v>
      </c>
      <c r="L7" s="117">
        <v>-0.11239857298487754</v>
      </c>
      <c r="M7" s="117">
        <v>0.22031090982969329</v>
      </c>
      <c r="N7" s="117">
        <v>-0.33274636723198864</v>
      </c>
      <c r="O7" s="117">
        <v>-3.0429367888257591E-2</v>
      </c>
      <c r="P7" s="117">
        <v>-0.41540313578871846</v>
      </c>
      <c r="Q7" s="117">
        <v>-0.20435569686811952</v>
      </c>
      <c r="R7" s="117">
        <v>-0.1013593159792594</v>
      </c>
    </row>
    <row r="8" spans="1:18">
      <c r="A8" s="116" t="s">
        <v>7</v>
      </c>
      <c r="B8" s="117">
        <v>-0.25503787002026979</v>
      </c>
      <c r="C8" s="117">
        <v>-0.38864916482002643</v>
      </c>
      <c r="D8" s="117">
        <v>0.45522661382512614</v>
      </c>
      <c r="E8" s="117">
        <v>1.8859257394239246E-2</v>
      </c>
      <c r="F8" s="117">
        <v>-6.4532573321228248E-2</v>
      </c>
      <c r="G8" s="117">
        <v>-0.45238953713317914</v>
      </c>
      <c r="H8" s="117">
        <v>1</v>
      </c>
      <c r="I8" s="118">
        <v>0.6554934072497296</v>
      </c>
      <c r="J8" s="117">
        <v>-0.19590267839363956</v>
      </c>
      <c r="K8" s="117">
        <v>2.1348787719709009E-2</v>
      </c>
      <c r="L8" s="117">
        <v>0.14625970856353079</v>
      </c>
      <c r="M8" s="117">
        <v>-0.46449912628050144</v>
      </c>
      <c r="N8" s="117">
        <v>0.36404364382580223</v>
      </c>
      <c r="O8" s="117">
        <v>-6.7348120681987519E-2</v>
      </c>
      <c r="P8" s="117">
        <v>0.45589238191471376</v>
      </c>
      <c r="Q8" s="117">
        <v>6.5711216713348897E-2</v>
      </c>
      <c r="R8" s="117">
        <v>6.4541987500833758E-2</v>
      </c>
    </row>
    <row r="9" spans="1:18">
      <c r="A9" s="116" t="s">
        <v>8</v>
      </c>
      <c r="B9" s="117">
        <v>-0.33546266181384782</v>
      </c>
      <c r="C9" s="117">
        <v>-0.19648980581400388</v>
      </c>
      <c r="D9" s="118">
        <v>0.5299501184850649</v>
      </c>
      <c r="E9" s="117">
        <v>0.20338520653036204</v>
      </c>
      <c r="F9" s="117">
        <v>-0.15504291000666817</v>
      </c>
      <c r="G9" s="117">
        <v>-0.14453695327667396</v>
      </c>
      <c r="H9" s="118">
        <v>0.6554934072497296</v>
      </c>
      <c r="I9" s="117">
        <v>1</v>
      </c>
      <c r="J9" s="117">
        <v>-0.11108321540502546</v>
      </c>
      <c r="K9" s="117">
        <v>0.24984174336304035</v>
      </c>
      <c r="L9" s="118">
        <v>0.71021451043397876</v>
      </c>
      <c r="M9" s="118">
        <v>-0.75499931728040659</v>
      </c>
      <c r="N9" s="118">
        <v>0.51799997810826515</v>
      </c>
      <c r="O9" s="117">
        <v>-4.6588248581694039E-2</v>
      </c>
      <c r="P9" s="117">
        <v>0.28859027775106416</v>
      </c>
      <c r="Q9" s="117">
        <v>-0.15113146684493514</v>
      </c>
      <c r="R9" s="117">
        <v>-0.11815330199891109</v>
      </c>
    </row>
    <row r="10" spans="1:18">
      <c r="A10" s="116" t="s">
        <v>9</v>
      </c>
      <c r="B10" s="117">
        <v>0.33276210744120649</v>
      </c>
      <c r="C10" s="117">
        <v>-0.32920365008626584</v>
      </c>
      <c r="D10" s="117">
        <v>-0.104975165839938</v>
      </c>
      <c r="E10" s="117">
        <v>-7.6233671330224684E-2</v>
      </c>
      <c r="F10" s="117">
        <v>0.26490163317009552</v>
      </c>
      <c r="G10" s="117">
        <v>9.600475462956104E-2</v>
      </c>
      <c r="H10" s="117">
        <v>-0.19590267839363956</v>
      </c>
      <c r="I10" s="117">
        <v>-0.11108321540502546</v>
      </c>
      <c r="J10" s="117">
        <v>1</v>
      </c>
      <c r="K10" s="117">
        <v>-0.46226838686304644</v>
      </c>
      <c r="L10" s="117">
        <v>-0.14071488636163926</v>
      </c>
      <c r="M10" s="117">
        <v>0.13209213823371313</v>
      </c>
      <c r="N10" s="117">
        <v>0.26400356249574125</v>
      </c>
      <c r="O10" s="117">
        <v>0.39436563008407743</v>
      </c>
      <c r="P10" s="117">
        <v>9.0659438783661353E-2</v>
      </c>
      <c r="Q10" s="117">
        <v>-0.2273023903388314</v>
      </c>
      <c r="R10" s="117">
        <v>-0.13894589496325027</v>
      </c>
    </row>
    <row r="11" spans="1:18">
      <c r="A11" s="116" t="s">
        <v>10</v>
      </c>
      <c r="B11" s="117">
        <v>-0.13965361188919048</v>
      </c>
      <c r="C11" s="117">
        <v>0.30362403143363942</v>
      </c>
      <c r="D11" s="117">
        <v>-4.7108139632898914E-2</v>
      </c>
      <c r="E11" s="117">
        <v>5.7385327239729868E-3</v>
      </c>
      <c r="F11" s="118">
        <v>-0.51271363336978448</v>
      </c>
      <c r="G11" s="117">
        <v>-0.15906833517120705</v>
      </c>
      <c r="H11" s="117">
        <v>2.1348787719709009E-2</v>
      </c>
      <c r="I11" s="117">
        <v>0.24984174336304035</v>
      </c>
      <c r="J11" s="117">
        <v>-0.46226838686304644</v>
      </c>
      <c r="K11" s="117">
        <v>1</v>
      </c>
      <c r="L11" s="118">
        <v>0.53610704818442467</v>
      </c>
      <c r="M11" s="117">
        <v>-0.33015429385471162</v>
      </c>
      <c r="N11" s="117">
        <v>-5.4247161138389108E-2</v>
      </c>
      <c r="O11" s="117">
        <v>-0.19312836014274778</v>
      </c>
      <c r="P11" s="117">
        <v>-0.18266933651916603</v>
      </c>
      <c r="Q11" s="117">
        <v>0.10479781823151772</v>
      </c>
      <c r="R11" s="117">
        <v>-0.3246452080364905</v>
      </c>
    </row>
    <row r="12" spans="1:18">
      <c r="A12" s="116" t="s">
        <v>11</v>
      </c>
      <c r="B12" s="117">
        <v>-0.38789439167317269</v>
      </c>
      <c r="C12" s="117">
        <v>6.9744330680757985E-2</v>
      </c>
      <c r="D12" s="117">
        <v>0.20318264595244082</v>
      </c>
      <c r="E12" s="117">
        <v>0.20411652696270122</v>
      </c>
      <c r="F12" s="117">
        <v>-0.15971130122447974</v>
      </c>
      <c r="G12" s="117">
        <v>-0.11239857298487754</v>
      </c>
      <c r="H12" s="117">
        <v>0.14625970856353079</v>
      </c>
      <c r="I12" s="118">
        <v>0.71021451043397876</v>
      </c>
      <c r="J12" s="117">
        <v>-0.14071488636163926</v>
      </c>
      <c r="K12" s="118">
        <v>0.53610704818442467</v>
      </c>
      <c r="L12" s="117">
        <v>1</v>
      </c>
      <c r="M12" s="117">
        <v>-0.41937004508291748</v>
      </c>
      <c r="N12" s="117">
        <v>0.23035442119257266</v>
      </c>
      <c r="O12" s="117">
        <v>-0.10244864094380184</v>
      </c>
      <c r="P12" s="117">
        <v>4.1884569948222976E-2</v>
      </c>
      <c r="Q12" s="117">
        <v>0.14131273408255132</v>
      </c>
      <c r="R12" s="117">
        <v>-0.32002361443727423</v>
      </c>
    </row>
    <row r="13" spans="1:18">
      <c r="A13" s="116" t="s">
        <v>12</v>
      </c>
      <c r="B13" s="117">
        <v>7.4759625175585959E-2</v>
      </c>
      <c r="C13" s="117">
        <v>3.5562352361375109E-2</v>
      </c>
      <c r="D13" s="117">
        <v>-0.49133441969695824</v>
      </c>
      <c r="E13" s="117">
        <v>-0.27086265397062098</v>
      </c>
      <c r="F13" s="117">
        <v>0.36130238586539198</v>
      </c>
      <c r="G13" s="117">
        <v>0.22031090982969329</v>
      </c>
      <c r="H13" s="117">
        <v>-0.46449912628050144</v>
      </c>
      <c r="I13" s="118">
        <v>-0.75499931728040659</v>
      </c>
      <c r="J13" s="117">
        <v>0.13209213823371313</v>
      </c>
      <c r="K13" s="117">
        <v>-0.33015429385471162</v>
      </c>
      <c r="L13" s="117">
        <v>-0.41937004508291748</v>
      </c>
      <c r="M13" s="117">
        <v>1</v>
      </c>
      <c r="N13" s="118">
        <v>-0.55742797041608461</v>
      </c>
      <c r="O13" s="117">
        <v>8.0010261611906469E-2</v>
      </c>
      <c r="P13" s="117">
        <v>-0.34758912228531197</v>
      </c>
      <c r="Q13" s="117">
        <v>0.3692068689358769</v>
      </c>
      <c r="R13" s="117">
        <v>0.25664411070918686</v>
      </c>
    </row>
    <row r="14" spans="1:18">
      <c r="A14" s="116" t="s">
        <v>13</v>
      </c>
      <c r="B14" s="117">
        <v>0.22838730792838247</v>
      </c>
      <c r="C14" s="117">
        <v>0.12055330256090402</v>
      </c>
      <c r="D14" s="117">
        <v>0.24387084641808579</v>
      </c>
      <c r="E14" s="117">
        <v>0.14739654188323362</v>
      </c>
      <c r="F14" s="117">
        <v>-0.16353293350581399</v>
      </c>
      <c r="G14" s="117">
        <v>-0.33274636723198864</v>
      </c>
      <c r="H14" s="117">
        <v>0.36404364382580223</v>
      </c>
      <c r="I14" s="118">
        <v>0.51799997810826515</v>
      </c>
      <c r="J14" s="117">
        <v>0.26400356249574125</v>
      </c>
      <c r="K14" s="117">
        <v>-5.4247161138389108E-2</v>
      </c>
      <c r="L14" s="117">
        <v>0.23035442119257266</v>
      </c>
      <c r="M14" s="118">
        <v>-0.55742797041608461</v>
      </c>
      <c r="N14" s="117">
        <v>1</v>
      </c>
      <c r="O14" s="117">
        <v>0.36334410929680389</v>
      </c>
      <c r="P14" s="118">
        <v>0.72942707773033011</v>
      </c>
      <c r="Q14" s="117">
        <v>-0.2396195147983545</v>
      </c>
      <c r="R14" s="117">
        <v>-0.1427768108511977</v>
      </c>
    </row>
    <row r="15" spans="1:18">
      <c r="A15" s="116" t="s">
        <v>14</v>
      </c>
      <c r="B15" s="118">
        <v>0.60104467561523178</v>
      </c>
      <c r="C15" s="117">
        <v>6.2406211073098503E-2</v>
      </c>
      <c r="D15" s="117">
        <v>0.25901372544811146</v>
      </c>
      <c r="E15" s="117">
        <v>0.25942341539618535</v>
      </c>
      <c r="F15" s="117">
        <v>0.35737066847319243</v>
      </c>
      <c r="G15" s="117">
        <v>-3.0429367888257591E-2</v>
      </c>
      <c r="H15" s="117">
        <v>-6.7348120681987519E-2</v>
      </c>
      <c r="I15" s="117">
        <v>-4.6588248581694039E-2</v>
      </c>
      <c r="J15" s="117">
        <v>0.39436563008407743</v>
      </c>
      <c r="K15" s="117">
        <v>-0.19312836014274778</v>
      </c>
      <c r="L15" s="117">
        <v>-0.10244864094380184</v>
      </c>
      <c r="M15" s="117">
        <v>8.0010261611906469E-2</v>
      </c>
      <c r="N15" s="117">
        <v>0.36334410929680389</v>
      </c>
      <c r="O15" s="117">
        <v>1</v>
      </c>
      <c r="P15" s="117">
        <v>0.36172039420654856</v>
      </c>
      <c r="Q15" s="117">
        <v>-0.18012526067978599</v>
      </c>
      <c r="R15" s="117">
        <v>0.18623489062458717</v>
      </c>
    </row>
    <row r="16" spans="1:18">
      <c r="A16" s="116" t="s">
        <v>15</v>
      </c>
      <c r="B16" s="117">
        <v>0.21342084725964244</v>
      </c>
      <c r="C16" s="117">
        <v>0.18491794528718178</v>
      </c>
      <c r="D16" s="117">
        <v>0.45181452694558727</v>
      </c>
      <c r="E16" s="117">
        <v>0.22302804473381027</v>
      </c>
      <c r="F16" s="117">
        <v>7.8954168617513171E-2</v>
      </c>
      <c r="G16" s="117">
        <v>-0.41540313578871846</v>
      </c>
      <c r="H16" s="117">
        <v>0.45589238191471376</v>
      </c>
      <c r="I16" s="117">
        <v>0.28859027775106416</v>
      </c>
      <c r="J16" s="117">
        <v>9.0659438783661353E-2</v>
      </c>
      <c r="K16" s="117">
        <v>-0.18266933651916603</v>
      </c>
      <c r="L16" s="117">
        <v>4.1884569948222976E-2</v>
      </c>
      <c r="M16" s="117">
        <v>-0.34758912228531197</v>
      </c>
      <c r="N16" s="118">
        <v>0.72942707773033011</v>
      </c>
      <c r="O16" s="117">
        <v>0.36172039420654856</v>
      </c>
      <c r="P16" s="117">
        <v>1</v>
      </c>
      <c r="Q16" s="117">
        <v>5.8742547375420069E-2</v>
      </c>
      <c r="R16" s="117">
        <v>-0.35301655232382162</v>
      </c>
    </row>
    <row r="17" spans="1:18">
      <c r="A17" s="116" t="s">
        <v>16</v>
      </c>
      <c r="B17" s="117">
        <v>-5.3462151967604891E-2</v>
      </c>
      <c r="C17" s="117">
        <v>0.11589796230194027</v>
      </c>
      <c r="D17" s="117">
        <v>-3.5224899099384296E-2</v>
      </c>
      <c r="E17" s="117">
        <v>-0.33349394616495509</v>
      </c>
      <c r="F17" s="117">
        <v>2.2124665409636084E-2</v>
      </c>
      <c r="G17" s="117">
        <v>-0.20435569686811952</v>
      </c>
      <c r="H17" s="117">
        <v>6.5711216713348897E-2</v>
      </c>
      <c r="I17" s="117">
        <v>-0.15113146684493514</v>
      </c>
      <c r="J17" s="117">
        <v>-0.2273023903388314</v>
      </c>
      <c r="K17" s="117">
        <v>0.10479781823151772</v>
      </c>
      <c r="L17" s="117">
        <v>0.14131273408255132</v>
      </c>
      <c r="M17" s="117">
        <v>0.3692068689358769</v>
      </c>
      <c r="N17" s="117">
        <v>-0.2396195147983545</v>
      </c>
      <c r="O17" s="117">
        <v>-0.18012526067978599</v>
      </c>
      <c r="P17" s="117">
        <v>5.8742547375420069E-2</v>
      </c>
      <c r="Q17" s="117">
        <v>1</v>
      </c>
      <c r="R17" s="117">
        <v>-8.1261593944834579E-2</v>
      </c>
    </row>
    <row r="18" spans="1:18">
      <c r="A18" s="116" t="s">
        <v>17</v>
      </c>
      <c r="B18" s="117">
        <v>-9.9811330616257868E-2</v>
      </c>
      <c r="C18" s="117">
        <v>-0.31839120965200768</v>
      </c>
      <c r="D18" s="117">
        <v>-0.1075214828082366</v>
      </c>
      <c r="E18" s="117">
        <v>7.5203909331759494E-2</v>
      </c>
      <c r="F18" s="117">
        <v>0.11241339080351168</v>
      </c>
      <c r="G18" s="117">
        <v>-0.1013593159792594</v>
      </c>
      <c r="H18" s="117">
        <v>6.4541987500833758E-2</v>
      </c>
      <c r="I18" s="117">
        <v>-0.11815330199891109</v>
      </c>
      <c r="J18" s="117">
        <v>-0.13894589496325027</v>
      </c>
      <c r="K18" s="117">
        <v>-0.3246452080364905</v>
      </c>
      <c r="L18" s="117">
        <v>-0.32002361443727423</v>
      </c>
      <c r="M18" s="117">
        <v>0.25664411070918686</v>
      </c>
      <c r="N18" s="117">
        <v>-0.1427768108511977</v>
      </c>
      <c r="O18" s="117">
        <v>0.18623489062458717</v>
      </c>
      <c r="P18" s="117">
        <v>-0.35301655232382162</v>
      </c>
      <c r="Q18" s="117">
        <v>-8.1261593944834579E-2</v>
      </c>
      <c r="R18" s="117">
        <v>1</v>
      </c>
    </row>
    <row r="19" spans="1:18">
      <c r="B19" s="97"/>
    </row>
    <row r="20" spans="1:18">
      <c r="A20" s="116" t="s">
        <v>70</v>
      </c>
    </row>
    <row r="21" spans="1:18">
      <c r="A21" s="114" t="s">
        <v>69</v>
      </c>
      <c r="B21" s="115" t="s">
        <v>1</v>
      </c>
      <c r="C21" s="115" t="s">
        <v>2</v>
      </c>
      <c r="D21" s="115" t="s">
        <v>3</v>
      </c>
      <c r="E21" s="115" t="s">
        <v>4</v>
      </c>
      <c r="F21" s="115" t="s">
        <v>5</v>
      </c>
      <c r="G21" s="115" t="s">
        <v>6</v>
      </c>
      <c r="H21" s="115" t="s">
        <v>7</v>
      </c>
      <c r="I21" s="115" t="s">
        <v>8</v>
      </c>
      <c r="J21" s="115" t="s">
        <v>9</v>
      </c>
      <c r="K21" s="115" t="s">
        <v>10</v>
      </c>
      <c r="L21" s="115" t="s">
        <v>11</v>
      </c>
      <c r="M21" s="115" t="s">
        <v>12</v>
      </c>
      <c r="N21" s="115" t="s">
        <v>13</v>
      </c>
      <c r="O21" s="115" t="s">
        <v>14</v>
      </c>
      <c r="P21" s="115" t="s">
        <v>15</v>
      </c>
      <c r="Q21" s="115" t="s">
        <v>16</v>
      </c>
      <c r="R21" s="115" t="s">
        <v>17</v>
      </c>
    </row>
    <row r="22" spans="1:18">
      <c r="A22" s="116" t="s">
        <v>1</v>
      </c>
      <c r="B22" s="117">
        <f>ABS(B2)</f>
        <v>1</v>
      </c>
      <c r="C22" s="117">
        <f t="shared" ref="C22:R22" si="0">ABS(C2)</f>
        <v>0.34302683888200114</v>
      </c>
      <c r="D22" s="117">
        <f t="shared" si="0"/>
        <v>1.9278763342798801E-2</v>
      </c>
      <c r="E22" s="117">
        <f t="shared" si="0"/>
        <v>8.9124336724620057E-2</v>
      </c>
      <c r="F22" s="117">
        <f t="shared" si="0"/>
        <v>3.1902693027029451E-2</v>
      </c>
      <c r="G22" s="117">
        <f t="shared" si="0"/>
        <v>0.186995262168277</v>
      </c>
      <c r="H22" s="117">
        <f t="shared" si="0"/>
        <v>0.25503787002026979</v>
      </c>
      <c r="I22" s="117">
        <f t="shared" si="0"/>
        <v>0.33546266181384782</v>
      </c>
      <c r="J22" s="117">
        <f t="shared" si="0"/>
        <v>0.33276210744120649</v>
      </c>
      <c r="K22" s="117">
        <f t="shared" si="0"/>
        <v>0.13965361188919048</v>
      </c>
      <c r="L22" s="117">
        <f t="shared" si="0"/>
        <v>0.38789439167317269</v>
      </c>
      <c r="M22" s="117">
        <f t="shared" si="0"/>
        <v>7.4759625175585959E-2</v>
      </c>
      <c r="N22" s="117">
        <f t="shared" si="0"/>
        <v>0.22838730792838247</v>
      </c>
      <c r="O22" s="117">
        <f t="shared" si="0"/>
        <v>0.60104467561523178</v>
      </c>
      <c r="P22" s="117">
        <f t="shared" si="0"/>
        <v>0.21342084725964244</v>
      </c>
      <c r="Q22" s="117">
        <f t="shared" si="0"/>
        <v>5.3462151967604891E-2</v>
      </c>
      <c r="R22" s="117">
        <f t="shared" si="0"/>
        <v>9.9811330616257868E-2</v>
      </c>
    </row>
    <row r="23" spans="1:18">
      <c r="A23" s="116" t="s">
        <v>2</v>
      </c>
      <c r="B23" s="117">
        <f t="shared" ref="B23:R37" si="1">ABS(B3)</f>
        <v>0.34302683888200114</v>
      </c>
      <c r="C23" s="117">
        <f t="shared" si="1"/>
        <v>1</v>
      </c>
      <c r="D23" s="117">
        <f t="shared" si="1"/>
        <v>0.20349636335694282</v>
      </c>
      <c r="E23" s="117">
        <f t="shared" si="1"/>
        <v>4.4973230080268399E-2</v>
      </c>
      <c r="F23" s="117">
        <f t="shared" si="1"/>
        <v>0.44381439135703227</v>
      </c>
      <c r="G23" s="117">
        <f t="shared" si="1"/>
        <v>2.6166479166215815E-2</v>
      </c>
      <c r="H23" s="117">
        <f t="shared" si="1"/>
        <v>0.38864916482002643</v>
      </c>
      <c r="I23" s="117">
        <f t="shared" si="1"/>
        <v>0.19648980581400388</v>
      </c>
      <c r="J23" s="117">
        <f t="shared" si="1"/>
        <v>0.32920365008626584</v>
      </c>
      <c r="K23" s="117">
        <f t="shared" si="1"/>
        <v>0.30362403143363942</v>
      </c>
      <c r="L23" s="117">
        <f t="shared" si="1"/>
        <v>6.9744330680757985E-2</v>
      </c>
      <c r="M23" s="117">
        <f t="shared" si="1"/>
        <v>3.5562352361375109E-2</v>
      </c>
      <c r="N23" s="117">
        <f t="shared" si="1"/>
        <v>0.12055330256090402</v>
      </c>
      <c r="O23" s="117">
        <f t="shared" si="1"/>
        <v>6.2406211073098503E-2</v>
      </c>
      <c r="P23" s="117">
        <f t="shared" si="1"/>
        <v>0.18491794528718178</v>
      </c>
      <c r="Q23" s="117">
        <f t="shared" si="1"/>
        <v>0.11589796230194027</v>
      </c>
      <c r="R23" s="117">
        <f t="shared" si="1"/>
        <v>0.31839120965200768</v>
      </c>
    </row>
    <row r="24" spans="1:18">
      <c r="A24" s="116" t="s">
        <v>3</v>
      </c>
      <c r="B24" s="117">
        <f t="shared" si="1"/>
        <v>1.9278763342798801E-2</v>
      </c>
      <c r="C24" s="117">
        <f t="shared" si="1"/>
        <v>0.20349636335694282</v>
      </c>
      <c r="D24" s="117">
        <f t="shared" si="1"/>
        <v>1</v>
      </c>
      <c r="E24" s="117">
        <f t="shared" si="1"/>
        <v>0.40441611102689051</v>
      </c>
      <c r="F24" s="117">
        <f t="shared" si="1"/>
        <v>0.11483573909413512</v>
      </c>
      <c r="G24" s="117">
        <f t="shared" si="1"/>
        <v>4.6372458237818118E-2</v>
      </c>
      <c r="H24" s="117">
        <f t="shared" si="1"/>
        <v>0.45522661382512614</v>
      </c>
      <c r="I24" s="117">
        <f t="shared" si="1"/>
        <v>0.5299501184850649</v>
      </c>
      <c r="J24" s="117">
        <f t="shared" si="1"/>
        <v>0.104975165839938</v>
      </c>
      <c r="K24" s="117">
        <f t="shared" si="1"/>
        <v>4.7108139632898914E-2</v>
      </c>
      <c r="L24" s="117">
        <f t="shared" si="1"/>
        <v>0.20318264595244082</v>
      </c>
      <c r="M24" s="117">
        <f t="shared" si="1"/>
        <v>0.49133441969695824</v>
      </c>
      <c r="N24" s="117">
        <f t="shared" si="1"/>
        <v>0.24387084641808579</v>
      </c>
      <c r="O24" s="117">
        <f t="shared" si="1"/>
        <v>0.25901372544811146</v>
      </c>
      <c r="P24" s="117">
        <f t="shared" si="1"/>
        <v>0.45181452694558727</v>
      </c>
      <c r="Q24" s="117">
        <f t="shared" si="1"/>
        <v>3.5224899099384296E-2</v>
      </c>
      <c r="R24" s="117">
        <f t="shared" si="1"/>
        <v>0.1075214828082366</v>
      </c>
    </row>
    <row r="25" spans="1:18">
      <c r="A25" s="116" t="s">
        <v>4</v>
      </c>
      <c r="B25" s="117">
        <f t="shared" si="1"/>
        <v>8.9124336724620057E-2</v>
      </c>
      <c r="C25" s="117">
        <f t="shared" si="1"/>
        <v>4.4973230080268399E-2</v>
      </c>
      <c r="D25" s="117">
        <f t="shared" si="1"/>
        <v>0.40441611102689051</v>
      </c>
      <c r="E25" s="117">
        <f t="shared" si="1"/>
        <v>1</v>
      </c>
      <c r="F25" s="117">
        <f t="shared" si="1"/>
        <v>0.18115891341616294</v>
      </c>
      <c r="G25" s="117">
        <f t="shared" si="1"/>
        <v>7.1444115873008932E-2</v>
      </c>
      <c r="H25" s="117">
        <f t="shared" si="1"/>
        <v>1.8859257394239246E-2</v>
      </c>
      <c r="I25" s="117">
        <f t="shared" si="1"/>
        <v>0.20338520653036204</v>
      </c>
      <c r="J25" s="117">
        <f t="shared" si="1"/>
        <v>7.6233671330224684E-2</v>
      </c>
      <c r="K25" s="117">
        <f t="shared" si="1"/>
        <v>5.7385327239729868E-3</v>
      </c>
      <c r="L25" s="117">
        <f t="shared" si="1"/>
        <v>0.20411652696270122</v>
      </c>
      <c r="M25" s="117">
        <f t="shared" si="1"/>
        <v>0.27086265397062098</v>
      </c>
      <c r="N25" s="117">
        <f t="shared" si="1"/>
        <v>0.14739654188323362</v>
      </c>
      <c r="O25" s="117">
        <f t="shared" si="1"/>
        <v>0.25942341539618535</v>
      </c>
      <c r="P25" s="117">
        <f t="shared" si="1"/>
        <v>0.22302804473381027</v>
      </c>
      <c r="Q25" s="117">
        <f t="shared" si="1"/>
        <v>0.33349394616495509</v>
      </c>
      <c r="R25" s="117">
        <f t="shared" si="1"/>
        <v>7.5203909331759494E-2</v>
      </c>
    </row>
    <row r="26" spans="1:18">
      <c r="A26" s="116" t="s">
        <v>5</v>
      </c>
      <c r="B26" s="117">
        <f t="shared" si="1"/>
        <v>3.1902693027029451E-2</v>
      </c>
      <c r="C26" s="117">
        <f t="shared" si="1"/>
        <v>0.44381439135703227</v>
      </c>
      <c r="D26" s="117">
        <f t="shared" si="1"/>
        <v>0.11483573909413512</v>
      </c>
      <c r="E26" s="117">
        <f t="shared" si="1"/>
        <v>0.18115891341616294</v>
      </c>
      <c r="F26" s="117">
        <f t="shared" si="1"/>
        <v>1</v>
      </c>
      <c r="G26" s="117">
        <f t="shared" si="1"/>
        <v>0.32124706875807496</v>
      </c>
      <c r="H26" s="117">
        <f t="shared" si="1"/>
        <v>6.4532573321228248E-2</v>
      </c>
      <c r="I26" s="117">
        <f t="shared" si="1"/>
        <v>0.15504291000666817</v>
      </c>
      <c r="J26" s="117">
        <f t="shared" si="1"/>
        <v>0.26490163317009552</v>
      </c>
      <c r="K26" s="117">
        <f t="shared" si="1"/>
        <v>0.51271363336978448</v>
      </c>
      <c r="L26" s="117">
        <f t="shared" si="1"/>
        <v>0.15971130122447974</v>
      </c>
      <c r="M26" s="117">
        <f t="shared" si="1"/>
        <v>0.36130238586539198</v>
      </c>
      <c r="N26" s="117">
        <f t="shared" si="1"/>
        <v>0.16353293350581399</v>
      </c>
      <c r="O26" s="117">
        <f t="shared" si="1"/>
        <v>0.35737066847319243</v>
      </c>
      <c r="P26" s="117">
        <f t="shared" si="1"/>
        <v>7.8954168617513171E-2</v>
      </c>
      <c r="Q26" s="117">
        <f t="shared" si="1"/>
        <v>2.2124665409636084E-2</v>
      </c>
      <c r="R26" s="117">
        <f t="shared" si="1"/>
        <v>0.11241339080351168</v>
      </c>
    </row>
    <row r="27" spans="1:18">
      <c r="A27" s="116" t="s">
        <v>6</v>
      </c>
      <c r="B27" s="117">
        <f t="shared" si="1"/>
        <v>0.186995262168277</v>
      </c>
      <c r="C27" s="117">
        <f t="shared" si="1"/>
        <v>2.6166479166215815E-2</v>
      </c>
      <c r="D27" s="117">
        <f t="shared" si="1"/>
        <v>4.6372458237818118E-2</v>
      </c>
      <c r="E27" s="117">
        <f t="shared" si="1"/>
        <v>7.1444115873008932E-2</v>
      </c>
      <c r="F27" s="117">
        <f t="shared" si="1"/>
        <v>0.32124706875807496</v>
      </c>
      <c r="G27" s="117">
        <f t="shared" si="1"/>
        <v>1</v>
      </c>
      <c r="H27" s="117">
        <f t="shared" si="1"/>
        <v>0.45238953713317914</v>
      </c>
      <c r="I27" s="117">
        <f t="shared" si="1"/>
        <v>0.14453695327667396</v>
      </c>
      <c r="J27" s="117">
        <f t="shared" si="1"/>
        <v>9.600475462956104E-2</v>
      </c>
      <c r="K27" s="117">
        <f t="shared" si="1"/>
        <v>0.15906833517120705</v>
      </c>
      <c r="L27" s="117">
        <f t="shared" si="1"/>
        <v>0.11239857298487754</v>
      </c>
      <c r="M27" s="117">
        <f t="shared" si="1"/>
        <v>0.22031090982969329</v>
      </c>
      <c r="N27" s="117">
        <f t="shared" si="1"/>
        <v>0.33274636723198864</v>
      </c>
      <c r="O27" s="117">
        <f t="shared" si="1"/>
        <v>3.0429367888257591E-2</v>
      </c>
      <c r="P27" s="117">
        <f t="shared" si="1"/>
        <v>0.41540313578871846</v>
      </c>
      <c r="Q27" s="117">
        <f t="shared" si="1"/>
        <v>0.20435569686811952</v>
      </c>
      <c r="R27" s="117">
        <f t="shared" si="1"/>
        <v>0.1013593159792594</v>
      </c>
    </row>
    <row r="28" spans="1:18">
      <c r="A28" s="116" t="s">
        <v>7</v>
      </c>
      <c r="B28" s="117">
        <f t="shared" si="1"/>
        <v>0.25503787002026979</v>
      </c>
      <c r="C28" s="117">
        <f t="shared" si="1"/>
        <v>0.38864916482002643</v>
      </c>
      <c r="D28" s="117">
        <f t="shared" si="1"/>
        <v>0.45522661382512614</v>
      </c>
      <c r="E28" s="117">
        <f t="shared" si="1"/>
        <v>1.8859257394239246E-2</v>
      </c>
      <c r="F28" s="117">
        <f t="shared" si="1"/>
        <v>6.4532573321228248E-2</v>
      </c>
      <c r="G28" s="117">
        <f t="shared" si="1"/>
        <v>0.45238953713317914</v>
      </c>
      <c r="H28" s="117">
        <f t="shared" si="1"/>
        <v>1</v>
      </c>
      <c r="I28" s="117">
        <f t="shared" si="1"/>
        <v>0.6554934072497296</v>
      </c>
      <c r="J28" s="117">
        <f t="shared" si="1"/>
        <v>0.19590267839363956</v>
      </c>
      <c r="K28" s="117">
        <f t="shared" si="1"/>
        <v>2.1348787719709009E-2</v>
      </c>
      <c r="L28" s="117">
        <f t="shared" si="1"/>
        <v>0.14625970856353079</v>
      </c>
      <c r="M28" s="117">
        <f t="shared" si="1"/>
        <v>0.46449912628050144</v>
      </c>
      <c r="N28" s="117">
        <f t="shared" si="1"/>
        <v>0.36404364382580223</v>
      </c>
      <c r="O28" s="117">
        <f t="shared" si="1"/>
        <v>6.7348120681987519E-2</v>
      </c>
      <c r="P28" s="117">
        <f t="shared" si="1"/>
        <v>0.45589238191471376</v>
      </c>
      <c r="Q28" s="117">
        <f t="shared" si="1"/>
        <v>6.5711216713348897E-2</v>
      </c>
      <c r="R28" s="117">
        <f t="shared" si="1"/>
        <v>6.4541987500833758E-2</v>
      </c>
    </row>
    <row r="29" spans="1:18">
      <c r="A29" s="116" t="s">
        <v>8</v>
      </c>
      <c r="B29" s="117">
        <f t="shared" si="1"/>
        <v>0.33546266181384782</v>
      </c>
      <c r="C29" s="117">
        <f t="shared" si="1"/>
        <v>0.19648980581400388</v>
      </c>
      <c r="D29" s="117">
        <f t="shared" si="1"/>
        <v>0.5299501184850649</v>
      </c>
      <c r="E29" s="117">
        <f t="shared" si="1"/>
        <v>0.20338520653036204</v>
      </c>
      <c r="F29" s="117">
        <f t="shared" si="1"/>
        <v>0.15504291000666817</v>
      </c>
      <c r="G29" s="117">
        <f t="shared" si="1"/>
        <v>0.14453695327667396</v>
      </c>
      <c r="H29" s="117">
        <f t="shared" si="1"/>
        <v>0.6554934072497296</v>
      </c>
      <c r="I29" s="117">
        <f t="shared" si="1"/>
        <v>1</v>
      </c>
      <c r="J29" s="117">
        <f t="shared" si="1"/>
        <v>0.11108321540502546</v>
      </c>
      <c r="K29" s="117">
        <f t="shared" si="1"/>
        <v>0.24984174336304035</v>
      </c>
      <c r="L29" s="117">
        <f t="shared" si="1"/>
        <v>0.71021451043397876</v>
      </c>
      <c r="M29" s="117">
        <f t="shared" si="1"/>
        <v>0.75499931728040659</v>
      </c>
      <c r="N29" s="117">
        <f t="shared" si="1"/>
        <v>0.51799997810826515</v>
      </c>
      <c r="O29" s="117">
        <f t="shared" si="1"/>
        <v>4.6588248581694039E-2</v>
      </c>
      <c r="P29" s="117">
        <f t="shared" si="1"/>
        <v>0.28859027775106416</v>
      </c>
      <c r="Q29" s="117">
        <f t="shared" si="1"/>
        <v>0.15113146684493514</v>
      </c>
      <c r="R29" s="117">
        <f t="shared" si="1"/>
        <v>0.11815330199891109</v>
      </c>
    </row>
    <row r="30" spans="1:18">
      <c r="A30" s="116" t="s">
        <v>9</v>
      </c>
      <c r="B30" s="117">
        <f t="shared" si="1"/>
        <v>0.33276210744120649</v>
      </c>
      <c r="C30" s="117">
        <f t="shared" si="1"/>
        <v>0.32920365008626584</v>
      </c>
      <c r="D30" s="117">
        <f t="shared" si="1"/>
        <v>0.104975165839938</v>
      </c>
      <c r="E30" s="117">
        <f t="shared" si="1"/>
        <v>7.6233671330224684E-2</v>
      </c>
      <c r="F30" s="117">
        <f t="shared" si="1"/>
        <v>0.26490163317009552</v>
      </c>
      <c r="G30" s="117">
        <f t="shared" si="1"/>
        <v>9.600475462956104E-2</v>
      </c>
      <c r="H30" s="117">
        <f t="shared" si="1"/>
        <v>0.19590267839363956</v>
      </c>
      <c r="I30" s="117">
        <f t="shared" si="1"/>
        <v>0.11108321540502546</v>
      </c>
      <c r="J30" s="117">
        <f t="shared" si="1"/>
        <v>1</v>
      </c>
      <c r="K30" s="117">
        <f t="shared" si="1"/>
        <v>0.46226838686304644</v>
      </c>
      <c r="L30" s="117">
        <f t="shared" si="1"/>
        <v>0.14071488636163926</v>
      </c>
      <c r="M30" s="117">
        <f t="shared" si="1"/>
        <v>0.13209213823371313</v>
      </c>
      <c r="N30" s="117">
        <f t="shared" si="1"/>
        <v>0.26400356249574125</v>
      </c>
      <c r="O30" s="117">
        <f t="shared" si="1"/>
        <v>0.39436563008407743</v>
      </c>
      <c r="P30" s="117">
        <f t="shared" si="1"/>
        <v>9.0659438783661353E-2</v>
      </c>
      <c r="Q30" s="117">
        <f t="shared" si="1"/>
        <v>0.2273023903388314</v>
      </c>
      <c r="R30" s="117">
        <f t="shared" si="1"/>
        <v>0.13894589496325027</v>
      </c>
    </row>
    <row r="31" spans="1:18">
      <c r="A31" s="116" t="s">
        <v>10</v>
      </c>
      <c r="B31" s="117">
        <f t="shared" si="1"/>
        <v>0.13965361188919048</v>
      </c>
      <c r="C31" s="117">
        <f t="shared" si="1"/>
        <v>0.30362403143363942</v>
      </c>
      <c r="D31" s="117">
        <f t="shared" si="1"/>
        <v>4.7108139632898914E-2</v>
      </c>
      <c r="E31" s="117">
        <f t="shared" si="1"/>
        <v>5.7385327239729868E-3</v>
      </c>
      <c r="F31" s="117">
        <f t="shared" si="1"/>
        <v>0.51271363336978448</v>
      </c>
      <c r="G31" s="117">
        <f t="shared" si="1"/>
        <v>0.15906833517120705</v>
      </c>
      <c r="H31" s="117">
        <f t="shared" si="1"/>
        <v>2.1348787719709009E-2</v>
      </c>
      <c r="I31" s="117">
        <f t="shared" si="1"/>
        <v>0.24984174336304035</v>
      </c>
      <c r="J31" s="117">
        <f t="shared" si="1"/>
        <v>0.46226838686304644</v>
      </c>
      <c r="K31" s="117">
        <f t="shared" si="1"/>
        <v>1</v>
      </c>
      <c r="L31" s="117">
        <f t="shared" si="1"/>
        <v>0.53610704818442467</v>
      </c>
      <c r="M31" s="117">
        <f t="shared" si="1"/>
        <v>0.33015429385471162</v>
      </c>
      <c r="N31" s="117">
        <f t="shared" si="1"/>
        <v>5.4247161138389108E-2</v>
      </c>
      <c r="O31" s="117">
        <f t="shared" si="1"/>
        <v>0.19312836014274778</v>
      </c>
      <c r="P31" s="117">
        <f t="shared" si="1"/>
        <v>0.18266933651916603</v>
      </c>
      <c r="Q31" s="117">
        <f t="shared" si="1"/>
        <v>0.10479781823151772</v>
      </c>
      <c r="R31" s="117">
        <f t="shared" si="1"/>
        <v>0.3246452080364905</v>
      </c>
    </row>
    <row r="32" spans="1:18">
      <c r="A32" s="116" t="s">
        <v>11</v>
      </c>
      <c r="B32" s="117">
        <f t="shared" si="1"/>
        <v>0.38789439167317269</v>
      </c>
      <c r="C32" s="117">
        <f t="shared" si="1"/>
        <v>6.9744330680757985E-2</v>
      </c>
      <c r="D32" s="117">
        <f t="shared" si="1"/>
        <v>0.20318264595244082</v>
      </c>
      <c r="E32" s="117">
        <f t="shared" si="1"/>
        <v>0.20411652696270122</v>
      </c>
      <c r="F32" s="117">
        <f t="shared" si="1"/>
        <v>0.15971130122447974</v>
      </c>
      <c r="G32" s="117">
        <f t="shared" si="1"/>
        <v>0.11239857298487754</v>
      </c>
      <c r="H32" s="117">
        <f t="shared" si="1"/>
        <v>0.14625970856353079</v>
      </c>
      <c r="I32" s="117">
        <f t="shared" si="1"/>
        <v>0.71021451043397876</v>
      </c>
      <c r="J32" s="117">
        <f t="shared" si="1"/>
        <v>0.14071488636163926</v>
      </c>
      <c r="K32" s="117">
        <f t="shared" si="1"/>
        <v>0.53610704818442467</v>
      </c>
      <c r="L32" s="117">
        <f t="shared" si="1"/>
        <v>1</v>
      </c>
      <c r="M32" s="117">
        <f t="shared" si="1"/>
        <v>0.41937004508291748</v>
      </c>
      <c r="N32" s="117">
        <f t="shared" si="1"/>
        <v>0.23035442119257266</v>
      </c>
      <c r="O32" s="117">
        <f t="shared" si="1"/>
        <v>0.10244864094380184</v>
      </c>
      <c r="P32" s="117">
        <f t="shared" si="1"/>
        <v>4.1884569948222976E-2</v>
      </c>
      <c r="Q32" s="117">
        <f t="shared" si="1"/>
        <v>0.14131273408255132</v>
      </c>
      <c r="R32" s="117">
        <f t="shared" si="1"/>
        <v>0.32002361443727423</v>
      </c>
    </row>
    <row r="33" spans="1:19">
      <c r="A33" s="116" t="s">
        <v>12</v>
      </c>
      <c r="B33" s="117">
        <f t="shared" si="1"/>
        <v>7.4759625175585959E-2</v>
      </c>
      <c r="C33" s="117">
        <f t="shared" si="1"/>
        <v>3.5562352361375109E-2</v>
      </c>
      <c r="D33" s="117">
        <f t="shared" si="1"/>
        <v>0.49133441969695824</v>
      </c>
      <c r="E33" s="117">
        <f t="shared" si="1"/>
        <v>0.27086265397062098</v>
      </c>
      <c r="F33" s="117">
        <f t="shared" si="1"/>
        <v>0.36130238586539198</v>
      </c>
      <c r="G33" s="117">
        <f t="shared" si="1"/>
        <v>0.22031090982969329</v>
      </c>
      <c r="H33" s="117">
        <f t="shared" si="1"/>
        <v>0.46449912628050144</v>
      </c>
      <c r="I33" s="117">
        <f t="shared" si="1"/>
        <v>0.75499931728040659</v>
      </c>
      <c r="J33" s="117">
        <f t="shared" si="1"/>
        <v>0.13209213823371313</v>
      </c>
      <c r="K33" s="117">
        <f t="shared" si="1"/>
        <v>0.33015429385471162</v>
      </c>
      <c r="L33" s="117">
        <f t="shared" si="1"/>
        <v>0.41937004508291748</v>
      </c>
      <c r="M33" s="117">
        <f t="shared" si="1"/>
        <v>1</v>
      </c>
      <c r="N33" s="117">
        <f t="shared" si="1"/>
        <v>0.55742797041608461</v>
      </c>
      <c r="O33" s="117">
        <f t="shared" si="1"/>
        <v>8.0010261611906469E-2</v>
      </c>
      <c r="P33" s="117">
        <f t="shared" si="1"/>
        <v>0.34758912228531197</v>
      </c>
      <c r="Q33" s="117">
        <f t="shared" si="1"/>
        <v>0.3692068689358769</v>
      </c>
      <c r="R33" s="117">
        <f t="shared" si="1"/>
        <v>0.25664411070918686</v>
      </c>
    </row>
    <row r="34" spans="1:19">
      <c r="A34" s="116" t="s">
        <v>13</v>
      </c>
      <c r="B34" s="117">
        <f t="shared" si="1"/>
        <v>0.22838730792838247</v>
      </c>
      <c r="C34" s="117">
        <f t="shared" si="1"/>
        <v>0.12055330256090402</v>
      </c>
      <c r="D34" s="117">
        <f t="shared" si="1"/>
        <v>0.24387084641808579</v>
      </c>
      <c r="E34" s="117">
        <f t="shared" si="1"/>
        <v>0.14739654188323362</v>
      </c>
      <c r="F34" s="117">
        <f t="shared" si="1"/>
        <v>0.16353293350581399</v>
      </c>
      <c r="G34" s="117">
        <f t="shared" si="1"/>
        <v>0.33274636723198864</v>
      </c>
      <c r="H34" s="117">
        <f t="shared" si="1"/>
        <v>0.36404364382580223</v>
      </c>
      <c r="I34" s="117">
        <f t="shared" si="1"/>
        <v>0.51799997810826515</v>
      </c>
      <c r="J34" s="117">
        <f t="shared" si="1"/>
        <v>0.26400356249574125</v>
      </c>
      <c r="K34" s="117">
        <f t="shared" si="1"/>
        <v>5.4247161138389108E-2</v>
      </c>
      <c r="L34" s="117">
        <f t="shared" si="1"/>
        <v>0.23035442119257266</v>
      </c>
      <c r="M34" s="117">
        <f t="shared" si="1"/>
        <v>0.55742797041608461</v>
      </c>
      <c r="N34" s="117">
        <f t="shared" si="1"/>
        <v>1</v>
      </c>
      <c r="O34" s="117">
        <f t="shared" si="1"/>
        <v>0.36334410929680389</v>
      </c>
      <c r="P34" s="117">
        <f t="shared" si="1"/>
        <v>0.72942707773033011</v>
      </c>
      <c r="Q34" s="117">
        <f t="shared" si="1"/>
        <v>0.2396195147983545</v>
      </c>
      <c r="R34" s="117">
        <f t="shared" si="1"/>
        <v>0.1427768108511977</v>
      </c>
    </row>
    <row r="35" spans="1:19">
      <c r="A35" s="116" t="s">
        <v>14</v>
      </c>
      <c r="B35" s="117">
        <f t="shared" si="1"/>
        <v>0.60104467561523178</v>
      </c>
      <c r="C35" s="117">
        <f t="shared" si="1"/>
        <v>6.2406211073098503E-2</v>
      </c>
      <c r="D35" s="117">
        <f t="shared" si="1"/>
        <v>0.25901372544811146</v>
      </c>
      <c r="E35" s="117">
        <f t="shared" si="1"/>
        <v>0.25942341539618535</v>
      </c>
      <c r="F35" s="117">
        <f t="shared" si="1"/>
        <v>0.35737066847319243</v>
      </c>
      <c r="G35" s="117">
        <f t="shared" si="1"/>
        <v>3.0429367888257591E-2</v>
      </c>
      <c r="H35" s="117">
        <f t="shared" si="1"/>
        <v>6.7348120681987519E-2</v>
      </c>
      <c r="I35" s="117">
        <f t="shared" si="1"/>
        <v>4.6588248581694039E-2</v>
      </c>
      <c r="J35" s="117">
        <f t="shared" si="1"/>
        <v>0.39436563008407743</v>
      </c>
      <c r="K35" s="117">
        <f t="shared" si="1"/>
        <v>0.19312836014274778</v>
      </c>
      <c r="L35" s="117">
        <f t="shared" si="1"/>
        <v>0.10244864094380184</v>
      </c>
      <c r="M35" s="117">
        <f t="shared" si="1"/>
        <v>8.0010261611906469E-2</v>
      </c>
      <c r="N35" s="117">
        <f t="shared" si="1"/>
        <v>0.36334410929680389</v>
      </c>
      <c r="O35" s="117">
        <f t="shared" si="1"/>
        <v>1</v>
      </c>
      <c r="P35" s="117">
        <f t="shared" si="1"/>
        <v>0.36172039420654856</v>
      </c>
      <c r="Q35" s="117">
        <f t="shared" si="1"/>
        <v>0.18012526067978599</v>
      </c>
      <c r="R35" s="117">
        <f t="shared" si="1"/>
        <v>0.18623489062458717</v>
      </c>
    </row>
    <row r="36" spans="1:19">
      <c r="A36" s="116" t="s">
        <v>15</v>
      </c>
      <c r="B36" s="117">
        <f t="shared" si="1"/>
        <v>0.21342084725964244</v>
      </c>
      <c r="C36" s="117">
        <f t="shared" si="1"/>
        <v>0.18491794528718178</v>
      </c>
      <c r="D36" s="117">
        <f t="shared" si="1"/>
        <v>0.45181452694558727</v>
      </c>
      <c r="E36" s="117">
        <f t="shared" si="1"/>
        <v>0.22302804473381027</v>
      </c>
      <c r="F36" s="117">
        <f t="shared" si="1"/>
        <v>7.8954168617513171E-2</v>
      </c>
      <c r="G36" s="117">
        <f t="shared" si="1"/>
        <v>0.41540313578871846</v>
      </c>
      <c r="H36" s="117">
        <f t="shared" si="1"/>
        <v>0.45589238191471376</v>
      </c>
      <c r="I36" s="117">
        <f t="shared" si="1"/>
        <v>0.28859027775106416</v>
      </c>
      <c r="J36" s="117">
        <f t="shared" si="1"/>
        <v>9.0659438783661353E-2</v>
      </c>
      <c r="K36" s="117">
        <f t="shared" si="1"/>
        <v>0.18266933651916603</v>
      </c>
      <c r="L36" s="117">
        <f t="shared" si="1"/>
        <v>4.1884569948222976E-2</v>
      </c>
      <c r="M36" s="117">
        <f t="shared" si="1"/>
        <v>0.34758912228531197</v>
      </c>
      <c r="N36" s="117">
        <f t="shared" si="1"/>
        <v>0.72942707773033011</v>
      </c>
      <c r="O36" s="117">
        <f t="shared" si="1"/>
        <v>0.36172039420654856</v>
      </c>
      <c r="P36" s="117">
        <f t="shared" si="1"/>
        <v>1</v>
      </c>
      <c r="Q36" s="117">
        <f t="shared" si="1"/>
        <v>5.8742547375420069E-2</v>
      </c>
      <c r="R36" s="117">
        <f t="shared" si="1"/>
        <v>0.35301655232382162</v>
      </c>
    </row>
    <row r="37" spans="1:19">
      <c r="A37" s="116" t="s">
        <v>16</v>
      </c>
      <c r="B37" s="117">
        <f t="shared" si="1"/>
        <v>5.3462151967604891E-2</v>
      </c>
      <c r="C37" s="117">
        <f t="shared" si="1"/>
        <v>0.11589796230194027</v>
      </c>
      <c r="D37" s="117">
        <f t="shared" si="1"/>
        <v>3.5224899099384296E-2</v>
      </c>
      <c r="E37" s="117">
        <f t="shared" si="1"/>
        <v>0.33349394616495509</v>
      </c>
      <c r="F37" s="117">
        <f t="shared" si="1"/>
        <v>2.2124665409636084E-2</v>
      </c>
      <c r="G37" s="117">
        <f t="shared" si="1"/>
        <v>0.20435569686811952</v>
      </c>
      <c r="H37" s="117">
        <f t="shared" si="1"/>
        <v>6.5711216713348897E-2</v>
      </c>
      <c r="I37" s="117">
        <f t="shared" si="1"/>
        <v>0.15113146684493514</v>
      </c>
      <c r="J37" s="117">
        <f t="shared" si="1"/>
        <v>0.2273023903388314</v>
      </c>
      <c r="K37" s="117">
        <f t="shared" si="1"/>
        <v>0.10479781823151772</v>
      </c>
      <c r="L37" s="117">
        <f t="shared" si="1"/>
        <v>0.14131273408255132</v>
      </c>
      <c r="M37" s="117">
        <f t="shared" si="1"/>
        <v>0.3692068689358769</v>
      </c>
      <c r="N37" s="117">
        <f t="shared" si="1"/>
        <v>0.2396195147983545</v>
      </c>
      <c r="O37" s="117">
        <f t="shared" si="1"/>
        <v>0.18012526067978599</v>
      </c>
      <c r="P37" s="117">
        <f t="shared" si="1"/>
        <v>5.8742547375420069E-2</v>
      </c>
      <c r="Q37" s="117">
        <f t="shared" si="1"/>
        <v>1</v>
      </c>
      <c r="R37" s="117">
        <f t="shared" si="1"/>
        <v>8.1261593944834579E-2</v>
      </c>
    </row>
    <row r="38" spans="1:19">
      <c r="A38" s="116" t="s">
        <v>17</v>
      </c>
      <c r="B38" s="117">
        <f t="shared" ref="B38:R38" si="2">ABS(B18)</f>
        <v>9.9811330616257868E-2</v>
      </c>
      <c r="C38" s="117">
        <f t="shared" si="2"/>
        <v>0.31839120965200768</v>
      </c>
      <c r="D38" s="117">
        <f t="shared" si="2"/>
        <v>0.1075214828082366</v>
      </c>
      <c r="E38" s="117">
        <f t="shared" si="2"/>
        <v>7.5203909331759494E-2</v>
      </c>
      <c r="F38" s="117">
        <f t="shared" si="2"/>
        <v>0.11241339080351168</v>
      </c>
      <c r="G38" s="117">
        <f t="shared" si="2"/>
        <v>0.1013593159792594</v>
      </c>
      <c r="H38" s="117">
        <f t="shared" si="2"/>
        <v>6.4541987500833758E-2</v>
      </c>
      <c r="I38" s="117">
        <f t="shared" si="2"/>
        <v>0.11815330199891109</v>
      </c>
      <c r="J38" s="117">
        <f t="shared" si="2"/>
        <v>0.13894589496325027</v>
      </c>
      <c r="K38" s="117">
        <f t="shared" si="2"/>
        <v>0.3246452080364905</v>
      </c>
      <c r="L38" s="117">
        <f t="shared" si="2"/>
        <v>0.32002361443727423</v>
      </c>
      <c r="M38" s="117">
        <f t="shared" si="2"/>
        <v>0.25664411070918686</v>
      </c>
      <c r="N38" s="117">
        <f t="shared" si="2"/>
        <v>0.1427768108511977</v>
      </c>
      <c r="O38" s="117">
        <f t="shared" si="2"/>
        <v>0.18623489062458717</v>
      </c>
      <c r="P38" s="117">
        <f t="shared" si="2"/>
        <v>0.35301655232382162</v>
      </c>
      <c r="Q38" s="117">
        <f t="shared" si="2"/>
        <v>8.1261593944834579E-2</v>
      </c>
      <c r="R38" s="117">
        <f t="shared" si="2"/>
        <v>1</v>
      </c>
    </row>
    <row r="39" spans="1:19">
      <c r="A39" s="116" t="s">
        <v>63</v>
      </c>
      <c r="B39" s="97">
        <f>SUM(B22:B38) - 1</f>
        <v>3.392024475545119</v>
      </c>
      <c r="C39" s="97">
        <f t="shared" ref="C39:R39" si="3">SUM(C22:C38) - 1</f>
        <v>3.1869172689136613</v>
      </c>
      <c r="D39" s="97">
        <f t="shared" si="3"/>
        <v>3.7176220192104168</v>
      </c>
      <c r="E39" s="97">
        <f t="shared" si="3"/>
        <v>2.6088584135430151</v>
      </c>
      <c r="F39" s="97">
        <f t="shared" si="3"/>
        <v>3.3455590694197497</v>
      </c>
      <c r="G39" s="97">
        <f t="shared" si="3"/>
        <v>2.9212283309849312</v>
      </c>
      <c r="H39" s="97">
        <f t="shared" si="3"/>
        <v>4.1357360753578662</v>
      </c>
      <c r="I39" s="97">
        <f t="shared" si="3"/>
        <v>5.1689631229436719</v>
      </c>
      <c r="J39" s="97">
        <f t="shared" si="3"/>
        <v>3.3614192044199172</v>
      </c>
      <c r="K39" s="97">
        <f t="shared" si="3"/>
        <v>3.627114428273936</v>
      </c>
      <c r="L39" s="97">
        <f t="shared" si="3"/>
        <v>3.9257379487093447</v>
      </c>
      <c r="M39" s="97">
        <f t="shared" si="3"/>
        <v>5.1661256015902426</v>
      </c>
      <c r="N39" s="97">
        <f t="shared" si="3"/>
        <v>4.6997315493819496</v>
      </c>
      <c r="O39" s="97">
        <f t="shared" si="3"/>
        <v>3.5450019807480171</v>
      </c>
      <c r="P39" s="97">
        <f t="shared" si="3"/>
        <v>4.4777303674707136</v>
      </c>
      <c r="Q39" s="97">
        <f t="shared" si="3"/>
        <v>2.383770733757097</v>
      </c>
      <c r="R39" s="97">
        <f t="shared" si="3"/>
        <v>2.8009446045814204</v>
      </c>
      <c r="S39" s="97">
        <f>SUM(B39:R39)</f>
        <v>62.464485194851072</v>
      </c>
    </row>
    <row r="40" spans="1:19" ht="15.5">
      <c r="A40" s="116" t="s">
        <v>95</v>
      </c>
      <c r="B40" s="117">
        <f>B39/$S39*100</f>
        <v>5.4303248717476382</v>
      </c>
      <c r="C40" s="117">
        <f t="shared" ref="C40:R40" si="4">C39/$S39*100</f>
        <v>5.101966755945277</v>
      </c>
      <c r="D40" s="117">
        <f t="shared" si="4"/>
        <v>5.951577136373901</v>
      </c>
      <c r="E40" s="117">
        <f t="shared" si="4"/>
        <v>4.176546729561557</v>
      </c>
      <c r="F40" s="117">
        <f t="shared" si="4"/>
        <v>5.3559379525559958</v>
      </c>
      <c r="G40" s="117">
        <f t="shared" si="4"/>
        <v>4.6766227591126084</v>
      </c>
      <c r="H40" s="117">
        <f t="shared" si="4"/>
        <v>6.6209399828668944</v>
      </c>
      <c r="I40" s="117">
        <f t="shared" si="4"/>
        <v>8.2750431814488845</v>
      </c>
      <c r="J40" s="117">
        <f t="shared" si="4"/>
        <v>5.381328596456596</v>
      </c>
      <c r="K40" s="117">
        <f t="shared" si="4"/>
        <v>5.8066826564880065</v>
      </c>
      <c r="L40" s="117">
        <f t="shared" si="4"/>
        <v>6.2847519457871748</v>
      </c>
      <c r="M40" s="117">
        <f t="shared" si="4"/>
        <v>8.2705005660017576</v>
      </c>
      <c r="N40" s="117">
        <f t="shared" si="4"/>
        <v>7.5238458056952773</v>
      </c>
      <c r="O40" s="117">
        <f t="shared" si="4"/>
        <v>5.6752280430868423</v>
      </c>
      <c r="P40" s="117">
        <f t="shared" si="4"/>
        <v>7.168441961064639</v>
      </c>
      <c r="Q40" s="117">
        <f t="shared" si="4"/>
        <v>3.8162016805568593</v>
      </c>
      <c r="R40" s="117">
        <f t="shared" si="4"/>
        <v>4.4840593752500846</v>
      </c>
      <c r="S40" s="97"/>
    </row>
    <row r="41" spans="1:19" ht="15.5">
      <c r="A41" s="116" t="s">
        <v>94</v>
      </c>
      <c r="B41" s="117">
        <f>B39/$S39</f>
        <v>5.4303248717476382E-2</v>
      </c>
      <c r="C41" s="117">
        <f t="shared" ref="C41:R41" si="5">C39/$S39</f>
        <v>5.1019667559452773E-2</v>
      </c>
      <c r="D41" s="117">
        <f t="shared" si="5"/>
        <v>5.9515771363739013E-2</v>
      </c>
      <c r="E41" s="117">
        <f t="shared" si="5"/>
        <v>4.1765467295615567E-2</v>
      </c>
      <c r="F41" s="117">
        <f t="shared" si="5"/>
        <v>5.3559379525559961E-2</v>
      </c>
      <c r="G41" s="117">
        <f t="shared" si="5"/>
        <v>4.6766227591126086E-2</v>
      </c>
      <c r="H41" s="117">
        <f t="shared" si="5"/>
        <v>6.6209399828668941E-2</v>
      </c>
      <c r="I41" s="117">
        <f t="shared" si="5"/>
        <v>8.2750431814488851E-2</v>
      </c>
      <c r="J41" s="117">
        <f t="shared" si="5"/>
        <v>5.3813285964565957E-2</v>
      </c>
      <c r="K41" s="117">
        <f t="shared" si="5"/>
        <v>5.8066826564880068E-2</v>
      </c>
      <c r="L41" s="117">
        <f t="shared" si="5"/>
        <v>6.2847519457871745E-2</v>
      </c>
      <c r="M41" s="117">
        <f t="shared" si="5"/>
        <v>8.270500566001758E-2</v>
      </c>
      <c r="N41" s="117">
        <f t="shared" si="5"/>
        <v>7.523845805695277E-2</v>
      </c>
      <c r="O41" s="117">
        <f t="shared" si="5"/>
        <v>5.6752280430868426E-2</v>
      </c>
      <c r="P41" s="117">
        <f t="shared" si="5"/>
        <v>7.1684419610646394E-2</v>
      </c>
      <c r="Q41" s="117">
        <f t="shared" si="5"/>
        <v>3.8162016805568591E-2</v>
      </c>
      <c r="R41" s="117">
        <f t="shared" si="5"/>
        <v>4.4840593752500844E-2</v>
      </c>
      <c r="S41" s="97">
        <f>SUM(B41:R41)</f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4707-58F3-4E3E-BE67-D6E9109348BA}">
  <dimension ref="A1:U82"/>
  <sheetViews>
    <sheetView topLeftCell="A69" zoomScaleNormal="100" workbookViewId="0">
      <selection activeCell="J73" sqref="J73"/>
    </sheetView>
  </sheetViews>
  <sheetFormatPr defaultRowHeight="14.5"/>
  <cols>
    <col min="1" max="1" width="16.90625" customWidth="1"/>
    <col min="2" max="2" width="13.54296875" customWidth="1"/>
    <col min="3" max="3" width="13.453125" bestFit="1" customWidth="1"/>
    <col min="4" max="4" width="12.36328125" bestFit="1" customWidth="1"/>
    <col min="5" max="5" width="13.453125" bestFit="1" customWidth="1"/>
    <col min="6" max="6" width="12.36328125" bestFit="1" customWidth="1"/>
    <col min="7" max="7" width="11.36328125" bestFit="1" customWidth="1"/>
    <col min="8" max="8" width="14.54296875" bestFit="1" customWidth="1"/>
    <col min="9" max="9" width="13.453125" bestFit="1" customWidth="1"/>
    <col min="10" max="12" width="12.36328125" bestFit="1" customWidth="1"/>
    <col min="13" max="13" width="13.453125" bestFit="1" customWidth="1"/>
    <col min="14" max="14" width="12.36328125" bestFit="1" customWidth="1"/>
    <col min="15" max="15" width="12.26953125" bestFit="1" customWidth="1"/>
    <col min="16" max="16" width="13.453125" customWidth="1"/>
    <col min="17" max="18" width="12.36328125" bestFit="1" customWidth="1"/>
    <col min="19" max="19" width="13.3632812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spans="1:18">
      <c r="A2" s="10" t="s">
        <v>18</v>
      </c>
      <c r="B2" s="11">
        <v>39</v>
      </c>
      <c r="C2" s="12">
        <v>62</v>
      </c>
      <c r="D2" s="13">
        <v>22.913825170489766</v>
      </c>
      <c r="E2" s="14">
        <v>54.604695934599015</v>
      </c>
      <c r="F2" s="15">
        <v>11.109129554655873</v>
      </c>
      <c r="G2" s="16">
        <v>7.0000000000000009</v>
      </c>
      <c r="H2" s="17">
        <v>51.384507778658808</v>
      </c>
      <c r="I2" s="18">
        <v>29.951212418153549</v>
      </c>
      <c r="J2" s="19">
        <v>10.1</v>
      </c>
      <c r="K2" s="20">
        <v>10</v>
      </c>
      <c r="L2" s="21">
        <v>20</v>
      </c>
      <c r="M2" s="22">
        <v>15.605899999999998</v>
      </c>
      <c r="N2" s="23">
        <v>20</v>
      </c>
      <c r="O2" s="24">
        <v>13.8</v>
      </c>
      <c r="P2" s="25">
        <v>9.914700998428815</v>
      </c>
      <c r="Q2" s="26">
        <v>14.926555371735098</v>
      </c>
      <c r="R2" s="27">
        <v>64.599999999999994</v>
      </c>
    </row>
    <row r="3" spans="1:18">
      <c r="A3" s="10" t="s">
        <v>19</v>
      </c>
      <c r="B3" s="11">
        <v>50</v>
      </c>
      <c r="C3" s="12">
        <v>69</v>
      </c>
      <c r="D3" s="13">
        <v>25.793152894784008</v>
      </c>
      <c r="E3" s="14">
        <v>45.842302479470618</v>
      </c>
      <c r="F3" s="15">
        <v>11.27974930362117</v>
      </c>
      <c r="G3" s="16">
        <v>10</v>
      </c>
      <c r="H3" s="28">
        <v>53.615562465119979</v>
      </c>
      <c r="I3" s="18">
        <v>35.029498525073741</v>
      </c>
      <c r="J3" s="19">
        <v>11.6</v>
      </c>
      <c r="K3" s="20">
        <v>11</v>
      </c>
      <c r="L3" s="21">
        <v>19</v>
      </c>
      <c r="M3" s="22">
        <v>12.5197</v>
      </c>
      <c r="N3" s="23">
        <v>37</v>
      </c>
      <c r="O3" s="24">
        <v>14.1</v>
      </c>
      <c r="P3" s="25">
        <v>20.370584332961553</v>
      </c>
      <c r="Q3" s="26">
        <v>16.102609760169162</v>
      </c>
      <c r="R3" s="27">
        <v>38.299999999999997</v>
      </c>
    </row>
    <row r="4" spans="1:18">
      <c r="A4" s="10" t="s">
        <v>20</v>
      </c>
      <c r="B4" s="11">
        <v>43</v>
      </c>
      <c r="C4" s="12">
        <v>55</v>
      </c>
      <c r="D4" s="13">
        <v>32.765803296504259</v>
      </c>
      <c r="E4" s="14">
        <v>61.39363047257784</v>
      </c>
      <c r="F4" s="15">
        <v>13.574697986577181</v>
      </c>
      <c r="G4" s="16">
        <v>4</v>
      </c>
      <c r="H4" s="28">
        <v>66.283388651809702</v>
      </c>
      <c r="I4" s="18">
        <v>44.896870554765286</v>
      </c>
      <c r="J4" s="19">
        <v>17.7</v>
      </c>
      <c r="K4" s="20">
        <v>12</v>
      </c>
      <c r="L4" s="21">
        <v>28</v>
      </c>
      <c r="M4" s="22">
        <v>12.457699999999999</v>
      </c>
      <c r="N4" s="23">
        <v>37.9</v>
      </c>
      <c r="O4" s="24">
        <v>24.799999999999997</v>
      </c>
      <c r="P4" s="25">
        <v>22.878966679269826</v>
      </c>
      <c r="Q4" s="26">
        <v>10.450583130995501</v>
      </c>
      <c r="R4" s="27">
        <v>38.700000000000003</v>
      </c>
    </row>
    <row r="5" spans="1:18">
      <c r="A5" s="10" t="s">
        <v>21</v>
      </c>
      <c r="B5" s="11">
        <v>35</v>
      </c>
      <c r="C5" s="12">
        <v>52</v>
      </c>
      <c r="D5" s="13">
        <v>20.614359733530719</v>
      </c>
      <c r="E5" s="14">
        <v>58.57262393110063</v>
      </c>
      <c r="F5" s="15">
        <v>11.56064705882353</v>
      </c>
      <c r="G5" s="16">
        <v>4</v>
      </c>
      <c r="H5" s="28">
        <v>49.490805934814993</v>
      </c>
      <c r="I5" s="18">
        <v>35.510928794465194</v>
      </c>
      <c r="J5" s="19">
        <v>19.3</v>
      </c>
      <c r="K5" s="20">
        <v>8</v>
      </c>
      <c r="L5" s="21">
        <v>24</v>
      </c>
      <c r="M5" s="22">
        <v>13.002699999999999</v>
      </c>
      <c r="N5" s="23">
        <v>28.4</v>
      </c>
      <c r="O5" s="24">
        <v>12.2</v>
      </c>
      <c r="P5" s="25">
        <v>12.780574239098568</v>
      </c>
      <c r="Q5" s="26">
        <v>12.046754360880756</v>
      </c>
      <c r="R5" s="27">
        <v>50.8</v>
      </c>
    </row>
    <row r="6" spans="1:18">
      <c r="A6" s="10" t="s">
        <v>22</v>
      </c>
      <c r="B6" s="11">
        <v>40</v>
      </c>
      <c r="C6" s="12">
        <v>56</v>
      </c>
      <c r="D6" s="13">
        <v>31.474042027194066</v>
      </c>
      <c r="E6" s="14">
        <v>68.489119101274767</v>
      </c>
      <c r="F6" s="15">
        <v>11.051756097560975</v>
      </c>
      <c r="G6" s="16">
        <v>8</v>
      </c>
      <c r="H6" s="28">
        <v>55.876021660892675</v>
      </c>
      <c r="I6" s="18">
        <v>36.914331842184922</v>
      </c>
      <c r="J6" s="19">
        <v>10.8</v>
      </c>
      <c r="K6" s="20">
        <v>8</v>
      </c>
      <c r="L6" s="21">
        <v>19</v>
      </c>
      <c r="M6" s="22">
        <v>13.5427</v>
      </c>
      <c r="N6" s="23">
        <v>29.8</v>
      </c>
      <c r="O6" s="24">
        <v>19.600000000000001</v>
      </c>
      <c r="P6" s="25">
        <v>14.450028191495601</v>
      </c>
      <c r="Q6" s="26">
        <v>12.13458477413689</v>
      </c>
      <c r="R6" s="27">
        <v>92.6</v>
      </c>
    </row>
    <row r="7" spans="1:18">
      <c r="A7" s="10" t="s">
        <v>23</v>
      </c>
      <c r="B7" s="11">
        <v>28</v>
      </c>
      <c r="C7" s="12">
        <v>49</v>
      </c>
      <c r="D7" s="13">
        <v>26.360004097940781</v>
      </c>
      <c r="E7" s="14">
        <v>59.317412314341453</v>
      </c>
      <c r="F7" s="15">
        <v>11.747285945072699</v>
      </c>
      <c r="G7" s="16">
        <v>7.0000000000000009</v>
      </c>
      <c r="H7" s="28">
        <v>70.982586810770457</v>
      </c>
      <c r="I7" s="18">
        <v>44.06519666026054</v>
      </c>
      <c r="J7" s="19">
        <v>7.6</v>
      </c>
      <c r="K7" s="20">
        <v>13</v>
      </c>
      <c r="L7" s="21">
        <v>21</v>
      </c>
      <c r="M7" s="22">
        <v>10.8543</v>
      </c>
      <c r="N7" s="23">
        <v>31</v>
      </c>
      <c r="O7" s="24">
        <v>10.5</v>
      </c>
      <c r="P7" s="25">
        <v>14.861706539993042</v>
      </c>
      <c r="Q7" s="26">
        <v>4.1434499110847662</v>
      </c>
      <c r="R7" s="27">
        <v>64.900000000000006</v>
      </c>
    </row>
    <row r="8" spans="1:18">
      <c r="A8" s="10" t="s">
        <v>24</v>
      </c>
      <c r="B8" s="11">
        <v>31</v>
      </c>
      <c r="C8" s="12">
        <v>52</v>
      </c>
      <c r="D8" s="13">
        <v>27.348013096231622</v>
      </c>
      <c r="E8" s="14">
        <v>58.414585681077057</v>
      </c>
      <c r="F8" s="15">
        <v>11.675638722554888</v>
      </c>
      <c r="G8" s="16">
        <v>5</v>
      </c>
      <c r="H8" s="28">
        <v>67.052467875607249</v>
      </c>
      <c r="I8" s="18">
        <v>34.642262834785988</v>
      </c>
      <c r="J8" s="19">
        <v>13.899999999999999</v>
      </c>
      <c r="K8" s="20">
        <v>5</v>
      </c>
      <c r="L8" s="21">
        <v>17</v>
      </c>
      <c r="M8" s="22">
        <v>15.082799999999999</v>
      </c>
      <c r="N8" s="23">
        <v>31.4</v>
      </c>
      <c r="O8" s="24">
        <v>12</v>
      </c>
      <c r="P8" s="25">
        <v>20.694434711971553</v>
      </c>
      <c r="Q8" s="26">
        <v>19.376529148738719</v>
      </c>
      <c r="R8" s="27">
        <v>52.5</v>
      </c>
    </row>
    <row r="9" spans="1:18">
      <c r="A9" s="10" t="s">
        <v>25</v>
      </c>
      <c r="B9" s="11">
        <v>24</v>
      </c>
      <c r="C9" s="12">
        <v>66</v>
      </c>
      <c r="D9" s="13">
        <v>23.606927710843376</v>
      </c>
      <c r="E9" s="14">
        <v>55.175926318916844</v>
      </c>
      <c r="F9" s="15">
        <v>8.8952577319587629</v>
      </c>
      <c r="G9" s="16">
        <v>11</v>
      </c>
      <c r="H9" s="29">
        <v>53.159882857264115</v>
      </c>
      <c r="I9" s="18">
        <v>42.549127795933956</v>
      </c>
      <c r="J9" s="19">
        <v>8.6999999999999993</v>
      </c>
      <c r="K9" s="20">
        <v>20</v>
      </c>
      <c r="L9" s="21">
        <v>32</v>
      </c>
      <c r="M9" s="22">
        <v>13.670299999999999</v>
      </c>
      <c r="N9" s="23">
        <v>25.6</v>
      </c>
      <c r="O9" s="24">
        <v>8.9</v>
      </c>
      <c r="P9" s="25">
        <v>10.084735086034273</v>
      </c>
      <c r="Q9" s="26">
        <v>15.369740756481088</v>
      </c>
      <c r="R9" s="27">
        <v>46.3</v>
      </c>
    </row>
    <row r="10" spans="1:18">
      <c r="A10" s="10" t="s">
        <v>26</v>
      </c>
      <c r="B10" s="11">
        <v>39</v>
      </c>
      <c r="C10" s="12">
        <v>59</v>
      </c>
      <c r="D10" s="13">
        <v>31.744666207845835</v>
      </c>
      <c r="E10" s="14">
        <v>61.853686691356835</v>
      </c>
      <c r="F10" s="15">
        <v>9.2732258064516131</v>
      </c>
      <c r="G10" s="16">
        <v>5</v>
      </c>
      <c r="H10" s="29">
        <v>72.290895098840849</v>
      </c>
      <c r="I10" s="18">
        <v>51.12789187629263</v>
      </c>
      <c r="J10" s="19">
        <v>8.8000000000000007</v>
      </c>
      <c r="K10" s="20">
        <v>16</v>
      </c>
      <c r="L10" s="21">
        <v>32</v>
      </c>
      <c r="M10" s="22">
        <v>10.053599999999999</v>
      </c>
      <c r="N10" s="23">
        <v>34.200000000000003</v>
      </c>
      <c r="O10" s="24">
        <v>14.3</v>
      </c>
      <c r="P10" s="25">
        <v>17.567349394962186</v>
      </c>
      <c r="Q10" s="26">
        <v>19.096156001344838</v>
      </c>
      <c r="R10" s="27">
        <v>51</v>
      </c>
    </row>
    <row r="11" spans="1:18">
      <c r="A11" s="10" t="s">
        <v>27</v>
      </c>
      <c r="B11" s="11">
        <v>39</v>
      </c>
      <c r="C11" s="12">
        <v>69</v>
      </c>
      <c r="D11" s="13">
        <v>31.210392902408117</v>
      </c>
      <c r="E11" s="14">
        <v>68.919675342849146</v>
      </c>
      <c r="F11" s="15">
        <v>7.4161812297734633</v>
      </c>
      <c r="G11" s="16">
        <v>2</v>
      </c>
      <c r="H11" s="28">
        <v>58.861600895605939</v>
      </c>
      <c r="I11" s="18">
        <v>36.12160649314302</v>
      </c>
      <c r="J11" s="19">
        <v>9.1</v>
      </c>
      <c r="K11" s="20">
        <v>16</v>
      </c>
      <c r="L11" s="21">
        <v>20</v>
      </c>
      <c r="M11" s="22">
        <v>10.9998</v>
      </c>
      <c r="N11" s="23">
        <v>28</v>
      </c>
      <c r="O11" s="24">
        <v>12.1</v>
      </c>
      <c r="P11" s="25">
        <v>19.604521620853514</v>
      </c>
      <c r="Q11" s="26">
        <v>10.668747213553278</v>
      </c>
      <c r="R11" s="27">
        <v>29.1</v>
      </c>
    </row>
    <row r="12" spans="1:18">
      <c r="A12" s="10" t="s">
        <v>28</v>
      </c>
      <c r="B12" s="11">
        <v>46</v>
      </c>
      <c r="C12" s="12">
        <v>58</v>
      </c>
      <c r="D12" s="13">
        <v>21.828330064866496</v>
      </c>
      <c r="E12" s="14">
        <v>48.551717119462666</v>
      </c>
      <c r="F12" s="15">
        <v>10.13982142857143</v>
      </c>
      <c r="G12" s="16">
        <v>3</v>
      </c>
      <c r="H12" s="28">
        <v>66.488290343508709</v>
      </c>
      <c r="I12" s="18">
        <v>32.650499722258736</v>
      </c>
      <c r="J12" s="19">
        <v>13</v>
      </c>
      <c r="K12" s="20">
        <v>12</v>
      </c>
      <c r="L12" s="21">
        <v>13</v>
      </c>
      <c r="M12" s="22">
        <v>14.6867</v>
      </c>
      <c r="N12" s="23">
        <v>24.4</v>
      </c>
      <c r="O12" s="24">
        <v>15.8</v>
      </c>
      <c r="P12" s="25">
        <v>13.120398996062422</v>
      </c>
      <c r="Q12" s="26">
        <v>15.829831359493534</v>
      </c>
      <c r="R12" s="27">
        <v>67.5</v>
      </c>
    </row>
    <row r="13" spans="1:18">
      <c r="A13" s="10" t="s">
        <v>29</v>
      </c>
      <c r="B13" s="11">
        <v>48</v>
      </c>
      <c r="C13" s="12">
        <v>59</v>
      </c>
      <c r="D13" s="13">
        <v>27.152483154479661</v>
      </c>
      <c r="E13" s="14">
        <v>61.057813973819222</v>
      </c>
      <c r="F13" s="15">
        <v>12.812815384615384</v>
      </c>
      <c r="G13" s="16">
        <v>28.999999999999996</v>
      </c>
      <c r="H13" s="28">
        <v>45.91989325235236</v>
      </c>
      <c r="I13" s="18">
        <v>32.967538592495458</v>
      </c>
      <c r="J13" s="19">
        <v>15.600000000000001</v>
      </c>
      <c r="K13" s="20">
        <v>8</v>
      </c>
      <c r="L13" s="21">
        <v>17</v>
      </c>
      <c r="M13" s="22">
        <v>14.2134</v>
      </c>
      <c r="N13" s="23">
        <v>23.3</v>
      </c>
      <c r="O13" s="24">
        <v>17.3</v>
      </c>
      <c r="P13" s="25">
        <v>11.20455615533484</v>
      </c>
      <c r="Q13" s="26">
        <v>7.8885915835563125</v>
      </c>
      <c r="R13" s="27">
        <v>45.5</v>
      </c>
    </row>
    <row r="14" spans="1:18">
      <c r="A14" s="10" t="s">
        <v>30</v>
      </c>
      <c r="B14" s="11">
        <v>37</v>
      </c>
      <c r="C14" s="12">
        <v>49</v>
      </c>
      <c r="D14" s="13">
        <v>31.479140328697852</v>
      </c>
      <c r="E14" s="14">
        <v>53.642968696951179</v>
      </c>
      <c r="F14" s="15">
        <v>8.7299604743082995</v>
      </c>
      <c r="G14" s="16">
        <v>10</v>
      </c>
      <c r="H14" s="28">
        <v>67.053710871188969</v>
      </c>
      <c r="I14" s="18">
        <v>46.088816459564065</v>
      </c>
      <c r="J14" s="19">
        <v>17.399999999999999</v>
      </c>
      <c r="K14" s="20">
        <v>9</v>
      </c>
      <c r="L14" s="21">
        <v>21</v>
      </c>
      <c r="M14" s="22">
        <v>10.765000000000001</v>
      </c>
      <c r="N14" s="23">
        <v>34.299999999999997</v>
      </c>
      <c r="O14" s="24">
        <v>11.7</v>
      </c>
      <c r="P14" s="25">
        <v>13.365320014737591</v>
      </c>
      <c r="Q14" s="26">
        <v>7.4730999146029031</v>
      </c>
      <c r="R14" s="27">
        <v>54.9</v>
      </c>
    </row>
    <row r="15" spans="1:18">
      <c r="A15" s="10" t="s">
        <v>31</v>
      </c>
      <c r="B15" s="11">
        <v>46</v>
      </c>
      <c r="C15" s="12">
        <v>71</v>
      </c>
      <c r="D15" s="13">
        <v>21.698862132839373</v>
      </c>
      <c r="E15" s="14">
        <v>64.767313364021575</v>
      </c>
      <c r="F15" s="15">
        <v>7.7301671309192201</v>
      </c>
      <c r="G15" s="16">
        <v>3</v>
      </c>
      <c r="H15" s="28">
        <v>57.156239251187401</v>
      </c>
      <c r="I15" s="18">
        <v>39.665405472655017</v>
      </c>
      <c r="J15" s="19">
        <v>15.1</v>
      </c>
      <c r="K15" s="20">
        <v>10</v>
      </c>
      <c r="L15" s="21">
        <v>21</v>
      </c>
      <c r="M15" s="22">
        <v>12.210699999999999</v>
      </c>
      <c r="N15" s="23">
        <v>43.6</v>
      </c>
      <c r="O15" s="24">
        <v>19.399999999999999</v>
      </c>
      <c r="P15" s="25">
        <v>19.405905877917558</v>
      </c>
      <c r="Q15" s="26">
        <v>5.526000082736938</v>
      </c>
      <c r="R15" s="27">
        <v>60.6</v>
      </c>
    </row>
    <row r="16" spans="1:18">
      <c r="A16" s="10" t="s">
        <v>32</v>
      </c>
      <c r="B16" s="11">
        <v>35</v>
      </c>
      <c r="C16" s="12">
        <v>59</v>
      </c>
      <c r="D16" s="13">
        <v>28.644292563500976</v>
      </c>
      <c r="E16" s="14">
        <v>54.986575375402879</v>
      </c>
      <c r="F16" s="15">
        <v>12.194373983739837</v>
      </c>
      <c r="G16" s="16">
        <v>5</v>
      </c>
      <c r="H16" s="28">
        <v>57.247866085791657</v>
      </c>
      <c r="I16" s="18">
        <v>37.182489022721676</v>
      </c>
      <c r="J16" s="19">
        <v>12.6</v>
      </c>
      <c r="K16" s="20">
        <v>9</v>
      </c>
      <c r="L16" s="21">
        <v>18</v>
      </c>
      <c r="M16" s="22">
        <v>12.484300000000001</v>
      </c>
      <c r="N16" s="23">
        <v>30.2</v>
      </c>
      <c r="O16" s="24">
        <v>18.600000000000001</v>
      </c>
      <c r="P16" s="25">
        <v>16.238517297788658</v>
      </c>
      <c r="Q16" s="26">
        <v>11.771608663582109</v>
      </c>
      <c r="R16" s="27">
        <v>65.8</v>
      </c>
    </row>
    <row r="17" spans="1:19">
      <c r="A17" s="30" t="s">
        <v>33</v>
      </c>
      <c r="B17" s="11">
        <v>44</v>
      </c>
      <c r="C17" s="31">
        <v>55.826936496859702</v>
      </c>
      <c r="D17" s="13">
        <v>23.786300155176239</v>
      </c>
      <c r="E17" s="14">
        <v>57.356365276541801</v>
      </c>
      <c r="F17" s="15">
        <v>9.0039367816091946</v>
      </c>
      <c r="G17" s="16">
        <v>6</v>
      </c>
      <c r="H17" s="28">
        <v>51.68777657227146</v>
      </c>
      <c r="I17" s="18">
        <v>32.48771805780742</v>
      </c>
      <c r="J17" s="19">
        <v>14</v>
      </c>
      <c r="K17" s="20">
        <v>20</v>
      </c>
      <c r="L17" s="21">
        <v>21</v>
      </c>
      <c r="M17" s="22">
        <v>12.892799999999999</v>
      </c>
      <c r="N17" s="32">
        <v>30.6</v>
      </c>
      <c r="O17" s="24">
        <v>17.100000000000001</v>
      </c>
      <c r="P17" s="25">
        <v>11.956678358710873</v>
      </c>
      <c r="Q17" s="26">
        <v>12.750927745033835</v>
      </c>
      <c r="R17" s="27">
        <v>53.6</v>
      </c>
    </row>
    <row r="18" spans="1:19">
      <c r="A18" s="33" t="s">
        <v>34</v>
      </c>
      <c r="B18" s="34">
        <f>AVERAGE(B2:B17)</f>
        <v>39</v>
      </c>
      <c r="C18" s="35">
        <f t="shared" ref="C18:R18" si="0">AVERAGE(C2:C17)</f>
        <v>58.801683531053733</v>
      </c>
      <c r="D18" s="36">
        <f t="shared" si="0"/>
        <v>26.776287221083326</v>
      </c>
      <c r="E18" s="37">
        <f t="shared" si="0"/>
        <v>58.309150754610208</v>
      </c>
      <c r="F18" s="38">
        <f t="shared" si="0"/>
        <v>10.512165288800844</v>
      </c>
      <c r="G18" s="39">
        <f t="shared" si="0"/>
        <v>7.4375</v>
      </c>
      <c r="H18" s="40">
        <f t="shared" si="0"/>
        <v>59.034468525355344</v>
      </c>
      <c r="I18" s="41">
        <f t="shared" si="0"/>
        <v>38.240712195160071</v>
      </c>
      <c r="J18" s="42">
        <f t="shared" si="0"/>
        <v>12.831249999999999</v>
      </c>
      <c r="K18" s="43">
        <f t="shared" si="0"/>
        <v>11.6875</v>
      </c>
      <c r="L18" s="44">
        <f t="shared" si="0"/>
        <v>21.4375</v>
      </c>
      <c r="M18" s="45">
        <f t="shared" si="0"/>
        <v>12.815150000000001</v>
      </c>
      <c r="N18" s="46">
        <f t="shared" si="0"/>
        <v>30.606250000000003</v>
      </c>
      <c r="O18" s="47">
        <f t="shared" si="0"/>
        <v>15.137500000000001</v>
      </c>
      <c r="P18" s="48">
        <f t="shared" si="0"/>
        <v>15.531186155976304</v>
      </c>
      <c r="Q18" s="49">
        <f t="shared" si="0"/>
        <v>12.222235611132859</v>
      </c>
      <c r="R18" s="50">
        <f t="shared" si="0"/>
        <v>54.793749999999996</v>
      </c>
    </row>
    <row r="19" spans="1:19">
      <c r="A19" s="33" t="s">
        <v>35</v>
      </c>
      <c r="B19" s="34">
        <f>_xlfn.STDEV.P(B2:B17)</f>
        <v>7.0178344238090995</v>
      </c>
      <c r="C19" s="35">
        <f t="shared" ref="C19:R19" si="1">_xlfn.STDEV.P(C2:C17)</f>
        <v>6.7797449308827114</v>
      </c>
      <c r="D19" s="36">
        <f t="shared" si="1"/>
        <v>3.9657845003799412</v>
      </c>
      <c r="E19" s="37">
        <f t="shared" si="1"/>
        <v>6.1060591718300108</v>
      </c>
      <c r="F19" s="38">
        <f t="shared" si="1"/>
        <v>1.7638873986027972</v>
      </c>
      <c r="G19" s="39">
        <f t="shared" si="1"/>
        <v>6.1437849693816586</v>
      </c>
      <c r="H19" s="40">
        <f t="shared" si="1"/>
        <v>7.9504845190776949</v>
      </c>
      <c r="I19" s="41">
        <f t="shared" si="1"/>
        <v>5.7306476617888444</v>
      </c>
      <c r="J19" s="42">
        <f t="shared" si="1"/>
        <v>3.4417870993860169</v>
      </c>
      <c r="K19" s="43">
        <f t="shared" si="1"/>
        <v>4.2089005393332828</v>
      </c>
      <c r="L19" s="44">
        <f t="shared" si="1"/>
        <v>5.0740608736986985</v>
      </c>
      <c r="M19" s="45">
        <f t="shared" si="1"/>
        <v>1.5682339609413971</v>
      </c>
      <c r="N19" s="46">
        <f t="shared" si="1"/>
        <v>5.7673075119590917</v>
      </c>
      <c r="O19" s="47">
        <f t="shared" si="1"/>
        <v>3.9991991385776124</v>
      </c>
      <c r="P19" s="48">
        <f t="shared" si="1"/>
        <v>3.9742294223620611</v>
      </c>
      <c r="Q19" s="49">
        <f t="shared" si="1"/>
        <v>4.339074831619131</v>
      </c>
      <c r="R19" s="50">
        <f t="shared" si="1"/>
        <v>14.428031256463944</v>
      </c>
    </row>
    <row r="20" spans="1:19">
      <c r="A20" s="51" t="s">
        <v>36</v>
      </c>
      <c r="B20" s="52">
        <f>B19/B18 * 100</f>
        <v>17.99444724053615</v>
      </c>
      <c r="C20" s="52">
        <f t="shared" ref="C20:R20" si="2">C19/C18 * 100</f>
        <v>11.52984833725426</v>
      </c>
      <c r="D20" s="52">
        <f t="shared" si="2"/>
        <v>14.810808039351064</v>
      </c>
      <c r="E20" s="52">
        <f t="shared" si="2"/>
        <v>10.47187121199366</v>
      </c>
      <c r="F20" s="52">
        <f t="shared" si="2"/>
        <v>16.77948691010365</v>
      </c>
      <c r="G20" s="52">
        <f t="shared" si="2"/>
        <v>82.605512193366835</v>
      </c>
      <c r="H20" s="52">
        <f t="shared" si="2"/>
        <v>13.467529593601672</v>
      </c>
      <c r="I20" s="52">
        <f t="shared" si="2"/>
        <v>14.985724200278211</v>
      </c>
      <c r="J20" s="52">
        <f t="shared" si="2"/>
        <v>26.823474715137007</v>
      </c>
      <c r="K20" s="52">
        <f t="shared" si="2"/>
        <v>36.011983224241988</v>
      </c>
      <c r="L20" s="52">
        <f t="shared" si="2"/>
        <v>23.669088623667399</v>
      </c>
      <c r="M20" s="52">
        <f t="shared" si="2"/>
        <v>12.237343776244499</v>
      </c>
      <c r="N20" s="52">
        <f t="shared" si="2"/>
        <v>18.843561403174487</v>
      </c>
      <c r="O20" s="52">
        <f t="shared" si="2"/>
        <v>26.419152030240213</v>
      </c>
      <c r="P20" s="52">
        <f t="shared" si="2"/>
        <v>25.588705089551723</v>
      </c>
      <c r="Q20" s="52">
        <f t="shared" si="2"/>
        <v>35.501482459287573</v>
      </c>
      <c r="R20" s="52">
        <f t="shared" si="2"/>
        <v>26.331527330149779</v>
      </c>
      <c r="S20" s="53">
        <f>SUM(B20:R20)</f>
        <v>414.07154637818002</v>
      </c>
    </row>
    <row r="21" spans="1:19">
      <c r="A21" s="51" t="s">
        <v>71</v>
      </c>
      <c r="B21" s="117">
        <v>5.4303248717476382E-2</v>
      </c>
      <c r="C21" s="117">
        <v>5.1019667559452773E-2</v>
      </c>
      <c r="D21" s="117">
        <v>5.9515771363739013E-2</v>
      </c>
      <c r="E21" s="117">
        <v>4.1765467295615567E-2</v>
      </c>
      <c r="F21" s="117">
        <v>5.3559379525559961E-2</v>
      </c>
      <c r="G21" s="117">
        <v>4.6766227591126086E-2</v>
      </c>
      <c r="H21" s="117">
        <v>6.6209399828668941E-2</v>
      </c>
      <c r="I21" s="117">
        <v>8.2750431814488851E-2</v>
      </c>
      <c r="J21" s="117">
        <v>5.3813285964565957E-2</v>
      </c>
      <c r="K21" s="117">
        <v>5.8066826564880068E-2</v>
      </c>
      <c r="L21" s="117">
        <v>6.2847519457871745E-2</v>
      </c>
      <c r="M21" s="117">
        <v>8.270500566001758E-2</v>
      </c>
      <c r="N21" s="117">
        <v>7.523845805695277E-2</v>
      </c>
      <c r="O21" s="117">
        <v>5.6752280430868426E-2</v>
      </c>
      <c r="P21" s="117">
        <v>7.1684419610646394E-2</v>
      </c>
      <c r="Q21" s="117">
        <v>3.8162016805568591E-2</v>
      </c>
      <c r="R21" s="117">
        <v>4.4840593752500844E-2</v>
      </c>
      <c r="S21" s="53">
        <f>SUM(B21:R21)</f>
        <v>0.99999999999999989</v>
      </c>
    </row>
    <row r="24" spans="1:19">
      <c r="B24" s="64" t="s">
        <v>40</v>
      </c>
      <c r="C24" s="64" t="s">
        <v>40</v>
      </c>
      <c r="D24" s="65" t="s">
        <v>43</v>
      </c>
      <c r="E24" s="65" t="s">
        <v>43</v>
      </c>
      <c r="F24" s="64" t="s">
        <v>40</v>
      </c>
      <c r="G24" s="64" t="s">
        <v>40</v>
      </c>
      <c r="H24" s="65" t="s">
        <v>43</v>
      </c>
      <c r="I24" s="65" t="s">
        <v>43</v>
      </c>
      <c r="J24" s="64" t="s">
        <v>40</v>
      </c>
      <c r="K24" s="65" t="s">
        <v>43</v>
      </c>
      <c r="L24" s="65" t="s">
        <v>43</v>
      </c>
      <c r="M24" s="56" t="s">
        <v>40</v>
      </c>
      <c r="N24" s="64" t="s">
        <v>40</v>
      </c>
      <c r="O24" s="56" t="s">
        <v>40</v>
      </c>
      <c r="P24" s="56" t="s">
        <v>40</v>
      </c>
      <c r="Q24" s="65" t="s">
        <v>43</v>
      </c>
      <c r="R24" s="56" t="s">
        <v>40</v>
      </c>
    </row>
    <row r="25" spans="1:19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3" t="s">
        <v>7</v>
      </c>
      <c r="I25" s="3" t="s">
        <v>8</v>
      </c>
      <c r="J25" s="4" t="s">
        <v>9</v>
      </c>
      <c r="K25" s="5" t="s">
        <v>10</v>
      </c>
      <c r="L25" s="5" t="s">
        <v>11</v>
      </c>
      <c r="M25" s="6" t="s">
        <v>12</v>
      </c>
      <c r="N25" s="6" t="s">
        <v>13</v>
      </c>
      <c r="O25" s="6" t="s">
        <v>14</v>
      </c>
      <c r="P25" s="7" t="s">
        <v>15</v>
      </c>
      <c r="Q25" s="8" t="s">
        <v>16</v>
      </c>
      <c r="R25" s="9" t="s">
        <v>17</v>
      </c>
    </row>
    <row r="26" spans="1:19">
      <c r="A26" s="10" t="s">
        <v>18</v>
      </c>
      <c r="B26" s="66">
        <f>((B2 - B$18) /B$19) *B$21</f>
        <v>0</v>
      </c>
      <c r="C26" s="31">
        <f t="shared" ref="C26:R26" si="3">((C2 - C$18) /C$19) *C$21</f>
        <v>2.4068315940953256E-2</v>
      </c>
      <c r="D26" s="13">
        <f t="shared" si="3"/>
        <v>-5.7965178965781308E-2</v>
      </c>
      <c r="E26" s="14">
        <f t="shared" si="3"/>
        <v>-2.5338484655872281E-2</v>
      </c>
      <c r="F26" s="15">
        <f t="shared" si="3"/>
        <v>1.8126460738623729E-2</v>
      </c>
      <c r="G26" s="14">
        <f t="shared" si="3"/>
        <v>-3.3302312292965617E-3</v>
      </c>
      <c r="H26" s="17">
        <f t="shared" si="3"/>
        <v>-6.3706722343308306E-2</v>
      </c>
      <c r="I26" s="18">
        <f t="shared" si="3"/>
        <v>-0.11970020258744607</v>
      </c>
      <c r="J26" s="19">
        <f t="shared" si="3"/>
        <v>-4.2703843394886386E-2</v>
      </c>
      <c r="K26" s="68">
        <f t="shared" si="3"/>
        <v>-2.3281084671047374E-2</v>
      </c>
      <c r="L26" s="69">
        <f t="shared" si="3"/>
        <v>-1.7804932078955442E-2</v>
      </c>
      <c r="M26" s="22">
        <f t="shared" si="3"/>
        <v>0.14717765352252749</v>
      </c>
      <c r="N26" s="74">
        <f t="shared" si="3"/>
        <v>-0.13836576151207938</v>
      </c>
      <c r="O26" s="71">
        <f t="shared" si="3"/>
        <v>-1.8980343925380005E-2</v>
      </c>
      <c r="P26" s="95">
        <f t="shared" si="3"/>
        <v>-0.10130630016102844</v>
      </c>
      <c r="Q26" s="26">
        <f t="shared" si="3"/>
        <v>2.3784401089304057E-2</v>
      </c>
      <c r="R26" s="73">
        <f t="shared" si="3"/>
        <v>3.0476650949065692E-2</v>
      </c>
    </row>
    <row r="27" spans="1:19">
      <c r="A27" s="10" t="s">
        <v>19</v>
      </c>
      <c r="B27" s="66">
        <f t="shared" ref="B27:R41" si="4">((B3 - B$18) /B$19) *B$21</f>
        <v>8.5116818069358474E-2</v>
      </c>
      <c r="C27" s="31">
        <f t="shared" si="4"/>
        <v>7.6745470694866799E-2</v>
      </c>
      <c r="D27" s="13">
        <f t="shared" si="4"/>
        <v>-1.4754205070464132E-2</v>
      </c>
      <c r="E27" s="14">
        <f t="shared" si="4"/>
        <v>-8.5273288263712124E-2</v>
      </c>
      <c r="F27" s="15">
        <f t="shared" si="4"/>
        <v>2.3307226753861831E-2</v>
      </c>
      <c r="G27" s="14">
        <f t="shared" si="4"/>
        <v>1.9505640057308475E-2</v>
      </c>
      <c r="H27" s="17">
        <f t="shared" si="4"/>
        <v>-4.5127126166361171E-2</v>
      </c>
      <c r="I27" s="18">
        <f t="shared" si="4"/>
        <v>-4.6369857916772519E-2</v>
      </c>
      <c r="J27" s="19">
        <f t="shared" si="4"/>
        <v>-1.925093169060095E-2</v>
      </c>
      <c r="K27" s="68">
        <f t="shared" si="4"/>
        <v>-9.4848863474637449E-3</v>
      </c>
      <c r="L27" s="69">
        <f t="shared" si="4"/>
        <v>-3.0190971786054881E-2</v>
      </c>
      <c r="M27" s="22">
        <f t="shared" si="4"/>
        <v>-1.558134470419453E-2</v>
      </c>
      <c r="N27" s="74">
        <f t="shared" si="4"/>
        <v>8.3410827358195105E-2</v>
      </c>
      <c r="O27" s="71">
        <f t="shared" si="4"/>
        <v>-1.4723070521556469E-2</v>
      </c>
      <c r="P27" s="95">
        <f t="shared" si="4"/>
        <v>8.7289739145412507E-2</v>
      </c>
      <c r="Q27" s="26">
        <f t="shared" si="4"/>
        <v>3.4127759772273857E-2</v>
      </c>
      <c r="R27" s="73">
        <f t="shared" si="4"/>
        <v>-5.1260600289728724E-2</v>
      </c>
    </row>
    <row r="28" spans="1:19">
      <c r="A28" s="10" t="s">
        <v>20</v>
      </c>
      <c r="B28" s="66">
        <f t="shared" si="4"/>
        <v>3.0951570207039442E-2</v>
      </c>
      <c r="C28" s="31">
        <f t="shared" si="4"/>
        <v>-2.8608838812960277E-2</v>
      </c>
      <c r="D28" s="13">
        <f t="shared" si="4"/>
        <v>8.9886545597734846E-2</v>
      </c>
      <c r="E28" s="14">
        <f t="shared" si="4"/>
        <v>2.1097852667247795E-2</v>
      </c>
      <c r="F28" s="15">
        <f t="shared" si="4"/>
        <v>9.299196263864036E-2</v>
      </c>
      <c r="G28" s="14">
        <f t="shared" si="4"/>
        <v>-2.6166102515901613E-2</v>
      </c>
      <c r="H28" s="17">
        <f t="shared" si="4"/>
        <v>6.0366968808861825E-2</v>
      </c>
      <c r="I28" s="18">
        <f t="shared" si="4"/>
        <v>9.611478684261264E-2</v>
      </c>
      <c r="J28" s="19">
        <f t="shared" si="4"/>
        <v>7.612424257349315E-2</v>
      </c>
      <c r="K28" s="68">
        <f t="shared" si="4"/>
        <v>4.3113119761198837E-3</v>
      </c>
      <c r="L28" s="69">
        <f t="shared" si="4"/>
        <v>8.1283385577840067E-2</v>
      </c>
      <c r="M28" s="22">
        <f t="shared" si="4"/>
        <v>-1.8851080265744967E-2</v>
      </c>
      <c r="N28" s="74">
        <f t="shared" si="4"/>
        <v>9.5151940886621392E-2</v>
      </c>
      <c r="O28" s="71">
        <f t="shared" si="4"/>
        <v>0.13711968088148349</v>
      </c>
      <c r="P28" s="95">
        <f t="shared" si="4"/>
        <v>0.13253421638795423</v>
      </c>
      <c r="Q28" s="26">
        <f t="shared" si="4"/>
        <v>-1.5581623812512234E-2</v>
      </c>
      <c r="R28" s="73">
        <f t="shared" si="4"/>
        <v>-5.0017448179632974E-2</v>
      </c>
    </row>
    <row r="29" spans="1:19">
      <c r="A29" s="10" t="s">
        <v>21</v>
      </c>
      <c r="B29" s="66">
        <f t="shared" si="4"/>
        <v>-3.0951570207039442E-2</v>
      </c>
      <c r="C29" s="31">
        <f t="shared" si="4"/>
        <v>-5.118476227892322E-2</v>
      </c>
      <c r="D29" s="13">
        <f t="shared" si="4"/>
        <v>-9.2473977714619904E-2</v>
      </c>
      <c r="E29" s="14">
        <f t="shared" si="4"/>
        <v>1.8021575006592488E-3</v>
      </c>
      <c r="F29" s="15">
        <f t="shared" si="4"/>
        <v>3.183651807408909E-2</v>
      </c>
      <c r="G29" s="14">
        <f t="shared" si="4"/>
        <v>-2.6166102515901613E-2</v>
      </c>
      <c r="H29" s="17">
        <f t="shared" si="4"/>
        <v>-7.9476938892310237E-2</v>
      </c>
      <c r="I29" s="18">
        <f t="shared" si="4"/>
        <v>-3.9418014943360218E-2</v>
      </c>
      <c r="J29" s="19">
        <f t="shared" si="4"/>
        <v>0.10114068172473097</v>
      </c>
      <c r="K29" s="68">
        <f t="shared" si="4"/>
        <v>-5.0873481318214633E-2</v>
      </c>
      <c r="L29" s="69">
        <f t="shared" si="4"/>
        <v>3.1739226749442309E-2</v>
      </c>
      <c r="M29" s="22">
        <f t="shared" si="4"/>
        <v>9.8909500736897877E-3</v>
      </c>
      <c r="N29" s="74">
        <f t="shared" si="4"/>
        <v>-2.8782035246767295E-2</v>
      </c>
      <c r="O29" s="71">
        <f t="shared" si="4"/>
        <v>-4.168580207910564E-2</v>
      </c>
      <c r="P29" s="95">
        <f t="shared" si="4"/>
        <v>-4.9613647799506638E-2</v>
      </c>
      <c r="Q29" s="26">
        <f t="shared" si="4"/>
        <v>-1.5433516777317378E-3</v>
      </c>
      <c r="R29" s="73">
        <f t="shared" si="4"/>
        <v>-1.2412096849237077E-2</v>
      </c>
    </row>
    <row r="30" spans="1:19">
      <c r="A30" s="10" t="s">
        <v>22</v>
      </c>
      <c r="B30" s="66">
        <f t="shared" si="4"/>
        <v>7.7378925517598606E-3</v>
      </c>
      <c r="C30" s="31">
        <f t="shared" si="4"/>
        <v>-2.1083530990972633E-2</v>
      </c>
      <c r="D30" s="13">
        <f t="shared" si="4"/>
        <v>7.0500679231714894E-2</v>
      </c>
      <c r="E30" s="14">
        <f t="shared" si="4"/>
        <v>6.963102110351721E-2</v>
      </c>
      <c r="F30" s="15">
        <f t="shared" si="4"/>
        <v>1.6384350235610266E-2</v>
      </c>
      <c r="G30" s="14">
        <f t="shared" si="4"/>
        <v>4.2817258662384457E-3</v>
      </c>
      <c r="H30" s="17">
        <f t="shared" si="4"/>
        <v>-2.6302657502825202E-2</v>
      </c>
      <c r="I30" s="18">
        <f t="shared" si="4"/>
        <v>-1.9152904424887679E-2</v>
      </c>
      <c r="J30" s="19">
        <f t="shared" si="4"/>
        <v>-3.175915126621983E-2</v>
      </c>
      <c r="K30" s="68">
        <f t="shared" si="4"/>
        <v>-5.0873481318214633E-2</v>
      </c>
      <c r="L30" s="69">
        <f t="shared" si="4"/>
        <v>-3.0190971786054881E-2</v>
      </c>
      <c r="M30" s="22">
        <f t="shared" si="4"/>
        <v>3.8369292061386666E-2</v>
      </c>
      <c r="N30" s="74">
        <f t="shared" si="4"/>
        <v>-1.0518080869215251E-2</v>
      </c>
      <c r="O30" s="71">
        <f t="shared" si="4"/>
        <v>6.3326941881875334E-2</v>
      </c>
      <c r="P30" s="95">
        <f t="shared" si="4"/>
        <v>-1.9501184495072259E-2</v>
      </c>
      <c r="Q30" s="26">
        <f t="shared" si="4"/>
        <v>-7.7088615528996831E-4</v>
      </c>
      <c r="R30" s="73">
        <f t="shared" si="4"/>
        <v>0.11749729865576698</v>
      </c>
    </row>
    <row r="31" spans="1:19">
      <c r="A31" s="10" t="s">
        <v>23</v>
      </c>
      <c r="B31" s="66">
        <f t="shared" si="4"/>
        <v>-8.5116818069358474E-2</v>
      </c>
      <c r="C31" s="31">
        <f t="shared" si="4"/>
        <v>-7.3760685744886173E-2</v>
      </c>
      <c r="D31" s="13">
        <f t="shared" si="4"/>
        <v>-6.2472913435314796E-3</v>
      </c>
      <c r="E31" s="14">
        <f t="shared" si="4"/>
        <v>6.8965127938255769E-3</v>
      </c>
      <c r="F31" s="15">
        <f t="shared" si="4"/>
        <v>3.7503695554219181E-2</v>
      </c>
      <c r="G31" s="14">
        <f t="shared" si="4"/>
        <v>-3.3302312292965617E-3</v>
      </c>
      <c r="H31" s="17">
        <f t="shared" si="4"/>
        <v>9.9500569916341347E-2</v>
      </c>
      <c r="I31" s="18">
        <f t="shared" si="4"/>
        <v>8.4105433282456302E-2</v>
      </c>
      <c r="J31" s="19">
        <f t="shared" si="4"/>
        <v>-8.1792029568695454E-2</v>
      </c>
      <c r="K31" s="68">
        <f t="shared" si="4"/>
        <v>1.8107510299703512E-2</v>
      </c>
      <c r="L31" s="69">
        <f t="shared" si="4"/>
        <v>-5.4188923718560041E-3</v>
      </c>
      <c r="M31" s="22">
        <f t="shared" si="4"/>
        <v>-0.10341066090106543</v>
      </c>
      <c r="N31" s="74">
        <f t="shared" si="4"/>
        <v>5.1367371686864682E-3</v>
      </c>
      <c r="O31" s="71">
        <f t="shared" si="4"/>
        <v>-6.5810351367439082E-2</v>
      </c>
      <c r="P31" s="95">
        <f t="shared" si="4"/>
        <v>-1.2075613310817674E-2</v>
      </c>
      <c r="Q31" s="26">
        <f t="shared" si="4"/>
        <v>-7.1052647768874502E-2</v>
      </c>
      <c r="R31" s="73">
        <f t="shared" si="4"/>
        <v>3.1409015031637524E-2</v>
      </c>
    </row>
    <row r="32" spans="1:19">
      <c r="A32" s="10" t="s">
        <v>24</v>
      </c>
      <c r="B32" s="66">
        <f t="shared" si="4"/>
        <v>-6.1903140414078885E-2</v>
      </c>
      <c r="C32" s="31">
        <f t="shared" si="4"/>
        <v>-5.118476227892322E-2</v>
      </c>
      <c r="D32" s="13">
        <f t="shared" si="4"/>
        <v>8.5800694578335376E-3</v>
      </c>
      <c r="E32" s="14">
        <f t="shared" si="4"/>
        <v>7.2117528658783832E-4</v>
      </c>
      <c r="F32" s="15">
        <f t="shared" si="4"/>
        <v>3.5328170752679515E-2</v>
      </c>
      <c r="G32" s="14">
        <f t="shared" si="4"/>
        <v>-1.8554145420366597E-2</v>
      </c>
      <c r="H32" s="17">
        <f t="shared" si="4"/>
        <v>6.6771644361169072E-2</v>
      </c>
      <c r="I32" s="18">
        <f t="shared" si="4"/>
        <v>-5.1961533147297956E-2</v>
      </c>
      <c r="J32" s="19">
        <f t="shared" si="4"/>
        <v>1.6710199589303368E-2</v>
      </c>
      <c r="K32" s="68">
        <f t="shared" si="4"/>
        <v>-9.2262076288965517E-2</v>
      </c>
      <c r="L32" s="69">
        <f t="shared" si="4"/>
        <v>-5.4963051200253757E-2</v>
      </c>
      <c r="M32" s="22">
        <f t="shared" si="4"/>
        <v>0.11959057816370491</v>
      </c>
      <c r="N32" s="74">
        <f t="shared" si="4"/>
        <v>1.0355009847987026E-2</v>
      </c>
      <c r="O32" s="71">
        <f t="shared" si="4"/>
        <v>-4.4523984348321333E-2</v>
      </c>
      <c r="P32" s="95">
        <f t="shared" si="4"/>
        <v>9.3131129763023623E-2</v>
      </c>
      <c r="Q32" s="26">
        <f t="shared" si="4"/>
        <v>6.2921770379379918E-2</v>
      </c>
      <c r="R32" s="73">
        <f t="shared" si="4"/>
        <v>-7.1287003813302044E-3</v>
      </c>
    </row>
    <row r="33" spans="1:21">
      <c r="A33" s="10" t="s">
        <v>25</v>
      </c>
      <c r="B33" s="66">
        <f t="shared" si="4"/>
        <v>-0.11606838827639791</v>
      </c>
      <c r="C33" s="31">
        <f t="shared" si="4"/>
        <v>5.4169547228903853E-2</v>
      </c>
      <c r="D33" s="13">
        <f t="shared" si="4"/>
        <v>-4.7563571838777761E-2</v>
      </c>
      <c r="E33" s="14">
        <f t="shared" si="4"/>
        <v>-2.143126671659084E-2</v>
      </c>
      <c r="F33" s="15">
        <f t="shared" si="4"/>
        <v>-4.9096425068430448E-2</v>
      </c>
      <c r="G33" s="14">
        <f t="shared" si="4"/>
        <v>2.7117597152843488E-2</v>
      </c>
      <c r="H33" s="17">
        <f t="shared" si="4"/>
        <v>-4.8921897828126497E-2</v>
      </c>
      <c r="I33" s="18">
        <f t="shared" si="4"/>
        <v>6.2213430739699177E-2</v>
      </c>
      <c r="J33" s="19">
        <f t="shared" si="4"/>
        <v>-6.4593227652219462E-2</v>
      </c>
      <c r="K33" s="68">
        <f t="shared" si="4"/>
        <v>0.11468089856478891</v>
      </c>
      <c r="L33" s="69">
        <f t="shared" si="4"/>
        <v>0.13082754440623781</v>
      </c>
      <c r="M33" s="22">
        <f t="shared" si="4"/>
        <v>4.5098618797738695E-2</v>
      </c>
      <c r="N33" s="74">
        <f t="shared" si="4"/>
        <v>-6.530994400187129E-2</v>
      </c>
      <c r="O33" s="71">
        <f t="shared" si="4"/>
        <v>-8.8515809521164696E-2</v>
      </c>
      <c r="P33" s="95">
        <f t="shared" si="4"/>
        <v>-9.8239342119945158E-2</v>
      </c>
      <c r="Q33" s="26">
        <f t="shared" si="4"/>
        <v>2.7682201601388744E-2</v>
      </c>
      <c r="R33" s="73">
        <f t="shared" si="4"/>
        <v>-2.639755808781407E-2</v>
      </c>
    </row>
    <row r="34" spans="1:21">
      <c r="A34" s="10" t="s">
        <v>26</v>
      </c>
      <c r="B34" s="66">
        <f t="shared" si="4"/>
        <v>0</v>
      </c>
      <c r="C34" s="31">
        <f t="shared" si="4"/>
        <v>1.4923924749903126E-3</v>
      </c>
      <c r="D34" s="13">
        <f t="shared" si="4"/>
        <v>7.4562021157789496E-2</v>
      </c>
      <c r="E34" s="14">
        <f t="shared" si="4"/>
        <v>2.4244638903484023E-2</v>
      </c>
      <c r="F34" s="15">
        <f t="shared" si="4"/>
        <v>-3.7619651910266803E-2</v>
      </c>
      <c r="G34" s="14">
        <f t="shared" si="4"/>
        <v>-1.8554145420366597E-2</v>
      </c>
      <c r="H34" s="17">
        <f t="shared" si="4"/>
        <v>0.11039579351386652</v>
      </c>
      <c r="I34" s="18">
        <f t="shared" si="4"/>
        <v>0.18609060378905562</v>
      </c>
      <c r="J34" s="19">
        <f t="shared" si="4"/>
        <v>-6.3029700205267089E-2</v>
      </c>
      <c r="K34" s="68">
        <f t="shared" si="4"/>
        <v>5.9496105270454396E-2</v>
      </c>
      <c r="L34" s="69">
        <f t="shared" si="4"/>
        <v>0.13082754440623781</v>
      </c>
      <c r="M34" s="22">
        <f t="shared" si="4"/>
        <v>-0.14563771354837815</v>
      </c>
      <c r="N34" s="74">
        <f t="shared" si="4"/>
        <v>4.6882918603091107E-2</v>
      </c>
      <c r="O34" s="71">
        <f t="shared" si="4"/>
        <v>-1.1884888252340752E-2</v>
      </c>
      <c r="P34" s="95">
        <f t="shared" si="4"/>
        <v>3.672691344841527E-2</v>
      </c>
      <c r="Q34" s="26">
        <f t="shared" si="4"/>
        <v>6.0455898003843392E-2</v>
      </c>
      <c r="R34" s="73">
        <f t="shared" si="4"/>
        <v>-1.1790520794189201E-2</v>
      </c>
    </row>
    <row r="35" spans="1:21">
      <c r="A35" s="10" t="s">
        <v>27</v>
      </c>
      <c r="B35" s="66">
        <f t="shared" si="4"/>
        <v>0</v>
      </c>
      <c r="C35" s="31">
        <f t="shared" si="4"/>
        <v>7.6745470694866799E-2</v>
      </c>
      <c r="D35" s="13">
        <f t="shared" si="4"/>
        <v>6.6544014155862391E-2</v>
      </c>
      <c r="E35" s="14">
        <f t="shared" si="4"/>
        <v>7.2576027386679148E-2</v>
      </c>
      <c r="F35" s="15">
        <f t="shared" si="4"/>
        <v>-9.400769309530696E-2</v>
      </c>
      <c r="G35" s="14">
        <f t="shared" si="4"/>
        <v>-4.1390016706971643E-2</v>
      </c>
      <c r="H35" s="17">
        <f t="shared" si="4"/>
        <v>-1.4395930195258576E-3</v>
      </c>
      <c r="I35" s="18">
        <f t="shared" si="4"/>
        <v>-3.0599841807011079E-2</v>
      </c>
      <c r="J35" s="19">
        <f t="shared" si="4"/>
        <v>-5.8339117864410012E-2</v>
      </c>
      <c r="K35" s="68">
        <f t="shared" si="4"/>
        <v>5.9496105270454396E-2</v>
      </c>
      <c r="L35" s="69">
        <f t="shared" si="4"/>
        <v>-1.7804932078955442E-2</v>
      </c>
      <c r="M35" s="22">
        <f t="shared" si="4"/>
        <v>-9.5737329865491577E-2</v>
      </c>
      <c r="N35" s="74">
        <f t="shared" si="4"/>
        <v>-3.4000307926067855E-2</v>
      </c>
      <c r="O35" s="71">
        <f t="shared" si="4"/>
        <v>-4.3104893213713483E-2</v>
      </c>
      <c r="P35" s="95">
        <f t="shared" si="4"/>
        <v>7.3472026309351804E-2</v>
      </c>
      <c r="Q35" s="26">
        <f t="shared" si="4"/>
        <v>-1.3662878064162312E-2</v>
      </c>
      <c r="R35" s="73">
        <f t="shared" si="4"/>
        <v>-7.9853098821930563E-2</v>
      </c>
    </row>
    <row r="36" spans="1:21">
      <c r="A36" s="10" t="s">
        <v>28</v>
      </c>
      <c r="B36" s="66">
        <f t="shared" si="4"/>
        <v>5.4165247862319028E-2</v>
      </c>
      <c r="C36" s="31">
        <f t="shared" si="4"/>
        <v>-6.0329153469973361E-3</v>
      </c>
      <c r="D36" s="13">
        <f t="shared" si="4"/>
        <v>-7.4255544344067212E-2</v>
      </c>
      <c r="E36" s="14">
        <f t="shared" si="4"/>
        <v>-6.6740882115585112E-2</v>
      </c>
      <c r="F36" s="15">
        <f t="shared" si="4"/>
        <v>-1.1305997276150392E-2</v>
      </c>
      <c r="G36" s="14">
        <f t="shared" si="4"/>
        <v>-3.377805961143663E-2</v>
      </c>
      <c r="H36" s="17">
        <f t="shared" si="4"/>
        <v>6.2073332490058454E-2</v>
      </c>
      <c r="I36" s="18">
        <f t="shared" si="4"/>
        <v>-8.072255063800711E-2</v>
      </c>
      <c r="J36" s="19">
        <f t="shared" si="4"/>
        <v>2.6384525667321281E-3</v>
      </c>
      <c r="K36" s="68">
        <f t="shared" si="4"/>
        <v>4.3113119761198837E-3</v>
      </c>
      <c r="L36" s="69">
        <f t="shared" si="4"/>
        <v>-0.1045072100286515</v>
      </c>
      <c r="M36" s="22">
        <f t="shared" si="4"/>
        <v>9.8701186939025881E-2</v>
      </c>
      <c r="N36" s="74">
        <f t="shared" si="4"/>
        <v>-8.0964762039773042E-2</v>
      </c>
      <c r="O36" s="71">
        <f t="shared" si="4"/>
        <v>9.401478766777006E-3</v>
      </c>
      <c r="P36" s="95">
        <f t="shared" si="4"/>
        <v>-4.348412232842689E-2</v>
      </c>
      <c r="Q36" s="26">
        <f t="shared" si="4"/>
        <v>3.1728682937985878E-2</v>
      </c>
      <c r="R36" s="73">
        <f t="shared" si="4"/>
        <v>3.948950374725977E-2</v>
      </c>
    </row>
    <row r="37" spans="1:21">
      <c r="A37" s="10" t="s">
        <v>29</v>
      </c>
      <c r="B37" s="66">
        <f t="shared" si="4"/>
        <v>6.9641032965838748E-2</v>
      </c>
      <c r="C37" s="31">
        <f t="shared" si="4"/>
        <v>1.4923924749903126E-3</v>
      </c>
      <c r="D37" s="13">
        <f t="shared" si="4"/>
        <v>5.6456903187350844E-3</v>
      </c>
      <c r="E37" s="14">
        <f t="shared" si="4"/>
        <v>1.8800866574984351E-2</v>
      </c>
      <c r="F37" s="15">
        <f t="shared" si="4"/>
        <v>6.9857855855681272E-2</v>
      </c>
      <c r="G37" s="14">
        <f t="shared" si="4"/>
        <v>0.16413282487247371</v>
      </c>
      <c r="H37" s="17">
        <f t="shared" si="4"/>
        <v>-0.10921449576436114</v>
      </c>
      <c r="I37" s="18">
        <f t="shared" si="4"/>
        <v>-7.614451601392816E-2</v>
      </c>
      <c r="J37" s="19">
        <f t="shared" si="4"/>
        <v>4.3290166187493574E-2</v>
      </c>
      <c r="K37" s="68">
        <f t="shared" si="4"/>
        <v>-5.0873481318214633E-2</v>
      </c>
      <c r="L37" s="69">
        <f t="shared" si="4"/>
        <v>-5.4963051200253757E-2</v>
      </c>
      <c r="M37" s="22">
        <f t="shared" si="4"/>
        <v>7.374044756351307E-2</v>
      </c>
      <c r="N37" s="74">
        <f t="shared" si="4"/>
        <v>-9.5315011907849606E-2</v>
      </c>
      <c r="O37" s="71">
        <f t="shared" si="4"/>
        <v>3.0687845785894764E-2</v>
      </c>
      <c r="P37" s="95">
        <f t="shared" si="4"/>
        <v>-7.804077910571576E-2</v>
      </c>
      <c r="Q37" s="26">
        <f t="shared" si="4"/>
        <v>-3.8114253067171963E-2</v>
      </c>
      <c r="R37" s="73">
        <f t="shared" si="4"/>
        <v>-2.8883862308005524E-2</v>
      </c>
    </row>
    <row r="38" spans="1:21">
      <c r="A38" s="10" t="s">
        <v>30</v>
      </c>
      <c r="B38" s="66">
        <f t="shared" si="4"/>
        <v>-1.5475785103519721E-2</v>
      </c>
      <c r="C38" s="31">
        <f t="shared" si="4"/>
        <v>-7.3760685744886173E-2</v>
      </c>
      <c r="D38" s="13">
        <f t="shared" si="4"/>
        <v>7.0577191040819401E-2</v>
      </c>
      <c r="E38" s="14">
        <f t="shared" si="4"/>
        <v>-3.1916702514715137E-2</v>
      </c>
      <c r="F38" s="15">
        <f t="shared" si="4"/>
        <v>-5.4115576837442586E-2</v>
      </c>
      <c r="G38" s="14">
        <f t="shared" si="4"/>
        <v>1.9505640057308475E-2</v>
      </c>
      <c r="H38" s="17">
        <f t="shared" si="4"/>
        <v>6.6781995678910508E-2</v>
      </c>
      <c r="I38" s="18">
        <f t="shared" si="4"/>
        <v>0.11332646066079002</v>
      </c>
      <c r="J38" s="19">
        <f t="shared" si="4"/>
        <v>7.1433660232636045E-2</v>
      </c>
      <c r="K38" s="68">
        <f t="shared" si="4"/>
        <v>-3.7077282994631006E-2</v>
      </c>
      <c r="L38" s="69">
        <f t="shared" si="4"/>
        <v>-5.4188923718560041E-3</v>
      </c>
      <c r="M38" s="22">
        <f t="shared" si="4"/>
        <v>-0.10812013486310493</v>
      </c>
      <c r="N38" s="74">
        <f t="shared" si="4"/>
        <v>4.8187486772916184E-2</v>
      </c>
      <c r="O38" s="71">
        <f t="shared" si="4"/>
        <v>-4.878125775214489E-2</v>
      </c>
      <c r="P38" s="95">
        <f t="shared" si="4"/>
        <v>-3.9066405279836652E-2</v>
      </c>
      <c r="Q38" s="26">
        <f t="shared" si="4"/>
        <v>-4.1768488282852047E-2</v>
      </c>
      <c r="R38" s="73">
        <f t="shared" si="4"/>
        <v>3.3021227924418781E-4</v>
      </c>
    </row>
    <row r="39" spans="1:21">
      <c r="A39" s="10" t="s">
        <v>31</v>
      </c>
      <c r="B39" s="66">
        <f t="shared" si="4"/>
        <v>5.4165247862319028E-2</v>
      </c>
      <c r="C39" s="31">
        <f t="shared" si="4"/>
        <v>9.1796086338842092E-2</v>
      </c>
      <c r="D39" s="13">
        <f t="shared" si="4"/>
        <v>-7.6198510191234164E-2</v>
      </c>
      <c r="E39" s="14">
        <f t="shared" si="4"/>
        <v>4.417385610960254E-2</v>
      </c>
      <c r="F39" s="15">
        <f t="shared" si="4"/>
        <v>-8.4473700132682766E-2</v>
      </c>
      <c r="G39" s="14">
        <f t="shared" si="4"/>
        <v>-3.377805961143663E-2</v>
      </c>
      <c r="H39" s="17">
        <f t="shared" si="4"/>
        <v>-1.5641365338790961E-2</v>
      </c>
      <c r="I39" s="18">
        <f t="shared" si="4"/>
        <v>2.0572540989041554E-2</v>
      </c>
      <c r="J39" s="19">
        <f t="shared" si="4"/>
        <v>3.5472528952731737E-2</v>
      </c>
      <c r="K39" s="68">
        <f t="shared" si="4"/>
        <v>-2.3281084671047374E-2</v>
      </c>
      <c r="L39" s="69">
        <f t="shared" si="4"/>
        <v>-5.4188923718560041E-3</v>
      </c>
      <c r="M39" s="22">
        <f t="shared" si="4"/>
        <v>-3.187728484159888E-2</v>
      </c>
      <c r="N39" s="74">
        <f t="shared" si="4"/>
        <v>0.16951232656665463</v>
      </c>
      <c r="O39" s="71">
        <f t="shared" si="4"/>
        <v>6.04887596126596E-2</v>
      </c>
      <c r="P39" s="95">
        <f t="shared" si="4"/>
        <v>6.9889532007993804E-2</v>
      </c>
      <c r="Q39" s="26">
        <f t="shared" si="4"/>
        <v>-5.8893165636725114E-2</v>
      </c>
      <c r="R39" s="73">
        <f t="shared" si="4"/>
        <v>1.8045129848108386E-2</v>
      </c>
    </row>
    <row r="40" spans="1:21">
      <c r="A40" s="10" t="s">
        <v>32</v>
      </c>
      <c r="B40" s="66">
        <f t="shared" si="4"/>
        <v>-3.0951570207039442E-2</v>
      </c>
      <c r="C40" s="31">
        <f t="shared" si="4"/>
        <v>1.4923924749903126E-3</v>
      </c>
      <c r="D40" s="13">
        <f t="shared" si="4"/>
        <v>2.8033741837187747E-2</v>
      </c>
      <c r="E40" s="14">
        <f t="shared" si="4"/>
        <v>-2.2726427869828779E-2</v>
      </c>
      <c r="F40" s="15">
        <f t="shared" si="4"/>
        <v>5.1079254834975579E-2</v>
      </c>
      <c r="G40" s="14">
        <f t="shared" si="4"/>
        <v>-1.8554145420366597E-2</v>
      </c>
      <c r="H40" s="17">
        <f t="shared" si="4"/>
        <v>-1.4878322820716572E-2</v>
      </c>
      <c r="I40" s="18">
        <f t="shared" si="4"/>
        <v>-1.5280720372894244E-2</v>
      </c>
      <c r="J40" s="19">
        <f t="shared" si="4"/>
        <v>-3.615657221077327E-3</v>
      </c>
      <c r="K40" s="68">
        <f t="shared" si="4"/>
        <v>-3.7077282994631006E-2</v>
      </c>
      <c r="L40" s="69">
        <f t="shared" si="4"/>
        <v>-4.2577011493154321E-2</v>
      </c>
      <c r="M40" s="22">
        <f t="shared" si="4"/>
        <v>-1.744825823449906E-2</v>
      </c>
      <c r="N40" s="74">
        <f t="shared" si="4"/>
        <v>-5.2998081899146938E-3</v>
      </c>
      <c r="O40" s="71">
        <f t="shared" si="4"/>
        <v>4.9136030535796828E-2</v>
      </c>
      <c r="P40" s="95">
        <f t="shared" si="4"/>
        <v>1.2758353125778631E-2</v>
      </c>
      <c r="Q40" s="26">
        <f t="shared" si="4"/>
        <v>-3.9632488059803284E-3</v>
      </c>
      <c r="R40" s="73">
        <f t="shared" si="4"/>
        <v>3.4206107279352901E-2</v>
      </c>
    </row>
    <row r="41" spans="1:21">
      <c r="A41" s="30" t="s">
        <v>33</v>
      </c>
      <c r="B41" s="66">
        <f t="shared" si="4"/>
        <v>3.8689462758799302E-2</v>
      </c>
      <c r="C41" s="31">
        <f t="shared" si="4"/>
        <v>-2.2385887124854901E-2</v>
      </c>
      <c r="D41" s="13">
        <f t="shared" si="4"/>
        <v>-4.4871673329202444E-2</v>
      </c>
      <c r="E41" s="14">
        <f t="shared" si="4"/>
        <v>-6.5170561902820863E-3</v>
      </c>
      <c r="F41" s="15">
        <f t="shared" si="4"/>
        <v>-4.5796451118100406E-2</v>
      </c>
      <c r="G41" s="14">
        <f t="shared" si="4"/>
        <v>-1.0942188324831584E-2</v>
      </c>
      <c r="H41" s="17">
        <f t="shared" si="4"/>
        <v>-6.1181185092883283E-2</v>
      </c>
      <c r="I41" s="18">
        <f t="shared" si="4"/>
        <v>-8.3073114452049526E-2</v>
      </c>
      <c r="J41" s="19">
        <f t="shared" si="4"/>
        <v>1.8273727036255752E-2</v>
      </c>
      <c r="K41" s="68">
        <f t="shared" si="4"/>
        <v>0.11468089856478891</v>
      </c>
      <c r="L41" s="69">
        <f t="shared" si="4"/>
        <v>-5.4188923718560041E-3</v>
      </c>
      <c r="M41" s="22">
        <f t="shared" si="4"/>
        <v>4.0950801024900261E-3</v>
      </c>
      <c r="N41" s="74">
        <f t="shared" si="4"/>
        <v>-8.1535510614090043E-5</v>
      </c>
      <c r="O41" s="71">
        <f t="shared" si="4"/>
        <v>2.7849663516679071E-2</v>
      </c>
      <c r="P41" s="95">
        <f t="shared" si="4"/>
        <v>-6.4474515587580189E-2</v>
      </c>
      <c r="Q41" s="26">
        <f t="shared" si="4"/>
        <v>4.649829487124159E-3</v>
      </c>
      <c r="R41" s="73">
        <f t="shared" si="4"/>
        <v>-3.7100320785669349E-3</v>
      </c>
    </row>
    <row r="42" spans="1:21">
      <c r="A42" s="91" t="s">
        <v>58</v>
      </c>
      <c r="B42" s="52">
        <f>MIN(B26:B41)</f>
        <v>-0.11606838827639791</v>
      </c>
      <c r="C42" s="52">
        <f t="shared" ref="C42:R42" si="5">MIN(C26:C41)</f>
        <v>-7.3760685744886173E-2</v>
      </c>
      <c r="D42" s="52">
        <f>MAX(D26:D41)</f>
        <v>8.9886545597734846E-2</v>
      </c>
      <c r="E42" s="52">
        <f>MAX(E26:E41)</f>
        <v>7.2576027386679148E-2</v>
      </c>
      <c r="F42" s="52">
        <f t="shared" si="5"/>
        <v>-9.400769309530696E-2</v>
      </c>
      <c r="G42" s="52">
        <f t="shared" si="5"/>
        <v>-4.1390016706971643E-2</v>
      </c>
      <c r="H42" s="52">
        <f>MAX(H26:H41)</f>
        <v>0.11039579351386652</v>
      </c>
      <c r="I42" s="52">
        <f>MAX(I26:I41)</f>
        <v>0.18609060378905562</v>
      </c>
      <c r="J42" s="52">
        <f t="shared" si="5"/>
        <v>-8.1792029568695454E-2</v>
      </c>
      <c r="K42" s="52">
        <f>MAX(K26:K41)</f>
        <v>0.11468089856478891</v>
      </c>
      <c r="L42" s="52">
        <f>MAX(L26:L41)</f>
        <v>0.13082754440623781</v>
      </c>
      <c r="M42" s="52">
        <f t="shared" si="5"/>
        <v>-0.14563771354837815</v>
      </c>
      <c r="N42" s="52">
        <f>MIN(N26:N41)</f>
        <v>-0.13836576151207938</v>
      </c>
      <c r="O42" s="52">
        <f t="shared" si="5"/>
        <v>-8.8515809521164696E-2</v>
      </c>
      <c r="P42" s="52">
        <f t="shared" si="5"/>
        <v>-0.10130630016102844</v>
      </c>
      <c r="Q42" s="52">
        <f>MAX(Q26:Q41)</f>
        <v>6.2921770379379918E-2</v>
      </c>
      <c r="R42" s="52">
        <f t="shared" si="5"/>
        <v>-7.9853098821930563E-2</v>
      </c>
    </row>
    <row r="43" spans="1:21" ht="16.5">
      <c r="A43" s="91" t="s">
        <v>59</v>
      </c>
      <c r="B43" s="52">
        <f>MAX(B26:B41)</f>
        <v>8.5116818069358474E-2</v>
      </c>
      <c r="C43" s="52">
        <f t="shared" ref="C43:R43" si="6">MAX(C26:C41)</f>
        <v>9.1796086338842092E-2</v>
      </c>
      <c r="D43" s="52">
        <f>MIN(D26:D41)</f>
        <v>-9.2473977714619904E-2</v>
      </c>
      <c r="E43" s="52">
        <f>MIN(E26:E41)</f>
        <v>-8.5273288263712124E-2</v>
      </c>
      <c r="F43" s="52">
        <f t="shared" si="6"/>
        <v>9.299196263864036E-2</v>
      </c>
      <c r="G43" s="52">
        <f t="shared" si="6"/>
        <v>0.16413282487247371</v>
      </c>
      <c r="H43" s="52">
        <f>MIN(H26:H41)</f>
        <v>-0.10921449576436114</v>
      </c>
      <c r="I43" s="52">
        <f>MIN(I26:I41)</f>
        <v>-0.11970020258744607</v>
      </c>
      <c r="J43" s="52">
        <f t="shared" si="6"/>
        <v>0.10114068172473097</v>
      </c>
      <c r="K43" s="52">
        <f>MIN(K26:K41)</f>
        <v>-9.2262076288965517E-2</v>
      </c>
      <c r="L43" s="52">
        <f>MIN(L26:L41)</f>
        <v>-0.1045072100286515</v>
      </c>
      <c r="M43" s="52">
        <f t="shared" si="6"/>
        <v>0.14717765352252749</v>
      </c>
      <c r="N43" s="52">
        <f>MAX(N26:N41)</f>
        <v>0.16951232656665463</v>
      </c>
      <c r="O43" s="52">
        <f t="shared" si="6"/>
        <v>0.13711968088148349</v>
      </c>
      <c r="P43" s="52">
        <f t="shared" si="6"/>
        <v>0.13253421638795423</v>
      </c>
      <c r="Q43" s="52">
        <f>MIN(Q26:Q41)</f>
        <v>-7.1052647768874502E-2</v>
      </c>
      <c r="R43" s="52">
        <f t="shared" si="6"/>
        <v>0.11749729865576698</v>
      </c>
      <c r="S43" t="s">
        <v>60</v>
      </c>
      <c r="T43" t="s">
        <v>61</v>
      </c>
    </row>
    <row r="44" spans="1:21">
      <c r="A44" s="91" t="s">
        <v>62</v>
      </c>
      <c r="B44" s="52">
        <f>(B42-B43) ^ 2</f>
        <v>4.0475487252384569E-2</v>
      </c>
      <c r="C44" s="52">
        <f t="shared" ref="C44:R44" si="7">(C42-C43) ^ 2</f>
        <v>2.7409044782783547E-2</v>
      </c>
      <c r="D44" s="52">
        <f t="shared" si="7"/>
        <v>3.325536046275588E-2</v>
      </c>
      <c r="E44" s="52">
        <f t="shared" si="7"/>
        <v>2.4916406451296863E-2</v>
      </c>
      <c r="F44" s="52">
        <f t="shared" si="7"/>
        <v>3.496887124461482E-2</v>
      </c>
      <c r="G44" s="52">
        <f t="shared" si="7"/>
        <v>4.2239638410889797E-2</v>
      </c>
      <c r="H44" s="52">
        <f t="shared" si="7"/>
        <v>4.8228679156866842E-2</v>
      </c>
      <c r="I44" s="52">
        <f t="shared" si="7"/>
        <v>9.3508017264391147E-2</v>
      </c>
      <c r="J44" s="52">
        <f t="shared" si="7"/>
        <v>3.3464376861164102E-2</v>
      </c>
      <c r="K44" s="52">
        <f t="shared" si="7"/>
        <v>4.282539484132164E-2</v>
      </c>
      <c r="L44" s="52">
        <f t="shared" si="7"/>
        <v>5.538244664492966E-2</v>
      </c>
      <c r="M44" s="52">
        <f t="shared" si="7"/>
        <v>8.5740839192869192E-2</v>
      </c>
      <c r="N44" s="52">
        <f t="shared" si="7"/>
        <v>9.47889171190167E-2</v>
      </c>
      <c r="O44" s="52">
        <f t="shared" si="7"/>
        <v>5.091137452924354E-2</v>
      </c>
      <c r="P44" s="52">
        <f t="shared" si="7"/>
        <v>5.4681387179895048E-2</v>
      </c>
      <c r="Q44" s="52">
        <f t="shared" si="7"/>
        <v>1.7949144718163324E-2</v>
      </c>
      <c r="R44" s="52">
        <f t="shared" si="7"/>
        <v>3.8947179384605214E-2</v>
      </c>
      <c r="S44" s="52">
        <f>SUM(B44:R44)</f>
        <v>0.81969256549719194</v>
      </c>
      <c r="T44" s="52">
        <f>S44^0.5</f>
        <v>0.90536874559330349</v>
      </c>
    </row>
    <row r="46" spans="1:21">
      <c r="B46" s="64" t="s">
        <v>40</v>
      </c>
      <c r="C46" s="64" t="s">
        <v>40</v>
      </c>
      <c r="D46" s="65" t="s">
        <v>43</v>
      </c>
      <c r="E46" s="65" t="s">
        <v>43</v>
      </c>
      <c r="F46" s="64" t="s">
        <v>40</v>
      </c>
      <c r="G46" s="64" t="s">
        <v>40</v>
      </c>
      <c r="H46" s="65" t="s">
        <v>43</v>
      </c>
      <c r="I46" s="65" t="s">
        <v>43</v>
      </c>
      <c r="J46" s="64" t="s">
        <v>40</v>
      </c>
      <c r="K46" s="65" t="s">
        <v>43</v>
      </c>
      <c r="L46" s="65" t="s">
        <v>43</v>
      </c>
      <c r="M46" s="56" t="s">
        <v>40</v>
      </c>
      <c r="N46" s="64" t="s">
        <v>40</v>
      </c>
      <c r="O46" s="56" t="s">
        <v>40</v>
      </c>
      <c r="P46" s="56" t="s">
        <v>40</v>
      </c>
      <c r="Q46" s="65" t="s">
        <v>43</v>
      </c>
      <c r="R46" s="56" t="s">
        <v>40</v>
      </c>
    </row>
    <row r="47" spans="1:21" ht="16.5">
      <c r="A47" s="1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3" t="s">
        <v>7</v>
      </c>
      <c r="I47" s="3" t="s">
        <v>8</v>
      </c>
      <c r="J47" s="4" t="s">
        <v>9</v>
      </c>
      <c r="K47" s="5" t="s">
        <v>10</v>
      </c>
      <c r="L47" s="5" t="s">
        <v>11</v>
      </c>
      <c r="M47" s="6" t="s">
        <v>12</v>
      </c>
      <c r="N47" s="6" t="s">
        <v>13</v>
      </c>
      <c r="O47" s="6" t="s">
        <v>14</v>
      </c>
      <c r="P47" s="7" t="s">
        <v>15</v>
      </c>
      <c r="Q47" s="8" t="s">
        <v>16</v>
      </c>
      <c r="R47" s="9" t="s">
        <v>17</v>
      </c>
      <c r="S47" t="s">
        <v>63</v>
      </c>
      <c r="T47" s="92" t="s">
        <v>64</v>
      </c>
      <c r="U47" t="s">
        <v>65</v>
      </c>
    </row>
    <row r="48" spans="1:21">
      <c r="A48" s="10" t="s">
        <v>18</v>
      </c>
      <c r="B48" s="66">
        <f>(B26-B$42) ^ 2</f>
        <v>1.3471870757080664E-2</v>
      </c>
      <c r="C48" s="31">
        <f t="shared" ref="C48:R48" si="8">(C26-C$42) ^ 2</f>
        <v>9.570513570847974E-3</v>
      </c>
      <c r="D48" s="13">
        <f t="shared" si="8"/>
        <v>2.1860132456405841E-2</v>
      </c>
      <c r="E48" s="14">
        <f t="shared" si="8"/>
        <v>9.5872516685309491E-3</v>
      </c>
      <c r="F48" s="15">
        <f t="shared" si="8"/>
        <v>1.2574068456051633E-2</v>
      </c>
      <c r="G48" s="14">
        <f t="shared" si="8"/>
        <v>1.4485472706066468E-3</v>
      </c>
      <c r="H48" s="17">
        <f t="shared" si="8"/>
        <v>3.0311686027797817E-2</v>
      </c>
      <c r="I48" s="18">
        <f t="shared" si="8"/>
        <v>9.3508017264391147E-2</v>
      </c>
      <c r="J48" s="19">
        <f t="shared" si="8"/>
        <v>1.5278862983583584E-3</v>
      </c>
      <c r="K48" s="68">
        <f t="shared" si="8"/>
        <v>1.9033508818365168E-2</v>
      </c>
      <c r="L48" s="69">
        <f t="shared" si="8"/>
        <v>2.2091613066121528E-2</v>
      </c>
      <c r="M48" s="22">
        <f t="shared" si="8"/>
        <v>8.5740839192869192E-2</v>
      </c>
      <c r="N48" s="74">
        <f t="shared" si="8"/>
        <v>0</v>
      </c>
      <c r="O48" s="71">
        <f t="shared" si="8"/>
        <v>4.8351809756225564E-3</v>
      </c>
      <c r="P48" s="75">
        <f t="shared" si="8"/>
        <v>0</v>
      </c>
      <c r="Q48" s="26">
        <f t="shared" si="8"/>
        <v>1.5317336749477728E-3</v>
      </c>
      <c r="R48" s="73">
        <f t="shared" si="8"/>
        <v>1.2172653684530649E-2</v>
      </c>
      <c r="S48" s="52">
        <f>SUM(B48:R48)</f>
        <v>0.33926550318252791</v>
      </c>
      <c r="T48" s="52">
        <f>S48^0.5</f>
        <v>0.58246502314089887</v>
      </c>
      <c r="U48" s="97">
        <f>1-T48/$T$44</f>
        <v>0.35665437317565052</v>
      </c>
    </row>
    <row r="49" spans="1:21">
      <c r="A49" s="10" t="s">
        <v>19</v>
      </c>
      <c r="B49" s="66">
        <f t="shared" ref="B49:R63" si="9">(B27-B$42) ^ 2</f>
        <v>4.0475487252384569E-2</v>
      </c>
      <c r="C49" s="31">
        <f t="shared" si="9"/>
        <v>2.2652103126267392E-2</v>
      </c>
      <c r="D49" s="13">
        <f t="shared" si="9"/>
        <v>1.0949686700404184E-2</v>
      </c>
      <c r="E49" s="14">
        <f t="shared" si="9"/>
        <v>2.4916406451296863E-2</v>
      </c>
      <c r="F49" s="15">
        <f t="shared" si="9"/>
        <v>1.3762790419216898E-2</v>
      </c>
      <c r="G49" s="14">
        <f t="shared" si="9"/>
        <v>3.7082810127530147E-3</v>
      </c>
      <c r="H49" s="17">
        <f t="shared" si="9"/>
        <v>2.4187378545862552E-2</v>
      </c>
      <c r="I49" s="18">
        <f t="shared" si="9"/>
        <v>5.4037866256486787E-2</v>
      </c>
      <c r="J49" s="19">
        <f t="shared" si="9"/>
        <v>3.9113889237973971E-3</v>
      </c>
      <c r="K49" s="68">
        <f t="shared" si="9"/>
        <v>1.5417142142875791E-2</v>
      </c>
      <c r="L49" s="69">
        <f t="shared" si="9"/>
        <v>2.5926962556767619E-2</v>
      </c>
      <c r="M49" s="22">
        <f t="shared" si="9"/>
        <v>1.6914659076934336E-2</v>
      </c>
      <c r="N49" s="74">
        <f t="shared" si="9"/>
        <v>4.9184855370934755E-2</v>
      </c>
      <c r="O49" s="71">
        <f t="shared" si="9"/>
        <v>5.4453683290643009E-3</v>
      </c>
      <c r="P49" s="75">
        <f t="shared" si="9"/>
        <v>3.556846604207662E-2</v>
      </c>
      <c r="Q49" s="26">
        <f t="shared" si="9"/>
        <v>8.2909504684213636E-4</v>
      </c>
      <c r="R49" s="73">
        <f t="shared" si="9"/>
        <v>8.1753097231396427E-4</v>
      </c>
      <c r="S49" s="52">
        <f t="shared" ref="S49:S63" si="10">SUM(B49:R49)</f>
        <v>0.34870546822627918</v>
      </c>
      <c r="T49" s="52">
        <f t="shared" ref="T49:T63" si="11">S49^0.5</f>
        <v>0.59051288574109806</v>
      </c>
      <c r="U49" s="97">
        <f t="shared" ref="U49:U63" si="12">1-T49/$T$44</f>
        <v>0.34776532919288594</v>
      </c>
    </row>
    <row r="50" spans="1:21">
      <c r="A50" s="10" t="s">
        <v>20</v>
      </c>
      <c r="B50" s="66">
        <f t="shared" si="9"/>
        <v>2.1614868192471642E-2</v>
      </c>
      <c r="C50" s="31">
        <f t="shared" si="9"/>
        <v>2.0386892813640655E-3</v>
      </c>
      <c r="D50" s="13">
        <f t="shared" si="9"/>
        <v>0</v>
      </c>
      <c r="E50" s="14">
        <f t="shared" si="9"/>
        <v>2.650002472444301E-3</v>
      </c>
      <c r="F50" s="15">
        <f t="shared" si="9"/>
        <v>3.496887124461482E-2</v>
      </c>
      <c r="G50" s="14">
        <f t="shared" si="9"/>
        <v>2.3176756329706342E-4</v>
      </c>
      <c r="H50" s="17">
        <f t="shared" si="9"/>
        <v>2.5028833013640886E-3</v>
      </c>
      <c r="I50" s="18">
        <f t="shared" si="9"/>
        <v>8.0956476351798159E-3</v>
      </c>
      <c r="J50" s="19">
        <f t="shared" si="9"/>
        <v>2.4937549007285776E-2</v>
      </c>
      <c r="K50" s="68">
        <f t="shared" si="9"/>
        <v>1.2181445643753713E-2</v>
      </c>
      <c r="L50" s="69">
        <f t="shared" si="9"/>
        <v>2.4546236740135021E-3</v>
      </c>
      <c r="M50" s="22">
        <f t="shared" si="9"/>
        <v>1.6074850379144908E-2</v>
      </c>
      <c r="N50" s="74">
        <f t="shared" si="9"/>
        <v>5.4530517333568188E-2</v>
      </c>
      <c r="O50" s="71">
        <f t="shared" si="9"/>
        <v>5.091137452924354E-2</v>
      </c>
      <c r="P50" s="75">
        <f t="shared" si="9"/>
        <v>5.4681387179895048E-2</v>
      </c>
      <c r="Q50" s="26">
        <f t="shared" si="9"/>
        <v>6.162782899647605E-3</v>
      </c>
      <c r="R50" s="73">
        <f t="shared" si="9"/>
        <v>8.9016604924923247E-4</v>
      </c>
      <c r="S50" s="52">
        <f t="shared" si="10"/>
        <v>0.29492742638653735</v>
      </c>
      <c r="T50" s="52">
        <f t="shared" si="11"/>
        <v>0.54307221102403813</v>
      </c>
      <c r="U50" s="97">
        <f t="shared" si="12"/>
        <v>0.40016461395720737</v>
      </c>
    </row>
    <row r="51" spans="1:21">
      <c r="A51" s="10" t="s">
        <v>21</v>
      </c>
      <c r="B51" s="66">
        <f t="shared" si="9"/>
        <v>7.2448727182522696E-3</v>
      </c>
      <c r="C51" s="31">
        <f t="shared" si="9"/>
        <v>5.096723203410167E-4</v>
      </c>
      <c r="D51" s="13">
        <f t="shared" si="9"/>
        <v>3.325536046275588E-2</v>
      </c>
      <c r="E51" s="14">
        <f t="shared" si="9"/>
        <v>5.0089406586432744E-3</v>
      </c>
      <c r="F51" s="15">
        <f t="shared" si="9"/>
        <v>1.5836765484847543E-2</v>
      </c>
      <c r="G51" s="14">
        <f t="shared" si="9"/>
        <v>2.3176756329706342E-4</v>
      </c>
      <c r="H51" s="17">
        <f t="shared" si="9"/>
        <v>3.6051654511387601E-2</v>
      </c>
      <c r="I51" s="18">
        <f t="shared" si="9"/>
        <v>5.0854137122602096E-2</v>
      </c>
      <c r="J51" s="19">
        <f t="shared" si="9"/>
        <v>3.3464376861164102E-2</v>
      </c>
      <c r="K51" s="68">
        <f t="shared" si="9"/>
        <v>2.7408252698445844E-2</v>
      </c>
      <c r="L51" s="69">
        <f t="shared" si="9"/>
        <v>9.8184946960540118E-3</v>
      </c>
      <c r="M51" s="22">
        <f t="shared" si="9"/>
        <v>2.4189165208066358E-2</v>
      </c>
      <c r="N51" s="74">
        <f t="shared" si="9"/>
        <v>1.2008593062190849E-2</v>
      </c>
      <c r="O51" s="71">
        <f t="shared" si="9"/>
        <v>2.1930495970233065E-3</v>
      </c>
      <c r="P51" s="75">
        <f t="shared" si="9"/>
        <v>2.6721303081691456E-3</v>
      </c>
      <c r="Q51" s="26">
        <f t="shared" si="9"/>
        <v>4.1557519618383044E-3</v>
      </c>
      <c r="R51" s="73">
        <f t="shared" si="9"/>
        <v>4.5482887470808461E-3</v>
      </c>
      <c r="S51" s="52">
        <f t="shared" si="10"/>
        <v>0.26945127398215957</v>
      </c>
      <c r="T51" s="52">
        <f t="shared" si="11"/>
        <v>0.51908696186877934</v>
      </c>
      <c r="U51" s="97">
        <f t="shared" si="12"/>
        <v>0.42665685733539116</v>
      </c>
    </row>
    <row r="52" spans="1:21">
      <c r="A52" s="10" t="s">
        <v>22</v>
      </c>
      <c r="B52" s="66">
        <f t="shared" si="9"/>
        <v>1.5327995172500665E-2</v>
      </c>
      <c r="C52" s="31">
        <f t="shared" si="9"/>
        <v>2.7748826329677557E-3</v>
      </c>
      <c r="D52" s="13">
        <f t="shared" si="9"/>
        <v>3.7581181476118363E-4</v>
      </c>
      <c r="E52" s="14">
        <f t="shared" si="9"/>
        <v>8.6730620078632942E-6</v>
      </c>
      <c r="F52" s="15">
        <f t="shared" si="9"/>
        <v>1.2186403230775108E-2</v>
      </c>
      <c r="G52" s="14">
        <f t="shared" si="9"/>
        <v>2.0859080696735712E-3</v>
      </c>
      <c r="H52" s="17">
        <f t="shared" si="9"/>
        <v>1.8686466510362869E-2</v>
      </c>
      <c r="I52" s="18">
        <f t="shared" si="9"/>
        <v>4.2124897663967008E-2</v>
      </c>
      <c r="J52" s="19">
        <f t="shared" si="9"/>
        <v>2.5032889112303362E-3</v>
      </c>
      <c r="K52" s="68">
        <f t="shared" si="9"/>
        <v>2.7408252698445844E-2</v>
      </c>
      <c r="L52" s="69">
        <f t="shared" si="9"/>
        <v>2.5926962556767619E-2</v>
      </c>
      <c r="M52" s="22">
        <f t="shared" si="9"/>
        <v>3.3858578113472024E-2</v>
      </c>
      <c r="N52" s="74">
        <f t="shared" si="9"/>
        <v>1.634502944575978E-2</v>
      </c>
      <c r="O52" s="71">
        <f t="shared" si="9"/>
        <v>2.3056221153645418E-2</v>
      </c>
      <c r="P52" s="75">
        <f t="shared" si="9"/>
        <v>6.6920769491204714E-3</v>
      </c>
      <c r="Q52" s="26">
        <f t="shared" si="9"/>
        <v>4.0567544964434273E-3</v>
      </c>
      <c r="R52" s="73">
        <f t="shared" si="9"/>
        <v>3.8947179384605214E-2</v>
      </c>
      <c r="S52" s="52">
        <f t="shared" si="10"/>
        <v>0.27236538186650616</v>
      </c>
      <c r="T52" s="52">
        <f t="shared" si="11"/>
        <v>0.52188636873030725</v>
      </c>
      <c r="U52" s="97">
        <f t="shared" si="12"/>
        <v>0.42356484993492205</v>
      </c>
    </row>
    <row r="53" spans="1:21">
      <c r="A53" s="10" t="s">
        <v>23</v>
      </c>
      <c r="B53" s="66">
        <f t="shared" si="9"/>
        <v>9.5799969828129136E-4</v>
      </c>
      <c r="C53" s="31">
        <f t="shared" si="9"/>
        <v>0</v>
      </c>
      <c r="D53" s="13">
        <f t="shared" si="9"/>
        <v>9.2417146050499822E-3</v>
      </c>
      <c r="E53" s="14">
        <f t="shared" si="9"/>
        <v>4.313798637152865E-3</v>
      </c>
      <c r="F53" s="15">
        <f t="shared" si="9"/>
        <v>1.729524534452671E-2</v>
      </c>
      <c r="G53" s="14">
        <f t="shared" si="9"/>
        <v>1.4485472706066468E-3</v>
      </c>
      <c r="H53" s="17">
        <f t="shared" si="9"/>
        <v>1.1870589724006947E-4</v>
      </c>
      <c r="I53" s="18">
        <f t="shared" si="9"/>
        <v>1.0400975003260135E-2</v>
      </c>
      <c r="J53" s="19">
        <f t="shared" si="9"/>
        <v>0</v>
      </c>
      <c r="K53" s="68">
        <f t="shared" si="9"/>
        <v>9.3264193209989365E-3</v>
      </c>
      <c r="L53" s="69">
        <f t="shared" si="9"/>
        <v>1.8563091534727114E-2</v>
      </c>
      <c r="M53" s="22">
        <f t="shared" si="9"/>
        <v>1.7831239752789201E-3</v>
      </c>
      <c r="N53" s="74">
        <f t="shared" si="9"/>
        <v>2.05929671276232E-2</v>
      </c>
      <c r="O53" s="71">
        <f t="shared" si="9"/>
        <v>5.1553782997058493E-4</v>
      </c>
      <c r="P53" s="75">
        <f t="shared" si="9"/>
        <v>7.9621154757603761E-3</v>
      </c>
      <c r="Q53" s="26">
        <f t="shared" si="9"/>
        <v>1.7949144718163324E-2</v>
      </c>
      <c r="R53" s="73">
        <f t="shared" si="9"/>
        <v>1.2379257979164348E-2</v>
      </c>
      <c r="S53" s="52">
        <f t="shared" si="10"/>
        <v>0.13284864441780453</v>
      </c>
      <c r="T53" s="52">
        <f t="shared" si="11"/>
        <v>0.36448407978649017</v>
      </c>
      <c r="U53" s="97">
        <f t="shared" si="12"/>
        <v>0.59741919349376527</v>
      </c>
    </row>
    <row r="54" spans="1:21">
      <c r="A54" s="10" t="s">
        <v>24</v>
      </c>
      <c r="B54" s="66">
        <f t="shared" si="9"/>
        <v>2.9338740759864562E-3</v>
      </c>
      <c r="C54" s="31">
        <f t="shared" si="9"/>
        <v>5.096723203410167E-4</v>
      </c>
      <c r="D54" s="13">
        <f t="shared" si="9"/>
        <v>6.6107430622883399E-3</v>
      </c>
      <c r="E54" s="14">
        <f t="shared" si="9"/>
        <v>5.1631197703259964E-3</v>
      </c>
      <c r="F54" s="15">
        <f t="shared" si="9"/>
        <v>1.6727765677304898E-2</v>
      </c>
      <c r="G54" s="14">
        <f t="shared" si="9"/>
        <v>5.214770174183928E-4</v>
      </c>
      <c r="H54" s="17">
        <f t="shared" si="9"/>
        <v>1.9030663892967939E-3</v>
      </c>
      <c r="I54" s="18">
        <f t="shared" si="9"/>
        <v>5.6668819899964432E-2</v>
      </c>
      <c r="J54" s="19">
        <f t="shared" si="9"/>
        <v>9.7026891490949122E-3</v>
      </c>
      <c r="K54" s="68">
        <f t="shared" si="9"/>
        <v>4.282539484132164E-2</v>
      </c>
      <c r="L54" s="69">
        <f t="shared" si="9"/>
        <v>3.451814541581489E-2</v>
      </c>
      <c r="M54" s="22">
        <f t="shared" si="9"/>
        <v>7.0346046724509836E-2</v>
      </c>
      <c r="N54" s="74">
        <f t="shared" si="9"/>
        <v>2.2117867833933144E-2</v>
      </c>
      <c r="O54" s="71">
        <f t="shared" si="9"/>
        <v>1.935280682038015E-3</v>
      </c>
      <c r="P54" s="75">
        <f t="shared" si="9"/>
        <v>3.7805914155470653E-2</v>
      </c>
      <c r="Q54" s="26">
        <f t="shared" si="9"/>
        <v>0</v>
      </c>
      <c r="R54" s="73">
        <f t="shared" si="9"/>
        <v>5.288838128547196E-3</v>
      </c>
      <c r="S54" s="52">
        <f t="shared" si="10"/>
        <v>0.3155787151436566</v>
      </c>
      <c r="T54" s="52">
        <f t="shared" si="11"/>
        <v>0.56176393186431661</v>
      </c>
      <c r="U54" s="97">
        <f t="shared" si="12"/>
        <v>0.3795191908285025</v>
      </c>
    </row>
    <row r="55" spans="1:21">
      <c r="A55" s="10" t="s">
        <v>25</v>
      </c>
      <c r="B55" s="66">
        <f t="shared" si="9"/>
        <v>0</v>
      </c>
      <c r="C55" s="31">
        <f t="shared" si="9"/>
        <v>1.6366144508728194E-2</v>
      </c>
      <c r="D55" s="13">
        <f t="shared" si="9"/>
        <v>1.8892534783311109E-2</v>
      </c>
      <c r="E55" s="14">
        <f t="shared" si="9"/>
        <v>8.8373713446187017E-3</v>
      </c>
      <c r="F55" s="15">
        <f t="shared" si="9"/>
        <v>2.0170219957819403E-3</v>
      </c>
      <c r="G55" s="14">
        <f t="shared" si="9"/>
        <v>4.693293156765534E-3</v>
      </c>
      <c r="H55" s="17">
        <f t="shared" si="9"/>
        <v>2.538212677454256E-2</v>
      </c>
      <c r="I55" s="18">
        <f t="shared" si="9"/>
        <v>1.5345554002700202E-2</v>
      </c>
      <c r="J55" s="19">
        <f t="shared" si="9"/>
        <v>2.9579878736217828E-4</v>
      </c>
      <c r="K55" s="68">
        <f t="shared" si="9"/>
        <v>0</v>
      </c>
      <c r="L55" s="69">
        <f t="shared" si="9"/>
        <v>0</v>
      </c>
      <c r="M55" s="22">
        <f t="shared" si="9"/>
        <v>3.6380348476848338E-2</v>
      </c>
      <c r="N55" s="74">
        <f t="shared" si="9"/>
        <v>5.3371524720848273E-3</v>
      </c>
      <c r="O55" s="71">
        <f t="shared" si="9"/>
        <v>0</v>
      </c>
      <c r="P55" s="75">
        <f t="shared" si="9"/>
        <v>9.4062316257654151E-6</v>
      </c>
      <c r="Q55" s="26">
        <f t="shared" si="9"/>
        <v>1.2418272076587702E-3</v>
      </c>
      <c r="R55" s="73">
        <f t="shared" si="9"/>
        <v>2.8574948351767875E-3</v>
      </c>
      <c r="S55" s="52">
        <f t="shared" si="10"/>
        <v>0.13765607457720488</v>
      </c>
      <c r="T55" s="52">
        <f t="shared" si="11"/>
        <v>0.37102031558555509</v>
      </c>
      <c r="U55" s="97">
        <f t="shared" si="12"/>
        <v>0.59019977507350418</v>
      </c>
    </row>
    <row r="56" spans="1:21">
      <c r="A56" s="10" t="s">
        <v>26</v>
      </c>
      <c r="B56" s="66">
        <f t="shared" si="9"/>
        <v>1.3471870757080664E-2</v>
      </c>
      <c r="C56" s="31">
        <f t="shared" si="9"/>
        <v>5.663025781566848E-3</v>
      </c>
      <c r="D56" s="13">
        <f t="shared" si="9"/>
        <v>2.3484104931048236E-4</v>
      </c>
      <c r="E56" s="14">
        <f t="shared" si="9"/>
        <v>2.3359231127135266E-3</v>
      </c>
      <c r="F56" s="15">
        <f t="shared" si="9"/>
        <v>3.179611188685785E-3</v>
      </c>
      <c r="G56" s="14">
        <f t="shared" si="9"/>
        <v>5.214770174183928E-4</v>
      </c>
      <c r="H56" s="17">
        <f t="shared" si="9"/>
        <v>0</v>
      </c>
      <c r="I56" s="18">
        <f t="shared" si="9"/>
        <v>0</v>
      </c>
      <c r="J56" s="19">
        <f t="shared" si="9"/>
        <v>3.5202500314176626E-4</v>
      </c>
      <c r="K56" s="68">
        <f t="shared" si="9"/>
        <v>3.0453614109384282E-3</v>
      </c>
      <c r="L56" s="69">
        <f t="shared" si="9"/>
        <v>0</v>
      </c>
      <c r="M56" s="22">
        <f t="shared" si="9"/>
        <v>0</v>
      </c>
      <c r="N56" s="74">
        <f t="shared" si="9"/>
        <v>3.4317073484412763E-2</v>
      </c>
      <c r="O56" s="71">
        <f t="shared" si="9"/>
        <v>5.8722980945086932E-3</v>
      </c>
      <c r="P56" s="75">
        <f t="shared" si="9"/>
        <v>1.9053168059350315E-2</v>
      </c>
      <c r="Q56" s="26">
        <f t="shared" si="9"/>
        <v>6.0805265724341517E-6</v>
      </c>
      <c r="R56" s="73">
        <f t="shared" si="9"/>
        <v>4.6325145277823811E-3</v>
      </c>
      <c r="S56" s="52">
        <f t="shared" si="10"/>
        <v>9.2685270013482465E-2</v>
      </c>
      <c r="T56" s="52">
        <f t="shared" si="11"/>
        <v>0.30444255618011495</v>
      </c>
      <c r="U56" s="97">
        <f t="shared" si="12"/>
        <v>0.66373639728350842</v>
      </c>
    </row>
    <row r="57" spans="1:21">
      <c r="A57" s="10" t="s">
        <v>27</v>
      </c>
      <c r="B57" s="66">
        <f t="shared" si="9"/>
        <v>1.3471870757080664E-2</v>
      </c>
      <c r="C57" s="31">
        <f t="shared" si="9"/>
        <v>2.2652103126267392E-2</v>
      </c>
      <c r="D57" s="13">
        <f t="shared" si="9"/>
        <v>5.4487377411480413E-4</v>
      </c>
      <c r="E57" s="14">
        <f t="shared" si="9"/>
        <v>0</v>
      </c>
      <c r="F57" s="15">
        <f t="shared" si="9"/>
        <v>0</v>
      </c>
      <c r="G57" s="14">
        <f t="shared" si="9"/>
        <v>0</v>
      </c>
      <c r="H57" s="17">
        <f t="shared" si="9"/>
        <v>1.2507153681073281E-2</v>
      </c>
      <c r="I57" s="18">
        <f t="shared" si="9"/>
        <v>4.6954749212621945E-2</v>
      </c>
      <c r="J57" s="19">
        <f t="shared" si="9"/>
        <v>5.5003906740900914E-4</v>
      </c>
      <c r="K57" s="68">
        <f t="shared" si="9"/>
        <v>3.0453614109384282E-3</v>
      </c>
      <c r="L57" s="69">
        <f t="shared" si="9"/>
        <v>2.2091613066121528E-2</v>
      </c>
      <c r="M57" s="22">
        <f t="shared" si="9"/>
        <v>2.4900482916992927E-3</v>
      </c>
      <c r="N57" s="74">
        <f t="shared" si="9"/>
        <v>1.0892147902213926E-2</v>
      </c>
      <c r="O57" s="71">
        <f t="shared" si="9"/>
        <v>2.0621513198823384E-3</v>
      </c>
      <c r="P57" s="75">
        <f t="shared" si="9"/>
        <v>3.054746340378682E-2</v>
      </c>
      <c r="Q57" s="26">
        <f t="shared" si="9"/>
        <v>5.8652083772209561E-3</v>
      </c>
      <c r="R57" s="73">
        <f t="shared" si="9"/>
        <v>0</v>
      </c>
      <c r="S57" s="52">
        <f t="shared" si="10"/>
        <v>0.17367478339043038</v>
      </c>
      <c r="T57" s="52">
        <f t="shared" si="11"/>
        <v>0.41674306639754716</v>
      </c>
      <c r="U57" s="97">
        <f t="shared" si="12"/>
        <v>0.53969797563041744</v>
      </c>
    </row>
    <row r="58" spans="1:21">
      <c r="A58" s="10" t="s">
        <v>28</v>
      </c>
      <c r="B58" s="66">
        <f t="shared" si="9"/>
        <v>2.8979490873009078E-2</v>
      </c>
      <c r="C58" s="31">
        <f t="shared" si="9"/>
        <v>4.5870508830691478E-3</v>
      </c>
      <c r="D58" s="13">
        <f t="shared" si="9"/>
        <v>2.694262569046264E-2</v>
      </c>
      <c r="E58" s="14">
        <f t="shared" si="9"/>
        <v>1.9409201273262094E-2</v>
      </c>
      <c r="F58" s="15">
        <f t="shared" si="9"/>
        <v>6.8395704913642988E-3</v>
      </c>
      <c r="G58" s="14">
        <f t="shared" si="9"/>
        <v>5.7941890824265827E-5</v>
      </c>
      <c r="H58" s="17">
        <f t="shared" si="9"/>
        <v>2.3350602393974501E-3</v>
      </c>
      <c r="I58" s="18">
        <f t="shared" si="9"/>
        <v>7.1189259375319613E-2</v>
      </c>
      <c r="J58" s="19">
        <f t="shared" si="9"/>
        <v>7.1285063136207567E-3</v>
      </c>
      <c r="K58" s="68">
        <f t="shared" si="9"/>
        <v>1.2181445643753713E-2</v>
      </c>
      <c r="L58" s="69">
        <f t="shared" si="9"/>
        <v>5.538244664492966E-2</v>
      </c>
      <c r="M58" s="22">
        <f t="shared" si="9"/>
        <v>5.9701498291393533E-2</v>
      </c>
      <c r="N58" s="74">
        <f t="shared" si="9"/>
        <v>3.2948747404197127E-3</v>
      </c>
      <c r="O58" s="71">
        <f t="shared" si="9"/>
        <v>9.5877953456638861E-3</v>
      </c>
      <c r="P58" s="75">
        <f t="shared" si="9"/>
        <v>3.3434042493049984E-3</v>
      </c>
      <c r="Q58" s="26">
        <f t="shared" si="9"/>
        <v>9.7300870412645466E-4</v>
      </c>
      <c r="R58" s="73">
        <f t="shared" si="9"/>
        <v>1.4242656787987713E-2</v>
      </c>
      <c r="S58" s="52">
        <f t="shared" si="10"/>
        <v>0.32617583743790901</v>
      </c>
      <c r="T58" s="52">
        <f t="shared" si="11"/>
        <v>0.57111805910679192</v>
      </c>
      <c r="U58" s="97">
        <f t="shared" si="12"/>
        <v>0.36918734837424882</v>
      </c>
    </row>
    <row r="59" spans="1:21">
      <c r="A59" s="10" t="s">
        <v>29</v>
      </c>
      <c r="B59" s="66">
        <f t="shared" si="9"/>
        <v>3.44879891381265E-2</v>
      </c>
      <c r="C59" s="31">
        <f t="shared" si="9"/>
        <v>5.663025781566848E-3</v>
      </c>
      <c r="D59" s="13">
        <f t="shared" si="9"/>
        <v>7.096521698137381E-3</v>
      </c>
      <c r="E59" s="14">
        <f t="shared" si="9"/>
        <v>2.8917679203236358E-3</v>
      </c>
      <c r="F59" s="15">
        <f t="shared" si="9"/>
        <v>2.6851918133008721E-2</v>
      </c>
      <c r="G59" s="14">
        <f t="shared" si="9"/>
        <v>4.2239638410889797E-2</v>
      </c>
      <c r="H59" s="17">
        <f t="shared" si="9"/>
        <v>4.8228679156866842E-2</v>
      </c>
      <c r="I59" s="18">
        <f t="shared" si="9"/>
        <v>6.8767258058085243E-2</v>
      </c>
      <c r="J59" s="19">
        <f t="shared" si="9"/>
        <v>1.5645555695189595E-2</v>
      </c>
      <c r="K59" s="68">
        <f t="shared" si="9"/>
        <v>2.7408252698445844E-2</v>
      </c>
      <c r="L59" s="69">
        <f t="shared" si="9"/>
        <v>3.451814541581489E-2</v>
      </c>
      <c r="M59" s="22">
        <f t="shared" si="9"/>
        <v>4.8126777572834907E-2</v>
      </c>
      <c r="N59" s="74">
        <f t="shared" si="9"/>
        <v>1.8533670414860902E-3</v>
      </c>
      <c r="O59" s="71">
        <f t="shared" si="9"/>
        <v>1.4209511438564243E-2</v>
      </c>
      <c r="P59" s="75">
        <f t="shared" si="9"/>
        <v>5.4128446997519771E-4</v>
      </c>
      <c r="Q59" s="26">
        <f t="shared" si="9"/>
        <v>1.0208278033892182E-2</v>
      </c>
      <c r="R59" s="73">
        <f t="shared" si="9"/>
        <v>2.5978630708124299E-3</v>
      </c>
      <c r="S59" s="52">
        <f t="shared" si="10"/>
        <v>0.39133583373402037</v>
      </c>
      <c r="T59" s="52">
        <f t="shared" si="11"/>
        <v>0.62556840851662288</v>
      </c>
      <c r="U59" s="97">
        <f t="shared" si="12"/>
        <v>0.30904572135779074</v>
      </c>
    </row>
    <row r="60" spans="1:21">
      <c r="A60" s="10" t="s">
        <v>30</v>
      </c>
      <c r="B60" s="66">
        <f t="shared" si="9"/>
        <v>1.0118871813096142E-2</v>
      </c>
      <c r="C60" s="31">
        <f t="shared" si="9"/>
        <v>0</v>
      </c>
      <c r="D60" s="13">
        <f t="shared" si="9"/>
        <v>3.7285117340467126E-4</v>
      </c>
      <c r="E60" s="14">
        <f t="shared" si="9"/>
        <v>1.0918730602245739E-2</v>
      </c>
      <c r="F60" s="15">
        <f t="shared" si="9"/>
        <v>1.591380939530967E-3</v>
      </c>
      <c r="G60" s="14">
        <f t="shared" si="9"/>
        <v>3.7082810127530147E-3</v>
      </c>
      <c r="H60" s="17">
        <f t="shared" si="9"/>
        <v>1.9021633615884141E-3</v>
      </c>
      <c r="I60" s="18">
        <f t="shared" si="9"/>
        <v>5.2946205251907215E-3</v>
      </c>
      <c r="J60" s="19">
        <f t="shared" si="9"/>
        <v>2.3478112015093863E-2</v>
      </c>
      <c r="K60" s="68">
        <f t="shared" si="9"/>
        <v>2.303054567022186E-2</v>
      </c>
      <c r="L60" s="69">
        <f t="shared" si="9"/>
        <v>1.8563091534727114E-2</v>
      </c>
      <c r="M60" s="22">
        <f t="shared" si="9"/>
        <v>1.4075687104056676E-3</v>
      </c>
      <c r="N60" s="74">
        <f t="shared" si="9"/>
        <v>3.4802114445683201E-2</v>
      </c>
      <c r="O60" s="71">
        <f t="shared" si="9"/>
        <v>1.578834604284915E-3</v>
      </c>
      <c r="P60" s="75">
        <f t="shared" si="9"/>
        <v>3.8738045148218039E-3</v>
      </c>
      <c r="Q60" s="26">
        <f t="shared" si="9"/>
        <v>1.0960050258765036E-2</v>
      </c>
      <c r="R60" s="73">
        <f t="shared" si="9"/>
        <v>6.4293633791477752E-3</v>
      </c>
      <c r="S60" s="52">
        <f t="shared" si="10"/>
        <v>0.15803038456096088</v>
      </c>
      <c r="T60" s="52">
        <f t="shared" si="11"/>
        <v>0.39753035677915327</v>
      </c>
      <c r="U60" s="97">
        <f t="shared" si="12"/>
        <v>0.56091884250030644</v>
      </c>
    </row>
    <row r="61" spans="1:21">
      <c r="A61" s="10" t="s">
        <v>31</v>
      </c>
      <c r="B61" s="66">
        <f t="shared" si="9"/>
        <v>2.8979490873009078E-2</v>
      </c>
      <c r="C61" s="31">
        <f t="shared" si="9"/>
        <v>2.7409044782783547E-2</v>
      </c>
      <c r="D61" s="13">
        <f t="shared" si="9"/>
        <v>2.7584245756424947E-2</v>
      </c>
      <c r="E61" s="14">
        <f t="shared" si="9"/>
        <v>8.066833332523955E-4</v>
      </c>
      <c r="F61" s="15">
        <f t="shared" si="9"/>
        <v>9.0897021811367647E-5</v>
      </c>
      <c r="G61" s="14">
        <f t="shared" si="9"/>
        <v>5.7941890824265827E-5</v>
      </c>
      <c r="H61" s="17">
        <f t="shared" si="9"/>
        <v>1.5885365411650018E-2</v>
      </c>
      <c r="I61" s="18">
        <f t="shared" si="9"/>
        <v>2.7396229113069402E-2</v>
      </c>
      <c r="J61" s="19">
        <f t="shared" si="9"/>
        <v>1.3750976685225224E-2</v>
      </c>
      <c r="K61" s="68">
        <f t="shared" si="9"/>
        <v>1.9033508818365168E-2</v>
      </c>
      <c r="L61" s="69">
        <f t="shared" si="9"/>
        <v>1.8563091534727114E-2</v>
      </c>
      <c r="M61" s="22">
        <f t="shared" si="9"/>
        <v>1.2941435139550209E-2</v>
      </c>
      <c r="N61" s="74">
        <f t="shared" si="9"/>
        <v>9.47889171190167E-2</v>
      </c>
      <c r="O61" s="71">
        <f t="shared" si="9"/>
        <v>2.2202361622756621E-2</v>
      </c>
      <c r="P61" s="75">
        <f t="shared" si="9"/>
        <v>2.9308012952044028E-2</v>
      </c>
      <c r="Q61" s="26">
        <f t="shared" si="9"/>
        <v>1.4838878636607763E-2</v>
      </c>
      <c r="R61" s="73">
        <f t="shared" si="9"/>
        <v>9.5840631767312359E-3</v>
      </c>
      <c r="S61" s="52">
        <f t="shared" si="10"/>
        <v>0.36322114386784909</v>
      </c>
      <c r="T61" s="52">
        <f t="shared" si="11"/>
        <v>0.60267830877496253</v>
      </c>
      <c r="U61" s="97">
        <f t="shared" si="12"/>
        <v>0.33432834774960429</v>
      </c>
    </row>
    <row r="62" spans="1:21">
      <c r="A62" s="10" t="s">
        <v>32</v>
      </c>
      <c r="B62" s="66">
        <f t="shared" si="9"/>
        <v>7.2448727182522696E-3</v>
      </c>
      <c r="C62" s="31">
        <f t="shared" si="9"/>
        <v>5.663025781566848E-3</v>
      </c>
      <c r="D62" s="13">
        <f t="shared" si="9"/>
        <v>3.8257693330407488E-3</v>
      </c>
      <c r="E62" s="14">
        <f t="shared" si="9"/>
        <v>9.0825579779186972E-3</v>
      </c>
      <c r="F62" s="15">
        <f t="shared" si="9"/>
        <v>2.1050222459724516E-2</v>
      </c>
      <c r="G62" s="14">
        <f t="shared" si="9"/>
        <v>5.214770174183928E-4</v>
      </c>
      <c r="H62" s="17">
        <f t="shared" si="9"/>
        <v>1.5693604223410661E-2</v>
      </c>
      <c r="I62" s="18">
        <f t="shared" si="9"/>
        <v>4.055041019473709E-2</v>
      </c>
      <c r="J62" s="19">
        <f t="shared" si="9"/>
        <v>6.1115451934334311E-3</v>
      </c>
      <c r="K62" s="68">
        <f t="shared" si="9"/>
        <v>2.303054567022186E-2</v>
      </c>
      <c r="L62" s="69">
        <f t="shared" si="9"/>
        <v>3.0069140006665409E-2</v>
      </c>
      <c r="M62" s="22">
        <f t="shared" si="9"/>
        <v>1.6432536453669006E-2</v>
      </c>
      <c r="N62" s="74">
        <f t="shared" si="9"/>
        <v>1.7706547933536515E-2</v>
      </c>
      <c r="O62" s="71">
        <f t="shared" si="9"/>
        <v>1.8948029071067313E-2</v>
      </c>
      <c r="P62" s="75">
        <f t="shared" si="9"/>
        <v>1.3010745129439507E-2</v>
      </c>
      <c r="Q62" s="26">
        <f t="shared" si="9"/>
        <v>4.4736057914260084E-3</v>
      </c>
      <c r="R62" s="73">
        <f t="shared" si="9"/>
        <v>1.3009502496455059E-2</v>
      </c>
      <c r="S62" s="52">
        <f t="shared" si="10"/>
        <v>0.24642413745198333</v>
      </c>
      <c r="T62" s="52">
        <f t="shared" si="11"/>
        <v>0.49641125838560846</v>
      </c>
      <c r="U62" s="97">
        <f t="shared" si="12"/>
        <v>0.45170267827138022</v>
      </c>
    </row>
    <row r="63" spans="1:21">
      <c r="A63" s="30" t="s">
        <v>33</v>
      </c>
      <c r="B63" s="66">
        <f t="shared" si="9"/>
        <v>2.394999245703229E-2</v>
      </c>
      <c r="C63" s="31">
        <f t="shared" si="9"/>
        <v>2.6393699332487677E-3</v>
      </c>
      <c r="D63" s="13">
        <f t="shared" si="9"/>
        <v>1.8159777568360361E-2</v>
      </c>
      <c r="E63" s="14">
        <f t="shared" si="9"/>
        <v>6.2557158697121758E-3</v>
      </c>
      <c r="F63" s="15">
        <f t="shared" si="9"/>
        <v>2.3243238529847632E-3</v>
      </c>
      <c r="G63" s="14">
        <f t="shared" si="9"/>
        <v>9.2707025318825367E-4</v>
      </c>
      <c r="H63" s="17">
        <f t="shared" si="9"/>
        <v>2.9438659587821082E-2</v>
      </c>
      <c r="I63" s="18">
        <f t="shared" si="9"/>
        <v>7.2449107217377032E-2</v>
      </c>
      <c r="J63" s="19">
        <f t="shared" si="9"/>
        <v>1.0013155644921336E-2</v>
      </c>
      <c r="K63" s="68">
        <f t="shared" si="9"/>
        <v>0</v>
      </c>
      <c r="L63" s="69">
        <f t="shared" si="9"/>
        <v>1.8563091534727114E-2</v>
      </c>
      <c r="M63" s="22">
        <f t="shared" si="9"/>
        <v>2.2419909494493465E-2</v>
      </c>
      <c r="N63" s="74">
        <f t="shared" si="9"/>
        <v>1.9122527160824326E-2</v>
      </c>
      <c r="O63" s="71">
        <f t="shared" si="9"/>
        <v>1.3540923315321144E-2</v>
      </c>
      <c r="P63" s="75">
        <f t="shared" si="9"/>
        <v>1.3565803548649007E-3</v>
      </c>
      <c r="Q63" s="26">
        <f t="shared" si="9"/>
        <v>3.3956190953505485E-3</v>
      </c>
      <c r="R63" s="73">
        <f t="shared" si="9"/>
        <v>5.7977666130843283E-3</v>
      </c>
      <c r="S63" s="52">
        <f t="shared" si="10"/>
        <v>0.25035358995331192</v>
      </c>
      <c r="T63" s="52">
        <f t="shared" si="11"/>
        <v>0.50035346501579447</v>
      </c>
      <c r="U63" s="97">
        <f t="shared" si="12"/>
        <v>0.44734842300315503</v>
      </c>
    </row>
    <row r="66" spans="1:3" ht="16.5">
      <c r="A66" s="119" t="s">
        <v>66</v>
      </c>
      <c r="B66" s="120" t="s">
        <v>65</v>
      </c>
      <c r="C66" t="s">
        <v>72</v>
      </c>
    </row>
    <row r="67" spans="1:3">
      <c r="A67" s="10" t="s">
        <v>26</v>
      </c>
      <c r="B67" s="52">
        <v>0.66373639728350842</v>
      </c>
      <c r="C67">
        <v>1</v>
      </c>
    </row>
    <row r="68" spans="1:3">
      <c r="A68" s="10" t="s">
        <v>23</v>
      </c>
      <c r="B68" s="52">
        <v>0.59741919349376527</v>
      </c>
      <c r="C68">
        <v>2</v>
      </c>
    </row>
    <row r="69" spans="1:3">
      <c r="A69" s="10" t="s">
        <v>25</v>
      </c>
      <c r="B69" s="52">
        <v>0.59019977507350418</v>
      </c>
      <c r="C69">
        <v>3</v>
      </c>
    </row>
    <row r="70" spans="1:3">
      <c r="A70" s="10" t="s">
        <v>30</v>
      </c>
      <c r="B70" s="52">
        <v>0.56091884250030644</v>
      </c>
      <c r="C70">
        <v>4</v>
      </c>
    </row>
    <row r="71" spans="1:3">
      <c r="A71" s="10" t="s">
        <v>27</v>
      </c>
      <c r="B71" s="52">
        <v>0.53969797563041744</v>
      </c>
      <c r="C71">
        <v>5</v>
      </c>
    </row>
    <row r="72" spans="1:3">
      <c r="A72" s="10" t="s">
        <v>32</v>
      </c>
      <c r="B72" s="52">
        <v>0.45170267827138022</v>
      </c>
      <c r="C72">
        <v>6</v>
      </c>
    </row>
    <row r="73" spans="1:3">
      <c r="A73" s="30" t="s">
        <v>33</v>
      </c>
      <c r="B73" s="52">
        <v>0.44734842300315503</v>
      </c>
      <c r="C73">
        <v>7</v>
      </c>
    </row>
    <row r="74" spans="1:3">
      <c r="A74" s="10" t="s">
        <v>21</v>
      </c>
      <c r="B74" s="52">
        <v>0.42665685733539116</v>
      </c>
      <c r="C74">
        <v>8</v>
      </c>
    </row>
    <row r="75" spans="1:3">
      <c r="A75" s="10" t="s">
        <v>22</v>
      </c>
      <c r="B75" s="52">
        <v>0.42356484993492205</v>
      </c>
      <c r="C75">
        <v>9</v>
      </c>
    </row>
    <row r="76" spans="1:3">
      <c r="A76" s="10" t="s">
        <v>20</v>
      </c>
      <c r="B76" s="52">
        <v>0.40016461395720737</v>
      </c>
      <c r="C76">
        <v>10</v>
      </c>
    </row>
    <row r="77" spans="1:3">
      <c r="A77" s="10" t="s">
        <v>24</v>
      </c>
      <c r="B77" s="52">
        <v>0.3795191908285025</v>
      </c>
      <c r="C77">
        <v>11</v>
      </c>
    </row>
    <row r="78" spans="1:3">
      <c r="A78" s="10" t="s">
        <v>28</v>
      </c>
      <c r="B78" s="52">
        <v>0.36918734837424882</v>
      </c>
      <c r="C78">
        <v>12</v>
      </c>
    </row>
    <row r="79" spans="1:3">
      <c r="A79" s="10" t="s">
        <v>18</v>
      </c>
      <c r="B79" s="52">
        <v>0.35665437317565052</v>
      </c>
      <c r="C79">
        <v>13</v>
      </c>
    </row>
    <row r="80" spans="1:3">
      <c r="A80" s="10" t="s">
        <v>19</v>
      </c>
      <c r="B80" s="52">
        <v>0.34776532919288594</v>
      </c>
      <c r="C80">
        <v>14</v>
      </c>
    </row>
    <row r="81" spans="1:3">
      <c r="A81" s="10" t="s">
        <v>31</v>
      </c>
      <c r="B81" s="52">
        <v>0.33432834774960429</v>
      </c>
      <c r="C81">
        <v>15</v>
      </c>
    </row>
    <row r="82" spans="1:3">
      <c r="A82" s="10" t="s">
        <v>29</v>
      </c>
      <c r="B82" s="52">
        <v>0.30904572135779074</v>
      </c>
      <c r="C82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5B16-8F96-46E6-AAC7-499363B06365}">
  <dimension ref="A1:U122"/>
  <sheetViews>
    <sheetView topLeftCell="A105" workbookViewId="0">
      <selection activeCell="J46" sqref="J46"/>
    </sheetView>
  </sheetViews>
  <sheetFormatPr defaultRowHeight="14.5"/>
  <cols>
    <col min="1" max="1" width="16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spans="1:18">
      <c r="A2" s="10" t="s">
        <v>18</v>
      </c>
      <c r="B2" s="11">
        <v>39</v>
      </c>
      <c r="C2" s="12">
        <v>62</v>
      </c>
      <c r="D2" s="13">
        <v>22.913825170489766</v>
      </c>
      <c r="E2" s="14">
        <v>54.604695934599015</v>
      </c>
      <c r="F2" s="15">
        <v>11.109129554655873</v>
      </c>
      <c r="G2" s="16">
        <v>7.0000000000000009</v>
      </c>
      <c r="H2" s="17">
        <v>51.384507778658808</v>
      </c>
      <c r="I2" s="18">
        <v>29.951212418153549</v>
      </c>
      <c r="J2" s="19">
        <v>10.1</v>
      </c>
      <c r="K2" s="20">
        <v>10</v>
      </c>
      <c r="L2" s="21">
        <v>20</v>
      </c>
      <c r="M2" s="22">
        <v>15.605899999999998</v>
      </c>
      <c r="N2" s="23">
        <v>20</v>
      </c>
      <c r="O2" s="24">
        <v>13.8</v>
      </c>
      <c r="P2" s="25">
        <v>9.914700998428815</v>
      </c>
      <c r="Q2" s="26">
        <v>14.926555371735098</v>
      </c>
      <c r="R2" s="27">
        <v>64.599999999999994</v>
      </c>
    </row>
    <row r="3" spans="1:18">
      <c r="A3" s="10" t="s">
        <v>19</v>
      </c>
      <c r="B3" s="11">
        <v>50</v>
      </c>
      <c r="C3" s="12">
        <v>69</v>
      </c>
      <c r="D3" s="13">
        <v>25.793152894784008</v>
      </c>
      <c r="E3" s="14">
        <v>45.842302479470618</v>
      </c>
      <c r="F3" s="15">
        <v>11.27974930362117</v>
      </c>
      <c r="G3" s="16">
        <v>10</v>
      </c>
      <c r="H3" s="28">
        <v>53.615562465119979</v>
      </c>
      <c r="I3" s="18">
        <v>35.029498525073741</v>
      </c>
      <c r="J3" s="19">
        <v>11.6</v>
      </c>
      <c r="K3" s="20">
        <v>11</v>
      </c>
      <c r="L3" s="21">
        <v>19</v>
      </c>
      <c r="M3" s="22">
        <v>12.5197</v>
      </c>
      <c r="N3" s="23">
        <v>37</v>
      </c>
      <c r="O3" s="24">
        <v>14.1</v>
      </c>
      <c r="P3" s="25">
        <v>20.370584332961553</v>
      </c>
      <c r="Q3" s="26">
        <v>16.102609760169162</v>
      </c>
      <c r="R3" s="27">
        <v>38.299999999999997</v>
      </c>
    </row>
    <row r="4" spans="1:18">
      <c r="A4" s="10" t="s">
        <v>20</v>
      </c>
      <c r="B4" s="11">
        <v>43</v>
      </c>
      <c r="C4" s="12">
        <v>55</v>
      </c>
      <c r="D4" s="13">
        <v>32.765803296504259</v>
      </c>
      <c r="E4" s="14">
        <v>61.39363047257784</v>
      </c>
      <c r="F4" s="15">
        <v>13.574697986577181</v>
      </c>
      <c r="G4" s="16">
        <v>4</v>
      </c>
      <c r="H4" s="28">
        <v>66.283388651809702</v>
      </c>
      <c r="I4" s="18">
        <v>44.896870554765286</v>
      </c>
      <c r="J4" s="19">
        <v>17.7</v>
      </c>
      <c r="K4" s="20">
        <v>12</v>
      </c>
      <c r="L4" s="21">
        <v>28</v>
      </c>
      <c r="M4" s="22">
        <v>12.457699999999999</v>
      </c>
      <c r="N4" s="23">
        <v>37.9</v>
      </c>
      <c r="O4" s="24">
        <v>24.799999999999997</v>
      </c>
      <c r="P4" s="25">
        <v>22.878966679269826</v>
      </c>
      <c r="Q4" s="26">
        <v>10.450583130995501</v>
      </c>
      <c r="R4" s="27">
        <v>38.700000000000003</v>
      </c>
    </row>
    <row r="5" spans="1:18">
      <c r="A5" s="10" t="s">
        <v>21</v>
      </c>
      <c r="B5" s="11">
        <v>35</v>
      </c>
      <c r="C5" s="12">
        <v>52</v>
      </c>
      <c r="D5" s="13">
        <v>20.614359733530719</v>
      </c>
      <c r="E5" s="14">
        <v>58.57262393110063</v>
      </c>
      <c r="F5" s="15">
        <v>11.56064705882353</v>
      </c>
      <c r="G5" s="16">
        <v>4</v>
      </c>
      <c r="H5" s="28">
        <v>49.490805934814993</v>
      </c>
      <c r="I5" s="18">
        <v>35.510928794465194</v>
      </c>
      <c r="J5" s="19">
        <v>19.3</v>
      </c>
      <c r="K5" s="20">
        <v>8</v>
      </c>
      <c r="L5" s="21">
        <v>24</v>
      </c>
      <c r="M5" s="22">
        <v>13.002699999999999</v>
      </c>
      <c r="N5" s="23">
        <v>28.4</v>
      </c>
      <c r="O5" s="24">
        <v>12.2</v>
      </c>
      <c r="P5" s="25">
        <v>12.780574239098568</v>
      </c>
      <c r="Q5" s="26">
        <v>12.046754360880756</v>
      </c>
      <c r="R5" s="27">
        <v>50.8</v>
      </c>
    </row>
    <row r="6" spans="1:18">
      <c r="A6" s="10" t="s">
        <v>22</v>
      </c>
      <c r="B6" s="11">
        <v>40</v>
      </c>
      <c r="C6" s="12">
        <v>56</v>
      </c>
      <c r="D6" s="13">
        <v>31.474042027194066</v>
      </c>
      <c r="E6" s="14">
        <v>68.489119101274767</v>
      </c>
      <c r="F6" s="15">
        <v>11.051756097560975</v>
      </c>
      <c r="G6" s="16">
        <v>8</v>
      </c>
      <c r="H6" s="28">
        <v>55.876021660892675</v>
      </c>
      <c r="I6" s="18">
        <v>36.914331842184922</v>
      </c>
      <c r="J6" s="19">
        <v>10.8</v>
      </c>
      <c r="K6" s="20">
        <v>8</v>
      </c>
      <c r="L6" s="21">
        <v>19</v>
      </c>
      <c r="M6" s="22">
        <v>13.5427</v>
      </c>
      <c r="N6" s="23">
        <v>29.8</v>
      </c>
      <c r="O6" s="24">
        <v>19.600000000000001</v>
      </c>
      <c r="P6" s="25">
        <v>14.450028191495601</v>
      </c>
      <c r="Q6" s="26">
        <v>12.13458477413689</v>
      </c>
      <c r="R6" s="27">
        <v>92.6</v>
      </c>
    </row>
    <row r="7" spans="1:18">
      <c r="A7" s="10" t="s">
        <v>23</v>
      </c>
      <c r="B7" s="11">
        <v>28</v>
      </c>
      <c r="C7" s="12">
        <v>49</v>
      </c>
      <c r="D7" s="13">
        <v>26.360004097940781</v>
      </c>
      <c r="E7" s="14">
        <v>59.317412314341453</v>
      </c>
      <c r="F7" s="15">
        <v>11.747285945072699</v>
      </c>
      <c r="G7" s="16">
        <v>7.0000000000000009</v>
      </c>
      <c r="H7" s="28">
        <v>70.982586810770457</v>
      </c>
      <c r="I7" s="18">
        <v>44.06519666026054</v>
      </c>
      <c r="J7" s="19">
        <v>7.6</v>
      </c>
      <c r="K7" s="20">
        <v>13</v>
      </c>
      <c r="L7" s="21">
        <v>21</v>
      </c>
      <c r="M7" s="22">
        <v>10.8543</v>
      </c>
      <c r="N7" s="23">
        <v>31</v>
      </c>
      <c r="O7" s="24">
        <v>10.5</v>
      </c>
      <c r="P7" s="25">
        <v>14.861706539993042</v>
      </c>
      <c r="Q7" s="26">
        <v>4.1434499110847662</v>
      </c>
      <c r="R7" s="27">
        <v>64.900000000000006</v>
      </c>
    </row>
    <row r="8" spans="1:18">
      <c r="A8" s="10" t="s">
        <v>24</v>
      </c>
      <c r="B8" s="11">
        <v>31</v>
      </c>
      <c r="C8" s="12">
        <v>52</v>
      </c>
      <c r="D8" s="13">
        <v>27.348013096231622</v>
      </c>
      <c r="E8" s="14">
        <v>58.414585681077057</v>
      </c>
      <c r="F8" s="15">
        <v>11.675638722554888</v>
      </c>
      <c r="G8" s="16">
        <v>5</v>
      </c>
      <c r="H8" s="28">
        <v>67.052467875607249</v>
      </c>
      <c r="I8" s="18">
        <v>34.642262834785988</v>
      </c>
      <c r="J8" s="19">
        <v>13.899999999999999</v>
      </c>
      <c r="K8" s="20">
        <v>5</v>
      </c>
      <c r="L8" s="21">
        <v>17</v>
      </c>
      <c r="M8" s="22">
        <v>15.082799999999999</v>
      </c>
      <c r="N8" s="23">
        <v>31.4</v>
      </c>
      <c r="O8" s="24">
        <v>12</v>
      </c>
      <c r="P8" s="25">
        <v>20.694434711971553</v>
      </c>
      <c r="Q8" s="26">
        <v>19.376529148738719</v>
      </c>
      <c r="R8" s="27">
        <v>52.5</v>
      </c>
    </row>
    <row r="9" spans="1:18">
      <c r="A9" s="10" t="s">
        <v>25</v>
      </c>
      <c r="B9" s="11">
        <v>24</v>
      </c>
      <c r="C9" s="12">
        <v>66</v>
      </c>
      <c r="D9" s="13">
        <v>23.606927710843376</v>
      </c>
      <c r="E9" s="14">
        <v>55.175926318916844</v>
      </c>
      <c r="F9" s="15">
        <v>8.8952577319587629</v>
      </c>
      <c r="G9" s="16">
        <v>11</v>
      </c>
      <c r="H9" s="29">
        <v>53.159882857264115</v>
      </c>
      <c r="I9" s="18">
        <v>42.549127795933956</v>
      </c>
      <c r="J9" s="19">
        <v>8.6999999999999993</v>
      </c>
      <c r="K9" s="20">
        <v>20</v>
      </c>
      <c r="L9" s="21">
        <v>32</v>
      </c>
      <c r="M9" s="22">
        <v>13.670299999999999</v>
      </c>
      <c r="N9" s="23">
        <v>25.6</v>
      </c>
      <c r="O9" s="24">
        <v>8.9</v>
      </c>
      <c r="P9" s="25">
        <v>10.084735086034273</v>
      </c>
      <c r="Q9" s="26">
        <v>15.369740756481088</v>
      </c>
      <c r="R9" s="27">
        <v>46.3</v>
      </c>
    </row>
    <row r="10" spans="1:18">
      <c r="A10" s="10" t="s">
        <v>26</v>
      </c>
      <c r="B10" s="11">
        <v>39</v>
      </c>
      <c r="C10" s="12">
        <v>59</v>
      </c>
      <c r="D10" s="13">
        <v>31.744666207845835</v>
      </c>
      <c r="E10" s="14">
        <v>61.853686691356835</v>
      </c>
      <c r="F10" s="15">
        <v>9.2732258064516131</v>
      </c>
      <c r="G10" s="16">
        <v>5</v>
      </c>
      <c r="H10" s="29">
        <v>72.290895098840849</v>
      </c>
      <c r="I10" s="18">
        <v>51.12789187629263</v>
      </c>
      <c r="J10" s="19">
        <v>8.8000000000000007</v>
      </c>
      <c r="K10" s="20">
        <v>16</v>
      </c>
      <c r="L10" s="21">
        <v>32</v>
      </c>
      <c r="M10" s="22">
        <v>10.053599999999999</v>
      </c>
      <c r="N10" s="23">
        <v>34.200000000000003</v>
      </c>
      <c r="O10" s="24">
        <v>14.3</v>
      </c>
      <c r="P10" s="25">
        <v>17.567349394962186</v>
      </c>
      <c r="Q10" s="26">
        <v>19.096156001344838</v>
      </c>
      <c r="R10" s="27">
        <v>51</v>
      </c>
    </row>
    <row r="11" spans="1:18">
      <c r="A11" s="10" t="s">
        <v>27</v>
      </c>
      <c r="B11" s="11">
        <v>39</v>
      </c>
      <c r="C11" s="12">
        <v>69</v>
      </c>
      <c r="D11" s="13">
        <v>31.210392902408117</v>
      </c>
      <c r="E11" s="14">
        <v>68.919675342849146</v>
      </c>
      <c r="F11" s="15">
        <v>7.4161812297734633</v>
      </c>
      <c r="G11" s="16">
        <v>2</v>
      </c>
      <c r="H11" s="28">
        <v>58.861600895605939</v>
      </c>
      <c r="I11" s="18">
        <v>36.12160649314302</v>
      </c>
      <c r="J11" s="19">
        <v>9.1</v>
      </c>
      <c r="K11" s="20">
        <v>16</v>
      </c>
      <c r="L11" s="21">
        <v>20</v>
      </c>
      <c r="M11" s="22">
        <v>10.9998</v>
      </c>
      <c r="N11" s="23">
        <v>28</v>
      </c>
      <c r="O11" s="24">
        <v>12.1</v>
      </c>
      <c r="P11" s="25">
        <v>19.604521620853514</v>
      </c>
      <c r="Q11" s="26">
        <v>10.668747213553278</v>
      </c>
      <c r="R11" s="27">
        <v>29.1</v>
      </c>
    </row>
    <row r="12" spans="1:18">
      <c r="A12" s="10" t="s">
        <v>28</v>
      </c>
      <c r="B12" s="11">
        <v>46</v>
      </c>
      <c r="C12" s="12">
        <v>58</v>
      </c>
      <c r="D12" s="13">
        <v>21.828330064866496</v>
      </c>
      <c r="E12" s="14">
        <v>48.551717119462666</v>
      </c>
      <c r="F12" s="15">
        <v>10.13982142857143</v>
      </c>
      <c r="G12" s="16">
        <v>3</v>
      </c>
      <c r="H12" s="28">
        <v>66.488290343508709</v>
      </c>
      <c r="I12" s="18">
        <v>32.650499722258736</v>
      </c>
      <c r="J12" s="19">
        <v>13</v>
      </c>
      <c r="K12" s="20">
        <v>12</v>
      </c>
      <c r="L12" s="21">
        <v>13</v>
      </c>
      <c r="M12" s="22">
        <v>14.6867</v>
      </c>
      <c r="N12" s="23">
        <v>24.4</v>
      </c>
      <c r="O12" s="24">
        <v>15.8</v>
      </c>
      <c r="P12" s="25">
        <v>13.120398996062422</v>
      </c>
      <c r="Q12" s="26">
        <v>15.829831359493534</v>
      </c>
      <c r="R12" s="27">
        <v>67.5</v>
      </c>
    </row>
    <row r="13" spans="1:18">
      <c r="A13" s="10" t="s">
        <v>29</v>
      </c>
      <c r="B13" s="11">
        <v>48</v>
      </c>
      <c r="C13" s="12">
        <v>59</v>
      </c>
      <c r="D13" s="13">
        <v>27.152483154479661</v>
      </c>
      <c r="E13" s="14">
        <v>61.057813973819222</v>
      </c>
      <c r="F13" s="15">
        <v>12.812815384615384</v>
      </c>
      <c r="G13" s="16">
        <v>28.999999999999996</v>
      </c>
      <c r="H13" s="28">
        <v>45.91989325235236</v>
      </c>
      <c r="I13" s="18">
        <v>32.967538592495458</v>
      </c>
      <c r="J13" s="19">
        <v>15.600000000000001</v>
      </c>
      <c r="K13" s="20">
        <v>8</v>
      </c>
      <c r="L13" s="21">
        <v>17</v>
      </c>
      <c r="M13" s="22">
        <v>14.2134</v>
      </c>
      <c r="N13" s="23">
        <v>23.3</v>
      </c>
      <c r="O13" s="24">
        <v>17.3</v>
      </c>
      <c r="P13" s="25">
        <v>11.20455615533484</v>
      </c>
      <c r="Q13" s="26">
        <v>7.8885915835563125</v>
      </c>
      <c r="R13" s="27">
        <v>45.5</v>
      </c>
    </row>
    <row r="14" spans="1:18">
      <c r="A14" s="10" t="s">
        <v>30</v>
      </c>
      <c r="B14" s="11">
        <v>37</v>
      </c>
      <c r="C14" s="12">
        <v>49</v>
      </c>
      <c r="D14" s="13">
        <v>31.479140328697852</v>
      </c>
      <c r="E14" s="14">
        <v>53.642968696951179</v>
      </c>
      <c r="F14" s="15">
        <v>8.7299604743082995</v>
      </c>
      <c r="G14" s="16">
        <v>10</v>
      </c>
      <c r="H14" s="28">
        <v>67.053710871188969</v>
      </c>
      <c r="I14" s="18">
        <v>46.088816459564065</v>
      </c>
      <c r="J14" s="19">
        <v>17.399999999999999</v>
      </c>
      <c r="K14" s="20">
        <v>9</v>
      </c>
      <c r="L14" s="21">
        <v>21</v>
      </c>
      <c r="M14" s="22">
        <v>10.765000000000001</v>
      </c>
      <c r="N14" s="23">
        <v>34.299999999999997</v>
      </c>
      <c r="O14" s="24">
        <v>11.7</v>
      </c>
      <c r="P14" s="25">
        <v>13.365320014737591</v>
      </c>
      <c r="Q14" s="26">
        <v>7.4730999146029031</v>
      </c>
      <c r="R14" s="27">
        <v>54.9</v>
      </c>
    </row>
    <row r="15" spans="1:18">
      <c r="A15" s="10" t="s">
        <v>31</v>
      </c>
      <c r="B15" s="11">
        <v>46</v>
      </c>
      <c r="C15" s="12">
        <v>71</v>
      </c>
      <c r="D15" s="13">
        <v>21.698862132839373</v>
      </c>
      <c r="E15" s="14">
        <v>64.767313364021575</v>
      </c>
      <c r="F15" s="15">
        <v>7.7301671309192201</v>
      </c>
      <c r="G15" s="16">
        <v>3</v>
      </c>
      <c r="H15" s="28">
        <v>57.156239251187401</v>
      </c>
      <c r="I15" s="18">
        <v>39.665405472655017</v>
      </c>
      <c r="J15" s="19">
        <v>15.1</v>
      </c>
      <c r="K15" s="20">
        <v>10</v>
      </c>
      <c r="L15" s="21">
        <v>21</v>
      </c>
      <c r="M15" s="22">
        <v>12.210699999999999</v>
      </c>
      <c r="N15" s="23">
        <v>43.6</v>
      </c>
      <c r="O15" s="24">
        <v>19.399999999999999</v>
      </c>
      <c r="P15" s="25">
        <v>19.405905877917558</v>
      </c>
      <c r="Q15" s="26">
        <v>5.526000082736938</v>
      </c>
      <c r="R15" s="27">
        <v>60.6</v>
      </c>
    </row>
    <row r="16" spans="1:18">
      <c r="A16" s="10" t="s">
        <v>32</v>
      </c>
      <c r="B16" s="11">
        <v>35</v>
      </c>
      <c r="C16" s="12">
        <v>59</v>
      </c>
      <c r="D16" s="13">
        <v>28.644292563500976</v>
      </c>
      <c r="E16" s="14">
        <v>54.986575375402879</v>
      </c>
      <c r="F16" s="15">
        <v>12.194373983739837</v>
      </c>
      <c r="G16" s="16">
        <v>5</v>
      </c>
      <c r="H16" s="28">
        <v>57.247866085791657</v>
      </c>
      <c r="I16" s="18">
        <v>37.182489022721676</v>
      </c>
      <c r="J16" s="19">
        <v>12.6</v>
      </c>
      <c r="K16" s="20">
        <v>9</v>
      </c>
      <c r="L16" s="21">
        <v>18</v>
      </c>
      <c r="M16" s="22">
        <v>12.484300000000001</v>
      </c>
      <c r="N16" s="23">
        <v>30.2</v>
      </c>
      <c r="O16" s="24">
        <v>18.600000000000001</v>
      </c>
      <c r="P16" s="25">
        <v>16.238517297788658</v>
      </c>
      <c r="Q16" s="26">
        <v>11.771608663582109</v>
      </c>
      <c r="R16" s="27">
        <v>65.8</v>
      </c>
    </row>
    <row r="17" spans="1:19">
      <c r="A17" s="30" t="s">
        <v>33</v>
      </c>
      <c r="B17" s="11">
        <v>44</v>
      </c>
      <c r="C17" s="31">
        <v>55.826936496859702</v>
      </c>
      <c r="D17" s="13">
        <v>23.786300155176239</v>
      </c>
      <c r="E17" s="14">
        <v>57.356365276541801</v>
      </c>
      <c r="F17" s="15">
        <v>9.0039367816091946</v>
      </c>
      <c r="G17" s="16">
        <v>6</v>
      </c>
      <c r="H17" s="28">
        <v>51.68777657227146</v>
      </c>
      <c r="I17" s="18">
        <v>32.48771805780742</v>
      </c>
      <c r="J17" s="19">
        <v>14</v>
      </c>
      <c r="K17" s="20">
        <v>20</v>
      </c>
      <c r="L17" s="21">
        <v>21</v>
      </c>
      <c r="M17" s="22">
        <v>12.892799999999999</v>
      </c>
      <c r="N17" s="32">
        <v>30.6</v>
      </c>
      <c r="O17" s="24">
        <v>17.100000000000001</v>
      </c>
      <c r="P17" s="25">
        <v>11.956678358710873</v>
      </c>
      <c r="Q17" s="26">
        <v>12.750927745033835</v>
      </c>
      <c r="R17" s="27">
        <v>53.6</v>
      </c>
    </row>
    <row r="18" spans="1:19">
      <c r="A18" s="33" t="s">
        <v>34</v>
      </c>
      <c r="B18" s="34">
        <f>AVERAGE(B2:B17)</f>
        <v>39</v>
      </c>
      <c r="C18" s="35">
        <f t="shared" ref="C18:R18" si="0">AVERAGE(C2:C17)</f>
        <v>58.801683531053733</v>
      </c>
      <c r="D18" s="36">
        <f t="shared" si="0"/>
        <v>26.776287221083326</v>
      </c>
      <c r="E18" s="37">
        <f t="shared" si="0"/>
        <v>58.309150754610208</v>
      </c>
      <c r="F18" s="38">
        <f t="shared" si="0"/>
        <v>10.512165288800844</v>
      </c>
      <c r="G18" s="39">
        <f t="shared" si="0"/>
        <v>7.4375</v>
      </c>
      <c r="H18" s="40">
        <f t="shared" si="0"/>
        <v>59.034468525355344</v>
      </c>
      <c r="I18" s="41">
        <f t="shared" si="0"/>
        <v>38.240712195160071</v>
      </c>
      <c r="J18" s="42">
        <f t="shared" si="0"/>
        <v>12.831249999999999</v>
      </c>
      <c r="K18" s="43">
        <f t="shared" si="0"/>
        <v>11.6875</v>
      </c>
      <c r="L18" s="44">
        <f t="shared" si="0"/>
        <v>21.4375</v>
      </c>
      <c r="M18" s="45">
        <f t="shared" si="0"/>
        <v>12.815150000000001</v>
      </c>
      <c r="N18" s="46">
        <f t="shared" si="0"/>
        <v>30.606250000000003</v>
      </c>
      <c r="O18" s="47">
        <f t="shared" si="0"/>
        <v>15.137500000000001</v>
      </c>
      <c r="P18" s="48">
        <f t="shared" si="0"/>
        <v>15.531186155976304</v>
      </c>
      <c r="Q18" s="49">
        <f t="shared" si="0"/>
        <v>12.222235611132859</v>
      </c>
      <c r="R18" s="50">
        <f t="shared" si="0"/>
        <v>54.793749999999996</v>
      </c>
    </row>
    <row r="19" spans="1:19">
      <c r="A19" s="33" t="s">
        <v>35</v>
      </c>
      <c r="B19" s="34">
        <f>_xlfn.STDEV.P(B2:B17)</f>
        <v>7.0178344238090995</v>
      </c>
      <c r="C19" s="35">
        <f t="shared" ref="C19:R19" si="1">_xlfn.STDEV.P(C2:C17)</f>
        <v>6.7797449308827114</v>
      </c>
      <c r="D19" s="36">
        <f t="shared" si="1"/>
        <v>3.9657845003799412</v>
      </c>
      <c r="E19" s="37">
        <f t="shared" si="1"/>
        <v>6.1060591718300108</v>
      </c>
      <c r="F19" s="38">
        <f t="shared" si="1"/>
        <v>1.7638873986027972</v>
      </c>
      <c r="G19" s="39">
        <f t="shared" si="1"/>
        <v>6.1437849693816586</v>
      </c>
      <c r="H19" s="40">
        <f t="shared" si="1"/>
        <v>7.9504845190776949</v>
      </c>
      <c r="I19" s="41">
        <f t="shared" si="1"/>
        <v>5.7306476617888444</v>
      </c>
      <c r="J19" s="42">
        <f t="shared" si="1"/>
        <v>3.4417870993860169</v>
      </c>
      <c r="K19" s="43">
        <f t="shared" si="1"/>
        <v>4.2089005393332828</v>
      </c>
      <c r="L19" s="44">
        <f t="shared" si="1"/>
        <v>5.0740608736986985</v>
      </c>
      <c r="M19" s="45">
        <f t="shared" si="1"/>
        <v>1.5682339609413971</v>
      </c>
      <c r="N19" s="46">
        <f t="shared" si="1"/>
        <v>5.7673075119590917</v>
      </c>
      <c r="O19" s="47">
        <f t="shared" si="1"/>
        <v>3.9991991385776124</v>
      </c>
      <c r="P19" s="48">
        <f t="shared" si="1"/>
        <v>3.9742294223620611</v>
      </c>
      <c r="Q19" s="49">
        <f t="shared" si="1"/>
        <v>4.339074831619131</v>
      </c>
      <c r="R19" s="50">
        <f t="shared" si="1"/>
        <v>14.428031256463944</v>
      </c>
    </row>
    <row r="20" spans="1:19">
      <c r="A20" s="51" t="s">
        <v>36</v>
      </c>
      <c r="B20" s="52">
        <f>B19/B18 * 100</f>
        <v>17.99444724053615</v>
      </c>
      <c r="C20" s="52">
        <f t="shared" ref="C20:R20" si="2">C19/C18 * 100</f>
        <v>11.52984833725426</v>
      </c>
      <c r="D20" s="52">
        <f t="shared" si="2"/>
        <v>14.810808039351064</v>
      </c>
      <c r="E20" s="52">
        <f t="shared" si="2"/>
        <v>10.47187121199366</v>
      </c>
      <c r="F20" s="52">
        <f t="shared" si="2"/>
        <v>16.77948691010365</v>
      </c>
      <c r="G20" s="52">
        <f t="shared" si="2"/>
        <v>82.605512193366835</v>
      </c>
      <c r="H20" s="52">
        <f t="shared" si="2"/>
        <v>13.467529593601672</v>
      </c>
      <c r="I20" s="52">
        <f t="shared" si="2"/>
        <v>14.985724200278211</v>
      </c>
      <c r="J20" s="52">
        <f t="shared" si="2"/>
        <v>26.823474715137007</v>
      </c>
      <c r="K20" s="52">
        <f t="shared" si="2"/>
        <v>36.011983224241988</v>
      </c>
      <c r="L20" s="52">
        <f t="shared" si="2"/>
        <v>23.669088623667399</v>
      </c>
      <c r="M20" s="52">
        <f t="shared" si="2"/>
        <v>12.237343776244499</v>
      </c>
      <c r="N20" s="52">
        <f t="shared" si="2"/>
        <v>18.843561403174487</v>
      </c>
      <c r="O20" s="52">
        <f t="shared" si="2"/>
        <v>26.419152030240213</v>
      </c>
      <c r="P20" s="52">
        <f t="shared" si="2"/>
        <v>25.588705089551723</v>
      </c>
      <c r="Q20" s="52">
        <f t="shared" si="2"/>
        <v>35.501482459287573</v>
      </c>
      <c r="R20" s="52">
        <f t="shared" si="2"/>
        <v>26.331527330149779</v>
      </c>
      <c r="S20" s="53">
        <f>SUM(B20:R20)</f>
        <v>414.07154637818002</v>
      </c>
    </row>
    <row r="21" spans="1:19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 spans="1:19">
      <c r="K22" s="54" t="s">
        <v>38</v>
      </c>
    </row>
    <row r="23" spans="1:19">
      <c r="A23" t="s">
        <v>43</v>
      </c>
      <c r="B23" s="64" t="s">
        <v>40</v>
      </c>
      <c r="C23" s="64" t="s">
        <v>40</v>
      </c>
      <c r="D23" s="65" t="s">
        <v>43</v>
      </c>
      <c r="E23" s="65" t="s">
        <v>43</v>
      </c>
      <c r="F23" s="64" t="s">
        <v>40</v>
      </c>
      <c r="G23" s="64" t="s">
        <v>40</v>
      </c>
      <c r="H23" s="65" t="s">
        <v>43</v>
      </c>
      <c r="I23" s="65" t="s">
        <v>43</v>
      </c>
      <c r="J23" s="64" t="s">
        <v>40</v>
      </c>
      <c r="K23" s="65" t="s">
        <v>43</v>
      </c>
      <c r="L23" s="65" t="s">
        <v>43</v>
      </c>
      <c r="M23" s="56" t="s">
        <v>40</v>
      </c>
      <c r="N23" s="64" t="s">
        <v>40</v>
      </c>
      <c r="O23" s="56" t="s">
        <v>40</v>
      </c>
      <c r="P23" s="56" t="s">
        <v>40</v>
      </c>
      <c r="Q23" s="65" t="s">
        <v>43</v>
      </c>
      <c r="R23" s="56" t="s">
        <v>40</v>
      </c>
    </row>
    <row r="24" spans="1:19">
      <c r="A24" s="1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3" t="s">
        <v>7</v>
      </c>
      <c r="I24" s="3" t="s">
        <v>8</v>
      </c>
      <c r="J24" s="4" t="s">
        <v>9</v>
      </c>
      <c r="K24" s="5" t="s">
        <v>10</v>
      </c>
      <c r="L24" s="5" t="s">
        <v>11</v>
      </c>
      <c r="M24" s="6" t="s">
        <v>12</v>
      </c>
      <c r="N24" s="6" t="s">
        <v>13</v>
      </c>
      <c r="O24" s="6" t="s">
        <v>14</v>
      </c>
      <c r="P24" s="7" t="s">
        <v>15</v>
      </c>
      <c r="Q24" s="8" t="s">
        <v>16</v>
      </c>
      <c r="R24" s="9" t="s">
        <v>17</v>
      </c>
    </row>
    <row r="25" spans="1:19">
      <c r="A25" s="10" t="s">
        <v>18</v>
      </c>
      <c r="B25" s="66">
        <f>B2 ^2</f>
        <v>1521</v>
      </c>
      <c r="C25" s="31">
        <f t="shared" ref="C25:R25" si="3">C2 ^2</f>
        <v>3844</v>
      </c>
      <c r="D25" s="13">
        <f t="shared" si="3"/>
        <v>525.04338394377032</v>
      </c>
      <c r="E25" s="93">
        <f t="shared" si="3"/>
        <v>2981.6728181100143</v>
      </c>
      <c r="F25" s="15">
        <f t="shared" si="3"/>
        <v>123.41275946212859</v>
      </c>
      <c r="G25" s="93">
        <f t="shared" si="3"/>
        <v>49.000000000000014</v>
      </c>
      <c r="H25" s="17">
        <f t="shared" si="3"/>
        <v>2640.3676396550477</v>
      </c>
      <c r="I25" s="18">
        <f t="shared" si="3"/>
        <v>897.0751253173554</v>
      </c>
      <c r="J25" s="19">
        <f t="shared" si="3"/>
        <v>102.00999999999999</v>
      </c>
      <c r="K25" s="68">
        <f t="shared" si="3"/>
        <v>100</v>
      </c>
      <c r="L25" s="69">
        <f t="shared" si="3"/>
        <v>400</v>
      </c>
      <c r="M25" s="22">
        <f t="shared" si="3"/>
        <v>243.54411480999994</v>
      </c>
      <c r="N25" s="90">
        <f t="shared" si="3"/>
        <v>400</v>
      </c>
      <c r="O25" s="94">
        <f t="shared" si="3"/>
        <v>190.44000000000003</v>
      </c>
      <c r="P25" s="95">
        <f t="shared" si="3"/>
        <v>98.301295888245335</v>
      </c>
      <c r="Q25" s="26">
        <f t="shared" si="3"/>
        <v>222.80205526547391</v>
      </c>
      <c r="R25" s="96">
        <f t="shared" si="3"/>
        <v>4173.1599999999989</v>
      </c>
    </row>
    <row r="26" spans="1:19">
      <c r="A26" s="10" t="s">
        <v>19</v>
      </c>
      <c r="B26" s="66">
        <f t="shared" ref="B26:R40" si="4">B3 ^2</f>
        <v>2500</v>
      </c>
      <c r="C26" s="31">
        <f t="shared" si="4"/>
        <v>4761</v>
      </c>
      <c r="D26" s="13">
        <f t="shared" si="4"/>
        <v>665.28673625370459</v>
      </c>
      <c r="E26" s="93">
        <f t="shared" si="4"/>
        <v>2101.5166966192778</v>
      </c>
      <c r="F26" s="15">
        <f t="shared" si="4"/>
        <v>127.23274435254227</v>
      </c>
      <c r="G26" s="93">
        <f t="shared" si="4"/>
        <v>100</v>
      </c>
      <c r="H26" s="17">
        <f t="shared" si="4"/>
        <v>2874.6285384511825</v>
      </c>
      <c r="I26" s="18">
        <f t="shared" si="4"/>
        <v>1227.0657669181435</v>
      </c>
      <c r="J26" s="19">
        <f t="shared" si="4"/>
        <v>134.56</v>
      </c>
      <c r="K26" s="68">
        <f t="shared" si="4"/>
        <v>121</v>
      </c>
      <c r="L26" s="69">
        <f t="shared" si="4"/>
        <v>361</v>
      </c>
      <c r="M26" s="22">
        <f t="shared" si="4"/>
        <v>156.74288809000001</v>
      </c>
      <c r="N26" s="90">
        <f t="shared" si="4"/>
        <v>1369</v>
      </c>
      <c r="O26" s="94">
        <f t="shared" si="4"/>
        <v>198.81</v>
      </c>
      <c r="P26" s="95">
        <f t="shared" si="4"/>
        <v>414.96070606629866</v>
      </c>
      <c r="Q26" s="26">
        <f t="shared" si="4"/>
        <v>259.29404108829516</v>
      </c>
      <c r="R26" s="96">
        <f t="shared" si="4"/>
        <v>1466.8899999999999</v>
      </c>
    </row>
    <row r="27" spans="1:19">
      <c r="A27" s="10" t="s">
        <v>20</v>
      </c>
      <c r="B27" s="66">
        <f t="shared" si="4"/>
        <v>1849</v>
      </c>
      <c r="C27" s="31">
        <f t="shared" si="4"/>
        <v>3025</v>
      </c>
      <c r="D27" s="13">
        <f t="shared" si="4"/>
        <v>1073.5978656652094</v>
      </c>
      <c r="E27" s="93">
        <f t="shared" si="4"/>
        <v>3769.1778626034384</v>
      </c>
      <c r="F27" s="15">
        <f t="shared" si="4"/>
        <v>184.27242542678258</v>
      </c>
      <c r="G27" s="93">
        <f t="shared" si="4"/>
        <v>16</v>
      </c>
      <c r="H27" s="17">
        <f t="shared" si="4"/>
        <v>4393.4876111668555</v>
      </c>
      <c r="I27" s="18">
        <f t="shared" si="4"/>
        <v>2015.7289856113503</v>
      </c>
      <c r="J27" s="19">
        <f t="shared" si="4"/>
        <v>313.28999999999996</v>
      </c>
      <c r="K27" s="68">
        <f t="shared" si="4"/>
        <v>144</v>
      </c>
      <c r="L27" s="69">
        <f t="shared" si="4"/>
        <v>784</v>
      </c>
      <c r="M27" s="22">
        <f t="shared" si="4"/>
        <v>155.19428928999997</v>
      </c>
      <c r="N27" s="90">
        <f t="shared" si="4"/>
        <v>1436.4099999999999</v>
      </c>
      <c r="O27" s="94">
        <f t="shared" si="4"/>
        <v>615.03999999999985</v>
      </c>
      <c r="P27" s="95">
        <f t="shared" si="4"/>
        <v>523.44711631113898</v>
      </c>
      <c r="Q27" s="26">
        <f t="shared" si="4"/>
        <v>109.21468777784771</v>
      </c>
      <c r="R27" s="96">
        <f t="shared" si="4"/>
        <v>1497.6900000000003</v>
      </c>
    </row>
    <row r="28" spans="1:19">
      <c r="A28" s="10" t="s">
        <v>21</v>
      </c>
      <c r="B28" s="66">
        <f t="shared" si="4"/>
        <v>1225</v>
      </c>
      <c r="C28" s="31">
        <f t="shared" si="4"/>
        <v>2704</v>
      </c>
      <c r="D28" s="13">
        <f t="shared" si="4"/>
        <v>424.95182722341269</v>
      </c>
      <c r="E28" s="93">
        <f t="shared" si="4"/>
        <v>3430.7522741741423</v>
      </c>
      <c r="F28" s="15">
        <f t="shared" si="4"/>
        <v>133.64856041868515</v>
      </c>
      <c r="G28" s="93">
        <f t="shared" si="4"/>
        <v>16</v>
      </c>
      <c r="H28" s="17">
        <f t="shared" si="4"/>
        <v>2449.339872077519</v>
      </c>
      <c r="I28" s="18">
        <f t="shared" si="4"/>
        <v>1261.0260638455773</v>
      </c>
      <c r="J28" s="19">
        <f t="shared" si="4"/>
        <v>372.49</v>
      </c>
      <c r="K28" s="68">
        <f t="shared" si="4"/>
        <v>64</v>
      </c>
      <c r="L28" s="69">
        <f t="shared" si="4"/>
        <v>576</v>
      </c>
      <c r="M28" s="22">
        <f t="shared" si="4"/>
        <v>169.07020728999998</v>
      </c>
      <c r="N28" s="90">
        <f t="shared" si="4"/>
        <v>806.56</v>
      </c>
      <c r="O28" s="94">
        <f t="shared" si="4"/>
        <v>148.83999999999997</v>
      </c>
      <c r="P28" s="95">
        <f t="shared" si="4"/>
        <v>163.34307788110993</v>
      </c>
      <c r="Q28" s="26">
        <f t="shared" si="4"/>
        <v>145.12429063139953</v>
      </c>
      <c r="R28" s="96">
        <f t="shared" si="4"/>
        <v>2580.64</v>
      </c>
    </row>
    <row r="29" spans="1:19">
      <c r="A29" s="10" t="s">
        <v>22</v>
      </c>
      <c r="B29" s="66">
        <f t="shared" si="4"/>
        <v>1600</v>
      </c>
      <c r="C29" s="31">
        <f t="shared" si="4"/>
        <v>3136</v>
      </c>
      <c r="D29" s="13">
        <f t="shared" si="4"/>
        <v>990.61532152957841</v>
      </c>
      <c r="E29" s="93">
        <f t="shared" si="4"/>
        <v>4690.7594352686001</v>
      </c>
      <c r="F29" s="15">
        <f t="shared" si="4"/>
        <v>122.14131283997619</v>
      </c>
      <c r="G29" s="93">
        <f t="shared" si="4"/>
        <v>64</v>
      </c>
      <c r="H29" s="17">
        <f t="shared" si="4"/>
        <v>3122.1297966485477</v>
      </c>
      <c r="I29" s="18">
        <f t="shared" si="4"/>
        <v>1362.6678953549476</v>
      </c>
      <c r="J29" s="19">
        <f t="shared" si="4"/>
        <v>116.64000000000001</v>
      </c>
      <c r="K29" s="68">
        <f t="shared" si="4"/>
        <v>64</v>
      </c>
      <c r="L29" s="69">
        <f t="shared" si="4"/>
        <v>361</v>
      </c>
      <c r="M29" s="22">
        <f t="shared" si="4"/>
        <v>183.40472328999999</v>
      </c>
      <c r="N29" s="90">
        <f t="shared" si="4"/>
        <v>888.04000000000008</v>
      </c>
      <c r="O29" s="94">
        <f t="shared" si="4"/>
        <v>384.16000000000008</v>
      </c>
      <c r="P29" s="95">
        <f t="shared" si="4"/>
        <v>208.80331473501764</v>
      </c>
      <c r="Q29" s="26">
        <f t="shared" si="4"/>
        <v>147.24814764071485</v>
      </c>
      <c r="R29" s="96">
        <f t="shared" si="4"/>
        <v>8574.7599999999984</v>
      </c>
    </row>
    <row r="30" spans="1:19">
      <c r="A30" s="10" t="s">
        <v>23</v>
      </c>
      <c r="B30" s="66">
        <f t="shared" si="4"/>
        <v>784</v>
      </c>
      <c r="C30" s="31">
        <f t="shared" si="4"/>
        <v>2401</v>
      </c>
      <c r="D30" s="13">
        <f t="shared" si="4"/>
        <v>694.84981604345478</v>
      </c>
      <c r="E30" s="93">
        <f t="shared" si="4"/>
        <v>3518.5554036695871</v>
      </c>
      <c r="F30" s="15">
        <f t="shared" si="4"/>
        <v>137.99872707530258</v>
      </c>
      <c r="G30" s="93">
        <f t="shared" si="4"/>
        <v>49.000000000000014</v>
      </c>
      <c r="H30" s="17">
        <f t="shared" si="4"/>
        <v>5038.5276303485643</v>
      </c>
      <c r="I30" s="18">
        <f t="shared" si="4"/>
        <v>1941.7415567074365</v>
      </c>
      <c r="J30" s="19">
        <f t="shared" si="4"/>
        <v>57.76</v>
      </c>
      <c r="K30" s="68">
        <f t="shared" si="4"/>
        <v>169</v>
      </c>
      <c r="L30" s="69">
        <f t="shared" si="4"/>
        <v>441</v>
      </c>
      <c r="M30" s="22">
        <f t="shared" si="4"/>
        <v>117.81582849</v>
      </c>
      <c r="N30" s="90">
        <f t="shared" si="4"/>
        <v>961</v>
      </c>
      <c r="O30" s="94">
        <f t="shared" si="4"/>
        <v>110.25</v>
      </c>
      <c r="P30" s="95">
        <f t="shared" si="4"/>
        <v>220.87032128087196</v>
      </c>
      <c r="Q30" s="26">
        <f t="shared" si="4"/>
        <v>17.168177165668357</v>
      </c>
      <c r="R30" s="96">
        <f t="shared" si="4"/>
        <v>4212.0100000000011</v>
      </c>
    </row>
    <row r="31" spans="1:19">
      <c r="A31" s="10" t="s">
        <v>24</v>
      </c>
      <c r="B31" s="66">
        <f t="shared" si="4"/>
        <v>961</v>
      </c>
      <c r="C31" s="31">
        <f t="shared" si="4"/>
        <v>2704</v>
      </c>
      <c r="D31" s="13">
        <f t="shared" si="4"/>
        <v>747.91382031165631</v>
      </c>
      <c r="E31" s="93">
        <f t="shared" si="4"/>
        <v>3412.2638202918929</v>
      </c>
      <c r="F31" s="15">
        <f t="shared" si="4"/>
        <v>136.32053957962313</v>
      </c>
      <c r="G31" s="93">
        <f t="shared" si="4"/>
        <v>25</v>
      </c>
      <c r="H31" s="17">
        <f t="shared" si="4"/>
        <v>4496.0334482093422</v>
      </c>
      <c r="I31" s="18">
        <f t="shared" si="4"/>
        <v>1200.0863743143946</v>
      </c>
      <c r="J31" s="19">
        <f t="shared" si="4"/>
        <v>193.20999999999995</v>
      </c>
      <c r="K31" s="68">
        <f t="shared" si="4"/>
        <v>25</v>
      </c>
      <c r="L31" s="69">
        <f t="shared" si="4"/>
        <v>289</v>
      </c>
      <c r="M31" s="22">
        <f t="shared" si="4"/>
        <v>227.49085583999997</v>
      </c>
      <c r="N31" s="90">
        <f t="shared" si="4"/>
        <v>985.95999999999992</v>
      </c>
      <c r="O31" s="94">
        <f t="shared" si="4"/>
        <v>144</v>
      </c>
      <c r="P31" s="95">
        <f t="shared" si="4"/>
        <v>428.25962804805312</v>
      </c>
      <c r="Q31" s="26">
        <f t="shared" si="4"/>
        <v>375.44988185192119</v>
      </c>
      <c r="R31" s="96">
        <f t="shared" si="4"/>
        <v>2756.25</v>
      </c>
    </row>
    <row r="32" spans="1:19">
      <c r="A32" s="10" t="s">
        <v>25</v>
      </c>
      <c r="B32" s="66">
        <f t="shared" si="4"/>
        <v>576</v>
      </c>
      <c r="C32" s="31">
        <f t="shared" si="4"/>
        <v>4356</v>
      </c>
      <c r="D32" s="13">
        <f t="shared" si="4"/>
        <v>557.28703594498484</v>
      </c>
      <c r="E32" s="93">
        <f t="shared" si="4"/>
        <v>3044.3828451505406</v>
      </c>
      <c r="F32" s="15">
        <f t="shared" si="4"/>
        <v>79.125610117972158</v>
      </c>
      <c r="G32" s="93">
        <f t="shared" si="4"/>
        <v>121</v>
      </c>
      <c r="H32" s="17">
        <f t="shared" si="4"/>
        <v>2825.973145398043</v>
      </c>
      <c r="I32" s="18">
        <f t="shared" si="4"/>
        <v>1810.4282761947195</v>
      </c>
      <c r="J32" s="19">
        <f t="shared" si="4"/>
        <v>75.689999999999984</v>
      </c>
      <c r="K32" s="68">
        <f t="shared" si="4"/>
        <v>400</v>
      </c>
      <c r="L32" s="69">
        <f t="shared" si="4"/>
        <v>1024</v>
      </c>
      <c r="M32" s="22">
        <f t="shared" si="4"/>
        <v>186.87710208999997</v>
      </c>
      <c r="N32" s="90">
        <f t="shared" si="4"/>
        <v>655.36000000000013</v>
      </c>
      <c r="O32" s="94">
        <f t="shared" si="4"/>
        <v>79.210000000000008</v>
      </c>
      <c r="P32" s="95">
        <f t="shared" si="4"/>
        <v>101.7018817554907</v>
      </c>
      <c r="Q32" s="26">
        <f t="shared" si="4"/>
        <v>236.22893092143585</v>
      </c>
      <c r="R32" s="96">
        <f t="shared" si="4"/>
        <v>2143.6899999999996</v>
      </c>
    </row>
    <row r="33" spans="1:18">
      <c r="A33" s="10" t="s">
        <v>26</v>
      </c>
      <c r="B33" s="66">
        <f t="shared" si="4"/>
        <v>1521</v>
      </c>
      <c r="C33" s="31">
        <f t="shared" si="4"/>
        <v>3481</v>
      </c>
      <c r="D33" s="13">
        <f t="shared" si="4"/>
        <v>1007.7238326475493</v>
      </c>
      <c r="E33" s="93">
        <f t="shared" si="4"/>
        <v>3825.8785573125338</v>
      </c>
      <c r="F33" s="15">
        <f t="shared" si="4"/>
        <v>85.992716857440172</v>
      </c>
      <c r="G33" s="93">
        <f t="shared" si="4"/>
        <v>25</v>
      </c>
      <c r="H33" s="17">
        <f t="shared" si="4"/>
        <v>5225.9735141916117</v>
      </c>
      <c r="I33" s="18">
        <f t="shared" si="4"/>
        <v>2614.06132771387</v>
      </c>
      <c r="J33" s="19">
        <f t="shared" si="4"/>
        <v>77.440000000000012</v>
      </c>
      <c r="K33" s="68">
        <f t="shared" si="4"/>
        <v>256</v>
      </c>
      <c r="L33" s="69">
        <f t="shared" si="4"/>
        <v>1024</v>
      </c>
      <c r="M33" s="22">
        <f t="shared" si="4"/>
        <v>101.07487295999999</v>
      </c>
      <c r="N33" s="90">
        <f t="shared" si="4"/>
        <v>1169.6400000000001</v>
      </c>
      <c r="O33" s="94">
        <f t="shared" si="4"/>
        <v>204.49</v>
      </c>
      <c r="P33" s="95">
        <f t="shared" si="4"/>
        <v>308.6117647646783</v>
      </c>
      <c r="Q33" s="26">
        <f t="shared" si="4"/>
        <v>364.66317402769846</v>
      </c>
      <c r="R33" s="96">
        <f t="shared" si="4"/>
        <v>2601</v>
      </c>
    </row>
    <row r="34" spans="1:18">
      <c r="A34" s="10" t="s">
        <v>27</v>
      </c>
      <c r="B34" s="66">
        <f t="shared" si="4"/>
        <v>1521</v>
      </c>
      <c r="C34" s="31">
        <f t="shared" si="4"/>
        <v>4761</v>
      </c>
      <c r="D34" s="13">
        <f t="shared" si="4"/>
        <v>974.08862512268695</v>
      </c>
      <c r="E34" s="93">
        <f t="shared" si="4"/>
        <v>4749.9216493637286</v>
      </c>
      <c r="F34" s="15">
        <f t="shared" si="4"/>
        <v>54.999744032844241</v>
      </c>
      <c r="G34" s="93">
        <f t="shared" si="4"/>
        <v>4</v>
      </c>
      <c r="H34" s="17">
        <f t="shared" si="4"/>
        <v>3464.688059993598</v>
      </c>
      <c r="I34" s="18">
        <f t="shared" si="4"/>
        <v>1304.7704556454719</v>
      </c>
      <c r="J34" s="19">
        <f t="shared" si="4"/>
        <v>82.809999999999988</v>
      </c>
      <c r="K34" s="68">
        <f t="shared" si="4"/>
        <v>256</v>
      </c>
      <c r="L34" s="69">
        <f t="shared" si="4"/>
        <v>400</v>
      </c>
      <c r="M34" s="22">
        <f t="shared" si="4"/>
        <v>120.99560004000001</v>
      </c>
      <c r="N34" s="90">
        <f t="shared" si="4"/>
        <v>784</v>
      </c>
      <c r="O34" s="94">
        <f t="shared" si="4"/>
        <v>146.41</v>
      </c>
      <c r="P34" s="95">
        <f t="shared" si="4"/>
        <v>384.33726798251291</v>
      </c>
      <c r="Q34" s="26">
        <f t="shared" si="4"/>
        <v>113.82216710670083</v>
      </c>
      <c r="R34" s="96">
        <f t="shared" si="4"/>
        <v>846.81000000000006</v>
      </c>
    </row>
    <row r="35" spans="1:18">
      <c r="A35" s="10" t="s">
        <v>28</v>
      </c>
      <c r="B35" s="66">
        <f t="shared" si="4"/>
        <v>2116</v>
      </c>
      <c r="C35" s="31">
        <f t="shared" si="4"/>
        <v>3364</v>
      </c>
      <c r="D35" s="13">
        <f t="shared" si="4"/>
        <v>476.47599342075455</v>
      </c>
      <c r="E35" s="93">
        <f t="shared" si="4"/>
        <v>2357.2692352483241</v>
      </c>
      <c r="F35" s="15">
        <f t="shared" si="4"/>
        <v>102.81597860331637</v>
      </c>
      <c r="G35" s="93">
        <f t="shared" si="4"/>
        <v>9</v>
      </c>
      <c r="H35" s="17">
        <f t="shared" si="4"/>
        <v>4420.6927528027136</v>
      </c>
      <c r="I35" s="18">
        <f t="shared" si="4"/>
        <v>1066.0551321132177</v>
      </c>
      <c r="J35" s="19">
        <f t="shared" si="4"/>
        <v>169</v>
      </c>
      <c r="K35" s="68">
        <f t="shared" si="4"/>
        <v>144</v>
      </c>
      <c r="L35" s="69">
        <f t="shared" si="4"/>
        <v>169</v>
      </c>
      <c r="M35" s="22">
        <f t="shared" si="4"/>
        <v>215.69915689000001</v>
      </c>
      <c r="N35" s="90">
        <f t="shared" si="4"/>
        <v>595.3599999999999</v>
      </c>
      <c r="O35" s="94">
        <f t="shared" si="4"/>
        <v>249.64000000000001</v>
      </c>
      <c r="P35" s="95">
        <f t="shared" si="4"/>
        <v>172.14486981587581</v>
      </c>
      <c r="Q35" s="26">
        <f t="shared" si="4"/>
        <v>250.5835608700049</v>
      </c>
      <c r="R35" s="96">
        <f t="shared" si="4"/>
        <v>4556.25</v>
      </c>
    </row>
    <row r="36" spans="1:18">
      <c r="A36" s="10" t="s">
        <v>29</v>
      </c>
      <c r="B36" s="66">
        <f t="shared" si="4"/>
        <v>2304</v>
      </c>
      <c r="C36" s="31">
        <f t="shared" si="4"/>
        <v>3481</v>
      </c>
      <c r="D36" s="13">
        <f t="shared" si="4"/>
        <v>737.25734145430181</v>
      </c>
      <c r="E36" s="93">
        <f t="shared" si="4"/>
        <v>3728.0566472615137</v>
      </c>
      <c r="F36" s="15">
        <f t="shared" si="4"/>
        <v>164.16823808023665</v>
      </c>
      <c r="G36" s="93">
        <f t="shared" si="4"/>
        <v>840.99999999999977</v>
      </c>
      <c r="H36" s="17">
        <f t="shared" si="4"/>
        <v>2108.6365963074359</v>
      </c>
      <c r="I36" s="18">
        <f t="shared" si="4"/>
        <v>1086.8586008476775</v>
      </c>
      <c r="J36" s="19">
        <f t="shared" si="4"/>
        <v>243.36000000000004</v>
      </c>
      <c r="K36" s="68">
        <f t="shared" si="4"/>
        <v>64</v>
      </c>
      <c r="L36" s="69">
        <f t="shared" si="4"/>
        <v>289</v>
      </c>
      <c r="M36" s="22">
        <f t="shared" si="4"/>
        <v>202.02073956000001</v>
      </c>
      <c r="N36" s="90">
        <f t="shared" si="4"/>
        <v>542.89</v>
      </c>
      <c r="O36" s="94">
        <f t="shared" si="4"/>
        <v>299.29000000000002</v>
      </c>
      <c r="P36" s="95">
        <f t="shared" si="4"/>
        <v>125.54207863805186</v>
      </c>
      <c r="Q36" s="26">
        <f t="shared" si="4"/>
        <v>62.22987717215549</v>
      </c>
      <c r="R36" s="96">
        <f t="shared" si="4"/>
        <v>2070.25</v>
      </c>
    </row>
    <row r="37" spans="1:18">
      <c r="A37" s="10" t="s">
        <v>30</v>
      </c>
      <c r="B37" s="66">
        <f t="shared" si="4"/>
        <v>1369</v>
      </c>
      <c r="C37" s="31">
        <f t="shared" si="4"/>
        <v>2401</v>
      </c>
      <c r="D37" s="13">
        <f t="shared" si="4"/>
        <v>990.93627583385148</v>
      </c>
      <c r="E37" s="93">
        <f t="shared" si="4"/>
        <v>2877.5680906220841</v>
      </c>
      <c r="F37" s="15">
        <f t="shared" si="4"/>
        <v>76.212209882985192</v>
      </c>
      <c r="G37" s="93">
        <f t="shared" si="4"/>
        <v>100</v>
      </c>
      <c r="H37" s="17">
        <f t="shared" si="4"/>
        <v>4496.2001415970053</v>
      </c>
      <c r="I37" s="18">
        <f t="shared" si="4"/>
        <v>2124.1790026433832</v>
      </c>
      <c r="J37" s="19">
        <f t="shared" si="4"/>
        <v>302.75999999999993</v>
      </c>
      <c r="K37" s="68">
        <f t="shared" si="4"/>
        <v>81</v>
      </c>
      <c r="L37" s="69">
        <f t="shared" si="4"/>
        <v>441</v>
      </c>
      <c r="M37" s="22">
        <f t="shared" si="4"/>
        <v>115.88522500000001</v>
      </c>
      <c r="N37" s="90">
        <f t="shared" si="4"/>
        <v>1176.4899999999998</v>
      </c>
      <c r="O37" s="94">
        <f t="shared" si="4"/>
        <v>136.88999999999999</v>
      </c>
      <c r="P37" s="95">
        <f t="shared" si="4"/>
        <v>178.63177909634524</v>
      </c>
      <c r="Q37" s="26">
        <f t="shared" si="4"/>
        <v>55.847222333637916</v>
      </c>
      <c r="R37" s="96">
        <f t="shared" si="4"/>
        <v>3014.0099999999998</v>
      </c>
    </row>
    <row r="38" spans="1:18">
      <c r="A38" s="10" t="s">
        <v>31</v>
      </c>
      <c r="B38" s="66">
        <f t="shared" si="4"/>
        <v>2116</v>
      </c>
      <c r="C38" s="31">
        <f t="shared" si="4"/>
        <v>5041</v>
      </c>
      <c r="D38" s="13">
        <f t="shared" si="4"/>
        <v>470.84061785997051</v>
      </c>
      <c r="E38" s="93">
        <f t="shared" si="4"/>
        <v>4194.804880393368</v>
      </c>
      <c r="F38" s="15">
        <f t="shared" si="4"/>
        <v>59.755483871943888</v>
      </c>
      <c r="G38" s="93">
        <f t="shared" si="4"/>
        <v>9</v>
      </c>
      <c r="H38" s="17">
        <f t="shared" si="4"/>
        <v>3266.8356853389755</v>
      </c>
      <c r="I38" s="18">
        <f t="shared" si="4"/>
        <v>1573.3443913101305</v>
      </c>
      <c r="J38" s="19">
        <f t="shared" si="4"/>
        <v>228.01</v>
      </c>
      <c r="K38" s="68">
        <f t="shared" si="4"/>
        <v>100</v>
      </c>
      <c r="L38" s="69">
        <f t="shared" si="4"/>
        <v>441</v>
      </c>
      <c r="M38" s="22">
        <f t="shared" si="4"/>
        <v>149.10119448999998</v>
      </c>
      <c r="N38" s="90">
        <f t="shared" si="4"/>
        <v>1900.96</v>
      </c>
      <c r="O38" s="94">
        <f t="shared" si="4"/>
        <v>376.35999999999996</v>
      </c>
      <c r="P38" s="95">
        <f t="shared" si="4"/>
        <v>376.58918294259524</v>
      </c>
      <c r="Q38" s="26">
        <f t="shared" si="4"/>
        <v>30.536676914408645</v>
      </c>
      <c r="R38" s="96">
        <f t="shared" si="4"/>
        <v>3672.36</v>
      </c>
    </row>
    <row r="39" spans="1:18">
      <c r="A39" s="10" t="s">
        <v>32</v>
      </c>
      <c r="B39" s="66">
        <f t="shared" si="4"/>
        <v>1225</v>
      </c>
      <c r="C39" s="31">
        <f t="shared" si="4"/>
        <v>3481</v>
      </c>
      <c r="D39" s="13">
        <f t="shared" si="4"/>
        <v>820.49549646343735</v>
      </c>
      <c r="E39" s="93">
        <f t="shared" si="4"/>
        <v>3023.5234715148622</v>
      </c>
      <c r="F39" s="15">
        <f t="shared" si="4"/>
        <v>148.70275685531098</v>
      </c>
      <c r="G39" s="93">
        <f t="shared" si="4"/>
        <v>25</v>
      </c>
      <c r="H39" s="17">
        <f t="shared" si="4"/>
        <v>3277.3181713767344</v>
      </c>
      <c r="I39" s="18">
        <f t="shared" si="4"/>
        <v>1382.5374899248179</v>
      </c>
      <c r="J39" s="19">
        <f t="shared" si="4"/>
        <v>158.76</v>
      </c>
      <c r="K39" s="68">
        <f t="shared" si="4"/>
        <v>81</v>
      </c>
      <c r="L39" s="69">
        <f t="shared" si="4"/>
        <v>324</v>
      </c>
      <c r="M39" s="22">
        <f t="shared" si="4"/>
        <v>155.85774649000004</v>
      </c>
      <c r="N39" s="90">
        <f t="shared" si="4"/>
        <v>912.04</v>
      </c>
      <c r="O39" s="94">
        <f t="shared" si="4"/>
        <v>345.96000000000004</v>
      </c>
      <c r="P39" s="95">
        <f t="shared" si="4"/>
        <v>263.68944403058146</v>
      </c>
      <c r="Q39" s="26">
        <f t="shared" si="4"/>
        <v>138.57077052852136</v>
      </c>
      <c r="R39" s="96">
        <f t="shared" si="4"/>
        <v>4329.6399999999994</v>
      </c>
    </row>
    <row r="40" spans="1:18">
      <c r="A40" s="30" t="s">
        <v>33</v>
      </c>
      <c r="B40" s="66">
        <f t="shared" si="4"/>
        <v>1936</v>
      </c>
      <c r="C40" s="31">
        <f t="shared" si="4"/>
        <v>3116.646838624406</v>
      </c>
      <c r="D40" s="13">
        <f t="shared" si="4"/>
        <v>565.78807507213719</v>
      </c>
      <c r="E40" s="93">
        <f t="shared" si="4"/>
        <v>3289.75263773609</v>
      </c>
      <c r="F40" s="15">
        <f t="shared" si="4"/>
        <v>81.070877567214936</v>
      </c>
      <c r="G40" s="93">
        <f t="shared" si="4"/>
        <v>36</v>
      </c>
      <c r="H40" s="17">
        <f t="shared" si="4"/>
        <v>2671.6262469850544</v>
      </c>
      <c r="I40" s="18">
        <f t="shared" si="4"/>
        <v>1055.4518246035864</v>
      </c>
      <c r="J40" s="19">
        <f t="shared" si="4"/>
        <v>196</v>
      </c>
      <c r="K40" s="68">
        <f t="shared" si="4"/>
        <v>400</v>
      </c>
      <c r="L40" s="69">
        <f t="shared" si="4"/>
        <v>441</v>
      </c>
      <c r="M40" s="22">
        <f t="shared" si="4"/>
        <v>166.22429183999998</v>
      </c>
      <c r="N40" s="90">
        <f t="shared" si="4"/>
        <v>936.36000000000013</v>
      </c>
      <c r="O40" s="94">
        <f t="shared" si="4"/>
        <v>292.41000000000003</v>
      </c>
      <c r="P40" s="95">
        <f t="shared" si="4"/>
        <v>142.96215737366492</v>
      </c>
      <c r="Q40" s="26">
        <f t="shared" si="4"/>
        <v>162.58615835907364</v>
      </c>
      <c r="R40" s="96">
        <f t="shared" si="4"/>
        <v>2872.96</v>
      </c>
    </row>
    <row r="41" spans="1:18">
      <c r="A41" s="91" t="s">
        <v>60</v>
      </c>
      <c r="B41" s="52">
        <f>SUM(B25:B40)</f>
        <v>25124</v>
      </c>
      <c r="C41" s="52">
        <f t="shared" ref="C41:R41" si="5">SUM(C25:C40)</f>
        <v>56057.646838624409</v>
      </c>
      <c r="D41" s="52">
        <f t="shared" si="5"/>
        <v>11723.152064790464</v>
      </c>
      <c r="E41" s="52">
        <f t="shared" si="5"/>
        <v>54995.856325339992</v>
      </c>
      <c r="F41" s="52">
        <f t="shared" si="5"/>
        <v>1817.8706850243052</v>
      </c>
      <c r="G41" s="52">
        <f t="shared" si="5"/>
        <v>1488.9999999999998</v>
      </c>
      <c r="H41" s="52">
        <f t="shared" si="5"/>
        <v>56772.458850548239</v>
      </c>
      <c r="I41" s="52">
        <f t="shared" si="5"/>
        <v>23923.078269066082</v>
      </c>
      <c r="J41" s="52">
        <f t="shared" si="5"/>
        <v>2823.79</v>
      </c>
      <c r="K41" s="52">
        <f t="shared" si="5"/>
        <v>2469</v>
      </c>
      <c r="L41" s="52">
        <f t="shared" si="5"/>
        <v>7765</v>
      </c>
      <c r="M41" s="52">
        <f t="shared" si="5"/>
        <v>2666.9988364599994</v>
      </c>
      <c r="N41" s="52">
        <f t="shared" si="5"/>
        <v>15520.07</v>
      </c>
      <c r="O41" s="52">
        <f t="shared" si="5"/>
        <v>3922.1999999999994</v>
      </c>
      <c r="P41" s="52">
        <f t="shared" si="5"/>
        <v>4112.1958866105324</v>
      </c>
      <c r="Q41" s="52">
        <f t="shared" si="5"/>
        <v>2691.3698196549572</v>
      </c>
      <c r="R41" s="52">
        <f t="shared" si="5"/>
        <v>51368.37</v>
      </c>
    </row>
    <row r="42" spans="1:18">
      <c r="A42" s="91" t="s">
        <v>73</v>
      </c>
      <c r="B42" s="52">
        <f>B41^0.5</f>
        <v>158.50552040859648</v>
      </c>
      <c r="C42" s="52">
        <f t="shared" ref="C42:R42" si="6">C41^0.5</f>
        <v>236.76496117167423</v>
      </c>
      <c r="D42" s="52">
        <f t="shared" si="6"/>
        <v>108.27350583032981</v>
      </c>
      <c r="E42" s="52">
        <f t="shared" si="6"/>
        <v>234.51195348071278</v>
      </c>
      <c r="F42" s="52">
        <f t="shared" si="6"/>
        <v>42.636494755365447</v>
      </c>
      <c r="G42" s="52">
        <f t="shared" si="6"/>
        <v>38.587562763149471</v>
      </c>
      <c r="H42" s="52">
        <f t="shared" si="6"/>
        <v>238.26971870245754</v>
      </c>
      <c r="I42" s="52">
        <f t="shared" si="6"/>
        <v>154.67087078395235</v>
      </c>
      <c r="J42" s="52">
        <f t="shared" si="6"/>
        <v>53.139345122046812</v>
      </c>
      <c r="K42" s="52">
        <f t="shared" si="6"/>
        <v>49.689032995219378</v>
      </c>
      <c r="L42" s="52">
        <f t="shared" si="6"/>
        <v>88.11923740024082</v>
      </c>
      <c r="M42" s="52">
        <f t="shared" si="6"/>
        <v>51.642994069476643</v>
      </c>
      <c r="N42" s="52">
        <f t="shared" si="6"/>
        <v>124.57957296443105</v>
      </c>
      <c r="O42" s="52">
        <f t="shared" si="6"/>
        <v>62.627470011170011</v>
      </c>
      <c r="P42" s="52">
        <f t="shared" si="6"/>
        <v>64.126405533216442</v>
      </c>
      <c r="Q42" s="52">
        <f t="shared" si="6"/>
        <v>51.87841381205633</v>
      </c>
      <c r="R42" s="52">
        <f t="shared" si="6"/>
        <v>226.64591326560469</v>
      </c>
    </row>
    <row r="43" spans="1:18">
      <c r="A43" s="9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1:18">
      <c r="A44" s="121" t="s">
        <v>74</v>
      </c>
      <c r="B44" s="64" t="s">
        <v>40</v>
      </c>
      <c r="C44" s="64" t="s">
        <v>40</v>
      </c>
      <c r="D44" s="65" t="s">
        <v>43</v>
      </c>
      <c r="E44" s="65" t="s">
        <v>43</v>
      </c>
      <c r="F44" s="64" t="s">
        <v>40</v>
      </c>
      <c r="G44" s="64" t="s">
        <v>40</v>
      </c>
      <c r="H44" s="65" t="s">
        <v>43</v>
      </c>
      <c r="I44" s="65" t="s">
        <v>43</v>
      </c>
      <c r="J44" s="64" t="s">
        <v>40</v>
      </c>
      <c r="K44" s="65" t="s">
        <v>43</v>
      </c>
      <c r="L44" s="65" t="s">
        <v>43</v>
      </c>
      <c r="M44" s="56" t="s">
        <v>40</v>
      </c>
      <c r="N44" s="64" t="s">
        <v>40</v>
      </c>
      <c r="O44" s="56" t="s">
        <v>40</v>
      </c>
      <c r="P44" s="56" t="s">
        <v>40</v>
      </c>
      <c r="Q44" s="65" t="s">
        <v>43</v>
      </c>
      <c r="R44" s="56" t="s">
        <v>40</v>
      </c>
    </row>
    <row r="45" spans="1:18">
      <c r="A45" s="1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3" t="s">
        <v>7</v>
      </c>
      <c r="I45" s="3" t="s">
        <v>8</v>
      </c>
      <c r="J45" s="4" t="s">
        <v>9</v>
      </c>
      <c r="K45" s="5" t="s">
        <v>10</v>
      </c>
      <c r="L45" s="5" t="s">
        <v>11</v>
      </c>
      <c r="M45" s="6" t="s">
        <v>12</v>
      </c>
      <c r="N45" s="6" t="s">
        <v>13</v>
      </c>
      <c r="O45" s="6" t="s">
        <v>14</v>
      </c>
      <c r="P45" s="7" t="s">
        <v>15</v>
      </c>
      <c r="Q45" s="8" t="s">
        <v>16</v>
      </c>
      <c r="R45" s="9" t="s">
        <v>17</v>
      </c>
    </row>
    <row r="46" spans="1:18">
      <c r="A46" s="10" t="s">
        <v>18</v>
      </c>
      <c r="B46" s="66">
        <f>B2/B$42</f>
        <v>0.24604821270240662</v>
      </c>
      <c r="C46" s="31">
        <f t="shared" ref="C46:R46" si="7">C2/C$42</f>
        <v>0.26186307168586848</v>
      </c>
      <c r="D46" s="13">
        <f t="shared" si="7"/>
        <v>0.21162910533622986</v>
      </c>
      <c r="E46" s="93">
        <f t="shared" si="7"/>
        <v>0.23284397713692631</v>
      </c>
      <c r="F46" s="15">
        <f t="shared" si="7"/>
        <v>0.26055447612184118</v>
      </c>
      <c r="G46" s="93">
        <f t="shared" si="7"/>
        <v>0.18140560063267053</v>
      </c>
      <c r="H46" s="17">
        <f t="shared" si="7"/>
        <v>0.21565689529698859</v>
      </c>
      <c r="I46" s="18">
        <f t="shared" si="7"/>
        <v>0.19364481667650307</v>
      </c>
      <c r="J46" s="19">
        <f t="shared" si="7"/>
        <v>0.19006632424248004</v>
      </c>
      <c r="K46" s="68">
        <f t="shared" si="7"/>
        <v>0.20125165247152441</v>
      </c>
      <c r="L46" s="69">
        <f>L2/L$42</f>
        <v>0.22696519613713023</v>
      </c>
      <c r="M46" s="22">
        <f t="shared" si="7"/>
        <v>0.30218813376708914</v>
      </c>
      <c r="N46" s="90">
        <f t="shared" si="7"/>
        <v>0.16053996272495041</v>
      </c>
      <c r="O46" s="94">
        <f t="shared" si="7"/>
        <v>0.22035059052423292</v>
      </c>
      <c r="P46" s="95">
        <f t="shared" si="7"/>
        <v>0.15461183136630291</v>
      </c>
      <c r="Q46" s="26">
        <f t="shared" si="7"/>
        <v>0.28772189191848863</v>
      </c>
      <c r="R46" s="96">
        <f t="shared" si="7"/>
        <v>0.28502609673925922</v>
      </c>
    </row>
    <row r="47" spans="1:18">
      <c r="A47" s="10" t="s">
        <v>19</v>
      </c>
      <c r="B47" s="66">
        <f t="shared" ref="B47:R61" si="8">B3/B$42</f>
        <v>0.31544642654154692</v>
      </c>
      <c r="C47" s="31">
        <f t="shared" si="8"/>
        <v>0.29142825719878912</v>
      </c>
      <c r="D47" s="13">
        <f t="shared" si="8"/>
        <v>0.23822220123917678</v>
      </c>
      <c r="E47" s="93">
        <f t="shared" si="8"/>
        <v>0.19547959837041259</v>
      </c>
      <c r="F47" s="15">
        <f t="shared" si="8"/>
        <v>0.26455620632842258</v>
      </c>
      <c r="G47" s="93">
        <f t="shared" si="8"/>
        <v>0.25915085804667215</v>
      </c>
      <c r="H47" s="17">
        <f t="shared" si="8"/>
        <v>0.2250204631838808</v>
      </c>
      <c r="I47" s="18">
        <f t="shared" si="8"/>
        <v>0.22647767060162033</v>
      </c>
      <c r="J47" s="19">
        <f t="shared" si="8"/>
        <v>0.21829399615968004</v>
      </c>
      <c r="K47" s="68">
        <f t="shared" si="8"/>
        <v>0.22137681771867684</v>
      </c>
      <c r="L47" s="69">
        <f t="shared" si="8"/>
        <v>0.21561693633027373</v>
      </c>
      <c r="M47" s="22">
        <f t="shared" si="8"/>
        <v>0.24242784961609559</v>
      </c>
      <c r="N47" s="90">
        <f t="shared" si="8"/>
        <v>0.29699893104115827</v>
      </c>
      <c r="O47" s="94">
        <f t="shared" si="8"/>
        <v>0.22514082075302058</v>
      </c>
      <c r="P47" s="95">
        <f t="shared" si="8"/>
        <v>0.31766296837595115</v>
      </c>
      <c r="Q47" s="26">
        <f t="shared" si="8"/>
        <v>0.31039132804841041</v>
      </c>
      <c r="R47" s="96">
        <f t="shared" si="8"/>
        <v>0.16898606045067535</v>
      </c>
    </row>
    <row r="48" spans="1:18">
      <c r="A48" s="10" t="s">
        <v>20</v>
      </c>
      <c r="B48" s="66">
        <f t="shared" si="8"/>
        <v>0.27128392682573038</v>
      </c>
      <c r="C48" s="31">
        <f t="shared" si="8"/>
        <v>0.23229788617294786</v>
      </c>
      <c r="D48" s="13">
        <f t="shared" si="8"/>
        <v>0.3026206923404694</v>
      </c>
      <c r="E48" s="93">
        <f t="shared" si="8"/>
        <v>0.26179318180310629</v>
      </c>
      <c r="F48" s="15">
        <f t="shared" si="8"/>
        <v>0.31838212931115589</v>
      </c>
      <c r="G48" s="93">
        <f t="shared" si="8"/>
        <v>0.10366034321866885</v>
      </c>
      <c r="H48" s="17">
        <f t="shared" si="8"/>
        <v>0.27818637220360326</v>
      </c>
      <c r="I48" s="18">
        <f t="shared" si="8"/>
        <v>0.29027360049894729</v>
      </c>
      <c r="J48" s="19">
        <f t="shared" si="8"/>
        <v>0.33308652862296007</v>
      </c>
      <c r="K48" s="68">
        <f t="shared" si="8"/>
        <v>0.24150198296582928</v>
      </c>
      <c r="L48" s="69">
        <f t="shared" si="8"/>
        <v>0.31775127459198232</v>
      </c>
      <c r="M48" s="22">
        <f t="shared" si="8"/>
        <v>0.24122729954890562</v>
      </c>
      <c r="N48" s="90">
        <f t="shared" si="8"/>
        <v>0.30422322936378099</v>
      </c>
      <c r="O48" s="94">
        <f t="shared" si="8"/>
        <v>0.39599236557978085</v>
      </c>
      <c r="P48" s="95">
        <f t="shared" si="8"/>
        <v>0.35677918462806857</v>
      </c>
      <c r="Q48" s="26">
        <f t="shared" si="8"/>
        <v>0.20144376751485851</v>
      </c>
      <c r="R48" s="96">
        <f t="shared" si="8"/>
        <v>0.1707509279227451</v>
      </c>
    </row>
    <row r="49" spans="1:18">
      <c r="A49" s="10" t="s">
        <v>21</v>
      </c>
      <c r="B49" s="66">
        <f t="shared" si="8"/>
        <v>0.22081249857908286</v>
      </c>
      <c r="C49" s="31">
        <f t="shared" si="8"/>
        <v>0.21962709238169617</v>
      </c>
      <c r="D49" s="13">
        <f t="shared" si="8"/>
        <v>0.19039154200691061</v>
      </c>
      <c r="E49" s="93">
        <f t="shared" si="8"/>
        <v>0.24976391634517633</v>
      </c>
      <c r="F49" s="15">
        <f t="shared" si="8"/>
        <v>0.27114440633909564</v>
      </c>
      <c r="G49" s="93">
        <f t="shared" si="8"/>
        <v>0.10366034321866885</v>
      </c>
      <c r="H49" s="17">
        <f t="shared" si="8"/>
        <v>0.2077091717920618</v>
      </c>
      <c r="I49" s="18">
        <f t="shared" si="8"/>
        <v>0.22959028170254264</v>
      </c>
      <c r="J49" s="19">
        <f t="shared" si="8"/>
        <v>0.36319604533464012</v>
      </c>
      <c r="K49" s="68">
        <f t="shared" si="8"/>
        <v>0.16100132197721953</v>
      </c>
      <c r="L49" s="69">
        <f t="shared" si="8"/>
        <v>0.27235823536455628</v>
      </c>
      <c r="M49" s="22">
        <f t="shared" si="8"/>
        <v>0.25178052191372047</v>
      </c>
      <c r="N49" s="90">
        <f t="shared" si="8"/>
        <v>0.22796674706942957</v>
      </c>
      <c r="O49" s="94">
        <f t="shared" si="8"/>
        <v>0.19480269597069866</v>
      </c>
      <c r="P49" s="95">
        <f t="shared" si="8"/>
        <v>0.19930283216136974</v>
      </c>
      <c r="Q49" s="26">
        <f t="shared" si="8"/>
        <v>0.23221130862873723</v>
      </c>
      <c r="R49" s="96">
        <f t="shared" si="8"/>
        <v>0.22413816895285399</v>
      </c>
    </row>
    <row r="50" spans="1:18">
      <c r="A50" s="10" t="s">
        <v>22</v>
      </c>
      <c r="B50" s="66">
        <f t="shared" si="8"/>
        <v>0.25235714123323755</v>
      </c>
      <c r="C50" s="31">
        <f t="shared" si="8"/>
        <v>0.2365214841033651</v>
      </c>
      <c r="D50" s="13">
        <f t="shared" si="8"/>
        <v>0.29069015347591609</v>
      </c>
      <c r="E50" s="93">
        <f t="shared" si="8"/>
        <v>0.29204958674700388</v>
      </c>
      <c r="F50" s="15">
        <f t="shared" si="8"/>
        <v>0.25920883414484264</v>
      </c>
      <c r="G50" s="93">
        <f t="shared" si="8"/>
        <v>0.2073206864373377</v>
      </c>
      <c r="H50" s="17">
        <f t="shared" si="8"/>
        <v>0.2345074395738411</v>
      </c>
      <c r="I50" s="18">
        <f t="shared" si="8"/>
        <v>0.23866376167072639</v>
      </c>
      <c r="J50" s="19">
        <f t="shared" si="8"/>
        <v>0.20323923780384007</v>
      </c>
      <c r="K50" s="68">
        <f t="shared" si="8"/>
        <v>0.16100132197721953</v>
      </c>
      <c r="L50" s="69">
        <f t="shared" si="8"/>
        <v>0.21561693633027373</v>
      </c>
      <c r="M50" s="22">
        <f t="shared" si="8"/>
        <v>0.26223692572472962</v>
      </c>
      <c r="N50" s="90">
        <f t="shared" si="8"/>
        <v>0.23920454446017611</v>
      </c>
      <c r="O50" s="94">
        <f t="shared" si="8"/>
        <v>0.31296170828079461</v>
      </c>
      <c r="P50" s="95">
        <f t="shared" si="8"/>
        <v>0.22533663116375235</v>
      </c>
      <c r="Q50" s="26">
        <f t="shared" si="8"/>
        <v>0.2339043136148635</v>
      </c>
      <c r="R50" s="96">
        <f t="shared" si="8"/>
        <v>0.40856681978413939</v>
      </c>
    </row>
    <row r="51" spans="1:18">
      <c r="A51" s="10" t="s">
        <v>23</v>
      </c>
      <c r="B51" s="66">
        <f t="shared" si="8"/>
        <v>0.17664999886326629</v>
      </c>
      <c r="C51" s="31">
        <f t="shared" si="8"/>
        <v>0.20695629859044445</v>
      </c>
      <c r="D51" s="13">
        <f t="shared" si="8"/>
        <v>0.24345756513369274</v>
      </c>
      <c r="E51" s="93">
        <f t="shared" si="8"/>
        <v>0.25293982431995715</v>
      </c>
      <c r="F51" s="15">
        <f t="shared" si="8"/>
        <v>0.27552185076364422</v>
      </c>
      <c r="G51" s="93">
        <f t="shared" si="8"/>
        <v>0.18140560063267053</v>
      </c>
      <c r="H51" s="17">
        <f t="shared" si="8"/>
        <v>0.29790855169225638</v>
      </c>
      <c r="I51" s="18">
        <f t="shared" si="8"/>
        <v>0.28489654475283693</v>
      </c>
      <c r="J51" s="19">
        <f t="shared" si="8"/>
        <v>0.14302020438048002</v>
      </c>
      <c r="K51" s="68">
        <f t="shared" si="8"/>
        <v>0.26162714821298172</v>
      </c>
      <c r="L51" s="69">
        <f t="shared" si="8"/>
        <v>0.23831345594398676</v>
      </c>
      <c r="M51" s="22">
        <f t="shared" si="8"/>
        <v>0.21017952571451284</v>
      </c>
      <c r="N51" s="90">
        <f t="shared" si="8"/>
        <v>0.24883694222367311</v>
      </c>
      <c r="O51" s="94">
        <f t="shared" si="8"/>
        <v>0.16765805800756853</v>
      </c>
      <c r="P51" s="95">
        <f t="shared" si="8"/>
        <v>0.23175642570976349</v>
      </c>
      <c r="Q51" s="26">
        <f t="shared" si="8"/>
        <v>7.9868477207023739E-2</v>
      </c>
      <c r="R51" s="96">
        <f t="shared" si="8"/>
        <v>0.28634974734331153</v>
      </c>
    </row>
    <row r="52" spans="1:18">
      <c r="A52" s="10" t="s">
        <v>24</v>
      </c>
      <c r="B52" s="66">
        <f t="shared" si="8"/>
        <v>0.1955767844557591</v>
      </c>
      <c r="C52" s="31">
        <f t="shared" si="8"/>
        <v>0.21962709238169617</v>
      </c>
      <c r="D52" s="13">
        <f t="shared" si="8"/>
        <v>0.25258268757905905</v>
      </c>
      <c r="E52" s="93">
        <f t="shared" si="8"/>
        <v>0.24909001359660463</v>
      </c>
      <c r="F52" s="15">
        <f t="shared" si="8"/>
        <v>0.27384143066980443</v>
      </c>
      <c r="G52" s="93">
        <f t="shared" si="8"/>
        <v>0.12957542902333608</v>
      </c>
      <c r="H52" s="17">
        <f t="shared" si="8"/>
        <v>0.28141413957574651</v>
      </c>
      <c r="I52" s="18">
        <f t="shared" si="8"/>
        <v>0.22397405962222233</v>
      </c>
      <c r="J52" s="19">
        <f t="shared" si="8"/>
        <v>0.26157642643272006</v>
      </c>
      <c r="K52" s="68">
        <f t="shared" si="8"/>
        <v>0.1006258262357622</v>
      </c>
      <c r="L52" s="69">
        <f t="shared" si="8"/>
        <v>0.19292041671656071</v>
      </c>
      <c r="M52" s="22">
        <f t="shared" si="8"/>
        <v>0.292058976667943</v>
      </c>
      <c r="N52" s="90">
        <f t="shared" si="8"/>
        <v>0.2520477414781721</v>
      </c>
      <c r="O52" s="94">
        <f t="shared" si="8"/>
        <v>0.19160920915150689</v>
      </c>
      <c r="P52" s="95">
        <f t="shared" si="8"/>
        <v>0.32271315599082145</v>
      </c>
      <c r="Q52" s="26">
        <f t="shared" si="8"/>
        <v>0.37349887409695037</v>
      </c>
      <c r="R52" s="96">
        <f t="shared" si="8"/>
        <v>0.2316388557091503</v>
      </c>
    </row>
    <row r="53" spans="1:18">
      <c r="A53" s="10" t="s">
        <v>25</v>
      </c>
      <c r="B53" s="66">
        <f t="shared" si="8"/>
        <v>0.15141428473994253</v>
      </c>
      <c r="C53" s="31">
        <f t="shared" si="8"/>
        <v>0.27875746340753743</v>
      </c>
      <c r="D53" s="13">
        <f t="shared" si="8"/>
        <v>0.21803051014009517</v>
      </c>
      <c r="E53" s="93">
        <f t="shared" si="8"/>
        <v>0.23527980343848331</v>
      </c>
      <c r="F53" s="15">
        <f t="shared" si="8"/>
        <v>0.20863013676421815</v>
      </c>
      <c r="G53" s="93">
        <f t="shared" si="8"/>
        <v>0.28506594385133932</v>
      </c>
      <c r="H53" s="17">
        <f t="shared" si="8"/>
        <v>0.22310801031182742</v>
      </c>
      <c r="I53" s="18">
        <f t="shared" si="8"/>
        <v>0.27509464180470999</v>
      </c>
      <c r="J53" s="19">
        <f t="shared" si="8"/>
        <v>0.16372049711976003</v>
      </c>
      <c r="K53" s="68">
        <f t="shared" si="8"/>
        <v>0.40250330494304881</v>
      </c>
      <c r="L53" s="69">
        <f t="shared" si="8"/>
        <v>0.36314431381940837</v>
      </c>
      <c r="M53" s="22">
        <f t="shared" si="8"/>
        <v>0.26470773521784957</v>
      </c>
      <c r="N53" s="90">
        <f t="shared" si="8"/>
        <v>0.20549115228793652</v>
      </c>
      <c r="O53" s="94">
        <f t="shared" si="8"/>
        <v>0.14211016345403427</v>
      </c>
      <c r="P53" s="95">
        <f t="shared" si="8"/>
        <v>0.1572633769533604</v>
      </c>
      <c r="Q53" s="26">
        <f t="shared" si="8"/>
        <v>0.29626466245020822</v>
      </c>
      <c r="R53" s="96">
        <f t="shared" si="8"/>
        <v>0.2042834098920697</v>
      </c>
    </row>
    <row r="54" spans="1:18">
      <c r="A54" s="10" t="s">
        <v>26</v>
      </c>
      <c r="B54" s="66">
        <f t="shared" si="8"/>
        <v>0.24604821270240662</v>
      </c>
      <c r="C54" s="31">
        <f t="shared" si="8"/>
        <v>0.24919227789461679</v>
      </c>
      <c r="D54" s="13">
        <f t="shared" si="8"/>
        <v>0.29318960316655279</v>
      </c>
      <c r="E54" s="93">
        <f t="shared" si="8"/>
        <v>0.26375494201170402</v>
      </c>
      <c r="F54" s="15">
        <f t="shared" si="8"/>
        <v>0.21749503235804005</v>
      </c>
      <c r="G54" s="93">
        <f t="shared" si="8"/>
        <v>0.12957542902333608</v>
      </c>
      <c r="H54" s="17">
        <f t="shared" si="8"/>
        <v>0.30339942269002745</v>
      </c>
      <c r="I54" s="18">
        <f t="shared" si="8"/>
        <v>0.33055928124765771</v>
      </c>
      <c r="J54" s="19">
        <f t="shared" si="8"/>
        <v>0.16560234191424006</v>
      </c>
      <c r="K54" s="68">
        <f t="shared" si="8"/>
        <v>0.32200264395443906</v>
      </c>
      <c r="L54" s="69">
        <f t="shared" si="8"/>
        <v>0.36314431381940837</v>
      </c>
      <c r="M54" s="22">
        <f t="shared" si="8"/>
        <v>0.19467500250807754</v>
      </c>
      <c r="N54" s="90">
        <f t="shared" si="8"/>
        <v>0.27452333625966524</v>
      </c>
      <c r="O54" s="94">
        <f t="shared" si="8"/>
        <v>0.22833430757221237</v>
      </c>
      <c r="P54" s="95">
        <f t="shared" si="8"/>
        <v>0.27394876180706218</v>
      </c>
      <c r="Q54" s="26">
        <f t="shared" si="8"/>
        <v>0.36809444618962056</v>
      </c>
      <c r="R54" s="96">
        <f t="shared" si="8"/>
        <v>0.22502060268888888</v>
      </c>
    </row>
    <row r="55" spans="1:18">
      <c r="A55" s="10" t="s">
        <v>27</v>
      </c>
      <c r="B55" s="66">
        <f t="shared" si="8"/>
        <v>0.24604821270240662</v>
      </c>
      <c r="C55" s="31">
        <f t="shared" si="8"/>
        <v>0.29142825719878912</v>
      </c>
      <c r="D55" s="13">
        <f t="shared" si="8"/>
        <v>0.28825512449293383</v>
      </c>
      <c r="E55" s="93">
        <f t="shared" si="8"/>
        <v>0.2938855538914667</v>
      </c>
      <c r="F55" s="15">
        <f t="shared" si="8"/>
        <v>0.17393974979240523</v>
      </c>
      <c r="G55" s="93">
        <f t="shared" si="8"/>
        <v>5.1830171609334424E-2</v>
      </c>
      <c r="H55" s="17">
        <f t="shared" si="8"/>
        <v>0.24703768995971384</v>
      </c>
      <c r="I55" s="18">
        <f t="shared" si="8"/>
        <v>0.23353852157203192</v>
      </c>
      <c r="J55" s="19">
        <f t="shared" si="8"/>
        <v>0.17124787629768004</v>
      </c>
      <c r="K55" s="68">
        <f t="shared" si="8"/>
        <v>0.32200264395443906</v>
      </c>
      <c r="L55" s="69">
        <f t="shared" si="8"/>
        <v>0.22696519613713023</v>
      </c>
      <c r="M55" s="22">
        <f t="shared" si="8"/>
        <v>0.21299694563025698</v>
      </c>
      <c r="N55" s="90">
        <f t="shared" si="8"/>
        <v>0.22475594781493055</v>
      </c>
      <c r="O55" s="94">
        <f t="shared" si="8"/>
        <v>0.19320595256110276</v>
      </c>
      <c r="P55" s="95">
        <f t="shared" si="8"/>
        <v>0.3057168331491571</v>
      </c>
      <c r="Q55" s="26">
        <f t="shared" si="8"/>
        <v>0.20564906344676839</v>
      </c>
      <c r="R55" s="96">
        <f t="shared" si="8"/>
        <v>0.12839410859307188</v>
      </c>
    </row>
    <row r="56" spans="1:18">
      <c r="A56" s="10" t="s">
        <v>28</v>
      </c>
      <c r="B56" s="66">
        <f t="shared" si="8"/>
        <v>0.29021071241822322</v>
      </c>
      <c r="C56" s="31">
        <f t="shared" si="8"/>
        <v>0.24496867996419955</v>
      </c>
      <c r="D56" s="13">
        <f t="shared" si="8"/>
        <v>0.20160361389860801</v>
      </c>
      <c r="E56" s="93">
        <f t="shared" si="8"/>
        <v>0.20703301643622085</v>
      </c>
      <c r="F56" s="15">
        <f t="shared" si="8"/>
        <v>0.23782024030705334</v>
      </c>
      <c r="G56" s="93">
        <f t="shared" si="8"/>
        <v>7.7745257414001637E-2</v>
      </c>
      <c r="H56" s="17">
        <f t="shared" si="8"/>
        <v>0.27904632911636096</v>
      </c>
      <c r="I56" s="18">
        <f t="shared" si="8"/>
        <v>0.21109663090903308</v>
      </c>
      <c r="J56" s="19">
        <f t="shared" si="8"/>
        <v>0.24463982328240005</v>
      </c>
      <c r="K56" s="68">
        <f t="shared" si="8"/>
        <v>0.24150198296582928</v>
      </c>
      <c r="L56" s="69">
        <f t="shared" si="8"/>
        <v>0.14752737748913466</v>
      </c>
      <c r="M56" s="22">
        <f t="shared" si="8"/>
        <v>0.2843890108354602</v>
      </c>
      <c r="N56" s="90">
        <f t="shared" si="8"/>
        <v>0.19585875452443949</v>
      </c>
      <c r="O56" s="94">
        <f t="shared" si="8"/>
        <v>0.25228545871615077</v>
      </c>
      <c r="P56" s="95">
        <f t="shared" si="8"/>
        <v>0.2046021274226304</v>
      </c>
      <c r="Q56" s="26">
        <f t="shared" si="8"/>
        <v>0.30513329526306271</v>
      </c>
      <c r="R56" s="96">
        <f t="shared" si="8"/>
        <v>0.29782138591176466</v>
      </c>
    </row>
    <row r="57" spans="1:18">
      <c r="A57" s="10" t="s">
        <v>29</v>
      </c>
      <c r="B57" s="66">
        <f t="shared" si="8"/>
        <v>0.30282856947988507</v>
      </c>
      <c r="C57" s="31">
        <f t="shared" si="8"/>
        <v>0.24919227789461679</v>
      </c>
      <c r="D57" s="13">
        <f t="shared" si="8"/>
        <v>0.25077679849980111</v>
      </c>
      <c r="E57" s="93">
        <f t="shared" si="8"/>
        <v>0.26036120149773462</v>
      </c>
      <c r="F57" s="15">
        <f t="shared" si="8"/>
        <v>0.3005128695060702</v>
      </c>
      <c r="G57" s="93">
        <f t="shared" si="8"/>
        <v>0.75153748833534906</v>
      </c>
      <c r="H57" s="17">
        <f t="shared" si="8"/>
        <v>0.19272232116786706</v>
      </c>
      <c r="I57" s="18">
        <f t="shared" si="8"/>
        <v>0.21314639547446032</v>
      </c>
      <c r="J57" s="19">
        <f t="shared" si="8"/>
        <v>0.29356778793888011</v>
      </c>
      <c r="K57" s="68">
        <f t="shared" si="8"/>
        <v>0.16100132197721953</v>
      </c>
      <c r="L57" s="69">
        <f t="shared" si="8"/>
        <v>0.19292041671656071</v>
      </c>
      <c r="M57" s="22">
        <f t="shared" si="8"/>
        <v>0.27522416653221826</v>
      </c>
      <c r="N57" s="90">
        <f t="shared" si="8"/>
        <v>0.18702905657456723</v>
      </c>
      <c r="O57" s="94">
        <f t="shared" si="8"/>
        <v>0.27623660986008913</v>
      </c>
      <c r="P57" s="95">
        <f t="shared" si="8"/>
        <v>0.17472609079158602</v>
      </c>
      <c r="Q57" s="26">
        <f t="shared" si="8"/>
        <v>0.15205922856729742</v>
      </c>
      <c r="R57" s="96">
        <f t="shared" si="8"/>
        <v>0.20075367494793026</v>
      </c>
    </row>
    <row r="58" spans="1:18">
      <c r="A58" s="10" t="s">
        <v>30</v>
      </c>
      <c r="B58" s="66">
        <f t="shared" si="8"/>
        <v>0.23343035564074474</v>
      </c>
      <c r="C58" s="31">
        <f t="shared" si="8"/>
        <v>0.20695629859044445</v>
      </c>
      <c r="D58" s="13">
        <f t="shared" si="8"/>
        <v>0.29073724072468193</v>
      </c>
      <c r="E58" s="93">
        <f t="shared" si="8"/>
        <v>0.22874300393119618</v>
      </c>
      <c r="F58" s="15">
        <f t="shared" si="8"/>
        <v>0.20475324072483014</v>
      </c>
      <c r="G58" s="93">
        <f t="shared" si="8"/>
        <v>0.25915085804667215</v>
      </c>
      <c r="H58" s="17">
        <f t="shared" si="8"/>
        <v>0.28141935633425236</v>
      </c>
      <c r="I58" s="18">
        <f t="shared" si="8"/>
        <v>0.29797993782515086</v>
      </c>
      <c r="J58" s="19">
        <f t="shared" si="8"/>
        <v>0.32744099423952006</v>
      </c>
      <c r="K58" s="68">
        <f t="shared" si="8"/>
        <v>0.18112648722437197</v>
      </c>
      <c r="L58" s="69">
        <f t="shared" si="8"/>
        <v>0.23831345594398676</v>
      </c>
      <c r="M58" s="22">
        <f t="shared" si="8"/>
        <v>0.20845034634354412</v>
      </c>
      <c r="N58" s="90">
        <f t="shared" si="8"/>
        <v>0.27532603607328993</v>
      </c>
      <c r="O58" s="94">
        <f t="shared" si="8"/>
        <v>0.1868189789227192</v>
      </c>
      <c r="P58" s="95">
        <f t="shared" si="8"/>
        <v>0.20842147479815584</v>
      </c>
      <c r="Q58" s="26">
        <f t="shared" si="8"/>
        <v>0.14405027766801509</v>
      </c>
      <c r="R58" s="96">
        <f t="shared" si="8"/>
        <v>0.24222806054156859</v>
      </c>
    </row>
    <row r="59" spans="1:18">
      <c r="A59" s="10" t="s">
        <v>31</v>
      </c>
      <c r="B59" s="66">
        <f t="shared" si="8"/>
        <v>0.29021071241822322</v>
      </c>
      <c r="C59" s="31">
        <f t="shared" si="8"/>
        <v>0.2998754530596236</v>
      </c>
      <c r="D59" s="13">
        <f t="shared" si="8"/>
        <v>0.20040786493828522</v>
      </c>
      <c r="E59" s="93">
        <f t="shared" si="8"/>
        <v>0.27617915591389375</v>
      </c>
      <c r="F59" s="15">
        <f t="shared" si="8"/>
        <v>0.1813040020121833</v>
      </c>
      <c r="G59" s="93">
        <f t="shared" si="8"/>
        <v>7.7745257414001637E-2</v>
      </c>
      <c r="H59" s="17">
        <f t="shared" si="8"/>
        <v>0.23988041603625684</v>
      </c>
      <c r="I59" s="18">
        <f t="shared" si="8"/>
        <v>0.25645039218832949</v>
      </c>
      <c r="J59" s="19">
        <f t="shared" si="8"/>
        <v>0.28415856396648009</v>
      </c>
      <c r="K59" s="68">
        <f t="shared" si="8"/>
        <v>0.20125165247152441</v>
      </c>
      <c r="L59" s="69">
        <f t="shared" si="8"/>
        <v>0.23831345594398676</v>
      </c>
      <c r="M59" s="22">
        <f t="shared" si="8"/>
        <v>0.23644446299090699</v>
      </c>
      <c r="N59" s="90">
        <f t="shared" si="8"/>
        <v>0.34997711874039189</v>
      </c>
      <c r="O59" s="94">
        <f t="shared" si="8"/>
        <v>0.30976822146160277</v>
      </c>
      <c r="P59" s="95">
        <f t="shared" si="8"/>
        <v>0.3026195795094988</v>
      </c>
      <c r="Q59" s="26">
        <f t="shared" si="8"/>
        <v>0.10651829299863286</v>
      </c>
      <c r="R59" s="96">
        <f t="shared" si="8"/>
        <v>0.26737742201856207</v>
      </c>
    </row>
    <row r="60" spans="1:18">
      <c r="A60" s="10" t="s">
        <v>32</v>
      </c>
      <c r="B60" s="66">
        <f t="shared" si="8"/>
        <v>0.22081249857908286</v>
      </c>
      <c r="C60" s="31">
        <f t="shared" si="8"/>
        <v>0.24919227789461679</v>
      </c>
      <c r="D60" s="13">
        <f t="shared" si="8"/>
        <v>0.26455495593158374</v>
      </c>
      <c r="E60" s="93">
        <f t="shared" si="8"/>
        <v>0.23447237788638012</v>
      </c>
      <c r="F60" s="15">
        <f t="shared" si="8"/>
        <v>0.28600789191764592</v>
      </c>
      <c r="G60" s="93">
        <f t="shared" si="8"/>
        <v>0.12957542902333608</v>
      </c>
      <c r="H60" s="17">
        <f t="shared" si="8"/>
        <v>0.24026496693556215</v>
      </c>
      <c r="I60" s="18">
        <f t="shared" si="8"/>
        <v>0.24039748941905803</v>
      </c>
      <c r="J60" s="19">
        <f t="shared" si="8"/>
        <v>0.23711244410448004</v>
      </c>
      <c r="K60" s="68">
        <f t="shared" si="8"/>
        <v>0.18112648722437197</v>
      </c>
      <c r="L60" s="69">
        <f t="shared" si="8"/>
        <v>0.20426867652341721</v>
      </c>
      <c r="M60" s="22">
        <f t="shared" si="8"/>
        <v>0.24174237425515169</v>
      </c>
      <c r="N60" s="90">
        <f t="shared" si="8"/>
        <v>0.2424153437146751</v>
      </c>
      <c r="O60" s="94">
        <f t="shared" si="8"/>
        <v>0.2969942741848357</v>
      </c>
      <c r="P60" s="95">
        <f t="shared" si="8"/>
        <v>0.25322668817570582</v>
      </c>
      <c r="Q60" s="26">
        <f t="shared" si="8"/>
        <v>0.22690764421263851</v>
      </c>
      <c r="R60" s="96">
        <f t="shared" si="8"/>
        <v>0.29032069915546838</v>
      </c>
    </row>
    <row r="61" spans="1:18">
      <c r="A61" s="30" t="s">
        <v>33</v>
      </c>
      <c r="B61" s="66">
        <f t="shared" si="8"/>
        <v>0.27759285535656131</v>
      </c>
      <c r="C61" s="31">
        <f t="shared" si="8"/>
        <v>0.23579053344967096</v>
      </c>
      <c r="D61" s="13">
        <f t="shared" si="8"/>
        <v>0.21968717067729018</v>
      </c>
      <c r="E61" s="93">
        <f t="shared" si="8"/>
        <v>0.24457757664476162</v>
      </c>
      <c r="F61" s="15">
        <f t="shared" si="8"/>
        <v>0.21117910450356908</v>
      </c>
      <c r="G61" s="93">
        <f t="shared" si="8"/>
        <v>0.15549051482800327</v>
      </c>
      <c r="H61" s="17">
        <f t="shared" si="8"/>
        <v>0.21692969150149227</v>
      </c>
      <c r="I61" s="18">
        <f t="shared" si="8"/>
        <v>0.21004419185812287</v>
      </c>
      <c r="J61" s="19">
        <f t="shared" si="8"/>
        <v>0.26345827122720006</v>
      </c>
      <c r="K61" s="68">
        <f t="shared" si="8"/>
        <v>0.40250330494304881</v>
      </c>
      <c r="L61" s="69">
        <f t="shared" si="8"/>
        <v>0.23831345594398676</v>
      </c>
      <c r="M61" s="22">
        <f t="shared" si="8"/>
        <v>0.24965245010107248</v>
      </c>
      <c r="N61" s="90">
        <f t="shared" si="8"/>
        <v>0.24562614296917412</v>
      </c>
      <c r="O61" s="94">
        <f t="shared" si="8"/>
        <v>0.27304312304089734</v>
      </c>
      <c r="P61" s="95">
        <f t="shared" si="8"/>
        <v>0.18645483493562581</v>
      </c>
      <c r="Q61" s="26">
        <f t="shared" si="8"/>
        <v>0.24578484205834703</v>
      </c>
      <c r="R61" s="96">
        <f t="shared" si="8"/>
        <v>0.23649224125734203</v>
      </c>
    </row>
    <row r="62" spans="1:18">
      <c r="A62" s="91" t="s">
        <v>58</v>
      </c>
      <c r="B62" s="52">
        <f>MIN(B46:B61)</f>
        <v>0.15141428473994253</v>
      </c>
      <c r="C62" s="52">
        <f t="shared" ref="C62:R62" si="9">MIN(C46:C61)</f>
        <v>0.20695629859044445</v>
      </c>
      <c r="D62" s="52">
        <f>MAX(D46:D61)</f>
        <v>0.3026206923404694</v>
      </c>
      <c r="E62" s="52">
        <f>MAX(E46:E61)</f>
        <v>0.2938855538914667</v>
      </c>
      <c r="F62" s="52">
        <f t="shared" si="9"/>
        <v>0.17393974979240523</v>
      </c>
      <c r="G62" s="52">
        <f t="shared" si="9"/>
        <v>5.1830171609334424E-2</v>
      </c>
      <c r="H62" s="52">
        <f>MAX(H46:H61)</f>
        <v>0.30339942269002745</v>
      </c>
      <c r="I62" s="52">
        <f>MAX(I46:I61)</f>
        <v>0.33055928124765771</v>
      </c>
      <c r="J62" s="52">
        <f t="shared" si="9"/>
        <v>0.14302020438048002</v>
      </c>
      <c r="K62" s="52">
        <f>MAX(K46:K61)</f>
        <v>0.40250330494304881</v>
      </c>
      <c r="L62" s="52">
        <f>MAX(L46:L61)</f>
        <v>0.36314431381940837</v>
      </c>
      <c r="M62" s="52">
        <f t="shared" si="9"/>
        <v>0.19467500250807754</v>
      </c>
      <c r="N62" s="52">
        <f>MIN(N46:N61)</f>
        <v>0.16053996272495041</v>
      </c>
      <c r="O62" s="52">
        <f t="shared" si="9"/>
        <v>0.14211016345403427</v>
      </c>
      <c r="P62" s="52">
        <f t="shared" si="9"/>
        <v>0.15461183136630291</v>
      </c>
      <c r="Q62" s="52">
        <f>MAX(Q46:Q61)</f>
        <v>0.37349887409695037</v>
      </c>
      <c r="R62" s="52">
        <f t="shared" si="9"/>
        <v>0.12839410859307188</v>
      </c>
    </row>
    <row r="63" spans="1:18">
      <c r="A63" s="91" t="s">
        <v>59</v>
      </c>
      <c r="B63" s="52">
        <f>MAX(B46:B61)</f>
        <v>0.31544642654154692</v>
      </c>
      <c r="C63" s="52">
        <f>MAX(C46:C61)</f>
        <v>0.2998754530596236</v>
      </c>
      <c r="D63" s="52">
        <f>MIN(D46:D62)</f>
        <v>0.19039154200691061</v>
      </c>
      <c r="E63" s="52">
        <f>MIN(E46:E61)</f>
        <v>0.19547959837041259</v>
      </c>
      <c r="F63" s="52">
        <f>MAX(F46:F61)</f>
        <v>0.31838212931115589</v>
      </c>
      <c r="G63" s="52">
        <f>MAX(G46:G61)</f>
        <v>0.75153748833534906</v>
      </c>
      <c r="H63" s="52">
        <f>MIN(H46:H62)</f>
        <v>0.19272232116786706</v>
      </c>
      <c r="I63" s="52">
        <f>MIN(I46:I61)</f>
        <v>0.19364481667650307</v>
      </c>
      <c r="J63" s="52">
        <f>MAX(J46:J61)</f>
        <v>0.36319604533464012</v>
      </c>
      <c r="K63" s="52">
        <f>MIN(K46:K62)</f>
        <v>0.1006258262357622</v>
      </c>
      <c r="L63" s="52">
        <f>MIN(L46:L61)</f>
        <v>0.14752737748913466</v>
      </c>
      <c r="M63" s="52">
        <f>MAX(M46:M61)</f>
        <v>0.30218813376708914</v>
      </c>
      <c r="N63" s="52">
        <f>MAX(N46:N61)</f>
        <v>0.34997711874039189</v>
      </c>
      <c r="O63" s="52">
        <f>MAX(O46:O61)</f>
        <v>0.39599236557978085</v>
      </c>
      <c r="P63" s="52">
        <f>MAX(P46:P61)</f>
        <v>0.35677918462806857</v>
      </c>
      <c r="Q63" s="52">
        <f>MIN(Q46:Q61)</f>
        <v>7.9868477207023739E-2</v>
      </c>
      <c r="R63" s="52">
        <f>MAX(R46:R61)</f>
        <v>0.40856681978413939</v>
      </c>
    </row>
    <row r="66" spans="1:20">
      <c r="A66" s="121" t="s">
        <v>75</v>
      </c>
      <c r="B66" s="64" t="s">
        <v>40</v>
      </c>
      <c r="C66" s="64" t="s">
        <v>40</v>
      </c>
      <c r="D66" s="65" t="s">
        <v>43</v>
      </c>
      <c r="E66" s="65" t="s">
        <v>43</v>
      </c>
      <c r="F66" s="64" t="s">
        <v>40</v>
      </c>
      <c r="G66" s="64" t="s">
        <v>40</v>
      </c>
      <c r="H66" s="65" t="s">
        <v>43</v>
      </c>
      <c r="I66" s="65" t="s">
        <v>43</v>
      </c>
      <c r="J66" s="64" t="s">
        <v>40</v>
      </c>
      <c r="K66" s="65" t="s">
        <v>43</v>
      </c>
      <c r="L66" s="65" t="s">
        <v>43</v>
      </c>
      <c r="M66" s="56" t="s">
        <v>40</v>
      </c>
      <c r="N66" s="64" t="s">
        <v>40</v>
      </c>
      <c r="O66" s="56" t="s">
        <v>40</v>
      </c>
      <c r="P66" s="56" t="s">
        <v>40</v>
      </c>
      <c r="Q66" s="65" t="s">
        <v>43</v>
      </c>
      <c r="R66" s="56" t="s">
        <v>40</v>
      </c>
    </row>
    <row r="67" spans="1:20" ht="16.5">
      <c r="A67" s="1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3" t="s">
        <v>7</v>
      </c>
      <c r="I67" s="3" t="s">
        <v>8</v>
      </c>
      <c r="J67" s="4" t="s">
        <v>9</v>
      </c>
      <c r="K67" s="5" t="s">
        <v>10</v>
      </c>
      <c r="L67" s="5" t="s">
        <v>11</v>
      </c>
      <c r="M67" s="6" t="s">
        <v>12</v>
      </c>
      <c r="N67" s="6" t="s">
        <v>13</v>
      </c>
      <c r="O67" s="6" t="s">
        <v>14</v>
      </c>
      <c r="P67" s="7" t="s">
        <v>15</v>
      </c>
      <c r="Q67" s="8" t="s">
        <v>16</v>
      </c>
      <c r="R67" s="9" t="s">
        <v>17</v>
      </c>
      <c r="S67" t="s">
        <v>60</v>
      </c>
      <c r="T67" s="92" t="s">
        <v>76</v>
      </c>
    </row>
    <row r="68" spans="1:20">
      <c r="A68" s="10" t="s">
        <v>18</v>
      </c>
      <c r="B68" s="98">
        <f>(B46-B$62)^2</f>
        <v>8.9555803216048429E-3</v>
      </c>
      <c r="C68" s="99">
        <f t="shared" ref="C68:R68" si="10">(C46-C$62)^2</f>
        <v>3.0147537317523794E-3</v>
      </c>
      <c r="D68" s="100">
        <f t="shared" si="10"/>
        <v>8.2794689055500931E-3</v>
      </c>
      <c r="E68" s="122">
        <f t="shared" si="10"/>
        <v>3.7260740926804456E-3</v>
      </c>
      <c r="F68" s="102">
        <f t="shared" si="10"/>
        <v>7.5021108171230855E-3</v>
      </c>
      <c r="G68" s="122">
        <f t="shared" si="10"/>
        <v>1.6789791806581612E-2</v>
      </c>
      <c r="H68" s="103">
        <f t="shared" si="10"/>
        <v>7.6987511133181754E-3</v>
      </c>
      <c r="I68" s="104">
        <f t="shared" si="10"/>
        <v>1.8745570608805957E-2</v>
      </c>
      <c r="J68" s="105">
        <f t="shared" si="10"/>
        <v>2.2133373940696733E-3</v>
      </c>
      <c r="K68" s="106">
        <f t="shared" si="10"/>
        <v>4.0502227622519232E-2</v>
      </c>
      <c r="L68" s="107">
        <f t="shared" si="10"/>
        <v>1.8544752092723757E-2</v>
      </c>
      <c r="M68" s="108">
        <f t="shared" si="10"/>
        <v>1.1559073393117458E-2</v>
      </c>
      <c r="N68" s="123">
        <f t="shared" si="10"/>
        <v>0</v>
      </c>
      <c r="O68" s="124">
        <f t="shared" si="10"/>
        <v>6.1215644281270741E-3</v>
      </c>
      <c r="P68" s="125">
        <f t="shared" si="10"/>
        <v>0</v>
      </c>
      <c r="Q68" s="112">
        <f t="shared" si="10"/>
        <v>7.357690671644144E-3</v>
      </c>
      <c r="R68" s="126">
        <f t="shared" si="10"/>
        <v>2.4533579710627373E-2</v>
      </c>
      <c r="S68" s="127">
        <f>SUM(B68:R68)</f>
        <v>0.18554432671024532</v>
      </c>
      <c r="T68" s="127">
        <f>S68^0.5</f>
        <v>0.4307485655347506</v>
      </c>
    </row>
    <row r="69" spans="1:20">
      <c r="A69" s="10" t="s">
        <v>19</v>
      </c>
      <c r="B69" s="98">
        <f t="shared" ref="B69:R83" si="11">(B47-B$62)^2</f>
        <v>2.6906543544021649E-2</v>
      </c>
      <c r="C69" s="99">
        <f t="shared" si="11"/>
        <v>7.1355117911298949E-3</v>
      </c>
      <c r="D69" s="100">
        <f t="shared" si="11"/>
        <v>4.1471656561232638E-3</v>
      </c>
      <c r="E69" s="122">
        <f t="shared" si="11"/>
        <v>9.6837320820116791E-3</v>
      </c>
      <c r="F69" s="102">
        <f t="shared" si="11"/>
        <v>8.2113421951439218E-3</v>
      </c>
      <c r="G69" s="122">
        <f t="shared" si="11"/>
        <v>4.2981867024848908E-2</v>
      </c>
      <c r="H69" s="103">
        <f t="shared" si="11"/>
        <v>6.1432612932661767E-3</v>
      </c>
      <c r="I69" s="104">
        <f t="shared" si="11"/>
        <v>1.0832981674673323E-2</v>
      </c>
      <c r="J69" s="105">
        <f t="shared" si="11"/>
        <v>5.6661437288183601E-3</v>
      </c>
      <c r="K69" s="106">
        <f t="shared" si="11"/>
        <v>3.2806804374240585E-2</v>
      </c>
      <c r="L69" s="107">
        <f t="shared" si="11"/>
        <v>2.1764327108821629E-2</v>
      </c>
      <c r="M69" s="108">
        <f t="shared" si="11"/>
        <v>2.2803344069217482E-3</v>
      </c>
      <c r="N69" s="123">
        <f t="shared" si="11"/>
        <v>1.8621050033923819E-2</v>
      </c>
      <c r="O69" s="124">
        <f t="shared" si="11"/>
        <v>6.8940900515017094E-3</v>
      </c>
      <c r="P69" s="125">
        <f t="shared" si="11"/>
        <v>2.6585673280139083E-2</v>
      </c>
      <c r="Q69" s="112">
        <f t="shared" si="11"/>
        <v>3.9825623682685921E-3</v>
      </c>
      <c r="R69" s="126">
        <f t="shared" si="11"/>
        <v>1.6477065556099982E-3</v>
      </c>
      <c r="S69" s="127">
        <f t="shared" ref="S69:S83" si="12">SUM(B69:R69)</f>
        <v>0.23629109716946434</v>
      </c>
      <c r="T69" s="127">
        <f t="shared" ref="T69:T83" si="13">S69^0.5</f>
        <v>0.48609782674834534</v>
      </c>
    </row>
    <row r="70" spans="1:20">
      <c r="A70" s="10" t="s">
        <v>20</v>
      </c>
      <c r="B70" s="98">
        <f t="shared" si="11"/>
        <v>1.4368731093774881E-2</v>
      </c>
      <c r="C70" s="99">
        <f t="shared" si="11"/>
        <v>6.4219606120169079E-4</v>
      </c>
      <c r="D70" s="100">
        <f t="shared" si="11"/>
        <v>0</v>
      </c>
      <c r="E70" s="122">
        <f t="shared" si="11"/>
        <v>1.0299203462577743E-3</v>
      </c>
      <c r="F70" s="102">
        <f t="shared" si="11"/>
        <v>2.08636010010388E-2</v>
      </c>
      <c r="G70" s="122">
        <f t="shared" si="11"/>
        <v>2.6863666890530563E-3</v>
      </c>
      <c r="H70" s="103">
        <f t="shared" si="11"/>
        <v>6.3569791483097525E-4</v>
      </c>
      <c r="I70" s="104">
        <f t="shared" si="11"/>
        <v>1.6229360733870171E-3</v>
      </c>
      <c r="J70" s="105">
        <f t="shared" si="11"/>
        <v>3.6125207611047559E-2</v>
      </c>
      <c r="K70" s="106">
        <f t="shared" si="11"/>
        <v>2.5921425678412314E-2</v>
      </c>
      <c r="L70" s="107">
        <f t="shared" si="11"/>
        <v>2.0605280103026397E-3</v>
      </c>
      <c r="M70" s="108">
        <f t="shared" si="11"/>
        <v>2.167116359777491E-3</v>
      </c>
      <c r="N70" s="123">
        <f t="shared" si="11"/>
        <v>2.0644881112005284E-2</v>
      </c>
      <c r="O70" s="124">
        <f t="shared" si="11"/>
        <v>6.4456172556218438E-2</v>
      </c>
      <c r="P70" s="125">
        <f t="shared" si="11"/>
        <v>4.087163872486755E-2</v>
      </c>
      <c r="Q70" s="112">
        <f t="shared" si="11"/>
        <v>2.9602959700974991E-2</v>
      </c>
      <c r="R70" s="126">
        <f t="shared" si="11"/>
        <v>1.7941001437265791E-3</v>
      </c>
      <c r="S70" s="127">
        <f t="shared" si="12"/>
        <v>0.26549347907687704</v>
      </c>
      <c r="T70" s="127">
        <f t="shared" si="13"/>
        <v>0.51526059336696517</v>
      </c>
    </row>
    <row r="71" spans="1:20">
      <c r="A71" s="10" t="s">
        <v>21</v>
      </c>
      <c r="B71" s="98">
        <f t="shared" si="11"/>
        <v>4.8161120840630482E-3</v>
      </c>
      <c r="C71" s="99">
        <f t="shared" si="11"/>
        <v>1.6054901530042305E-4</v>
      </c>
      <c r="D71" s="100">
        <f t="shared" si="11"/>
        <v>1.259538218459254E-2</v>
      </c>
      <c r="E71" s="122">
        <f t="shared" si="11"/>
        <v>1.9467188997662197E-3</v>
      </c>
      <c r="F71" s="102">
        <f t="shared" si="11"/>
        <v>9.4487452543600432E-3</v>
      </c>
      <c r="G71" s="122">
        <f t="shared" si="11"/>
        <v>2.6863666890530563E-3</v>
      </c>
      <c r="H71" s="103">
        <f t="shared" si="11"/>
        <v>9.1566241169156164E-3</v>
      </c>
      <c r="I71" s="104">
        <f t="shared" si="11"/>
        <v>1.0194738869141446E-2</v>
      </c>
      <c r="J71" s="105">
        <f t="shared" si="11"/>
        <v>4.8477400939871601E-2</v>
      </c>
      <c r="K71" s="106">
        <f t="shared" si="11"/>
        <v>5.8323207776427695E-2</v>
      </c>
      <c r="L71" s="107">
        <f t="shared" si="11"/>
        <v>8.2421120412105586E-3</v>
      </c>
      <c r="M71" s="108">
        <f t="shared" si="11"/>
        <v>3.2610403465882613E-3</v>
      </c>
      <c r="N71" s="123">
        <f t="shared" si="11"/>
        <v>4.5463712470368992E-3</v>
      </c>
      <c r="O71" s="124">
        <f t="shared" si="11"/>
        <v>2.7765029830197343E-3</v>
      </c>
      <c r="P71" s="125">
        <f t="shared" si="11"/>
        <v>1.9972855520646636E-3</v>
      </c>
      <c r="Q71" s="112">
        <f t="shared" si="11"/>
        <v>1.9962176155934614E-2</v>
      </c>
      <c r="R71" s="126">
        <f t="shared" si="11"/>
        <v>9.1669250941776009E-3</v>
      </c>
      <c r="S71" s="127">
        <f t="shared" si="12"/>
        <v>0.20775825924952404</v>
      </c>
      <c r="T71" s="127">
        <f t="shared" si="13"/>
        <v>0.45580506716086872</v>
      </c>
    </row>
    <row r="72" spans="1:20">
      <c r="A72" s="10" t="s">
        <v>22</v>
      </c>
      <c r="B72" s="98">
        <f t="shared" si="11"/>
        <v>1.0189460277025952E-2</v>
      </c>
      <c r="C72" s="99">
        <f t="shared" si="11"/>
        <v>8.7410019441341272E-4</v>
      </c>
      <c r="D72" s="100">
        <f t="shared" si="11"/>
        <v>1.4233775759861695E-4</v>
      </c>
      <c r="E72" s="122">
        <f t="shared" si="11"/>
        <v>3.3707753555469779E-6</v>
      </c>
      <c r="F72" s="102">
        <f t="shared" si="11"/>
        <v>7.2708167463030856E-3</v>
      </c>
      <c r="G72" s="122">
        <f t="shared" si="11"/>
        <v>2.4177300201477507E-2</v>
      </c>
      <c r="H72" s="103">
        <f t="shared" si="11"/>
        <v>4.7461053376809063E-3</v>
      </c>
      <c r="I72" s="104">
        <f t="shared" si="11"/>
        <v>8.4447865183141669E-3</v>
      </c>
      <c r="J72" s="105">
        <f t="shared" si="11"/>
        <v>3.6263319864437544E-3</v>
      </c>
      <c r="K72" s="106">
        <f t="shared" si="11"/>
        <v>5.8323207776427695E-2</v>
      </c>
      <c r="L72" s="107">
        <f t="shared" si="11"/>
        <v>2.1764327108821629E-2</v>
      </c>
      <c r="M72" s="108">
        <f t="shared" si="11"/>
        <v>4.5646134687327916E-3</v>
      </c>
      <c r="N72" s="123">
        <f t="shared" si="11"/>
        <v>6.1881164195780047E-3</v>
      </c>
      <c r="O72" s="124">
        <f t="shared" si="11"/>
        <v>2.9190250369690501E-2</v>
      </c>
      <c r="P72" s="125">
        <f t="shared" si="11"/>
        <v>5.0019973063893048E-3</v>
      </c>
      <c r="Q72" s="112">
        <f t="shared" si="11"/>
        <v>1.948664131618701E-2</v>
      </c>
      <c r="R72" s="126">
        <f t="shared" si="11"/>
        <v>7.8496748096153326E-2</v>
      </c>
      <c r="S72" s="127">
        <f t="shared" si="12"/>
        <v>0.28249051165659322</v>
      </c>
      <c r="T72" s="127">
        <f t="shared" si="13"/>
        <v>0.53149836467913358</v>
      </c>
    </row>
    <row r="73" spans="1:20">
      <c r="A73" s="10" t="s">
        <v>23</v>
      </c>
      <c r="B73" s="98">
        <f t="shared" si="11"/>
        <v>6.368412673141223E-4</v>
      </c>
      <c r="C73" s="99">
        <f t="shared" si="11"/>
        <v>0</v>
      </c>
      <c r="D73" s="100">
        <f t="shared" si="11"/>
        <v>3.5002756208852366E-3</v>
      </c>
      <c r="E73" s="122">
        <f t="shared" si="11"/>
        <v>1.6765527701431914E-3</v>
      </c>
      <c r="F73" s="102">
        <f t="shared" si="11"/>
        <v>1.0318923237730992E-2</v>
      </c>
      <c r="G73" s="122">
        <f t="shared" si="11"/>
        <v>1.6789791806581612E-2</v>
      </c>
      <c r="H73" s="103">
        <f t="shared" si="11"/>
        <v>3.0149664314163455E-5</v>
      </c>
      <c r="I73" s="104">
        <f t="shared" si="11"/>
        <v>2.0850855041954371E-3</v>
      </c>
      <c r="J73" s="105">
        <f t="shared" si="11"/>
        <v>0</v>
      </c>
      <c r="K73" s="106">
        <f t="shared" si="11"/>
        <v>1.9846091535034426E-2</v>
      </c>
      <c r="L73" s="107">
        <f t="shared" si="11"/>
        <v>1.558274307791371E-2</v>
      </c>
      <c r="M73" s="108">
        <f t="shared" si="11"/>
        <v>2.4039023985889094E-4</v>
      </c>
      <c r="N73" s="123">
        <f t="shared" si="11"/>
        <v>7.796356588597857E-3</v>
      </c>
      <c r="O73" s="124">
        <f t="shared" si="11"/>
        <v>6.526949161185056E-4</v>
      </c>
      <c r="P73" s="125">
        <f t="shared" si="11"/>
        <v>5.9512884364170899E-3</v>
      </c>
      <c r="Q73" s="112">
        <f t="shared" si="11"/>
        <v>8.6218809977735844E-2</v>
      </c>
      <c r="R73" s="126">
        <f t="shared" si="11"/>
        <v>2.4949983812996211E-2</v>
      </c>
      <c r="S73" s="127">
        <f t="shared" si="12"/>
        <v>0.1962759784558373</v>
      </c>
      <c r="T73" s="127">
        <f t="shared" si="13"/>
        <v>0.44303044867800823</v>
      </c>
    </row>
    <row r="74" spans="1:20">
      <c r="A74" s="10" t="s">
        <v>24</v>
      </c>
      <c r="B74" s="98">
        <f t="shared" si="11"/>
        <v>1.9503263811494983E-3</v>
      </c>
      <c r="C74" s="99">
        <f t="shared" si="11"/>
        <v>1.6054901530042305E-4</v>
      </c>
      <c r="D74" s="100">
        <f t="shared" si="11"/>
        <v>2.5038019205029247E-3</v>
      </c>
      <c r="E74" s="122">
        <f t="shared" si="11"/>
        <v>2.0066404303086117E-3</v>
      </c>
      <c r="F74" s="102">
        <f t="shared" si="11"/>
        <v>9.9803458421297096E-3</v>
      </c>
      <c r="G74" s="122">
        <f t="shared" si="11"/>
        <v>6.0443250503693785E-3</v>
      </c>
      <c r="H74" s="103">
        <f t="shared" si="11"/>
        <v>4.8335267361508666E-4</v>
      </c>
      <c r="I74" s="104">
        <f t="shared" si="11"/>
        <v>1.1360409468943178E-2</v>
      </c>
      <c r="J74" s="105">
        <f t="shared" si="11"/>
        <v>1.4055577787300046E-2</v>
      </c>
      <c r="K74" s="106">
        <f t="shared" si="11"/>
        <v>9.1130012150668266E-2</v>
      </c>
      <c r="L74" s="107">
        <f t="shared" si="11"/>
        <v>2.8976175144880868E-2</v>
      </c>
      <c r="M74" s="108">
        <f t="shared" si="11"/>
        <v>9.4836384231693441E-3</v>
      </c>
      <c r="N74" s="123">
        <f t="shared" si="11"/>
        <v>8.3736735723485712E-3</v>
      </c>
      <c r="O74" s="124">
        <f t="shared" si="11"/>
        <v>2.4501555249604834E-3</v>
      </c>
      <c r="P74" s="125">
        <f t="shared" si="11"/>
        <v>2.8258055340517764E-2</v>
      </c>
      <c r="Q74" s="112">
        <f t="shared" si="11"/>
        <v>0</v>
      </c>
      <c r="R74" s="126">
        <f t="shared" si="11"/>
        <v>1.0659477807062983E-2</v>
      </c>
      <c r="S74" s="127">
        <f t="shared" si="12"/>
        <v>0.22787651653322713</v>
      </c>
      <c r="T74" s="127">
        <f t="shared" si="13"/>
        <v>0.47736413410857242</v>
      </c>
    </row>
    <row r="75" spans="1:20">
      <c r="A75" s="10" t="s">
        <v>25</v>
      </c>
      <c r="B75" s="98">
        <f t="shared" si="11"/>
        <v>0</v>
      </c>
      <c r="C75" s="99">
        <f t="shared" si="11"/>
        <v>5.1554072690913506E-3</v>
      </c>
      <c r="D75" s="100">
        <f t="shared" si="11"/>
        <v>7.1554989246925098E-3</v>
      </c>
      <c r="E75" s="122">
        <f t="shared" si="11"/>
        <v>3.4346339861573622E-3</v>
      </c>
      <c r="F75" s="102">
        <f t="shared" si="11"/>
        <v>1.203422948254128E-3</v>
      </c>
      <c r="G75" s="122">
        <f t="shared" si="11"/>
        <v>5.4398925453324379E-2</v>
      </c>
      <c r="H75" s="103">
        <f t="shared" si="11"/>
        <v>6.4467109016861732E-3</v>
      </c>
      <c r="I75" s="104">
        <f t="shared" si="11"/>
        <v>3.0763262285361916E-3</v>
      </c>
      <c r="J75" s="105">
        <f t="shared" si="11"/>
        <v>4.2850211949188859E-4</v>
      </c>
      <c r="K75" s="106">
        <f t="shared" si="11"/>
        <v>0</v>
      </c>
      <c r="L75" s="107">
        <f t="shared" si="11"/>
        <v>0</v>
      </c>
      <c r="M75" s="108">
        <f t="shared" si="11"/>
        <v>4.9045836507983741E-3</v>
      </c>
      <c r="N75" s="123">
        <f t="shared" si="11"/>
        <v>2.0206094431275108E-3</v>
      </c>
      <c r="O75" s="124">
        <f t="shared" si="11"/>
        <v>0</v>
      </c>
      <c r="P75" s="125">
        <f t="shared" si="11"/>
        <v>7.0306940002440553E-6</v>
      </c>
      <c r="Q75" s="112">
        <f t="shared" si="11"/>
        <v>5.965123448693762E-3</v>
      </c>
      <c r="R75" s="126">
        <f t="shared" si="11"/>
        <v>5.7591860516500717E-3</v>
      </c>
      <c r="S75" s="127">
        <f t="shared" si="12"/>
        <v>9.9955961119503958E-2</v>
      </c>
      <c r="T75" s="127">
        <f t="shared" si="13"/>
        <v>0.31615812676492117</v>
      </c>
    </row>
    <row r="76" spans="1:20">
      <c r="A76" s="10" t="s">
        <v>26</v>
      </c>
      <c r="B76" s="98">
        <f t="shared" si="11"/>
        <v>8.9555803216048429E-3</v>
      </c>
      <c r="C76" s="99">
        <f t="shared" si="11"/>
        <v>1.7838779477824737E-3</v>
      </c>
      <c r="D76" s="100">
        <f t="shared" si="11"/>
        <v>8.8945443006367033E-5</v>
      </c>
      <c r="E76" s="122">
        <f t="shared" si="11"/>
        <v>9.0785377224889604E-4</v>
      </c>
      <c r="F76" s="102">
        <f t="shared" si="11"/>
        <v>1.8970626393722922E-3</v>
      </c>
      <c r="G76" s="122">
        <f t="shared" si="11"/>
        <v>6.0443250503693785E-3</v>
      </c>
      <c r="H76" s="103">
        <f t="shared" si="11"/>
        <v>0</v>
      </c>
      <c r="I76" s="104">
        <f t="shared" si="11"/>
        <v>0</v>
      </c>
      <c r="J76" s="105">
        <f t="shared" si="11"/>
        <v>5.0995293559365391E-4</v>
      </c>
      <c r="K76" s="106">
        <f t="shared" si="11"/>
        <v>6.4803564196030759E-3</v>
      </c>
      <c r="L76" s="107">
        <f t="shared" si="11"/>
        <v>0</v>
      </c>
      <c r="M76" s="108">
        <f t="shared" si="11"/>
        <v>0</v>
      </c>
      <c r="N76" s="123">
        <f t="shared" si="11"/>
        <v>1.2992209442354328E-2</v>
      </c>
      <c r="O76" s="124">
        <f t="shared" si="11"/>
        <v>7.4346030289123488E-3</v>
      </c>
      <c r="P76" s="125">
        <f t="shared" si="11"/>
        <v>1.4241302967022617E-2</v>
      </c>
      <c r="Q76" s="112">
        <f t="shared" si="11"/>
        <v>2.9207841005525288E-5</v>
      </c>
      <c r="R76" s="126">
        <f t="shared" si="11"/>
        <v>9.3366793612489583E-3</v>
      </c>
      <c r="S76" s="127">
        <f t="shared" si="12"/>
        <v>7.0701957170124757E-2</v>
      </c>
      <c r="T76" s="127">
        <f t="shared" si="13"/>
        <v>0.26589839632860662</v>
      </c>
    </row>
    <row r="77" spans="1:20">
      <c r="A77" s="10" t="s">
        <v>27</v>
      </c>
      <c r="B77" s="98">
        <f t="shared" si="11"/>
        <v>8.9555803216048429E-3</v>
      </c>
      <c r="C77" s="99">
        <f t="shared" si="11"/>
        <v>7.1355117911298949E-3</v>
      </c>
      <c r="D77" s="100">
        <f t="shared" si="11"/>
        <v>2.063695395821476E-4</v>
      </c>
      <c r="E77" s="122">
        <f t="shared" si="11"/>
        <v>0</v>
      </c>
      <c r="F77" s="102">
        <f t="shared" si="11"/>
        <v>0</v>
      </c>
      <c r="G77" s="122">
        <f t="shared" si="11"/>
        <v>0</v>
      </c>
      <c r="H77" s="103">
        <f t="shared" si="11"/>
        <v>3.1766449163633049E-3</v>
      </c>
      <c r="I77" s="104">
        <f t="shared" si="11"/>
        <v>9.4130278080355352E-3</v>
      </c>
      <c r="J77" s="105">
        <f t="shared" si="11"/>
        <v>7.9680146186508261E-4</v>
      </c>
      <c r="K77" s="106">
        <f t="shared" si="11"/>
        <v>6.4803564196030759E-3</v>
      </c>
      <c r="L77" s="107">
        <f t="shared" si="11"/>
        <v>1.8544752092723757E-2</v>
      </c>
      <c r="M77" s="108">
        <f t="shared" si="11"/>
        <v>3.3569359977237849E-4</v>
      </c>
      <c r="N77" s="123">
        <f t="shared" si="11"/>
        <v>4.1236927410765517E-3</v>
      </c>
      <c r="O77" s="124">
        <f t="shared" si="11"/>
        <v>2.6107796644740193E-3</v>
      </c>
      <c r="P77" s="125">
        <f t="shared" si="11"/>
        <v>2.2832721563796367E-2</v>
      </c>
      <c r="Q77" s="112">
        <f t="shared" si="11"/>
        <v>2.8173558935301945E-2</v>
      </c>
      <c r="R77" s="126">
        <f t="shared" si="11"/>
        <v>0</v>
      </c>
      <c r="S77" s="127">
        <f t="shared" si="12"/>
        <v>0.11278549085532891</v>
      </c>
      <c r="T77" s="127">
        <f t="shared" si="13"/>
        <v>0.33583551160550146</v>
      </c>
    </row>
    <row r="78" spans="1:20">
      <c r="A78" s="10" t="s">
        <v>28</v>
      </c>
      <c r="B78" s="98">
        <f t="shared" si="11"/>
        <v>1.92644483362522E-2</v>
      </c>
      <c r="C78" s="99">
        <f t="shared" si="11"/>
        <v>1.4449411377038032E-3</v>
      </c>
      <c r="D78" s="100">
        <f t="shared" si="11"/>
        <v>1.0204450136929177E-2</v>
      </c>
      <c r="E78" s="122">
        <f t="shared" si="11"/>
        <v>7.5433632624148832E-3</v>
      </c>
      <c r="F78" s="102">
        <f t="shared" si="11"/>
        <v>4.0807170683920474E-3</v>
      </c>
      <c r="G78" s="122">
        <f t="shared" si="11"/>
        <v>6.7159167226326407E-4</v>
      </c>
      <c r="H78" s="103">
        <f t="shared" si="11"/>
        <v>5.930731666077564E-4</v>
      </c>
      <c r="I78" s="104">
        <f t="shared" si="11"/>
        <v>1.4271324825928492E-2</v>
      </c>
      <c r="J78" s="105">
        <f t="shared" si="11"/>
        <v>1.0326546945771464E-2</v>
      </c>
      <c r="K78" s="106">
        <f t="shared" si="11"/>
        <v>2.5921425678412314E-2</v>
      </c>
      <c r="L78" s="107">
        <f t="shared" si="11"/>
        <v>4.6490663232453308E-2</v>
      </c>
      <c r="M78" s="108">
        <f t="shared" si="11"/>
        <v>8.0486032901656845E-3</v>
      </c>
      <c r="N78" s="123">
        <f t="shared" si="11"/>
        <v>1.2474170541756566E-3</v>
      </c>
      <c r="O78" s="124">
        <f t="shared" si="11"/>
        <v>1.2138595686094551E-2</v>
      </c>
      <c r="P78" s="125">
        <f t="shared" si="11"/>
        <v>2.4990296997992717E-3</v>
      </c>
      <c r="Q78" s="112">
        <f t="shared" si="11"/>
        <v>4.6738523692925089E-3</v>
      </c>
      <c r="R78" s="126">
        <f t="shared" si="11"/>
        <v>2.8705602299625231E-2</v>
      </c>
      <c r="S78" s="127">
        <f t="shared" si="12"/>
        <v>0.19812564586228162</v>
      </c>
      <c r="T78" s="127">
        <f t="shared" si="13"/>
        <v>0.44511307087332497</v>
      </c>
    </row>
    <row r="79" spans="1:20">
      <c r="A79" s="10" t="s">
        <v>29</v>
      </c>
      <c r="B79" s="98">
        <f t="shared" si="11"/>
        <v>2.2926285623308396E-2</v>
      </c>
      <c r="C79" s="99">
        <f t="shared" si="11"/>
        <v>1.7838779477824737E-3</v>
      </c>
      <c r="D79" s="100">
        <f t="shared" si="11"/>
        <v>2.6877893285624831E-3</v>
      </c>
      <c r="E79" s="122">
        <f t="shared" si="11"/>
        <v>1.1238822034191299E-3</v>
      </c>
      <c r="F79" s="102">
        <f t="shared" si="11"/>
        <v>1.6020754634049766E-2</v>
      </c>
      <c r="G79" s="122">
        <f t="shared" si="11"/>
        <v>0.48959032907991934</v>
      </c>
      <c r="H79" s="103">
        <f t="shared" si="11"/>
        <v>1.2249420801346599E-2</v>
      </c>
      <c r="I79" s="104">
        <f t="shared" si="11"/>
        <v>1.3785785745589897E-2</v>
      </c>
      <c r="J79" s="105">
        <f t="shared" si="11"/>
        <v>2.2664574915273458E-2</v>
      </c>
      <c r="K79" s="106">
        <f t="shared" si="11"/>
        <v>5.8323207776427695E-2</v>
      </c>
      <c r="L79" s="107">
        <f t="shared" si="11"/>
        <v>2.8976175144880868E-2</v>
      </c>
      <c r="M79" s="108">
        <f t="shared" si="11"/>
        <v>6.4881678249879265E-3</v>
      </c>
      <c r="N79" s="123">
        <f t="shared" si="11"/>
        <v>7.0167209297380723E-4</v>
      </c>
      <c r="O79" s="124">
        <f t="shared" si="11"/>
        <v>1.7989903625516307E-2</v>
      </c>
      <c r="P79" s="125">
        <f t="shared" si="11"/>
        <v>4.0458343222759044E-4</v>
      </c>
      <c r="Q79" s="112">
        <f t="shared" si="11"/>
        <v>4.9035516612298345E-2</v>
      </c>
      <c r="R79" s="126">
        <f t="shared" si="11"/>
        <v>5.2359068430631525E-3</v>
      </c>
      <c r="S79" s="127">
        <f t="shared" si="12"/>
        <v>0.74998783363162724</v>
      </c>
      <c r="T79" s="127">
        <f t="shared" si="13"/>
        <v>0.8660183794998968</v>
      </c>
    </row>
    <row r="80" spans="1:20">
      <c r="A80" s="10" t="s">
        <v>30</v>
      </c>
      <c r="B80" s="98">
        <f t="shared" si="11"/>
        <v>6.7266358860054148E-3</v>
      </c>
      <c r="C80" s="99">
        <f t="shared" si="11"/>
        <v>0</v>
      </c>
      <c r="D80" s="100">
        <f t="shared" si="11"/>
        <v>1.4121642230476174E-4</v>
      </c>
      <c r="E80" s="122">
        <f t="shared" si="11"/>
        <v>4.2435518153263411E-3</v>
      </c>
      <c r="F80" s="102">
        <f t="shared" si="11"/>
        <v>9.4947122344263236E-4</v>
      </c>
      <c r="G80" s="122">
        <f t="shared" si="11"/>
        <v>4.2981867024848908E-2</v>
      </c>
      <c r="H80" s="103">
        <f t="shared" si="11"/>
        <v>4.8312331700427631E-4</v>
      </c>
      <c r="I80" s="104">
        <f t="shared" si="11"/>
        <v>1.06141361784164E-3</v>
      </c>
      <c r="J80" s="105">
        <f t="shared" si="11"/>
        <v>3.4011027732232205E-2</v>
      </c>
      <c r="K80" s="106">
        <f t="shared" si="11"/>
        <v>4.9007695423248274E-2</v>
      </c>
      <c r="L80" s="107">
        <f t="shared" si="11"/>
        <v>1.558274307791371E-2</v>
      </c>
      <c r="M80" s="108">
        <f t="shared" si="11"/>
        <v>1.8976009778532712E-4</v>
      </c>
      <c r="N80" s="123">
        <f t="shared" si="11"/>
        <v>1.3175842634730378E-2</v>
      </c>
      <c r="O80" s="124">
        <f t="shared" si="11"/>
        <v>1.9988781806129217E-3</v>
      </c>
      <c r="P80" s="125">
        <f t="shared" si="11"/>
        <v>2.8954777262631534E-3</v>
      </c>
      <c r="Q80" s="112">
        <f t="shared" si="11"/>
        <v>5.264665840320841E-2</v>
      </c>
      <c r="R80" s="126">
        <f t="shared" si="11"/>
        <v>1.2958168616212658E-2</v>
      </c>
      <c r="S80" s="127">
        <f t="shared" si="12"/>
        <v>0.23905353119898101</v>
      </c>
      <c r="T80" s="127">
        <f t="shared" si="13"/>
        <v>0.48893100862900996</v>
      </c>
    </row>
    <row r="81" spans="1:21">
      <c r="A81" s="10" t="s">
        <v>31</v>
      </c>
      <c r="B81" s="98">
        <f t="shared" si="11"/>
        <v>1.92644483362522E-2</v>
      </c>
      <c r="C81" s="99">
        <f t="shared" si="11"/>
        <v>8.6339692672671737E-3</v>
      </c>
      <c r="D81" s="100">
        <f t="shared" si="11"/>
        <v>1.0447462085548694E-2</v>
      </c>
      <c r="E81" s="122">
        <f t="shared" si="11"/>
        <v>3.1351652934019951E-4</v>
      </c>
      <c r="F81" s="102">
        <f t="shared" si="11"/>
        <v>5.4232210756506267E-5</v>
      </c>
      <c r="G81" s="122">
        <f t="shared" si="11"/>
        <v>6.7159167226326407E-4</v>
      </c>
      <c r="H81" s="103">
        <f t="shared" si="11"/>
        <v>4.034664206281755E-3</v>
      </c>
      <c r="I81" s="104">
        <f t="shared" si="11"/>
        <v>5.4921274376078183E-3</v>
      </c>
      <c r="J81" s="105">
        <f t="shared" si="11"/>
        <v>1.9920036546627058E-2</v>
      </c>
      <c r="K81" s="106">
        <f t="shared" si="11"/>
        <v>4.0502227622519232E-2</v>
      </c>
      <c r="L81" s="107">
        <f t="shared" si="11"/>
        <v>1.558274307791371E-2</v>
      </c>
      <c r="M81" s="108">
        <f t="shared" si="11"/>
        <v>1.7446878290266511E-3</v>
      </c>
      <c r="N81" s="123">
        <f t="shared" si="11"/>
        <v>3.5886436079218716E-2</v>
      </c>
      <c r="O81" s="124">
        <f t="shared" si="11"/>
        <v>2.8109224414869204E-2</v>
      </c>
      <c r="P81" s="125">
        <f t="shared" si="11"/>
        <v>2.1906293510419707E-2</v>
      </c>
      <c r="Q81" s="112">
        <f t="shared" si="11"/>
        <v>7.1278630683595301E-2</v>
      </c>
      <c r="R81" s="126">
        <f t="shared" si="11"/>
        <v>1.9316361410728042E-2</v>
      </c>
      <c r="S81" s="127">
        <f t="shared" si="12"/>
        <v>0.30315865292023525</v>
      </c>
      <c r="T81" s="127">
        <f t="shared" si="13"/>
        <v>0.55059844979824935</v>
      </c>
    </row>
    <row r="82" spans="1:21">
      <c r="A82" s="10" t="s">
        <v>32</v>
      </c>
      <c r="B82" s="98">
        <f t="shared" si="11"/>
        <v>4.8161120840630482E-3</v>
      </c>
      <c r="C82" s="99">
        <f t="shared" si="11"/>
        <v>1.7838779477824737E-3</v>
      </c>
      <c r="D82" s="100">
        <f t="shared" si="11"/>
        <v>1.4490002883507636E-3</v>
      </c>
      <c r="E82" s="122">
        <f t="shared" si="11"/>
        <v>3.5299254830113958E-3</v>
      </c>
      <c r="F82" s="102">
        <f t="shared" si="11"/>
        <v>1.2559268479403146E-2</v>
      </c>
      <c r="G82" s="122">
        <f t="shared" si="11"/>
        <v>6.0443250503693785E-3</v>
      </c>
      <c r="H82" s="103">
        <f t="shared" si="11"/>
        <v>3.9859595034125372E-3</v>
      </c>
      <c r="I82" s="104">
        <f t="shared" si="11"/>
        <v>8.1291487057437439E-3</v>
      </c>
      <c r="J82" s="105">
        <f t="shared" si="11"/>
        <v>8.8533495762786879E-3</v>
      </c>
      <c r="K82" s="106">
        <f t="shared" si="11"/>
        <v>4.9007695423248274E-2</v>
      </c>
      <c r="L82" s="107">
        <f t="shared" si="11"/>
        <v>2.5241468126207339E-2</v>
      </c>
      <c r="M82" s="108">
        <f t="shared" si="11"/>
        <v>2.2153374831772737E-3</v>
      </c>
      <c r="N82" s="123">
        <f t="shared" si="11"/>
        <v>6.7035780122125712E-3</v>
      </c>
      <c r="O82" s="124">
        <f t="shared" si="11"/>
        <v>2.3989087756871162E-2</v>
      </c>
      <c r="P82" s="125">
        <f t="shared" si="11"/>
        <v>9.7248899835390389E-3</v>
      </c>
      <c r="Q82" s="112">
        <f t="shared" si="11"/>
        <v>2.1488988678995166E-2</v>
      </c>
      <c r="R82" s="126">
        <f t="shared" si="11"/>
        <v>2.6220220731161994E-2</v>
      </c>
      <c r="S82" s="127">
        <f t="shared" si="12"/>
        <v>0.21574223331382802</v>
      </c>
      <c r="T82" s="127">
        <f t="shared" si="13"/>
        <v>0.46448060596092494</v>
      </c>
    </row>
    <row r="83" spans="1:21">
      <c r="A83" s="30" t="s">
        <v>33</v>
      </c>
      <c r="B83" s="98">
        <f t="shared" si="11"/>
        <v>1.5921031682853051E-2</v>
      </c>
      <c r="C83" s="99">
        <f t="shared" si="11"/>
        <v>8.3141309991703323E-4</v>
      </c>
      <c r="D83" s="100">
        <f t="shared" si="11"/>
        <v>6.8779690154570161E-3</v>
      </c>
      <c r="E83" s="122">
        <f t="shared" si="11"/>
        <v>2.4312766201615853E-3</v>
      </c>
      <c r="F83" s="102">
        <f t="shared" si="11"/>
        <v>1.3867695393038814E-3</v>
      </c>
      <c r="G83" s="122">
        <f t="shared" si="11"/>
        <v>1.0745466756212225E-2</v>
      </c>
      <c r="H83" s="103">
        <f t="shared" si="11"/>
        <v>7.4770144118175338E-3</v>
      </c>
      <c r="I83" s="104">
        <f t="shared" si="11"/>
        <v>1.4523886770567573E-2</v>
      </c>
      <c r="J83" s="105">
        <f t="shared" si="11"/>
        <v>1.4505327945775004E-2</v>
      </c>
      <c r="K83" s="106">
        <f t="shared" si="11"/>
        <v>0</v>
      </c>
      <c r="L83" s="107">
        <f t="shared" si="11"/>
        <v>1.558274307791371E-2</v>
      </c>
      <c r="M83" s="108">
        <f t="shared" si="11"/>
        <v>3.0225197438405057E-3</v>
      </c>
      <c r="N83" s="123">
        <f t="shared" si="11"/>
        <v>7.2396580685525251E-3</v>
      </c>
      <c r="O83" s="124">
        <f t="shared" si="11"/>
        <v>1.7143439906175117E-2</v>
      </c>
      <c r="P83" s="125">
        <f t="shared" si="11"/>
        <v>1.0139768763159111E-3</v>
      </c>
      <c r="Q83" s="112">
        <f t="shared" si="11"/>
        <v>1.6310873979557404E-2</v>
      </c>
      <c r="R83" s="126">
        <f t="shared" si="11"/>
        <v>1.168520628550215E-2</v>
      </c>
      <c r="S83" s="127">
        <f t="shared" si="12"/>
        <v>0.14669857377992224</v>
      </c>
      <c r="T83" s="127">
        <f t="shared" si="13"/>
        <v>0.38301249820328609</v>
      </c>
    </row>
    <row r="85" spans="1:21">
      <c r="A85" s="121" t="s">
        <v>77</v>
      </c>
      <c r="B85" s="64" t="s">
        <v>40</v>
      </c>
      <c r="C85" s="64" t="s">
        <v>40</v>
      </c>
      <c r="D85" s="65" t="s">
        <v>43</v>
      </c>
      <c r="E85" s="65" t="s">
        <v>43</v>
      </c>
      <c r="F85" s="64" t="s">
        <v>40</v>
      </c>
      <c r="G85" s="64" t="s">
        <v>40</v>
      </c>
      <c r="H85" s="65" t="s">
        <v>43</v>
      </c>
      <c r="I85" s="65" t="s">
        <v>43</v>
      </c>
      <c r="J85" s="64" t="s">
        <v>40</v>
      </c>
      <c r="K85" s="65" t="s">
        <v>43</v>
      </c>
      <c r="L85" s="65" t="s">
        <v>43</v>
      </c>
      <c r="M85" s="56" t="s">
        <v>40</v>
      </c>
      <c r="N85" s="64" t="s">
        <v>40</v>
      </c>
      <c r="O85" s="56" t="s">
        <v>40</v>
      </c>
      <c r="P85" s="56" t="s">
        <v>40</v>
      </c>
      <c r="Q85" s="65" t="s">
        <v>43</v>
      </c>
      <c r="R85" s="56" t="s">
        <v>40</v>
      </c>
    </row>
    <row r="86" spans="1:21" ht="16.5">
      <c r="A86" s="1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3" t="s">
        <v>7</v>
      </c>
      <c r="I86" s="3" t="s">
        <v>8</v>
      </c>
      <c r="J86" s="4" t="s">
        <v>9</v>
      </c>
      <c r="K86" s="5" t="s">
        <v>10</v>
      </c>
      <c r="L86" s="5" t="s">
        <v>11</v>
      </c>
      <c r="M86" s="6" t="s">
        <v>12</v>
      </c>
      <c r="N86" s="6" t="s">
        <v>13</v>
      </c>
      <c r="O86" s="6" t="s">
        <v>14</v>
      </c>
      <c r="P86" s="7" t="s">
        <v>15</v>
      </c>
      <c r="Q86" s="8" t="s">
        <v>16</v>
      </c>
      <c r="R86" s="9" t="s">
        <v>17</v>
      </c>
      <c r="S86" t="s">
        <v>60</v>
      </c>
      <c r="T86" s="92" t="s">
        <v>78</v>
      </c>
      <c r="U86" s="92" t="s">
        <v>79</v>
      </c>
    </row>
    <row r="87" spans="1:21">
      <c r="A87" s="10" t="s">
        <v>18</v>
      </c>
      <c r="B87" s="98">
        <f>(B46-B$63)^2</f>
        <v>4.8161120840630438E-3</v>
      </c>
      <c r="C87" s="99">
        <f t="shared" ref="C87:R87" si="14">(C46-C$63)^2</f>
        <v>1.4449411377038053E-3</v>
      </c>
      <c r="D87" s="100">
        <f t="shared" si="14"/>
        <v>4.5103409616684587E-4</v>
      </c>
      <c r="E87" s="122">
        <f t="shared" si="14"/>
        <v>1.3960968006075012E-3</v>
      </c>
      <c r="F87" s="102">
        <f t="shared" si="14"/>
        <v>3.3440374733836598E-3</v>
      </c>
      <c r="G87" s="122">
        <f t="shared" si="14"/>
        <v>0.32505036937541965</v>
      </c>
      <c r="H87" s="103">
        <f t="shared" si="14"/>
        <v>5.2599469048417071E-4</v>
      </c>
      <c r="I87" s="104">
        <f t="shared" si="14"/>
        <v>0</v>
      </c>
      <c r="J87" s="105">
        <f t="shared" si="14"/>
        <v>2.9973900325449138E-2</v>
      </c>
      <c r="K87" s="106">
        <f t="shared" si="14"/>
        <v>1.0125556905629808E-2</v>
      </c>
      <c r="L87" s="107">
        <f t="shared" si="14"/>
        <v>6.3103670315518322E-3</v>
      </c>
      <c r="M87" s="108">
        <f t="shared" si="14"/>
        <v>0</v>
      </c>
      <c r="N87" s="123">
        <f t="shared" si="14"/>
        <v>3.5886436079218716E-2</v>
      </c>
      <c r="O87" s="124">
        <f t="shared" si="14"/>
        <v>3.0850033144663697E-2</v>
      </c>
      <c r="P87" s="125">
        <f t="shared" si="14"/>
        <v>4.087163872486755E-2</v>
      </c>
      <c r="Q87" s="112">
        <f t="shared" si="14"/>
        <v>4.3203042007216211E-2</v>
      </c>
      <c r="R87" s="126">
        <f t="shared" si="14"/>
        <v>1.5262310250451787E-2</v>
      </c>
      <c r="S87" s="127">
        <f>SUM(B87:R87)</f>
        <v>0.54951187012687741</v>
      </c>
      <c r="T87" s="127">
        <f>S87^0.5</f>
        <v>0.74129067856467579</v>
      </c>
      <c r="U87" s="97">
        <f>T87/(T87+T68)</f>
        <v>0.63247940058037055</v>
      </c>
    </row>
    <row r="88" spans="1:21">
      <c r="A88" s="10" t="s">
        <v>19</v>
      </c>
      <c r="B88" s="98">
        <f t="shared" ref="B88:R102" si="15">(B47-B$63)^2</f>
        <v>0</v>
      </c>
      <c r="C88" s="99">
        <f t="shared" si="15"/>
        <v>7.135511791129913E-5</v>
      </c>
      <c r="D88" s="100">
        <f t="shared" si="15"/>
        <v>2.2877719625931697E-3</v>
      </c>
      <c r="E88" s="122">
        <f t="shared" si="15"/>
        <v>0</v>
      </c>
      <c r="F88" s="102">
        <f t="shared" si="15"/>
        <v>2.8972299849431378E-3</v>
      </c>
      <c r="G88" s="122">
        <f t="shared" si="15"/>
        <v>0.24244459368703819</v>
      </c>
      <c r="H88" s="103">
        <f t="shared" si="15"/>
        <v>1.0431699776865925E-3</v>
      </c>
      <c r="I88" s="104">
        <f t="shared" si="15"/>
        <v>1.0779962968680875E-3</v>
      </c>
      <c r="J88" s="105">
        <f t="shared" si="15"/>
        <v>2.099660385510255E-2</v>
      </c>
      <c r="K88" s="106">
        <f t="shared" si="15"/>
        <v>1.4580801944106924E-2</v>
      </c>
      <c r="L88" s="107">
        <f t="shared" si="15"/>
        <v>4.6361880231809392E-3</v>
      </c>
      <c r="M88" s="108">
        <f t="shared" si="15"/>
        <v>3.5712915618074906E-3</v>
      </c>
      <c r="N88" s="123">
        <f t="shared" si="15"/>
        <v>2.8066883718952289E-3</v>
      </c>
      <c r="O88" s="124">
        <f t="shared" si="15"/>
        <v>2.9190250369690474E-2</v>
      </c>
      <c r="P88" s="125">
        <f t="shared" si="15"/>
        <v>1.5300783738824149E-3</v>
      </c>
      <c r="Q88" s="112">
        <f t="shared" si="15"/>
        <v>5.3140784760040215E-2</v>
      </c>
      <c r="R88" s="126">
        <f t="shared" si="15"/>
        <v>5.7398940242799214E-2</v>
      </c>
      <c r="S88" s="127">
        <f t="shared" ref="S88:S102" si="16">SUM(B88:R88)</f>
        <v>0.43767374452954594</v>
      </c>
      <c r="T88" s="127">
        <f t="shared" ref="T88:T102" si="17">S88^0.5</f>
        <v>0.6615691532482042</v>
      </c>
      <c r="U88" s="97">
        <f t="shared" ref="U88:U102" si="18">T88/(T88+T69)</f>
        <v>0.5764469700524042</v>
      </c>
    </row>
    <row r="89" spans="1:21">
      <c r="A89" s="10" t="s">
        <v>20</v>
      </c>
      <c r="B89" s="98">
        <f t="shared" si="15"/>
        <v>1.9503263811494959E-3</v>
      </c>
      <c r="C89" s="99">
        <f t="shared" si="15"/>
        <v>4.566727546323133E-3</v>
      </c>
      <c r="D89" s="100">
        <f t="shared" si="15"/>
        <v>1.259538218459254E-2</v>
      </c>
      <c r="E89" s="122">
        <f t="shared" si="15"/>
        <v>4.3974913476848279E-3</v>
      </c>
      <c r="F89" s="102">
        <f t="shared" si="15"/>
        <v>0</v>
      </c>
      <c r="G89" s="122">
        <f t="shared" si="15"/>
        <v>0.41974479516454</v>
      </c>
      <c r="H89" s="103">
        <f t="shared" si="15"/>
        <v>7.3041040194389223E-3</v>
      </c>
      <c r="I89" s="104">
        <f t="shared" si="15"/>
        <v>9.3371218630046576E-3</v>
      </c>
      <c r="J89" s="105">
        <f t="shared" si="15"/>
        <v>9.0658299661094033E-4</v>
      </c>
      <c r="K89" s="106">
        <f t="shared" si="15"/>
        <v>1.9846091535034426E-2</v>
      </c>
      <c r="L89" s="107">
        <f t="shared" si="15"/>
        <v>2.8976175144880868E-2</v>
      </c>
      <c r="M89" s="108">
        <f t="shared" si="15"/>
        <v>3.7162233085768544E-3</v>
      </c>
      <c r="N89" s="123">
        <f t="shared" si="15"/>
        <v>2.093418393087148E-3</v>
      </c>
      <c r="O89" s="124">
        <f t="shared" si="15"/>
        <v>0</v>
      </c>
      <c r="P89" s="125">
        <f t="shared" si="15"/>
        <v>0</v>
      </c>
      <c r="Q89" s="112">
        <f t="shared" si="15"/>
        <v>1.4780551213434304E-2</v>
      </c>
      <c r="R89" s="126">
        <f t="shared" si="15"/>
        <v>5.6556398421830384E-2</v>
      </c>
      <c r="S89" s="127">
        <f t="shared" si="16"/>
        <v>0.58677138952018859</v>
      </c>
      <c r="T89" s="127">
        <f t="shared" si="17"/>
        <v>0.76601004531284611</v>
      </c>
      <c r="U89" s="97">
        <f t="shared" si="18"/>
        <v>0.59785186844063121</v>
      </c>
    </row>
    <row r="90" spans="1:21">
      <c r="A90" s="10" t="s">
        <v>21</v>
      </c>
      <c r="B90" s="98">
        <f t="shared" si="15"/>
        <v>8.9555803216048377E-3</v>
      </c>
      <c r="C90" s="99">
        <f t="shared" si="15"/>
        <v>6.4397993914947285E-3</v>
      </c>
      <c r="D90" s="100">
        <f t="shared" si="15"/>
        <v>0</v>
      </c>
      <c r="E90" s="122">
        <f t="shared" si="15"/>
        <v>2.9467871779852578E-3</v>
      </c>
      <c r="F90" s="102">
        <f t="shared" si="15"/>
        <v>2.2314024715851086E-3</v>
      </c>
      <c r="G90" s="122">
        <f t="shared" si="15"/>
        <v>0.41974479516454</v>
      </c>
      <c r="H90" s="103">
        <f t="shared" si="15"/>
        <v>2.2460569163192649E-4</v>
      </c>
      <c r="I90" s="104">
        <f t="shared" si="15"/>
        <v>1.2920764559382339E-3</v>
      </c>
      <c r="J90" s="105">
        <f t="shared" si="15"/>
        <v>0</v>
      </c>
      <c r="K90" s="106">
        <f t="shared" si="15"/>
        <v>3.6452004860267318E-3</v>
      </c>
      <c r="L90" s="107">
        <f t="shared" si="15"/>
        <v>1.558274307791371E-2</v>
      </c>
      <c r="M90" s="108">
        <f t="shared" si="15"/>
        <v>2.540927332759874E-3</v>
      </c>
      <c r="N90" s="123">
        <f t="shared" si="15"/>
        <v>1.4886530795286365E-2</v>
      </c>
      <c r="O90" s="124">
        <f t="shared" si="15"/>
        <v>4.0477283157411649E-2</v>
      </c>
      <c r="P90" s="125">
        <f t="shared" si="15"/>
        <v>2.4798801586215963E-2</v>
      </c>
      <c r="Q90" s="112">
        <f t="shared" si="15"/>
        <v>2.320833828558462E-2</v>
      </c>
      <c r="R90" s="126">
        <f t="shared" si="15"/>
        <v>3.4013927247448186E-2</v>
      </c>
      <c r="S90" s="127">
        <f t="shared" si="16"/>
        <v>0.60098879864342714</v>
      </c>
      <c r="T90" s="127">
        <f t="shared" si="17"/>
        <v>0.77523467327218221</v>
      </c>
      <c r="U90" s="97">
        <f t="shared" si="18"/>
        <v>0.62973976209693516</v>
      </c>
    </row>
    <row r="91" spans="1:21">
      <c r="A91" s="10" t="s">
        <v>22</v>
      </c>
      <c r="B91" s="98">
        <f t="shared" si="15"/>
        <v>3.9802579207132609E-3</v>
      </c>
      <c r="C91" s="99">
        <f t="shared" si="15"/>
        <v>4.0137253825105659E-3</v>
      </c>
      <c r="D91" s="100">
        <f t="shared" si="15"/>
        <v>1.0059811462610518E-2</v>
      </c>
      <c r="E91" s="122">
        <f t="shared" si="15"/>
        <v>9.3257626550549751E-3</v>
      </c>
      <c r="F91" s="102">
        <f t="shared" si="15"/>
        <v>3.5014788608396315E-3</v>
      </c>
      <c r="G91" s="122">
        <f t="shared" si="15"/>
        <v>0.29617192746809934</v>
      </c>
      <c r="H91" s="103">
        <f t="shared" si="15"/>
        <v>1.7459961202012707E-3</v>
      </c>
      <c r="I91" s="104">
        <f t="shared" si="15"/>
        <v>2.0267054083929047E-3</v>
      </c>
      <c r="J91" s="105">
        <f t="shared" si="15"/>
        <v>2.5586180275445413E-2</v>
      </c>
      <c r="K91" s="106">
        <f t="shared" si="15"/>
        <v>3.6452004860267318E-3</v>
      </c>
      <c r="L91" s="107">
        <f t="shared" si="15"/>
        <v>4.6361880231809392E-3</v>
      </c>
      <c r="M91" s="108">
        <f t="shared" si="15"/>
        <v>1.596099024043892E-3</v>
      </c>
      <c r="N91" s="123">
        <f t="shared" si="15"/>
        <v>1.2270563212665923E-2</v>
      </c>
      <c r="O91" s="124">
        <f t="shared" si="15"/>
        <v>6.8940900515016956E-3</v>
      </c>
      <c r="P91" s="125">
        <f t="shared" si="15"/>
        <v>1.7277144861219628E-2</v>
      </c>
      <c r="Q91" s="112">
        <f t="shared" si="15"/>
        <v>2.3727038897862769E-2</v>
      </c>
      <c r="R91" s="126">
        <f t="shared" si="15"/>
        <v>0</v>
      </c>
      <c r="S91" s="127">
        <f t="shared" si="16"/>
        <v>0.42645817011036941</v>
      </c>
      <c r="T91" s="127">
        <f t="shared" si="17"/>
        <v>0.65303764831008737</v>
      </c>
      <c r="U91" s="97">
        <f t="shared" si="18"/>
        <v>0.55130248565606921</v>
      </c>
    </row>
    <row r="92" spans="1:21">
      <c r="A92" s="10" t="s">
        <v>23</v>
      </c>
      <c r="B92" s="98">
        <f t="shared" si="15"/>
        <v>1.9264448336252186E-2</v>
      </c>
      <c r="C92" s="99">
        <f t="shared" si="15"/>
        <v>8.6339692672671737E-3</v>
      </c>
      <c r="D92" s="100">
        <f t="shared" si="15"/>
        <v>2.8160028104921757E-3</v>
      </c>
      <c r="E92" s="122">
        <f t="shared" si="15"/>
        <v>3.3016775661727136E-3</v>
      </c>
      <c r="F92" s="102">
        <f t="shared" si="15"/>
        <v>1.8370034771702896E-3</v>
      </c>
      <c r="G92" s="122">
        <f t="shared" si="15"/>
        <v>0.32505036937541965</v>
      </c>
      <c r="H92" s="103">
        <f t="shared" si="15"/>
        <v>1.1064143091929974E-2</v>
      </c>
      <c r="I92" s="104">
        <f t="shared" si="15"/>
        <v>8.3268778769171777E-3</v>
      </c>
      <c r="J92" s="105">
        <f t="shared" si="15"/>
        <v>4.8477400939871601E-2</v>
      </c>
      <c r="K92" s="106">
        <f t="shared" si="15"/>
        <v>2.5921425678412303E-2</v>
      </c>
      <c r="L92" s="107">
        <f t="shared" si="15"/>
        <v>8.2421120412105586E-3</v>
      </c>
      <c r="M92" s="108">
        <f t="shared" si="15"/>
        <v>8.4655839557726074E-3</v>
      </c>
      <c r="N92" s="123">
        <f t="shared" si="15"/>
        <v>1.0229335305833032E-2</v>
      </c>
      <c r="O92" s="124">
        <f t="shared" si="15"/>
        <v>5.2136556014481659E-2</v>
      </c>
      <c r="P92" s="125">
        <f t="shared" si="15"/>
        <v>1.5630690247544633E-2</v>
      </c>
      <c r="Q92" s="112">
        <f t="shared" si="15"/>
        <v>0</v>
      </c>
      <c r="R92" s="126">
        <f t="shared" si="15"/>
        <v>1.4937012796006564E-2</v>
      </c>
      <c r="S92" s="127">
        <f t="shared" si="16"/>
        <v>0.56433460878075437</v>
      </c>
      <c r="T92" s="127">
        <f t="shared" si="17"/>
        <v>0.75122207687258125</v>
      </c>
      <c r="U92" s="97">
        <f t="shared" si="18"/>
        <v>0.6290311812623075</v>
      </c>
    </row>
    <row r="93" spans="1:21">
      <c r="A93" s="10" t="s">
        <v>24</v>
      </c>
      <c r="B93" s="98">
        <f t="shared" si="15"/>
        <v>1.4368731093774874E-2</v>
      </c>
      <c r="C93" s="99">
        <f t="shared" si="15"/>
        <v>6.4397993914947285E-3</v>
      </c>
      <c r="D93" s="100">
        <f t="shared" si="15"/>
        <v>3.8677385875761591E-3</v>
      </c>
      <c r="E93" s="122">
        <f t="shared" si="15"/>
        <v>2.8740766207247226E-3</v>
      </c>
      <c r="F93" s="102">
        <f t="shared" si="15"/>
        <v>1.9838738354596881E-3</v>
      </c>
      <c r="G93" s="122">
        <f t="shared" si="15"/>
        <v>0.38683680322363995</v>
      </c>
      <c r="H93" s="103">
        <f t="shared" si="15"/>
        <v>7.8662386524962647E-3</v>
      </c>
      <c r="I93" s="104">
        <f t="shared" si="15"/>
        <v>9.198629776604614E-4</v>
      </c>
      <c r="J93" s="105">
        <f t="shared" si="15"/>
        <v>1.0326546945771469E-2</v>
      </c>
      <c r="K93" s="106">
        <f t="shared" si="15"/>
        <v>0</v>
      </c>
      <c r="L93" s="107">
        <f t="shared" si="15"/>
        <v>2.0605280103026397E-3</v>
      </c>
      <c r="M93" s="108">
        <f t="shared" si="15"/>
        <v>1.0259982353918255E-4</v>
      </c>
      <c r="N93" s="123">
        <f t="shared" si="15"/>
        <v>9.5901629309661698E-3</v>
      </c>
      <c r="O93" s="124">
        <f t="shared" si="15"/>
        <v>4.1772474631584303E-2</v>
      </c>
      <c r="P93" s="125">
        <f t="shared" si="15"/>
        <v>1.1604943071137405E-3</v>
      </c>
      <c r="Q93" s="112">
        <f t="shared" si="15"/>
        <v>8.6218809977735844E-2</v>
      </c>
      <c r="R93" s="126">
        <f t="shared" si="15"/>
        <v>3.1303504471720631E-2</v>
      </c>
      <c r="S93" s="127">
        <f t="shared" si="16"/>
        <v>0.60769224548156064</v>
      </c>
      <c r="T93" s="127">
        <f t="shared" si="17"/>
        <v>0.77954617918476177</v>
      </c>
      <c r="U93" s="97">
        <f t="shared" si="18"/>
        <v>0.62020827654934951</v>
      </c>
    </row>
    <row r="94" spans="1:21">
      <c r="A94" s="10" t="s">
        <v>25</v>
      </c>
      <c r="B94" s="98">
        <f t="shared" si="15"/>
        <v>2.6906543544021649E-2</v>
      </c>
      <c r="C94" s="99">
        <f t="shared" si="15"/>
        <v>4.4596948694561843E-4</v>
      </c>
      <c r="D94" s="100">
        <f t="shared" si="15"/>
        <v>7.639125594671916E-4</v>
      </c>
      <c r="E94" s="122">
        <f t="shared" si="15"/>
        <v>1.5840563234604823E-3</v>
      </c>
      <c r="F94" s="102">
        <f t="shared" si="15"/>
        <v>1.2045499868023076E-2</v>
      </c>
      <c r="G94" s="122">
        <f t="shared" si="15"/>
        <v>0.21759570181329749</v>
      </c>
      <c r="H94" s="103">
        <f t="shared" si="15"/>
        <v>9.2329010475339075E-4</v>
      </c>
      <c r="I94" s="104">
        <f t="shared" si="15"/>
        <v>6.6340740134154877E-3</v>
      </c>
      <c r="J94" s="105">
        <f t="shared" si="15"/>
        <v>3.9790494335626952E-2</v>
      </c>
      <c r="K94" s="106">
        <f t="shared" si="15"/>
        <v>9.1130012150668266E-2</v>
      </c>
      <c r="L94" s="107">
        <f t="shared" si="15"/>
        <v>4.6490663232453308E-2</v>
      </c>
      <c r="M94" s="108">
        <f t="shared" si="15"/>
        <v>1.4047802754098395E-3</v>
      </c>
      <c r="N94" s="123">
        <f t="shared" si="15"/>
        <v>2.0876194501700061E-2</v>
      </c>
      <c r="O94" s="124">
        <f t="shared" si="15"/>
        <v>6.4456172556218438E-2</v>
      </c>
      <c r="P94" s="125">
        <f t="shared" si="15"/>
        <v>3.980655751209114E-2</v>
      </c>
      <c r="Q94" s="112">
        <f t="shared" si="15"/>
        <v>4.6827308987802616E-2</v>
      </c>
      <c r="R94" s="126">
        <f t="shared" si="15"/>
        <v>4.173171155713136E-2</v>
      </c>
      <c r="S94" s="127">
        <f t="shared" si="16"/>
        <v>0.65941294282248653</v>
      </c>
      <c r="T94" s="127">
        <f t="shared" si="17"/>
        <v>0.81204245136722164</v>
      </c>
      <c r="U94" s="97">
        <f t="shared" si="18"/>
        <v>0.71976780291288733</v>
      </c>
    </row>
    <row r="95" spans="1:21">
      <c r="A95" s="10" t="s">
        <v>26</v>
      </c>
      <c r="B95" s="98">
        <f t="shared" si="15"/>
        <v>4.8161120840630438E-3</v>
      </c>
      <c r="C95" s="99">
        <f t="shared" si="15"/>
        <v>2.5687842448067631E-3</v>
      </c>
      <c r="D95" s="100">
        <f t="shared" si="15"/>
        <v>1.0567441378181535E-2</v>
      </c>
      <c r="E95" s="122">
        <f t="shared" si="15"/>
        <v>4.6615225493364335E-3</v>
      </c>
      <c r="F95" s="102">
        <f t="shared" si="15"/>
        <v>1.0178206331627396E-2</v>
      </c>
      <c r="G95" s="122">
        <f t="shared" si="15"/>
        <v>0.38683680322363995</v>
      </c>
      <c r="H95" s="103">
        <f t="shared" si="15"/>
        <v>1.2249420801346599E-2</v>
      </c>
      <c r="I95" s="104">
        <f t="shared" si="15"/>
        <v>1.8745570608805957E-2</v>
      </c>
      <c r="J95" s="105">
        <f t="shared" si="15"/>
        <v>3.9043271631389015E-2</v>
      </c>
      <c r="K95" s="106">
        <f t="shared" si="15"/>
        <v>4.9007695423248274E-2</v>
      </c>
      <c r="L95" s="107">
        <f t="shared" si="15"/>
        <v>4.6490663232453308E-2</v>
      </c>
      <c r="M95" s="108">
        <f t="shared" si="15"/>
        <v>1.1559073393117458E-2</v>
      </c>
      <c r="N95" s="123">
        <f t="shared" si="15"/>
        <v>5.6932732906488119E-3</v>
      </c>
      <c r="O95" s="124">
        <f t="shared" si="15"/>
        <v>2.8109224414869193E-2</v>
      </c>
      <c r="P95" s="125">
        <f t="shared" si="15"/>
        <v>6.8608789447066956E-3</v>
      </c>
      <c r="Q95" s="112">
        <f t="shared" si="15"/>
        <v>8.3074209195956872E-2</v>
      </c>
      <c r="R95" s="126">
        <f t="shared" si="15"/>
        <v>3.3689213809976831E-2</v>
      </c>
      <c r="S95" s="127">
        <f t="shared" si="16"/>
        <v>0.754151364558174</v>
      </c>
      <c r="T95" s="127">
        <f t="shared" si="17"/>
        <v>0.86841888772537301</v>
      </c>
      <c r="U95" s="97">
        <f t="shared" si="18"/>
        <v>0.76558728314682623</v>
      </c>
    </row>
    <row r="96" spans="1:21">
      <c r="A96" s="10" t="s">
        <v>27</v>
      </c>
      <c r="B96" s="98">
        <f t="shared" si="15"/>
        <v>4.8161120840630438E-3</v>
      </c>
      <c r="C96" s="99">
        <f t="shared" si="15"/>
        <v>7.135511791129913E-5</v>
      </c>
      <c r="D96" s="100">
        <f t="shared" si="15"/>
        <v>9.5772807769986725E-3</v>
      </c>
      <c r="E96" s="122">
        <f t="shared" si="15"/>
        <v>9.6837320820116791E-3</v>
      </c>
      <c r="F96" s="102">
        <f t="shared" si="15"/>
        <v>2.08636010010388E-2</v>
      </c>
      <c r="G96" s="122">
        <f t="shared" si="15"/>
        <v>0.48959032907991934</v>
      </c>
      <c r="H96" s="103">
        <f t="shared" si="15"/>
        <v>2.9501592869943236E-3</v>
      </c>
      <c r="I96" s="104">
        <f t="shared" si="15"/>
        <v>1.5915076902915423E-3</v>
      </c>
      <c r="J96" s="105">
        <f t="shared" si="15"/>
        <v>3.6844099596641401E-2</v>
      </c>
      <c r="K96" s="106">
        <f t="shared" si="15"/>
        <v>4.9007695423248274E-2</v>
      </c>
      <c r="L96" s="107">
        <f t="shared" si="15"/>
        <v>6.3103670315518322E-3</v>
      </c>
      <c r="M96" s="108">
        <f t="shared" si="15"/>
        <v>7.9550680412597899E-3</v>
      </c>
      <c r="N96" s="123">
        <f t="shared" si="15"/>
        <v>1.5680341647943605E-2</v>
      </c>
      <c r="O96" s="124">
        <f t="shared" si="15"/>
        <v>4.1122329304981893E-2</v>
      </c>
      <c r="P96" s="125">
        <f t="shared" si="15"/>
        <v>2.6073637385558928E-3</v>
      </c>
      <c r="Q96" s="112">
        <f t="shared" si="15"/>
        <v>1.5820755874813838E-2</v>
      </c>
      <c r="R96" s="126">
        <f t="shared" si="15"/>
        <v>7.8496748096153326E-2</v>
      </c>
      <c r="S96" s="127">
        <f t="shared" si="16"/>
        <v>0.79298884587437857</v>
      </c>
      <c r="T96" s="127">
        <f t="shared" si="17"/>
        <v>0.89049921160794887</v>
      </c>
      <c r="U96" s="97">
        <f t="shared" si="18"/>
        <v>0.72614694402072522</v>
      </c>
    </row>
    <row r="97" spans="1:21">
      <c r="A97" s="10" t="s">
        <v>28</v>
      </c>
      <c r="B97" s="98">
        <f t="shared" si="15"/>
        <v>6.3684126731411949E-4</v>
      </c>
      <c r="C97" s="99">
        <f t="shared" si="15"/>
        <v>3.0147537317523824E-3</v>
      </c>
      <c r="D97" s="100">
        <f t="shared" si="15"/>
        <v>1.2571055610459091E-4</v>
      </c>
      <c r="E97" s="122">
        <f t="shared" si="15"/>
        <v>1.3348146900334462E-4</v>
      </c>
      <c r="F97" s="102">
        <f t="shared" si="15"/>
        <v>6.490217959909339E-3</v>
      </c>
      <c r="G97" s="122">
        <f t="shared" si="15"/>
        <v>0.45399597044996637</v>
      </c>
      <c r="H97" s="103">
        <f t="shared" si="15"/>
        <v>7.4518343482916386E-3</v>
      </c>
      <c r="I97" s="104">
        <f t="shared" si="15"/>
        <v>3.0456582000673685E-4</v>
      </c>
      <c r="J97" s="105">
        <f t="shared" si="15"/>
        <v>1.4055577787300053E-2</v>
      </c>
      <c r="K97" s="106">
        <f t="shared" si="15"/>
        <v>1.9846091535034426E-2</v>
      </c>
      <c r="L97" s="107">
        <f t="shared" si="15"/>
        <v>0</v>
      </c>
      <c r="M97" s="108">
        <f t="shared" si="15"/>
        <v>3.1680877713523921E-4</v>
      </c>
      <c r="N97" s="123">
        <f t="shared" si="15"/>
        <v>2.3752470188600959E-2</v>
      </c>
      <c r="O97" s="124">
        <f t="shared" si="15"/>
        <v>2.065167508031205E-2</v>
      </c>
      <c r="P97" s="125">
        <f t="shared" si="15"/>
        <v>2.3157856739707203E-2</v>
      </c>
      <c r="Q97" s="112">
        <f t="shared" si="15"/>
        <v>5.0744238253820351E-2</v>
      </c>
      <c r="R97" s="126">
        <f t="shared" si="15"/>
        <v>1.2264551123580525E-2</v>
      </c>
      <c r="S97" s="127">
        <f t="shared" si="16"/>
        <v>0.63694264508783927</v>
      </c>
      <c r="T97" s="127">
        <f t="shared" si="17"/>
        <v>0.79808686562794606</v>
      </c>
      <c r="U97" s="97">
        <f t="shared" si="18"/>
        <v>0.64196179729062441</v>
      </c>
    </row>
    <row r="98" spans="1:21">
      <c r="A98" s="10" t="s">
        <v>29</v>
      </c>
      <c r="B98" s="98">
        <f t="shared" si="15"/>
        <v>1.5921031682852987E-4</v>
      </c>
      <c r="C98" s="99">
        <f t="shared" si="15"/>
        <v>2.5687842448067631E-3</v>
      </c>
      <c r="D98" s="100">
        <f t="shared" si="15"/>
        <v>3.6463792017121747E-3</v>
      </c>
      <c r="E98" s="122">
        <f t="shared" si="15"/>
        <v>4.2096224243713233E-3</v>
      </c>
      <c r="F98" s="102">
        <f t="shared" si="15"/>
        <v>3.1931044598165108E-4</v>
      </c>
      <c r="G98" s="122">
        <f t="shared" si="15"/>
        <v>0</v>
      </c>
      <c r="H98" s="103">
        <f t="shared" si="15"/>
        <v>0</v>
      </c>
      <c r="I98" s="104">
        <f t="shared" si="15"/>
        <v>3.8031157561293566E-4</v>
      </c>
      <c r="J98" s="105">
        <f t="shared" si="15"/>
        <v>4.8480942279702085E-3</v>
      </c>
      <c r="K98" s="106">
        <f t="shared" si="15"/>
        <v>3.6452004860267318E-3</v>
      </c>
      <c r="L98" s="107">
        <f t="shared" si="15"/>
        <v>2.0605280103026397E-3</v>
      </c>
      <c r="M98" s="108">
        <f t="shared" si="15"/>
        <v>7.2705552904319022E-4</v>
      </c>
      <c r="N98" s="123">
        <f t="shared" si="15"/>
        <v>2.6552070963597459E-2</v>
      </c>
      <c r="O98" s="124">
        <f t="shared" si="15"/>
        <v>1.4341441027994475E-2</v>
      </c>
      <c r="P98" s="125">
        <f t="shared" si="15"/>
        <v>3.3143328975435121E-2</v>
      </c>
      <c r="Q98" s="112">
        <f t="shared" si="15"/>
        <v>5.2115045819608567E-3</v>
      </c>
      <c r="R98" s="126">
        <f t="shared" si="15"/>
        <v>4.3186303166715234E-2</v>
      </c>
      <c r="S98" s="127">
        <f t="shared" si="16"/>
        <v>0.1449991451783593</v>
      </c>
      <c r="T98" s="127">
        <f t="shared" si="17"/>
        <v>0.38078753285573741</v>
      </c>
      <c r="U98" s="97">
        <f t="shared" si="18"/>
        <v>0.30541043243555216</v>
      </c>
    </row>
    <row r="99" spans="1:21">
      <c r="A99" s="10" t="s">
        <v>30</v>
      </c>
      <c r="B99" s="98">
        <f t="shared" si="15"/>
        <v>6.7266358860054096E-3</v>
      </c>
      <c r="C99" s="99">
        <f t="shared" si="15"/>
        <v>8.6339692672671737E-3</v>
      </c>
      <c r="D99" s="100">
        <f t="shared" si="15"/>
        <v>1.0069259251157734E-2</v>
      </c>
      <c r="E99" s="122">
        <f t="shared" si="15"/>
        <v>1.1064541495011682E-3</v>
      </c>
      <c r="F99" s="102">
        <f t="shared" si="15"/>
        <v>1.2911524321363631E-2</v>
      </c>
      <c r="G99" s="122">
        <f t="shared" si="15"/>
        <v>0.24244459368703819</v>
      </c>
      <c r="H99" s="103">
        <f t="shared" si="15"/>
        <v>7.8671640473069911E-3</v>
      </c>
      <c r="I99" s="104">
        <f t="shared" si="15"/>
        <v>1.0885817505103012E-2</v>
      </c>
      <c r="J99" s="105">
        <f t="shared" si="15"/>
        <v>1.2784236788146463E-3</v>
      </c>
      <c r="K99" s="106">
        <f t="shared" si="15"/>
        <v>6.4803564196030785E-3</v>
      </c>
      <c r="L99" s="107">
        <f t="shared" si="15"/>
        <v>8.2421120412105586E-3</v>
      </c>
      <c r="M99" s="108">
        <f t="shared" si="15"/>
        <v>8.7867727910617144E-3</v>
      </c>
      <c r="N99" s="123">
        <f t="shared" si="15"/>
        <v>5.5727841433704916E-3</v>
      </c>
      <c r="O99" s="124">
        <f t="shared" si="15"/>
        <v>4.3753505685584615E-2</v>
      </c>
      <c r="P99" s="125">
        <f t="shared" si="15"/>
        <v>2.2010010065976582E-2</v>
      </c>
      <c r="Q99" s="112">
        <f t="shared" si="15"/>
        <v>4.1193035104145096E-3</v>
      </c>
      <c r="R99" s="126">
        <f t="shared" si="15"/>
        <v>2.7668582826357934E-2</v>
      </c>
      <c r="S99" s="127">
        <f t="shared" si="16"/>
        <v>0.42855726927713744</v>
      </c>
      <c r="T99" s="127">
        <f t="shared" si="17"/>
        <v>0.65464285627900765</v>
      </c>
      <c r="U99" s="97">
        <f t="shared" si="18"/>
        <v>0.57245349545624957</v>
      </c>
    </row>
    <row r="100" spans="1:21">
      <c r="A100" s="10" t="s">
        <v>31</v>
      </c>
      <c r="B100" s="98">
        <f t="shared" si="15"/>
        <v>6.3684126731411949E-4</v>
      </c>
      <c r="C100" s="99">
        <f t="shared" si="15"/>
        <v>0</v>
      </c>
      <c r="D100" s="100">
        <f t="shared" si="15"/>
        <v>1.0032672506558087E-4</v>
      </c>
      <c r="E100" s="122">
        <f t="shared" si="15"/>
        <v>6.5124185877136259E-3</v>
      </c>
      <c r="F100" s="102">
        <f t="shared" si="15"/>
        <v>1.8790412983793334E-2</v>
      </c>
      <c r="G100" s="122">
        <f t="shared" si="15"/>
        <v>0.45399597044996637</v>
      </c>
      <c r="H100" s="103">
        <f t="shared" si="15"/>
        <v>2.2238859116160514E-3</v>
      </c>
      <c r="I100" s="104">
        <f t="shared" si="15"/>
        <v>3.9445403153717303E-3</v>
      </c>
      <c r="J100" s="105">
        <f t="shared" si="15"/>
        <v>6.2469234610222427E-3</v>
      </c>
      <c r="K100" s="106">
        <f t="shared" si="15"/>
        <v>1.0125556905629808E-2</v>
      </c>
      <c r="L100" s="107">
        <f t="shared" si="15"/>
        <v>8.2421120412105586E-3</v>
      </c>
      <c r="M100" s="108">
        <f t="shared" si="15"/>
        <v>4.322230247127027E-3</v>
      </c>
      <c r="N100" s="123">
        <f t="shared" si="15"/>
        <v>0</v>
      </c>
      <c r="O100" s="124">
        <f t="shared" si="15"/>
        <v>7.4346030289123436E-3</v>
      </c>
      <c r="P100" s="125">
        <f t="shared" si="15"/>
        <v>2.9332628265994081E-3</v>
      </c>
      <c r="Q100" s="112">
        <f t="shared" si="15"/>
        <v>7.1021268172669874E-4</v>
      </c>
      <c r="R100" s="126">
        <f t="shared" si="15"/>
        <v>1.9934446041406411E-2</v>
      </c>
      <c r="S100" s="127">
        <f t="shared" si="16"/>
        <v>0.54615374347447521</v>
      </c>
      <c r="T100" s="127">
        <f t="shared" si="17"/>
        <v>0.73902215357489465</v>
      </c>
      <c r="U100" s="97">
        <f t="shared" si="18"/>
        <v>0.5730539289166916</v>
      </c>
    </row>
    <row r="101" spans="1:21">
      <c r="A101" s="10" t="s">
        <v>32</v>
      </c>
      <c r="B101" s="98">
        <f t="shared" si="15"/>
        <v>8.9555803216048377E-3</v>
      </c>
      <c r="C101" s="99">
        <f t="shared" si="15"/>
        <v>2.5687842448067631E-3</v>
      </c>
      <c r="D101" s="100">
        <f t="shared" si="15"/>
        <v>5.5002119649623996E-3</v>
      </c>
      <c r="E101" s="122">
        <f t="shared" si="15"/>
        <v>1.5204368543808564E-3</v>
      </c>
      <c r="F101" s="102">
        <f t="shared" si="15"/>
        <v>1.0480912468113395E-3</v>
      </c>
      <c r="G101" s="122">
        <f t="shared" si="15"/>
        <v>0.38683680322363995</v>
      </c>
      <c r="H101" s="103">
        <f t="shared" si="15"/>
        <v>2.2603031665925366E-3</v>
      </c>
      <c r="I101" s="104">
        <f t="shared" si="15"/>
        <v>2.1858124085724412E-3</v>
      </c>
      <c r="J101" s="105">
        <f t="shared" si="15"/>
        <v>1.5897074499166022E-2</v>
      </c>
      <c r="K101" s="106">
        <f t="shared" si="15"/>
        <v>6.4803564196030785E-3</v>
      </c>
      <c r="L101" s="107">
        <f t="shared" si="15"/>
        <v>3.2195750160978732E-3</v>
      </c>
      <c r="M101" s="108">
        <f t="shared" si="15"/>
        <v>3.653689842974977E-3</v>
      </c>
      <c r="N101" s="123">
        <f t="shared" si="15"/>
        <v>1.1569535446682912E-2</v>
      </c>
      <c r="O101" s="124">
        <f t="shared" si="15"/>
        <v>9.8006220998419109E-3</v>
      </c>
      <c r="P101" s="125">
        <f t="shared" si="15"/>
        <v>1.07231195215166E-2</v>
      </c>
      <c r="Q101" s="112">
        <f t="shared" si="15"/>
        <v>2.1620516633705067E-2</v>
      </c>
      <c r="R101" s="126">
        <f t="shared" si="15"/>
        <v>1.3982145043730217E-2</v>
      </c>
      <c r="S101" s="127">
        <f t="shared" si="16"/>
        <v>0.50782265795468984</v>
      </c>
      <c r="T101" s="127">
        <f t="shared" si="17"/>
        <v>0.71261676794381557</v>
      </c>
      <c r="U101" s="97">
        <f t="shared" si="18"/>
        <v>0.60540171420133149</v>
      </c>
    </row>
    <row r="102" spans="1:21">
      <c r="A102" s="30" t="s">
        <v>33</v>
      </c>
      <c r="B102" s="98">
        <f t="shared" si="15"/>
        <v>1.432892851456773E-3</v>
      </c>
      <c r="C102" s="99">
        <f t="shared" si="15"/>
        <v>4.1068769214140915E-3</v>
      </c>
      <c r="D102" s="100">
        <f t="shared" si="15"/>
        <v>8.5823385919276578E-4</v>
      </c>
      <c r="E102" s="122">
        <f t="shared" si="15"/>
        <v>2.4106114706284494E-3</v>
      </c>
      <c r="F102" s="102">
        <f t="shared" si="15"/>
        <v>1.1492488527896073E-2</v>
      </c>
      <c r="G102" s="122">
        <f t="shared" si="15"/>
        <v>0.35527199462726661</v>
      </c>
      <c r="H102" s="103">
        <f t="shared" si="15"/>
        <v>5.8599677846927828E-4</v>
      </c>
      <c r="I102" s="104">
        <f t="shared" si="15"/>
        <v>2.6893950634752732E-4</v>
      </c>
      <c r="J102" s="105">
        <f t="shared" si="15"/>
        <v>9.9476235839067399E-3</v>
      </c>
      <c r="K102" s="106">
        <f t="shared" si="15"/>
        <v>9.1130012150668266E-2</v>
      </c>
      <c r="L102" s="107">
        <f t="shared" si="15"/>
        <v>8.2421120412105586E-3</v>
      </c>
      <c r="M102" s="108">
        <f t="shared" si="15"/>
        <v>2.7599980582557696E-3</v>
      </c>
      <c r="N102" s="123">
        <f t="shared" si="15"/>
        <v>1.0889126144405278E-2</v>
      </c>
      <c r="O102" s="124">
        <f t="shared" si="15"/>
        <v>1.5116516240885202E-2</v>
      </c>
      <c r="P102" s="125">
        <f t="shared" si="15"/>
        <v>2.9010384098153524E-2</v>
      </c>
      <c r="Q102" s="112">
        <f t="shared" si="15"/>
        <v>2.7528240125477419E-2</v>
      </c>
      <c r="R102" s="126">
        <f t="shared" si="15"/>
        <v>2.9609660575174952E-2</v>
      </c>
      <c r="S102" s="127">
        <f t="shared" si="16"/>
        <v>0.60066170756080928</v>
      </c>
      <c r="T102" s="127">
        <f t="shared" si="17"/>
        <v>0.77502368193546789</v>
      </c>
      <c r="U102" s="97">
        <f t="shared" si="18"/>
        <v>0.66925688094011526</v>
      </c>
    </row>
    <row r="106" spans="1:21">
      <c r="A106" s="128" t="s">
        <v>66</v>
      </c>
      <c r="B106" s="129" t="s">
        <v>80</v>
      </c>
      <c r="C106" t="s">
        <v>72</v>
      </c>
    </row>
    <row r="107" spans="1:21">
      <c r="A107" s="10" t="s">
        <v>26</v>
      </c>
      <c r="B107" s="97">
        <v>0.76558728314682623</v>
      </c>
      <c r="C107">
        <v>1</v>
      </c>
    </row>
    <row r="108" spans="1:21">
      <c r="A108" s="10" t="s">
        <v>27</v>
      </c>
      <c r="B108" s="97">
        <v>0.72614694402072522</v>
      </c>
      <c r="C108">
        <v>2</v>
      </c>
    </row>
    <row r="109" spans="1:21">
      <c r="A109" s="10" t="s">
        <v>25</v>
      </c>
      <c r="B109" s="97">
        <v>0.71976780291288733</v>
      </c>
      <c r="C109">
        <v>3</v>
      </c>
    </row>
    <row r="110" spans="1:21">
      <c r="A110" s="30" t="s">
        <v>33</v>
      </c>
      <c r="B110" s="97">
        <v>0.66925688094011526</v>
      </c>
      <c r="C110">
        <v>4</v>
      </c>
    </row>
    <row r="111" spans="1:21">
      <c r="A111" s="10" t="s">
        <v>28</v>
      </c>
      <c r="B111" s="97">
        <v>0.64196179729062441</v>
      </c>
      <c r="C111">
        <v>5</v>
      </c>
    </row>
    <row r="112" spans="1:21">
      <c r="A112" s="10" t="s">
        <v>18</v>
      </c>
      <c r="B112" s="97">
        <v>0.63247940058037055</v>
      </c>
      <c r="C112">
        <v>6</v>
      </c>
    </row>
    <row r="113" spans="1:3">
      <c r="A113" s="10" t="s">
        <v>21</v>
      </c>
      <c r="B113" s="97">
        <v>0.62973976209693516</v>
      </c>
      <c r="C113">
        <v>7</v>
      </c>
    </row>
    <row r="114" spans="1:3">
      <c r="A114" s="10" t="s">
        <v>23</v>
      </c>
      <c r="B114" s="97">
        <v>0.6290311812623075</v>
      </c>
      <c r="C114">
        <v>8</v>
      </c>
    </row>
    <row r="115" spans="1:3">
      <c r="A115" s="10" t="s">
        <v>24</v>
      </c>
      <c r="B115" s="97">
        <v>0.62020827654934951</v>
      </c>
      <c r="C115">
        <v>9</v>
      </c>
    </row>
    <row r="116" spans="1:3">
      <c r="A116" s="10" t="s">
        <v>32</v>
      </c>
      <c r="B116" s="97">
        <v>0.60540171420133149</v>
      </c>
      <c r="C116">
        <v>10</v>
      </c>
    </row>
    <row r="117" spans="1:3">
      <c r="A117" s="10" t="s">
        <v>20</v>
      </c>
      <c r="B117" s="97">
        <v>0.59785186844063121</v>
      </c>
      <c r="C117">
        <v>11</v>
      </c>
    </row>
    <row r="118" spans="1:3">
      <c r="A118" s="10" t="s">
        <v>19</v>
      </c>
      <c r="B118" s="97">
        <v>0.5764469700524042</v>
      </c>
      <c r="C118">
        <v>12</v>
      </c>
    </row>
    <row r="119" spans="1:3">
      <c r="A119" s="10" t="s">
        <v>31</v>
      </c>
      <c r="B119" s="97">
        <v>0.5730539289166916</v>
      </c>
      <c r="C119">
        <v>13</v>
      </c>
    </row>
    <row r="120" spans="1:3">
      <c r="A120" s="10" t="s">
        <v>30</v>
      </c>
      <c r="B120" s="97">
        <v>0.57245349545624957</v>
      </c>
      <c r="C120">
        <v>14</v>
      </c>
    </row>
    <row r="121" spans="1:3">
      <c r="A121" s="10" t="s">
        <v>22</v>
      </c>
      <c r="B121" s="97">
        <v>0.55130248565606921</v>
      </c>
      <c r="C121">
        <v>15</v>
      </c>
    </row>
    <row r="122" spans="1:3">
      <c r="A122" s="10" t="s">
        <v>29</v>
      </c>
      <c r="B122" s="97">
        <v>0.30541043243555216</v>
      </c>
      <c r="C122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50FE-8C5D-44E6-A25F-B336B63974A4}">
  <dimension ref="A1:V93"/>
  <sheetViews>
    <sheetView tabSelected="1" topLeftCell="A19" zoomScale="80" zoomScaleNormal="80" workbookViewId="0">
      <selection activeCell="H32" sqref="H32"/>
    </sheetView>
  </sheetViews>
  <sheetFormatPr defaultRowHeight="14.5"/>
  <cols>
    <col min="1" max="1" width="17" customWidth="1"/>
    <col min="4" max="4" width="9.08984375" bestFit="1" customWidth="1"/>
    <col min="22" max="22" width="17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spans="1:18">
      <c r="A2" s="10" t="s">
        <v>18</v>
      </c>
      <c r="B2" s="11">
        <v>39</v>
      </c>
      <c r="C2" s="12">
        <v>62</v>
      </c>
      <c r="D2" s="13">
        <v>22.913825170489766</v>
      </c>
      <c r="E2" s="14">
        <v>54.604695934599015</v>
      </c>
      <c r="F2" s="15">
        <v>11.109129554655873</v>
      </c>
      <c r="G2" s="16">
        <v>7.0000000000000009</v>
      </c>
      <c r="H2" s="67">
        <v>51.384507778658808</v>
      </c>
      <c r="I2" s="18">
        <v>29.951212418153549</v>
      </c>
      <c r="J2" s="19">
        <v>10.1</v>
      </c>
      <c r="K2" s="20">
        <v>10</v>
      </c>
      <c r="L2" s="21">
        <v>20</v>
      </c>
      <c r="M2" s="22">
        <v>15.605899999999998</v>
      </c>
      <c r="N2" s="23">
        <v>20</v>
      </c>
      <c r="O2" s="24">
        <v>13.8</v>
      </c>
      <c r="P2" s="25">
        <v>9.914700998428815</v>
      </c>
      <c r="Q2" s="26">
        <v>14.926555371735098</v>
      </c>
      <c r="R2" s="27">
        <v>64.599999999999994</v>
      </c>
    </row>
    <row r="3" spans="1:18">
      <c r="A3" s="10" t="s">
        <v>19</v>
      </c>
      <c r="B3" s="11">
        <v>50</v>
      </c>
      <c r="C3" s="12">
        <v>69</v>
      </c>
      <c r="D3" s="13">
        <v>25.793152894784008</v>
      </c>
      <c r="E3" s="14">
        <v>45.842302479470618</v>
      </c>
      <c r="F3" s="15">
        <v>11.27974930362117</v>
      </c>
      <c r="G3" s="16">
        <v>10</v>
      </c>
      <c r="H3" s="212">
        <v>53.615562465119979</v>
      </c>
      <c r="I3" s="18">
        <v>35.029498525073741</v>
      </c>
      <c r="J3" s="19">
        <v>11.6</v>
      </c>
      <c r="K3" s="20">
        <v>11</v>
      </c>
      <c r="L3" s="21">
        <v>19</v>
      </c>
      <c r="M3" s="22">
        <v>12.5197</v>
      </c>
      <c r="N3" s="23">
        <v>37</v>
      </c>
      <c r="O3" s="24">
        <v>14.1</v>
      </c>
      <c r="P3" s="25">
        <v>20.370584332961553</v>
      </c>
      <c r="Q3" s="26">
        <v>16.102609760169162</v>
      </c>
      <c r="R3" s="27">
        <v>38.299999999999997</v>
      </c>
    </row>
    <row r="4" spans="1:18">
      <c r="A4" s="10" t="s">
        <v>20</v>
      </c>
      <c r="B4" s="11">
        <v>43</v>
      </c>
      <c r="C4" s="12">
        <v>55</v>
      </c>
      <c r="D4" s="13">
        <v>32.765803296504259</v>
      </c>
      <c r="E4" s="14">
        <v>61.39363047257784</v>
      </c>
      <c r="F4" s="15">
        <v>13.574697986577181</v>
      </c>
      <c r="G4" s="16">
        <v>4</v>
      </c>
      <c r="H4" s="212">
        <v>66.283388651809702</v>
      </c>
      <c r="I4" s="18">
        <v>44.896870554765286</v>
      </c>
      <c r="J4" s="19">
        <v>17.7</v>
      </c>
      <c r="K4" s="20">
        <v>12</v>
      </c>
      <c r="L4" s="21">
        <v>28</v>
      </c>
      <c r="M4" s="22">
        <v>12.457699999999999</v>
      </c>
      <c r="N4" s="23">
        <v>37.9</v>
      </c>
      <c r="O4" s="24">
        <v>24.799999999999997</v>
      </c>
      <c r="P4" s="25">
        <v>22.878966679269826</v>
      </c>
      <c r="Q4" s="26">
        <v>10.450583130995501</v>
      </c>
      <c r="R4" s="27">
        <v>38.700000000000003</v>
      </c>
    </row>
    <row r="5" spans="1:18">
      <c r="A5" s="10" t="s">
        <v>21</v>
      </c>
      <c r="B5" s="11">
        <v>35</v>
      </c>
      <c r="C5" s="12">
        <v>52</v>
      </c>
      <c r="D5" s="13">
        <v>20.614359733530719</v>
      </c>
      <c r="E5" s="14">
        <v>58.57262393110063</v>
      </c>
      <c r="F5" s="15">
        <v>11.56064705882353</v>
      </c>
      <c r="G5" s="16">
        <v>4</v>
      </c>
      <c r="H5" s="212">
        <v>49.490805934814993</v>
      </c>
      <c r="I5" s="18">
        <v>35.510928794465194</v>
      </c>
      <c r="J5" s="19">
        <v>19.3</v>
      </c>
      <c r="K5" s="20">
        <v>8</v>
      </c>
      <c r="L5" s="21">
        <v>24</v>
      </c>
      <c r="M5" s="22">
        <v>13.002699999999999</v>
      </c>
      <c r="N5" s="23">
        <v>28.4</v>
      </c>
      <c r="O5" s="24">
        <v>12.2</v>
      </c>
      <c r="P5" s="25">
        <v>12.780574239098568</v>
      </c>
      <c r="Q5" s="26">
        <v>12.046754360880756</v>
      </c>
      <c r="R5" s="27">
        <v>50.8</v>
      </c>
    </row>
    <row r="6" spans="1:18">
      <c r="A6" s="10" t="s">
        <v>22</v>
      </c>
      <c r="B6" s="11">
        <v>40</v>
      </c>
      <c r="C6" s="12">
        <v>56</v>
      </c>
      <c r="D6" s="13">
        <v>31.474042027194066</v>
      </c>
      <c r="E6" s="14">
        <v>68.489119101274767</v>
      </c>
      <c r="F6" s="15">
        <v>11.051756097560975</v>
      </c>
      <c r="G6" s="16">
        <v>8</v>
      </c>
      <c r="H6" s="212">
        <v>55.876021660892675</v>
      </c>
      <c r="I6" s="18">
        <v>36.914331842184922</v>
      </c>
      <c r="J6" s="19">
        <v>10.8</v>
      </c>
      <c r="K6" s="20">
        <v>8</v>
      </c>
      <c r="L6" s="21">
        <v>19</v>
      </c>
      <c r="M6" s="22">
        <v>13.5427</v>
      </c>
      <c r="N6" s="23">
        <v>29.8</v>
      </c>
      <c r="O6" s="24">
        <v>19.600000000000001</v>
      </c>
      <c r="P6" s="25">
        <v>14.450028191495601</v>
      </c>
      <c r="Q6" s="26">
        <v>12.13458477413689</v>
      </c>
      <c r="R6" s="27">
        <v>92.6</v>
      </c>
    </row>
    <row r="7" spans="1:18">
      <c r="A7" s="10" t="s">
        <v>23</v>
      </c>
      <c r="B7" s="11">
        <v>28</v>
      </c>
      <c r="C7" s="12">
        <v>49</v>
      </c>
      <c r="D7" s="13">
        <v>26.360004097940781</v>
      </c>
      <c r="E7" s="14">
        <v>59.317412314341453</v>
      </c>
      <c r="F7" s="15">
        <v>11.747285945072699</v>
      </c>
      <c r="G7" s="16">
        <v>7.0000000000000009</v>
      </c>
      <c r="H7" s="212">
        <v>70.982586810770457</v>
      </c>
      <c r="I7" s="18">
        <v>44.06519666026054</v>
      </c>
      <c r="J7" s="19">
        <v>7.6</v>
      </c>
      <c r="K7" s="20">
        <v>13</v>
      </c>
      <c r="L7" s="21">
        <v>21</v>
      </c>
      <c r="M7" s="22">
        <v>10.8543</v>
      </c>
      <c r="N7" s="23">
        <v>31</v>
      </c>
      <c r="O7" s="24">
        <v>10.5</v>
      </c>
      <c r="P7" s="25">
        <v>14.861706539993042</v>
      </c>
      <c r="Q7" s="26">
        <v>4.1434499110847662</v>
      </c>
      <c r="R7" s="27">
        <v>64.900000000000006</v>
      </c>
    </row>
    <row r="8" spans="1:18">
      <c r="A8" s="10" t="s">
        <v>24</v>
      </c>
      <c r="B8" s="11">
        <v>31</v>
      </c>
      <c r="C8" s="12">
        <v>52</v>
      </c>
      <c r="D8" s="13">
        <v>27.348013096231622</v>
      </c>
      <c r="E8" s="14">
        <v>58.414585681077057</v>
      </c>
      <c r="F8" s="15">
        <v>11.675638722554888</v>
      </c>
      <c r="G8" s="16">
        <v>5</v>
      </c>
      <c r="H8" s="212">
        <v>67.052467875607249</v>
      </c>
      <c r="I8" s="18">
        <v>34.642262834785988</v>
      </c>
      <c r="J8" s="19">
        <v>13.899999999999999</v>
      </c>
      <c r="K8" s="20">
        <v>5</v>
      </c>
      <c r="L8" s="21">
        <v>17</v>
      </c>
      <c r="M8" s="22">
        <v>15.082799999999999</v>
      </c>
      <c r="N8" s="23">
        <v>31.4</v>
      </c>
      <c r="O8" s="24">
        <v>12</v>
      </c>
      <c r="P8" s="25">
        <v>20.694434711971553</v>
      </c>
      <c r="Q8" s="26">
        <v>19.376529148738719</v>
      </c>
      <c r="R8" s="27">
        <v>52.5</v>
      </c>
    </row>
    <row r="9" spans="1:18">
      <c r="A9" s="10" t="s">
        <v>25</v>
      </c>
      <c r="B9" s="11">
        <v>24</v>
      </c>
      <c r="C9" s="12">
        <v>66</v>
      </c>
      <c r="D9" s="13">
        <v>23.606927710843376</v>
      </c>
      <c r="E9" s="14">
        <v>55.175926318916844</v>
      </c>
      <c r="F9" s="15">
        <v>8.8952577319587629</v>
      </c>
      <c r="G9" s="16">
        <v>11</v>
      </c>
      <c r="H9" s="213">
        <v>53.159882857264115</v>
      </c>
      <c r="I9" s="18">
        <v>42.549127795933956</v>
      </c>
      <c r="J9" s="19">
        <v>8.6999999999999993</v>
      </c>
      <c r="K9" s="20">
        <v>20</v>
      </c>
      <c r="L9" s="21">
        <v>32</v>
      </c>
      <c r="M9" s="22">
        <v>13.670299999999999</v>
      </c>
      <c r="N9" s="23">
        <v>25.6</v>
      </c>
      <c r="O9" s="24">
        <v>8.9</v>
      </c>
      <c r="P9" s="25">
        <v>10.084735086034273</v>
      </c>
      <c r="Q9" s="26">
        <v>15.369740756481088</v>
      </c>
      <c r="R9" s="27">
        <v>46.3</v>
      </c>
    </row>
    <row r="10" spans="1:18">
      <c r="A10" s="10" t="s">
        <v>26</v>
      </c>
      <c r="B10" s="11">
        <v>39</v>
      </c>
      <c r="C10" s="12">
        <v>59</v>
      </c>
      <c r="D10" s="13">
        <v>31.744666207845835</v>
      </c>
      <c r="E10" s="14">
        <v>61.853686691356835</v>
      </c>
      <c r="F10" s="15">
        <v>9.2732258064516131</v>
      </c>
      <c r="G10" s="16">
        <v>5</v>
      </c>
      <c r="H10" s="213">
        <v>72.290895098840849</v>
      </c>
      <c r="I10" s="18">
        <v>51.12789187629263</v>
      </c>
      <c r="J10" s="19">
        <v>8.8000000000000007</v>
      </c>
      <c r="K10" s="20">
        <v>16</v>
      </c>
      <c r="L10" s="21">
        <v>32</v>
      </c>
      <c r="M10" s="22">
        <v>10.053599999999999</v>
      </c>
      <c r="N10" s="23">
        <v>34.200000000000003</v>
      </c>
      <c r="O10" s="24">
        <v>14.3</v>
      </c>
      <c r="P10" s="25">
        <v>17.567349394962186</v>
      </c>
      <c r="Q10" s="26">
        <v>19.096156001344838</v>
      </c>
      <c r="R10" s="27">
        <v>51</v>
      </c>
    </row>
    <row r="11" spans="1:18">
      <c r="A11" s="10" t="s">
        <v>27</v>
      </c>
      <c r="B11" s="11">
        <v>39</v>
      </c>
      <c r="C11" s="12">
        <v>69</v>
      </c>
      <c r="D11" s="13">
        <v>31.210392902408117</v>
      </c>
      <c r="E11" s="14">
        <v>68.919675342849146</v>
      </c>
      <c r="F11" s="15">
        <v>7.4161812297734633</v>
      </c>
      <c r="G11" s="16">
        <v>2</v>
      </c>
      <c r="H11" s="212">
        <v>58.861600895605939</v>
      </c>
      <c r="I11" s="18">
        <v>36.12160649314302</v>
      </c>
      <c r="J11" s="19">
        <v>9.1</v>
      </c>
      <c r="K11" s="20">
        <v>16</v>
      </c>
      <c r="L11" s="21">
        <v>20</v>
      </c>
      <c r="M11" s="22">
        <v>10.9998</v>
      </c>
      <c r="N11" s="23">
        <v>28</v>
      </c>
      <c r="O11" s="24">
        <v>12.1</v>
      </c>
      <c r="P11" s="25">
        <v>19.604521620853514</v>
      </c>
      <c r="Q11" s="26">
        <v>10.668747213553278</v>
      </c>
      <c r="R11" s="27">
        <v>29.1</v>
      </c>
    </row>
    <row r="12" spans="1:18">
      <c r="A12" s="10" t="s">
        <v>28</v>
      </c>
      <c r="B12" s="11">
        <v>46</v>
      </c>
      <c r="C12" s="12">
        <v>58</v>
      </c>
      <c r="D12" s="13">
        <v>21.828330064866496</v>
      </c>
      <c r="E12" s="14">
        <v>48.551717119462666</v>
      </c>
      <c r="F12" s="15">
        <v>10.13982142857143</v>
      </c>
      <c r="G12" s="16">
        <v>3</v>
      </c>
      <c r="H12" s="212">
        <v>66.488290343508709</v>
      </c>
      <c r="I12" s="18">
        <v>32.650499722258736</v>
      </c>
      <c r="J12" s="19">
        <v>13</v>
      </c>
      <c r="K12" s="20">
        <v>12</v>
      </c>
      <c r="L12" s="21">
        <v>13</v>
      </c>
      <c r="M12" s="22">
        <v>14.6867</v>
      </c>
      <c r="N12" s="23">
        <v>24.4</v>
      </c>
      <c r="O12" s="24">
        <v>15.8</v>
      </c>
      <c r="P12" s="25">
        <v>13.120398996062422</v>
      </c>
      <c r="Q12" s="26">
        <v>15.829831359493534</v>
      </c>
      <c r="R12" s="27">
        <v>67.5</v>
      </c>
    </row>
    <row r="13" spans="1:18">
      <c r="A13" s="10" t="s">
        <v>29</v>
      </c>
      <c r="B13" s="11">
        <v>48</v>
      </c>
      <c r="C13" s="12">
        <v>59</v>
      </c>
      <c r="D13" s="13">
        <v>27.152483154479661</v>
      </c>
      <c r="E13" s="14">
        <v>61.057813973819222</v>
      </c>
      <c r="F13" s="15">
        <v>12.812815384615384</v>
      </c>
      <c r="G13" s="16">
        <v>28.999999999999996</v>
      </c>
      <c r="H13" s="212">
        <v>45.91989325235236</v>
      </c>
      <c r="I13" s="18">
        <v>32.967538592495458</v>
      </c>
      <c r="J13" s="19">
        <v>15.600000000000001</v>
      </c>
      <c r="K13" s="20">
        <v>8</v>
      </c>
      <c r="L13" s="21">
        <v>17</v>
      </c>
      <c r="M13" s="22">
        <v>14.2134</v>
      </c>
      <c r="N13" s="23">
        <v>23.3</v>
      </c>
      <c r="O13" s="24">
        <v>17.3</v>
      </c>
      <c r="P13" s="25">
        <v>11.20455615533484</v>
      </c>
      <c r="Q13" s="26">
        <v>7.8885915835563125</v>
      </c>
      <c r="R13" s="27">
        <v>45.5</v>
      </c>
    </row>
    <row r="14" spans="1:18">
      <c r="A14" s="10" t="s">
        <v>30</v>
      </c>
      <c r="B14" s="11">
        <v>37</v>
      </c>
      <c r="C14" s="12">
        <v>49</v>
      </c>
      <c r="D14" s="13">
        <v>31.479140328697852</v>
      </c>
      <c r="E14" s="14">
        <v>53.642968696951179</v>
      </c>
      <c r="F14" s="15">
        <v>8.7299604743082995</v>
      </c>
      <c r="G14" s="16">
        <v>10</v>
      </c>
      <c r="H14" s="212">
        <v>67.053710871188969</v>
      </c>
      <c r="I14" s="18">
        <v>46.088816459564065</v>
      </c>
      <c r="J14" s="19">
        <v>17.399999999999999</v>
      </c>
      <c r="K14" s="20">
        <v>9</v>
      </c>
      <c r="L14" s="21">
        <v>21</v>
      </c>
      <c r="M14" s="22">
        <v>10.765000000000001</v>
      </c>
      <c r="N14" s="23">
        <v>34.299999999999997</v>
      </c>
      <c r="O14" s="24">
        <v>11.7</v>
      </c>
      <c r="P14" s="25">
        <v>13.365320014737591</v>
      </c>
      <c r="Q14" s="26">
        <v>7.4730999146029031</v>
      </c>
      <c r="R14" s="27">
        <v>54.9</v>
      </c>
    </row>
    <row r="15" spans="1:18">
      <c r="A15" s="10" t="s">
        <v>31</v>
      </c>
      <c r="B15" s="11">
        <v>46</v>
      </c>
      <c r="C15" s="12">
        <v>71</v>
      </c>
      <c r="D15" s="13">
        <v>21.698862132839373</v>
      </c>
      <c r="E15" s="14">
        <v>64.767313364021575</v>
      </c>
      <c r="F15" s="15">
        <v>7.7301671309192201</v>
      </c>
      <c r="G15" s="16">
        <v>3</v>
      </c>
      <c r="H15" s="212">
        <v>57.156239251187401</v>
      </c>
      <c r="I15" s="18">
        <v>39.665405472655017</v>
      </c>
      <c r="J15" s="19">
        <v>15.1</v>
      </c>
      <c r="K15" s="20">
        <v>10</v>
      </c>
      <c r="L15" s="21">
        <v>21</v>
      </c>
      <c r="M15" s="22">
        <v>12.210699999999999</v>
      </c>
      <c r="N15" s="23">
        <v>43.6</v>
      </c>
      <c r="O15" s="24">
        <v>19.399999999999999</v>
      </c>
      <c r="P15" s="25">
        <v>19.405905877917558</v>
      </c>
      <c r="Q15" s="26">
        <v>5.526000082736938</v>
      </c>
      <c r="R15" s="27">
        <v>60.6</v>
      </c>
    </row>
    <row r="16" spans="1:18">
      <c r="A16" s="10" t="s">
        <v>32</v>
      </c>
      <c r="B16" s="11">
        <v>35</v>
      </c>
      <c r="C16" s="12">
        <v>59</v>
      </c>
      <c r="D16" s="13">
        <v>28.644292563500976</v>
      </c>
      <c r="E16" s="14">
        <v>54.986575375402879</v>
      </c>
      <c r="F16" s="15">
        <v>12.194373983739837</v>
      </c>
      <c r="G16" s="16">
        <v>5</v>
      </c>
      <c r="H16" s="212">
        <v>57.247866085791657</v>
      </c>
      <c r="I16" s="18">
        <v>37.182489022721676</v>
      </c>
      <c r="J16" s="19">
        <v>12.6</v>
      </c>
      <c r="K16" s="20">
        <v>9</v>
      </c>
      <c r="L16" s="21">
        <v>18</v>
      </c>
      <c r="M16" s="22">
        <v>12.484300000000001</v>
      </c>
      <c r="N16" s="23">
        <v>30.2</v>
      </c>
      <c r="O16" s="24">
        <v>18.600000000000001</v>
      </c>
      <c r="P16" s="25">
        <v>16.238517297788658</v>
      </c>
      <c r="Q16" s="26">
        <v>11.771608663582109</v>
      </c>
      <c r="R16" s="27">
        <v>65.8</v>
      </c>
    </row>
    <row r="17" spans="1:19">
      <c r="A17" s="30" t="s">
        <v>33</v>
      </c>
      <c r="B17" s="11">
        <v>44</v>
      </c>
      <c r="C17" s="31">
        <v>55.826936496859702</v>
      </c>
      <c r="D17" s="13">
        <v>23.786300155176239</v>
      </c>
      <c r="E17" s="14">
        <v>57.356365276541801</v>
      </c>
      <c r="F17" s="15">
        <v>9.0039367816091946</v>
      </c>
      <c r="G17" s="16">
        <v>6</v>
      </c>
      <c r="H17" s="212">
        <v>51.68777657227146</v>
      </c>
      <c r="I17" s="18">
        <v>32.48771805780742</v>
      </c>
      <c r="J17" s="19">
        <v>14</v>
      </c>
      <c r="K17" s="20">
        <v>20</v>
      </c>
      <c r="L17" s="21">
        <v>21</v>
      </c>
      <c r="M17" s="22">
        <v>12.892799999999999</v>
      </c>
      <c r="N17" s="32">
        <v>30.6</v>
      </c>
      <c r="O17" s="24">
        <v>17.100000000000001</v>
      </c>
      <c r="P17" s="25">
        <v>11.956678358710873</v>
      </c>
      <c r="Q17" s="26">
        <v>12.750927745033835</v>
      </c>
      <c r="R17" s="27">
        <v>53.6</v>
      </c>
    </row>
    <row r="19" spans="1:19">
      <c r="B19" s="64" t="s">
        <v>40</v>
      </c>
      <c r="C19" s="64" t="s">
        <v>40</v>
      </c>
      <c r="D19" s="65" t="s">
        <v>43</v>
      </c>
      <c r="E19" s="65" t="s">
        <v>43</v>
      </c>
      <c r="F19" s="64" t="s">
        <v>40</v>
      </c>
      <c r="G19" s="64" t="s">
        <v>40</v>
      </c>
      <c r="H19" s="65" t="s">
        <v>43</v>
      </c>
      <c r="I19" s="65" t="s">
        <v>43</v>
      </c>
      <c r="J19" s="64" t="s">
        <v>40</v>
      </c>
      <c r="K19" s="65" t="s">
        <v>43</v>
      </c>
      <c r="L19" s="65" t="s">
        <v>43</v>
      </c>
      <c r="M19" s="56" t="s">
        <v>40</v>
      </c>
      <c r="N19" s="64" t="s">
        <v>40</v>
      </c>
      <c r="O19" s="56" t="s">
        <v>40</v>
      </c>
      <c r="P19" s="56" t="s">
        <v>40</v>
      </c>
      <c r="Q19" s="65" t="s">
        <v>43</v>
      </c>
      <c r="R19" s="56" t="s">
        <v>40</v>
      </c>
    </row>
    <row r="20" spans="1:19" ht="16.5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3" t="s">
        <v>7</v>
      </c>
      <c r="I20" s="3" t="s">
        <v>8</v>
      </c>
      <c r="J20" s="4" t="s">
        <v>9</v>
      </c>
      <c r="K20" s="5" t="s">
        <v>10</v>
      </c>
      <c r="L20" s="5" t="s">
        <v>11</v>
      </c>
      <c r="M20" s="6" t="s">
        <v>12</v>
      </c>
      <c r="N20" s="6" t="s">
        <v>13</v>
      </c>
      <c r="O20" s="6" t="s">
        <v>14</v>
      </c>
      <c r="P20" s="7" t="s">
        <v>15</v>
      </c>
      <c r="Q20" s="8" t="s">
        <v>16</v>
      </c>
      <c r="R20" s="9" t="s">
        <v>17</v>
      </c>
      <c r="S20" t="s">
        <v>81</v>
      </c>
    </row>
    <row r="21" spans="1:19">
      <c r="A21" s="10" t="s">
        <v>18</v>
      </c>
      <c r="B21" s="11">
        <v>8</v>
      </c>
      <c r="C21" s="12">
        <v>12</v>
      </c>
      <c r="D21" s="130">
        <v>13</v>
      </c>
      <c r="E21" s="131">
        <v>13</v>
      </c>
      <c r="F21" s="132">
        <v>9</v>
      </c>
      <c r="G21" s="16">
        <v>10.5</v>
      </c>
      <c r="H21" s="208">
        <v>14</v>
      </c>
      <c r="I21" s="133">
        <v>16</v>
      </c>
      <c r="J21" s="134">
        <v>5</v>
      </c>
      <c r="K21" s="135">
        <v>9.5</v>
      </c>
      <c r="L21" s="136">
        <v>9.5</v>
      </c>
      <c r="M21" s="137">
        <v>16</v>
      </c>
      <c r="N21" s="138">
        <v>1</v>
      </c>
      <c r="O21" s="139">
        <v>7</v>
      </c>
      <c r="P21" s="140">
        <v>1</v>
      </c>
      <c r="Q21" s="141">
        <v>6</v>
      </c>
      <c r="R21" s="142">
        <v>12</v>
      </c>
      <c r="S21" s="53">
        <f>SUM(B21:R21)</f>
        <v>162.5</v>
      </c>
    </row>
    <row r="22" spans="1:19">
      <c r="A22" s="10" t="s">
        <v>19</v>
      </c>
      <c r="B22" s="11">
        <v>16</v>
      </c>
      <c r="C22" s="12">
        <v>14.5</v>
      </c>
      <c r="D22" s="130">
        <v>10</v>
      </c>
      <c r="E22" s="131">
        <v>16</v>
      </c>
      <c r="F22" s="132">
        <v>10</v>
      </c>
      <c r="G22" s="16">
        <v>13.5</v>
      </c>
      <c r="H22" s="209">
        <v>11</v>
      </c>
      <c r="I22" s="133">
        <v>11</v>
      </c>
      <c r="J22" s="134">
        <v>7</v>
      </c>
      <c r="K22" s="20">
        <v>8</v>
      </c>
      <c r="L22" s="136">
        <v>11.5</v>
      </c>
      <c r="M22" s="137">
        <v>8</v>
      </c>
      <c r="N22" s="143">
        <v>14</v>
      </c>
      <c r="O22" s="139">
        <v>8</v>
      </c>
      <c r="P22" s="144">
        <v>14</v>
      </c>
      <c r="Q22" s="141">
        <v>3</v>
      </c>
      <c r="R22" s="142">
        <v>2</v>
      </c>
      <c r="S22" s="53">
        <f t="shared" ref="S22:S36" si="0">SUM(B22:R22)</f>
        <v>177.5</v>
      </c>
    </row>
    <row r="23" spans="1:19">
      <c r="A23" s="10" t="s">
        <v>20</v>
      </c>
      <c r="B23" s="11">
        <v>11</v>
      </c>
      <c r="C23" s="12">
        <v>5</v>
      </c>
      <c r="D23" s="145">
        <v>1</v>
      </c>
      <c r="E23" s="131">
        <v>5</v>
      </c>
      <c r="F23" s="132">
        <v>16</v>
      </c>
      <c r="G23" s="16">
        <v>4.5</v>
      </c>
      <c r="H23" s="209">
        <v>6</v>
      </c>
      <c r="I23" s="133">
        <v>3</v>
      </c>
      <c r="J23" s="134">
        <v>15</v>
      </c>
      <c r="K23" s="135">
        <v>6.5</v>
      </c>
      <c r="L23" s="136">
        <v>3</v>
      </c>
      <c r="M23" s="137">
        <v>6</v>
      </c>
      <c r="N23" s="143">
        <v>15</v>
      </c>
      <c r="O23" s="139">
        <v>16</v>
      </c>
      <c r="P23" s="144">
        <v>16</v>
      </c>
      <c r="Q23" s="141">
        <v>12</v>
      </c>
      <c r="R23" s="142">
        <v>3</v>
      </c>
      <c r="S23" s="53">
        <f t="shared" si="0"/>
        <v>144</v>
      </c>
    </row>
    <row r="24" spans="1:19">
      <c r="A24" s="10" t="s">
        <v>21</v>
      </c>
      <c r="B24" s="146">
        <v>4.5</v>
      </c>
      <c r="C24" s="12">
        <v>3.5</v>
      </c>
      <c r="D24" s="130">
        <v>16</v>
      </c>
      <c r="E24" s="131">
        <v>8</v>
      </c>
      <c r="F24" s="132">
        <v>11</v>
      </c>
      <c r="G24" s="16">
        <v>4.5</v>
      </c>
      <c r="H24" s="209">
        <v>15</v>
      </c>
      <c r="I24" s="133">
        <v>10</v>
      </c>
      <c r="J24" s="134">
        <v>16</v>
      </c>
      <c r="K24" s="20">
        <v>14</v>
      </c>
      <c r="L24" s="136">
        <v>4</v>
      </c>
      <c r="M24" s="137">
        <v>10</v>
      </c>
      <c r="N24" s="143">
        <v>6</v>
      </c>
      <c r="O24" s="139">
        <v>6</v>
      </c>
      <c r="P24" s="144">
        <v>5</v>
      </c>
      <c r="Q24" s="141">
        <v>9</v>
      </c>
      <c r="R24" s="142">
        <v>6</v>
      </c>
      <c r="S24" s="53">
        <f t="shared" si="0"/>
        <v>148.5</v>
      </c>
    </row>
    <row r="25" spans="1:19">
      <c r="A25" s="10" t="s">
        <v>22</v>
      </c>
      <c r="B25" s="11">
        <v>10</v>
      </c>
      <c r="C25" s="12">
        <v>7</v>
      </c>
      <c r="D25" s="130">
        <v>4</v>
      </c>
      <c r="E25" s="131">
        <v>2</v>
      </c>
      <c r="F25" s="132">
        <v>8</v>
      </c>
      <c r="G25" s="16">
        <v>12</v>
      </c>
      <c r="H25" s="209">
        <v>10</v>
      </c>
      <c r="I25" s="133">
        <v>8</v>
      </c>
      <c r="J25" s="134">
        <v>6</v>
      </c>
      <c r="K25" s="20">
        <v>14</v>
      </c>
      <c r="L25" s="136">
        <v>11.5</v>
      </c>
      <c r="M25" s="137">
        <v>11</v>
      </c>
      <c r="N25" s="143">
        <v>7</v>
      </c>
      <c r="O25" s="139">
        <v>15</v>
      </c>
      <c r="P25" s="144">
        <v>8</v>
      </c>
      <c r="Q25" s="141">
        <v>8</v>
      </c>
      <c r="R25" s="142">
        <v>16</v>
      </c>
      <c r="S25" s="53">
        <f t="shared" si="0"/>
        <v>157.5</v>
      </c>
    </row>
    <row r="26" spans="1:19">
      <c r="A26" s="10" t="s">
        <v>23</v>
      </c>
      <c r="B26" s="11">
        <v>2</v>
      </c>
      <c r="C26" s="147">
        <v>1.5</v>
      </c>
      <c r="D26" s="130">
        <v>9</v>
      </c>
      <c r="E26" s="131">
        <v>7</v>
      </c>
      <c r="F26" s="132">
        <v>13</v>
      </c>
      <c r="G26" s="16">
        <v>10.5</v>
      </c>
      <c r="H26" s="209">
        <v>2</v>
      </c>
      <c r="I26" s="133">
        <v>4</v>
      </c>
      <c r="J26" s="148">
        <v>1</v>
      </c>
      <c r="K26" s="20">
        <v>5</v>
      </c>
      <c r="L26" s="136">
        <v>6.5</v>
      </c>
      <c r="M26" s="137">
        <v>3</v>
      </c>
      <c r="N26" s="143">
        <v>10</v>
      </c>
      <c r="O26" s="139">
        <v>2</v>
      </c>
      <c r="P26" s="144">
        <v>9</v>
      </c>
      <c r="Q26" s="141">
        <v>16</v>
      </c>
      <c r="R26" s="142">
        <v>13</v>
      </c>
      <c r="S26" s="53">
        <f t="shared" si="0"/>
        <v>114.5</v>
      </c>
    </row>
    <row r="27" spans="1:19">
      <c r="A27" s="10" t="s">
        <v>24</v>
      </c>
      <c r="B27" s="11">
        <v>3</v>
      </c>
      <c r="C27" s="12">
        <v>3.5</v>
      </c>
      <c r="D27" s="130">
        <v>7</v>
      </c>
      <c r="E27" s="131">
        <v>9</v>
      </c>
      <c r="F27" s="132">
        <v>12</v>
      </c>
      <c r="G27" s="16">
        <v>7</v>
      </c>
      <c r="H27" s="209">
        <v>4</v>
      </c>
      <c r="I27" s="133">
        <v>12</v>
      </c>
      <c r="J27" s="134">
        <v>10</v>
      </c>
      <c r="K27" s="20">
        <v>16</v>
      </c>
      <c r="L27" s="136">
        <v>14.5</v>
      </c>
      <c r="M27" s="137">
        <v>15</v>
      </c>
      <c r="N27" s="143">
        <v>11</v>
      </c>
      <c r="O27" s="139">
        <v>4</v>
      </c>
      <c r="P27" s="144">
        <v>15</v>
      </c>
      <c r="Q27" s="149">
        <v>1</v>
      </c>
      <c r="R27" s="142">
        <v>8</v>
      </c>
      <c r="S27" s="53">
        <f t="shared" si="0"/>
        <v>152</v>
      </c>
    </row>
    <row r="28" spans="1:19">
      <c r="A28" s="10" t="s">
        <v>25</v>
      </c>
      <c r="B28" s="150">
        <v>1</v>
      </c>
      <c r="C28" s="12">
        <v>13</v>
      </c>
      <c r="D28" s="130">
        <v>12</v>
      </c>
      <c r="E28" s="131">
        <v>11</v>
      </c>
      <c r="F28" s="132">
        <v>4</v>
      </c>
      <c r="G28" s="16">
        <v>15</v>
      </c>
      <c r="H28" s="210">
        <v>12</v>
      </c>
      <c r="I28" s="133">
        <v>5</v>
      </c>
      <c r="J28" s="134">
        <v>2</v>
      </c>
      <c r="K28" s="151">
        <v>1.5</v>
      </c>
      <c r="L28" s="152">
        <v>1.5</v>
      </c>
      <c r="M28" s="137">
        <v>12</v>
      </c>
      <c r="N28" s="143">
        <v>4</v>
      </c>
      <c r="O28" s="153">
        <v>1</v>
      </c>
      <c r="P28" s="144">
        <v>2</v>
      </c>
      <c r="Q28" s="141">
        <v>5</v>
      </c>
      <c r="R28" s="142">
        <v>5</v>
      </c>
      <c r="S28" s="53">
        <f t="shared" si="0"/>
        <v>107</v>
      </c>
    </row>
    <row r="29" spans="1:19">
      <c r="A29" s="10" t="s">
        <v>26</v>
      </c>
      <c r="B29" s="146">
        <v>8</v>
      </c>
      <c r="C29" s="12">
        <v>10</v>
      </c>
      <c r="D29" s="130">
        <v>2</v>
      </c>
      <c r="E29" s="131">
        <v>4</v>
      </c>
      <c r="F29" s="132">
        <v>6</v>
      </c>
      <c r="G29" s="16">
        <v>7</v>
      </c>
      <c r="H29" s="211">
        <v>1</v>
      </c>
      <c r="I29" s="154">
        <v>1</v>
      </c>
      <c r="J29" s="134">
        <v>3</v>
      </c>
      <c r="K29" s="135">
        <v>3.5</v>
      </c>
      <c r="L29" s="152">
        <v>1.5</v>
      </c>
      <c r="M29" s="155">
        <v>1</v>
      </c>
      <c r="N29" s="143">
        <v>12</v>
      </c>
      <c r="O29" s="139">
        <v>9</v>
      </c>
      <c r="P29" s="144">
        <v>11</v>
      </c>
      <c r="Q29" s="141">
        <v>2</v>
      </c>
      <c r="R29" s="142">
        <v>7</v>
      </c>
      <c r="S29" s="53">
        <f t="shared" si="0"/>
        <v>89</v>
      </c>
    </row>
    <row r="30" spans="1:19">
      <c r="A30" s="10" t="s">
        <v>27</v>
      </c>
      <c r="B30" s="146">
        <v>8</v>
      </c>
      <c r="C30" s="12">
        <v>14.5</v>
      </c>
      <c r="D30" s="130">
        <v>5</v>
      </c>
      <c r="E30" s="156">
        <v>1</v>
      </c>
      <c r="F30" s="157">
        <v>1</v>
      </c>
      <c r="G30" s="158">
        <v>1</v>
      </c>
      <c r="H30" s="209">
        <v>7</v>
      </c>
      <c r="I30" s="133">
        <v>9</v>
      </c>
      <c r="J30" s="134">
        <v>4</v>
      </c>
      <c r="K30" s="135">
        <v>3.5</v>
      </c>
      <c r="L30" s="136">
        <v>9.5</v>
      </c>
      <c r="M30" s="137">
        <v>4</v>
      </c>
      <c r="N30" s="143">
        <v>5</v>
      </c>
      <c r="O30" s="139">
        <v>5</v>
      </c>
      <c r="P30" s="144">
        <v>13</v>
      </c>
      <c r="Q30" s="141">
        <v>11</v>
      </c>
      <c r="R30" s="159">
        <v>1</v>
      </c>
      <c r="S30" s="53">
        <f t="shared" si="0"/>
        <v>102.5</v>
      </c>
    </row>
    <row r="31" spans="1:19">
      <c r="A31" s="10" t="s">
        <v>28</v>
      </c>
      <c r="B31" s="146">
        <v>13.5</v>
      </c>
      <c r="C31" s="12">
        <v>8</v>
      </c>
      <c r="D31" s="130">
        <v>14</v>
      </c>
      <c r="E31" s="131">
        <v>15</v>
      </c>
      <c r="F31" s="132">
        <v>7</v>
      </c>
      <c r="G31" s="16">
        <v>2.5</v>
      </c>
      <c r="H31" s="209">
        <v>5</v>
      </c>
      <c r="I31" s="133">
        <v>14</v>
      </c>
      <c r="J31" s="134">
        <v>9</v>
      </c>
      <c r="K31" s="135">
        <v>6.5</v>
      </c>
      <c r="L31" s="136">
        <v>16</v>
      </c>
      <c r="M31" s="137">
        <v>14</v>
      </c>
      <c r="N31" s="143">
        <v>3</v>
      </c>
      <c r="O31" s="139">
        <v>10</v>
      </c>
      <c r="P31" s="144">
        <v>6</v>
      </c>
      <c r="Q31" s="141">
        <v>4</v>
      </c>
      <c r="R31" s="142">
        <v>15</v>
      </c>
      <c r="S31" s="53">
        <f t="shared" si="0"/>
        <v>162.5</v>
      </c>
    </row>
    <row r="32" spans="1:19">
      <c r="A32" s="10" t="s">
        <v>29</v>
      </c>
      <c r="B32" s="11">
        <v>15</v>
      </c>
      <c r="C32" s="12">
        <v>10</v>
      </c>
      <c r="D32" s="130">
        <v>8</v>
      </c>
      <c r="E32" s="131">
        <v>6</v>
      </c>
      <c r="F32" s="132">
        <v>15</v>
      </c>
      <c r="G32" s="16">
        <v>16</v>
      </c>
      <c r="H32" s="209">
        <v>16</v>
      </c>
      <c r="I32" s="133">
        <v>13</v>
      </c>
      <c r="J32" s="134">
        <v>13</v>
      </c>
      <c r="K32" s="20">
        <v>14</v>
      </c>
      <c r="L32" s="136">
        <v>14.5</v>
      </c>
      <c r="M32" s="137">
        <v>13</v>
      </c>
      <c r="N32" s="143">
        <v>2</v>
      </c>
      <c r="O32" s="139">
        <v>12</v>
      </c>
      <c r="P32" s="144">
        <v>3</v>
      </c>
      <c r="Q32" s="141">
        <v>13</v>
      </c>
      <c r="R32" s="142">
        <v>4</v>
      </c>
      <c r="S32" s="53">
        <f t="shared" si="0"/>
        <v>187.5</v>
      </c>
    </row>
    <row r="33" spans="1:19">
      <c r="A33" s="10" t="s">
        <v>30</v>
      </c>
      <c r="B33" s="11">
        <v>6</v>
      </c>
      <c r="C33" s="147">
        <v>1.5</v>
      </c>
      <c r="D33" s="130">
        <v>3</v>
      </c>
      <c r="E33" s="131">
        <v>14</v>
      </c>
      <c r="F33" s="132">
        <v>3</v>
      </c>
      <c r="G33" s="16">
        <v>13.5</v>
      </c>
      <c r="H33" s="209">
        <v>3</v>
      </c>
      <c r="I33" s="133">
        <v>2</v>
      </c>
      <c r="J33" s="134">
        <v>14</v>
      </c>
      <c r="K33" s="135">
        <v>11.5</v>
      </c>
      <c r="L33" s="136">
        <v>6.5</v>
      </c>
      <c r="M33" s="137">
        <v>2</v>
      </c>
      <c r="N33" s="143">
        <v>13</v>
      </c>
      <c r="O33" s="139">
        <v>3</v>
      </c>
      <c r="P33" s="144">
        <v>7</v>
      </c>
      <c r="Q33" s="141">
        <v>14</v>
      </c>
      <c r="R33" s="142">
        <v>10</v>
      </c>
      <c r="S33" s="53">
        <f t="shared" si="0"/>
        <v>127</v>
      </c>
    </row>
    <row r="34" spans="1:19">
      <c r="A34" s="10" t="s">
        <v>31</v>
      </c>
      <c r="B34" s="146">
        <v>13.5</v>
      </c>
      <c r="C34" s="12">
        <v>16</v>
      </c>
      <c r="D34" s="130">
        <v>15</v>
      </c>
      <c r="E34" s="131">
        <v>3</v>
      </c>
      <c r="F34" s="132">
        <v>2</v>
      </c>
      <c r="G34" s="16">
        <v>2.5</v>
      </c>
      <c r="H34" s="209">
        <v>9</v>
      </c>
      <c r="I34" s="133">
        <v>6</v>
      </c>
      <c r="J34" s="134">
        <v>12</v>
      </c>
      <c r="K34" s="135">
        <v>9.5</v>
      </c>
      <c r="L34" s="136">
        <v>6.5</v>
      </c>
      <c r="M34" s="137">
        <v>5</v>
      </c>
      <c r="N34" s="143">
        <v>16</v>
      </c>
      <c r="O34" s="139">
        <v>14</v>
      </c>
      <c r="P34" s="144">
        <v>12</v>
      </c>
      <c r="Q34" s="141">
        <v>15</v>
      </c>
      <c r="R34" s="142">
        <v>11</v>
      </c>
      <c r="S34" s="53">
        <f t="shared" si="0"/>
        <v>168</v>
      </c>
    </row>
    <row r="35" spans="1:19">
      <c r="A35" s="10" t="s">
        <v>32</v>
      </c>
      <c r="B35" s="146">
        <v>4.5</v>
      </c>
      <c r="C35" s="12">
        <v>10</v>
      </c>
      <c r="D35" s="130">
        <v>6</v>
      </c>
      <c r="E35" s="131">
        <v>12</v>
      </c>
      <c r="F35" s="132">
        <v>14</v>
      </c>
      <c r="G35" s="16">
        <v>7</v>
      </c>
      <c r="H35" s="209">
        <v>8</v>
      </c>
      <c r="I35" s="133">
        <v>7</v>
      </c>
      <c r="J35" s="134">
        <v>8</v>
      </c>
      <c r="K35" s="135">
        <v>11.5</v>
      </c>
      <c r="L35" s="136">
        <v>13</v>
      </c>
      <c r="M35" s="137">
        <v>7</v>
      </c>
      <c r="N35" s="143">
        <v>8</v>
      </c>
      <c r="O35" s="139">
        <v>13</v>
      </c>
      <c r="P35" s="144">
        <v>10</v>
      </c>
      <c r="Q35" s="141">
        <v>10</v>
      </c>
      <c r="R35" s="142">
        <v>14</v>
      </c>
      <c r="S35" s="53">
        <f t="shared" si="0"/>
        <v>163</v>
      </c>
    </row>
    <row r="36" spans="1:19">
      <c r="A36" s="30" t="s">
        <v>33</v>
      </c>
      <c r="B36" s="11">
        <v>12</v>
      </c>
      <c r="C36" s="160">
        <v>6</v>
      </c>
      <c r="D36" s="130">
        <v>11</v>
      </c>
      <c r="E36" s="131">
        <v>10</v>
      </c>
      <c r="F36" s="132">
        <v>5</v>
      </c>
      <c r="G36" s="16">
        <v>9</v>
      </c>
      <c r="H36" s="209">
        <v>13</v>
      </c>
      <c r="I36" s="133">
        <v>15</v>
      </c>
      <c r="J36" s="134">
        <v>11</v>
      </c>
      <c r="K36" s="151">
        <v>1.5</v>
      </c>
      <c r="L36" s="136">
        <v>6.5</v>
      </c>
      <c r="M36" s="137">
        <v>9</v>
      </c>
      <c r="N36" s="161">
        <v>9</v>
      </c>
      <c r="O36" s="139">
        <v>11</v>
      </c>
      <c r="P36" s="144">
        <v>4</v>
      </c>
      <c r="Q36" s="141">
        <v>7</v>
      </c>
      <c r="R36" s="142">
        <v>9</v>
      </c>
      <c r="S36" s="53">
        <f t="shared" si="0"/>
        <v>149</v>
      </c>
    </row>
    <row r="37" spans="1:19">
      <c r="B37" s="53">
        <f>SUM(B21:B36)</f>
        <v>136</v>
      </c>
      <c r="C37" s="53">
        <f t="shared" ref="C37:R37" si="1">SUM(C21:C36)</f>
        <v>136</v>
      </c>
      <c r="D37" s="53">
        <f t="shared" si="1"/>
        <v>136</v>
      </c>
      <c r="E37" s="53">
        <f t="shared" si="1"/>
        <v>136</v>
      </c>
      <c r="F37" s="53">
        <f t="shared" si="1"/>
        <v>136</v>
      </c>
      <c r="G37" s="53">
        <f t="shared" si="1"/>
        <v>136</v>
      </c>
      <c r="H37" s="53">
        <f t="shared" si="1"/>
        <v>136</v>
      </c>
      <c r="I37" s="53">
        <f t="shared" si="1"/>
        <v>136</v>
      </c>
      <c r="J37" s="53">
        <f t="shared" si="1"/>
        <v>136</v>
      </c>
      <c r="K37" s="53">
        <f t="shared" si="1"/>
        <v>136</v>
      </c>
      <c r="L37" s="53">
        <f t="shared" si="1"/>
        <v>136</v>
      </c>
      <c r="M37" s="53">
        <f t="shared" si="1"/>
        <v>136</v>
      </c>
      <c r="N37" s="53">
        <f t="shared" si="1"/>
        <v>136</v>
      </c>
      <c r="O37" s="53">
        <f t="shared" si="1"/>
        <v>136</v>
      </c>
      <c r="P37" s="53">
        <f t="shared" si="1"/>
        <v>136</v>
      </c>
      <c r="Q37" s="53">
        <f t="shared" si="1"/>
        <v>136</v>
      </c>
      <c r="R37" s="53">
        <f t="shared" si="1"/>
        <v>136</v>
      </c>
    </row>
    <row r="38" spans="1:19">
      <c r="B38" t="s">
        <v>1</v>
      </c>
      <c r="D38" t="s">
        <v>2</v>
      </c>
      <c r="F38" t="s">
        <v>3</v>
      </c>
      <c r="H38" s="2" t="s">
        <v>4</v>
      </c>
      <c r="J38" s="2" t="s">
        <v>5</v>
      </c>
      <c r="L38" s="2" t="s">
        <v>6</v>
      </c>
      <c r="N38" s="3" t="s">
        <v>7</v>
      </c>
      <c r="P38" s="3" t="s">
        <v>8</v>
      </c>
      <c r="R38" s="4" t="s">
        <v>9</v>
      </c>
    </row>
    <row r="39" spans="1:19">
      <c r="B39" s="11">
        <v>39</v>
      </c>
      <c r="C39">
        <f>RANK(B39,B$39:B$54,1)</f>
        <v>7</v>
      </c>
      <c r="D39" s="12">
        <v>62</v>
      </c>
      <c r="E39">
        <f>RANK(D39,D$39:D$54,1)</f>
        <v>12</v>
      </c>
      <c r="F39" s="13">
        <v>22.913825170489766</v>
      </c>
      <c r="G39">
        <f>RANK(F39,F$39:F$54,0)</f>
        <v>13</v>
      </c>
      <c r="H39" s="14">
        <v>54.604695934599015</v>
      </c>
      <c r="I39">
        <f>RANK(H39,H$39:H$54,0)</f>
        <v>13</v>
      </c>
      <c r="J39" s="15">
        <v>11.109129554655873</v>
      </c>
      <c r="K39">
        <f>RANK(J39,J$39:J$54,1)</f>
        <v>9</v>
      </c>
      <c r="L39" s="16">
        <v>7.0000000000000009</v>
      </c>
      <c r="M39">
        <f>RANK(L39,L$39:L$54,1)</f>
        <v>10</v>
      </c>
      <c r="N39" s="17">
        <v>51.384507778658808</v>
      </c>
      <c r="O39">
        <f>RANK(N39,N$39:N$54,0)</f>
        <v>14</v>
      </c>
      <c r="P39" s="18">
        <v>29.951212418153549</v>
      </c>
      <c r="Q39">
        <f>RANK(P39,P$39:P$54,0)</f>
        <v>16</v>
      </c>
      <c r="R39" s="19">
        <v>10.1</v>
      </c>
      <c r="S39">
        <f>RANK(R39,R$39:R$54,1)</f>
        <v>5</v>
      </c>
    </row>
    <row r="40" spans="1:19">
      <c r="B40" s="11">
        <v>50</v>
      </c>
      <c r="C40">
        <f t="shared" ref="C40:C54" si="2">RANK(B40,B$39:B$54,1)</f>
        <v>16</v>
      </c>
      <c r="D40" s="12">
        <v>69</v>
      </c>
      <c r="E40">
        <f t="shared" ref="E40:E54" si="3">RANK(D40,D$39:D$54,1)</f>
        <v>14</v>
      </c>
      <c r="F40" s="13">
        <v>25.793152894784008</v>
      </c>
      <c r="G40">
        <f t="shared" ref="G40:G54" si="4">RANK(F40,F$39:F$54,0)</f>
        <v>10</v>
      </c>
      <c r="H40" s="14">
        <v>45.842302479470618</v>
      </c>
      <c r="I40">
        <f t="shared" ref="I40:I54" si="5">RANK(H40,H$39:H$54,0)</f>
        <v>16</v>
      </c>
      <c r="J40" s="15">
        <v>11.27974930362117</v>
      </c>
      <c r="K40">
        <f t="shared" ref="K40:K54" si="6">RANK(J40,J$39:J$54,1)</f>
        <v>10</v>
      </c>
      <c r="L40" s="16">
        <v>10</v>
      </c>
      <c r="M40">
        <f t="shared" ref="M40:M54" si="7">RANK(L40,L$39:L$54,1)</f>
        <v>13</v>
      </c>
      <c r="N40" s="28">
        <v>53.615562465119979</v>
      </c>
      <c r="O40">
        <f t="shared" ref="O40:O54" si="8">RANK(N40,N$39:N$54,0)</f>
        <v>11</v>
      </c>
      <c r="P40" s="18">
        <v>35.029498525073741</v>
      </c>
      <c r="Q40">
        <f t="shared" ref="Q40:Q54" si="9">RANK(P40,P$39:P$54,0)</f>
        <v>11</v>
      </c>
      <c r="R40" s="19">
        <v>11.6</v>
      </c>
      <c r="S40">
        <f t="shared" ref="S40:S54" si="10">RANK(R40,R$39:R$54,1)</f>
        <v>7</v>
      </c>
    </row>
    <row r="41" spans="1:19">
      <c r="B41" s="11">
        <v>43</v>
      </c>
      <c r="C41">
        <f t="shared" si="2"/>
        <v>11</v>
      </c>
      <c r="D41" s="12">
        <v>55</v>
      </c>
      <c r="E41">
        <f t="shared" si="3"/>
        <v>5</v>
      </c>
      <c r="F41" s="13">
        <v>32.765803296504259</v>
      </c>
      <c r="G41">
        <f t="shared" si="4"/>
        <v>1</v>
      </c>
      <c r="H41" s="14">
        <v>61.39363047257784</v>
      </c>
      <c r="I41">
        <f t="shared" si="5"/>
        <v>5</v>
      </c>
      <c r="J41" s="15">
        <v>13.574697986577181</v>
      </c>
      <c r="K41">
        <f t="shared" si="6"/>
        <v>16</v>
      </c>
      <c r="L41" s="16">
        <v>4</v>
      </c>
      <c r="M41">
        <f t="shared" si="7"/>
        <v>4</v>
      </c>
      <c r="N41" s="28">
        <v>66.283388651809702</v>
      </c>
      <c r="O41">
        <f t="shared" si="8"/>
        <v>6</v>
      </c>
      <c r="P41" s="18">
        <v>44.896870554765286</v>
      </c>
      <c r="Q41">
        <f t="shared" si="9"/>
        <v>3</v>
      </c>
      <c r="R41" s="19">
        <v>17.7</v>
      </c>
      <c r="S41">
        <f t="shared" si="10"/>
        <v>15</v>
      </c>
    </row>
    <row r="42" spans="1:19">
      <c r="B42" s="11">
        <v>35</v>
      </c>
      <c r="C42">
        <f t="shared" si="2"/>
        <v>4</v>
      </c>
      <c r="D42" s="12">
        <v>52</v>
      </c>
      <c r="E42">
        <f t="shared" si="3"/>
        <v>3</v>
      </c>
      <c r="F42" s="13">
        <v>20.614359733530719</v>
      </c>
      <c r="G42">
        <f t="shared" si="4"/>
        <v>16</v>
      </c>
      <c r="H42" s="14">
        <v>58.57262393110063</v>
      </c>
      <c r="I42">
        <f t="shared" si="5"/>
        <v>8</v>
      </c>
      <c r="J42" s="15">
        <v>11.56064705882353</v>
      </c>
      <c r="K42">
        <f t="shared" si="6"/>
        <v>11</v>
      </c>
      <c r="L42" s="16">
        <v>4</v>
      </c>
      <c r="M42">
        <f t="shared" si="7"/>
        <v>4</v>
      </c>
      <c r="N42" s="28">
        <v>49.490805934814993</v>
      </c>
      <c r="O42">
        <f t="shared" si="8"/>
        <v>15</v>
      </c>
      <c r="P42" s="18">
        <v>35.510928794465194</v>
      </c>
      <c r="Q42">
        <f t="shared" si="9"/>
        <v>10</v>
      </c>
      <c r="R42" s="19">
        <v>19.3</v>
      </c>
      <c r="S42">
        <f t="shared" si="10"/>
        <v>16</v>
      </c>
    </row>
    <row r="43" spans="1:19">
      <c r="B43" s="11">
        <v>40</v>
      </c>
      <c r="C43">
        <f t="shared" si="2"/>
        <v>10</v>
      </c>
      <c r="D43" s="12">
        <v>56</v>
      </c>
      <c r="E43">
        <f t="shared" si="3"/>
        <v>7</v>
      </c>
      <c r="F43" s="13">
        <v>31.474042027194066</v>
      </c>
      <c r="G43">
        <f t="shared" si="4"/>
        <v>4</v>
      </c>
      <c r="H43" s="14">
        <v>68.489119101274767</v>
      </c>
      <c r="I43">
        <f t="shared" si="5"/>
        <v>2</v>
      </c>
      <c r="J43" s="15">
        <v>11.051756097560975</v>
      </c>
      <c r="K43">
        <f t="shared" si="6"/>
        <v>8</v>
      </c>
      <c r="L43" s="16">
        <v>8</v>
      </c>
      <c r="M43">
        <f t="shared" si="7"/>
        <v>12</v>
      </c>
      <c r="N43" s="28">
        <v>55.876021660892675</v>
      </c>
      <c r="O43">
        <f t="shared" si="8"/>
        <v>10</v>
      </c>
      <c r="P43" s="18">
        <v>36.914331842184922</v>
      </c>
      <c r="Q43">
        <f t="shared" si="9"/>
        <v>8</v>
      </c>
      <c r="R43" s="19">
        <v>10.8</v>
      </c>
      <c r="S43">
        <f t="shared" si="10"/>
        <v>6</v>
      </c>
    </row>
    <row r="44" spans="1:19">
      <c r="B44" s="11">
        <v>28</v>
      </c>
      <c r="C44">
        <f t="shared" si="2"/>
        <v>2</v>
      </c>
      <c r="D44" s="12">
        <v>49</v>
      </c>
      <c r="E44">
        <f t="shared" si="3"/>
        <v>1</v>
      </c>
      <c r="F44" s="13">
        <v>26.360004097940781</v>
      </c>
      <c r="G44">
        <f t="shared" si="4"/>
        <v>9</v>
      </c>
      <c r="H44" s="14">
        <v>59.317412314341453</v>
      </c>
      <c r="I44">
        <f t="shared" si="5"/>
        <v>7</v>
      </c>
      <c r="J44" s="15">
        <v>11.747285945072699</v>
      </c>
      <c r="K44">
        <f t="shared" si="6"/>
        <v>13</v>
      </c>
      <c r="L44" s="16">
        <v>7.0000000000000009</v>
      </c>
      <c r="M44">
        <f t="shared" si="7"/>
        <v>10</v>
      </c>
      <c r="N44" s="28">
        <v>70.982586810770457</v>
      </c>
      <c r="O44">
        <f t="shared" si="8"/>
        <v>2</v>
      </c>
      <c r="P44" s="18">
        <v>44.06519666026054</v>
      </c>
      <c r="Q44">
        <f t="shared" si="9"/>
        <v>4</v>
      </c>
      <c r="R44" s="19">
        <v>7.6</v>
      </c>
      <c r="S44">
        <f t="shared" si="10"/>
        <v>1</v>
      </c>
    </row>
    <row r="45" spans="1:19">
      <c r="B45" s="11">
        <v>31</v>
      </c>
      <c r="C45">
        <f t="shared" si="2"/>
        <v>3</v>
      </c>
      <c r="D45" s="12">
        <v>52</v>
      </c>
      <c r="E45">
        <f t="shared" si="3"/>
        <v>3</v>
      </c>
      <c r="F45" s="13">
        <v>27.348013096231622</v>
      </c>
      <c r="G45">
        <f t="shared" si="4"/>
        <v>7</v>
      </c>
      <c r="H45" s="14">
        <v>58.414585681077057</v>
      </c>
      <c r="I45">
        <f t="shared" si="5"/>
        <v>9</v>
      </c>
      <c r="J45" s="15">
        <v>11.675638722554888</v>
      </c>
      <c r="K45">
        <f t="shared" si="6"/>
        <v>12</v>
      </c>
      <c r="L45" s="16">
        <v>5</v>
      </c>
      <c r="M45">
        <f t="shared" si="7"/>
        <v>6</v>
      </c>
      <c r="N45" s="28">
        <v>67.052467875607249</v>
      </c>
      <c r="O45">
        <f t="shared" si="8"/>
        <v>4</v>
      </c>
      <c r="P45" s="18">
        <v>34.642262834785988</v>
      </c>
      <c r="Q45">
        <f t="shared" si="9"/>
        <v>12</v>
      </c>
      <c r="R45" s="19">
        <v>13.899999999999999</v>
      </c>
      <c r="S45">
        <f t="shared" si="10"/>
        <v>10</v>
      </c>
    </row>
    <row r="46" spans="1:19">
      <c r="B46" s="11">
        <v>24</v>
      </c>
      <c r="C46">
        <f t="shared" si="2"/>
        <v>1</v>
      </c>
      <c r="D46" s="12">
        <v>66</v>
      </c>
      <c r="E46">
        <f t="shared" si="3"/>
        <v>13</v>
      </c>
      <c r="F46" s="13">
        <v>23.606927710843376</v>
      </c>
      <c r="G46">
        <f t="shared" si="4"/>
        <v>12</v>
      </c>
      <c r="H46" s="14">
        <v>55.175926318916844</v>
      </c>
      <c r="I46">
        <f t="shared" si="5"/>
        <v>11</v>
      </c>
      <c r="J46" s="15">
        <v>8.8952577319587629</v>
      </c>
      <c r="K46">
        <f t="shared" si="6"/>
        <v>4</v>
      </c>
      <c r="L46" s="16">
        <v>11</v>
      </c>
      <c r="M46">
        <f t="shared" si="7"/>
        <v>15</v>
      </c>
      <c r="N46" s="29">
        <v>53.159882857264115</v>
      </c>
      <c r="O46">
        <f t="shared" si="8"/>
        <v>12</v>
      </c>
      <c r="P46" s="18">
        <v>42.549127795933956</v>
      </c>
      <c r="Q46">
        <f t="shared" si="9"/>
        <v>5</v>
      </c>
      <c r="R46" s="19">
        <v>8.6999999999999993</v>
      </c>
      <c r="S46">
        <f t="shared" si="10"/>
        <v>2</v>
      </c>
    </row>
    <row r="47" spans="1:19">
      <c r="B47" s="11">
        <v>39</v>
      </c>
      <c r="C47">
        <f t="shared" si="2"/>
        <v>7</v>
      </c>
      <c r="D47" s="12">
        <v>59</v>
      </c>
      <c r="E47">
        <f t="shared" si="3"/>
        <v>9</v>
      </c>
      <c r="F47" s="13">
        <v>31.744666207845835</v>
      </c>
      <c r="G47">
        <f t="shared" si="4"/>
        <v>2</v>
      </c>
      <c r="H47" s="14">
        <v>61.853686691356835</v>
      </c>
      <c r="I47">
        <f t="shared" si="5"/>
        <v>4</v>
      </c>
      <c r="J47" s="15">
        <v>9.2732258064516131</v>
      </c>
      <c r="K47">
        <f t="shared" si="6"/>
        <v>6</v>
      </c>
      <c r="L47" s="16">
        <v>5</v>
      </c>
      <c r="M47">
        <f t="shared" si="7"/>
        <v>6</v>
      </c>
      <c r="N47" s="29">
        <v>72.290895098840849</v>
      </c>
      <c r="O47">
        <f t="shared" si="8"/>
        <v>1</v>
      </c>
      <c r="P47" s="18">
        <v>51.12789187629263</v>
      </c>
      <c r="Q47">
        <f t="shared" si="9"/>
        <v>1</v>
      </c>
      <c r="R47" s="19">
        <v>8.8000000000000007</v>
      </c>
      <c r="S47">
        <f t="shared" si="10"/>
        <v>3</v>
      </c>
    </row>
    <row r="48" spans="1:19">
      <c r="B48" s="11">
        <v>39</v>
      </c>
      <c r="C48">
        <f t="shared" si="2"/>
        <v>7</v>
      </c>
      <c r="D48" s="12">
        <v>69</v>
      </c>
      <c r="E48">
        <f t="shared" si="3"/>
        <v>14</v>
      </c>
      <c r="F48" s="13">
        <v>31.210392902408117</v>
      </c>
      <c r="G48">
        <f t="shared" si="4"/>
        <v>5</v>
      </c>
      <c r="H48" s="14">
        <v>68.919675342849146</v>
      </c>
      <c r="I48">
        <f t="shared" si="5"/>
        <v>1</v>
      </c>
      <c r="J48" s="15">
        <v>7.4161812297734633</v>
      </c>
      <c r="K48">
        <f t="shared" si="6"/>
        <v>1</v>
      </c>
      <c r="L48" s="16">
        <v>2</v>
      </c>
      <c r="M48">
        <f t="shared" si="7"/>
        <v>1</v>
      </c>
      <c r="N48" s="28">
        <v>58.861600895605939</v>
      </c>
      <c r="O48">
        <f t="shared" si="8"/>
        <v>7</v>
      </c>
      <c r="P48" s="18">
        <v>36.12160649314302</v>
      </c>
      <c r="Q48">
        <f t="shared" si="9"/>
        <v>9</v>
      </c>
      <c r="R48" s="19">
        <v>9.1</v>
      </c>
      <c r="S48">
        <f t="shared" si="10"/>
        <v>4</v>
      </c>
    </row>
    <row r="49" spans="2:19">
      <c r="B49" s="11">
        <v>46</v>
      </c>
      <c r="C49">
        <f t="shared" si="2"/>
        <v>13</v>
      </c>
      <c r="D49" s="12">
        <v>58</v>
      </c>
      <c r="E49">
        <f t="shared" si="3"/>
        <v>8</v>
      </c>
      <c r="F49" s="13">
        <v>21.828330064866496</v>
      </c>
      <c r="G49">
        <f t="shared" si="4"/>
        <v>14</v>
      </c>
      <c r="H49" s="14">
        <v>48.551717119462666</v>
      </c>
      <c r="I49">
        <f t="shared" si="5"/>
        <v>15</v>
      </c>
      <c r="J49" s="15">
        <v>10.13982142857143</v>
      </c>
      <c r="K49">
        <f t="shared" si="6"/>
        <v>7</v>
      </c>
      <c r="L49" s="16">
        <v>3</v>
      </c>
      <c r="M49">
        <f t="shared" si="7"/>
        <v>2</v>
      </c>
      <c r="N49" s="28">
        <v>66.488290343508709</v>
      </c>
      <c r="O49">
        <f t="shared" si="8"/>
        <v>5</v>
      </c>
      <c r="P49" s="18">
        <v>32.650499722258736</v>
      </c>
      <c r="Q49">
        <f t="shared" si="9"/>
        <v>14</v>
      </c>
      <c r="R49" s="19">
        <v>13</v>
      </c>
      <c r="S49">
        <f t="shared" si="10"/>
        <v>9</v>
      </c>
    </row>
    <row r="50" spans="2:19">
      <c r="B50" s="11">
        <v>48</v>
      </c>
      <c r="C50">
        <f t="shared" si="2"/>
        <v>15</v>
      </c>
      <c r="D50" s="12">
        <v>59</v>
      </c>
      <c r="E50">
        <f t="shared" si="3"/>
        <v>9</v>
      </c>
      <c r="F50" s="13">
        <v>27.152483154479661</v>
      </c>
      <c r="G50">
        <f t="shared" si="4"/>
        <v>8</v>
      </c>
      <c r="H50" s="14">
        <v>61.057813973819222</v>
      </c>
      <c r="I50">
        <f t="shared" si="5"/>
        <v>6</v>
      </c>
      <c r="J50" s="15">
        <v>12.812815384615384</v>
      </c>
      <c r="K50">
        <f t="shared" si="6"/>
        <v>15</v>
      </c>
      <c r="L50" s="16">
        <v>28.999999999999996</v>
      </c>
      <c r="M50">
        <f t="shared" si="7"/>
        <v>16</v>
      </c>
      <c r="N50" s="28">
        <v>45.91989325235236</v>
      </c>
      <c r="O50">
        <f t="shared" si="8"/>
        <v>16</v>
      </c>
      <c r="P50" s="18">
        <v>32.967538592495458</v>
      </c>
      <c r="Q50">
        <f t="shared" si="9"/>
        <v>13</v>
      </c>
      <c r="R50" s="19">
        <v>15.600000000000001</v>
      </c>
      <c r="S50">
        <f t="shared" si="10"/>
        <v>13</v>
      </c>
    </row>
    <row r="51" spans="2:19">
      <c r="B51" s="11">
        <v>37</v>
      </c>
      <c r="C51">
        <f t="shared" si="2"/>
        <v>6</v>
      </c>
      <c r="D51" s="12">
        <v>49</v>
      </c>
      <c r="E51">
        <f t="shared" si="3"/>
        <v>1</v>
      </c>
      <c r="F51" s="13">
        <v>31.479140328697852</v>
      </c>
      <c r="G51">
        <f t="shared" si="4"/>
        <v>3</v>
      </c>
      <c r="H51" s="14">
        <v>53.642968696951179</v>
      </c>
      <c r="I51">
        <f t="shared" si="5"/>
        <v>14</v>
      </c>
      <c r="J51" s="15">
        <v>8.7299604743082995</v>
      </c>
      <c r="K51">
        <f t="shared" si="6"/>
        <v>3</v>
      </c>
      <c r="L51" s="16">
        <v>10</v>
      </c>
      <c r="M51">
        <f t="shared" si="7"/>
        <v>13</v>
      </c>
      <c r="N51" s="28">
        <v>67.053710871188969</v>
      </c>
      <c r="O51">
        <f t="shared" si="8"/>
        <v>3</v>
      </c>
      <c r="P51" s="18">
        <v>46.088816459564065</v>
      </c>
      <c r="Q51">
        <f t="shared" si="9"/>
        <v>2</v>
      </c>
      <c r="R51" s="19">
        <v>17.399999999999999</v>
      </c>
      <c r="S51">
        <f t="shared" si="10"/>
        <v>14</v>
      </c>
    </row>
    <row r="52" spans="2:19">
      <c r="B52" s="11">
        <v>46</v>
      </c>
      <c r="C52">
        <f t="shared" si="2"/>
        <v>13</v>
      </c>
      <c r="D52" s="12">
        <v>71</v>
      </c>
      <c r="E52">
        <f t="shared" si="3"/>
        <v>16</v>
      </c>
      <c r="F52" s="13">
        <v>21.698862132839373</v>
      </c>
      <c r="G52">
        <f t="shared" si="4"/>
        <v>15</v>
      </c>
      <c r="H52" s="14">
        <v>64.767313364021575</v>
      </c>
      <c r="I52">
        <f t="shared" si="5"/>
        <v>3</v>
      </c>
      <c r="J52" s="15">
        <v>7.7301671309192201</v>
      </c>
      <c r="K52">
        <f t="shared" si="6"/>
        <v>2</v>
      </c>
      <c r="L52" s="16">
        <v>3</v>
      </c>
      <c r="M52">
        <f t="shared" si="7"/>
        <v>2</v>
      </c>
      <c r="N52" s="28">
        <v>57.156239251187401</v>
      </c>
      <c r="O52">
        <f t="shared" si="8"/>
        <v>9</v>
      </c>
      <c r="P52" s="18">
        <v>39.665405472655017</v>
      </c>
      <c r="Q52">
        <f t="shared" si="9"/>
        <v>6</v>
      </c>
      <c r="R52" s="19">
        <v>15.1</v>
      </c>
      <c r="S52">
        <f t="shared" si="10"/>
        <v>12</v>
      </c>
    </row>
    <row r="53" spans="2:19">
      <c r="B53" s="11">
        <v>35</v>
      </c>
      <c r="C53">
        <f t="shared" si="2"/>
        <v>4</v>
      </c>
      <c r="D53" s="12">
        <v>59</v>
      </c>
      <c r="E53">
        <f t="shared" si="3"/>
        <v>9</v>
      </c>
      <c r="F53" s="13">
        <v>28.644292563500976</v>
      </c>
      <c r="G53">
        <f t="shared" si="4"/>
        <v>6</v>
      </c>
      <c r="H53" s="14">
        <v>54.986575375402879</v>
      </c>
      <c r="I53">
        <f t="shared" si="5"/>
        <v>12</v>
      </c>
      <c r="J53" s="15">
        <v>12.194373983739837</v>
      </c>
      <c r="K53">
        <f t="shared" si="6"/>
        <v>14</v>
      </c>
      <c r="L53" s="16">
        <v>5</v>
      </c>
      <c r="M53">
        <f t="shared" si="7"/>
        <v>6</v>
      </c>
      <c r="N53" s="28">
        <v>57.247866085791657</v>
      </c>
      <c r="O53">
        <f t="shared" si="8"/>
        <v>8</v>
      </c>
      <c r="P53" s="18">
        <v>37.182489022721676</v>
      </c>
      <c r="Q53">
        <f t="shared" si="9"/>
        <v>7</v>
      </c>
      <c r="R53" s="19">
        <v>12.6</v>
      </c>
      <c r="S53">
        <f t="shared" si="10"/>
        <v>8</v>
      </c>
    </row>
    <row r="54" spans="2:19">
      <c r="B54" s="11">
        <v>44</v>
      </c>
      <c r="C54">
        <f t="shared" si="2"/>
        <v>12</v>
      </c>
      <c r="D54" s="31">
        <v>55.826936496859702</v>
      </c>
      <c r="E54">
        <f t="shared" si="3"/>
        <v>6</v>
      </c>
      <c r="F54" s="13">
        <v>23.786300155176239</v>
      </c>
      <c r="G54">
        <f t="shared" si="4"/>
        <v>11</v>
      </c>
      <c r="H54" s="14">
        <v>57.356365276541801</v>
      </c>
      <c r="I54">
        <f t="shared" si="5"/>
        <v>10</v>
      </c>
      <c r="J54" s="15">
        <v>9.0039367816091946</v>
      </c>
      <c r="K54">
        <f t="shared" si="6"/>
        <v>5</v>
      </c>
      <c r="L54" s="16">
        <v>6</v>
      </c>
      <c r="M54">
        <f t="shared" si="7"/>
        <v>9</v>
      </c>
      <c r="N54" s="28">
        <v>51.68777657227146</v>
      </c>
      <c r="O54">
        <f t="shared" si="8"/>
        <v>13</v>
      </c>
      <c r="P54" s="18">
        <v>32.48771805780742</v>
      </c>
      <c r="Q54">
        <f t="shared" si="9"/>
        <v>15</v>
      </c>
      <c r="R54" s="19">
        <v>14</v>
      </c>
      <c r="S54">
        <f t="shared" si="10"/>
        <v>11</v>
      </c>
    </row>
    <row r="56" spans="2:19">
      <c r="B56" s="5" t="s">
        <v>10</v>
      </c>
      <c r="D56" s="5" t="s">
        <v>11</v>
      </c>
      <c r="F56" s="6" t="s">
        <v>12</v>
      </c>
      <c r="H56" s="6" t="s">
        <v>13</v>
      </c>
      <c r="J56" s="6" t="s">
        <v>14</v>
      </c>
      <c r="L56" s="7" t="s">
        <v>15</v>
      </c>
      <c r="N56" s="8" t="s">
        <v>16</v>
      </c>
      <c r="P56" s="9" t="s">
        <v>17</v>
      </c>
    </row>
    <row r="57" spans="2:19">
      <c r="B57" s="20">
        <v>10</v>
      </c>
      <c r="C57">
        <f>RANK(B57,B$57:B$72,0)</f>
        <v>9</v>
      </c>
      <c r="D57" s="21">
        <v>20</v>
      </c>
      <c r="E57">
        <f>RANK(D57,D$57:D$72,0)</f>
        <v>9</v>
      </c>
      <c r="F57" s="22">
        <v>15.605899999999998</v>
      </c>
      <c r="G57">
        <f>RANK(F57,F$57:F$72,1)</f>
        <v>16</v>
      </c>
      <c r="H57" s="23">
        <v>20</v>
      </c>
      <c r="I57">
        <f>RANK(H57,H$57:H$72,1)</f>
        <v>1</v>
      </c>
      <c r="J57" s="24">
        <v>13.8</v>
      </c>
      <c r="K57">
        <f>RANK(J57,J$57:J$72,1)</f>
        <v>7</v>
      </c>
      <c r="L57" s="25">
        <v>9.914700998428815</v>
      </c>
      <c r="M57">
        <f>RANK(L57,L$57:L$72,1)</f>
        <v>1</v>
      </c>
      <c r="N57" s="26">
        <v>14.926555371735098</v>
      </c>
      <c r="O57">
        <f>RANK(N57,N$57:N$72,0)</f>
        <v>6</v>
      </c>
      <c r="P57" s="27">
        <v>64.599999999999994</v>
      </c>
      <c r="Q57">
        <f>RANK(P57,P$57:P$72,1)</f>
        <v>12</v>
      </c>
    </row>
    <row r="58" spans="2:19">
      <c r="B58" s="20">
        <v>11</v>
      </c>
      <c r="C58">
        <f t="shared" ref="C58:C72" si="11">RANK(B58,B$57:B$72,0)</f>
        <v>8</v>
      </c>
      <c r="D58" s="21">
        <v>19</v>
      </c>
      <c r="E58">
        <f t="shared" ref="E58:E72" si="12">RANK(D58,D$57:D$72,0)</f>
        <v>11</v>
      </c>
      <c r="F58" s="22">
        <v>12.5197</v>
      </c>
      <c r="G58">
        <f t="shared" ref="G58:G72" si="13">RANK(F58,F$57:F$72,1)</f>
        <v>8</v>
      </c>
      <c r="H58" s="23">
        <v>37</v>
      </c>
      <c r="I58">
        <f t="shared" ref="I58:I72" si="14">RANK(H58,H$57:H$72,1)</f>
        <v>14</v>
      </c>
      <c r="J58" s="24">
        <v>14.1</v>
      </c>
      <c r="K58">
        <f t="shared" ref="K58:K72" si="15">RANK(J58,J$57:J$72,1)</f>
        <v>8</v>
      </c>
      <c r="L58" s="25">
        <v>20.370584332961553</v>
      </c>
      <c r="M58">
        <f t="shared" ref="M58:M72" si="16">RANK(L58,L$57:L$72,1)</f>
        <v>14</v>
      </c>
      <c r="N58" s="26">
        <v>16.102609760169162</v>
      </c>
      <c r="O58">
        <f t="shared" ref="O58:O72" si="17">RANK(N58,N$57:N$72,0)</f>
        <v>3</v>
      </c>
      <c r="P58" s="27">
        <v>38.299999999999997</v>
      </c>
      <c r="Q58">
        <f t="shared" ref="Q58:Q72" si="18">RANK(P58,P$57:P$72,1)</f>
        <v>2</v>
      </c>
    </row>
    <row r="59" spans="2:19">
      <c r="B59" s="20">
        <v>12</v>
      </c>
      <c r="C59">
        <f t="shared" si="11"/>
        <v>6</v>
      </c>
      <c r="D59" s="21">
        <v>28</v>
      </c>
      <c r="E59">
        <f t="shared" si="12"/>
        <v>3</v>
      </c>
      <c r="F59" s="22">
        <v>12.457699999999999</v>
      </c>
      <c r="G59">
        <f t="shared" si="13"/>
        <v>6</v>
      </c>
      <c r="H59" s="23">
        <v>37.9</v>
      </c>
      <c r="I59">
        <f t="shared" si="14"/>
        <v>15</v>
      </c>
      <c r="J59" s="24">
        <v>24.799999999999997</v>
      </c>
      <c r="K59">
        <f t="shared" si="15"/>
        <v>16</v>
      </c>
      <c r="L59" s="25">
        <v>22.878966679269826</v>
      </c>
      <c r="M59">
        <f t="shared" si="16"/>
        <v>16</v>
      </c>
      <c r="N59" s="26">
        <v>10.450583130995501</v>
      </c>
      <c r="O59">
        <f t="shared" si="17"/>
        <v>12</v>
      </c>
      <c r="P59" s="27">
        <v>38.700000000000003</v>
      </c>
      <c r="Q59">
        <f t="shared" si="18"/>
        <v>3</v>
      </c>
    </row>
    <row r="60" spans="2:19">
      <c r="B60" s="20">
        <v>8</v>
      </c>
      <c r="C60">
        <f t="shared" si="11"/>
        <v>13</v>
      </c>
      <c r="D60" s="21">
        <v>24</v>
      </c>
      <c r="E60">
        <f t="shared" si="12"/>
        <v>4</v>
      </c>
      <c r="F60" s="22">
        <v>13.002699999999999</v>
      </c>
      <c r="G60">
        <f t="shared" si="13"/>
        <v>10</v>
      </c>
      <c r="H60" s="23">
        <v>28.4</v>
      </c>
      <c r="I60">
        <f t="shared" si="14"/>
        <v>6</v>
      </c>
      <c r="J60" s="24">
        <v>12.2</v>
      </c>
      <c r="K60">
        <f t="shared" si="15"/>
        <v>6</v>
      </c>
      <c r="L60" s="25">
        <v>12.780574239098568</v>
      </c>
      <c r="M60">
        <f t="shared" si="16"/>
        <v>5</v>
      </c>
      <c r="N60" s="26">
        <v>12.046754360880756</v>
      </c>
      <c r="O60">
        <f t="shared" si="17"/>
        <v>9</v>
      </c>
      <c r="P60" s="27">
        <v>50.8</v>
      </c>
      <c r="Q60">
        <f t="shared" si="18"/>
        <v>6</v>
      </c>
    </row>
    <row r="61" spans="2:19">
      <c r="B61" s="20">
        <v>8</v>
      </c>
      <c r="C61">
        <f t="shared" si="11"/>
        <v>13</v>
      </c>
      <c r="D61" s="21">
        <v>19</v>
      </c>
      <c r="E61">
        <f t="shared" si="12"/>
        <v>11</v>
      </c>
      <c r="F61" s="22">
        <v>13.5427</v>
      </c>
      <c r="G61">
        <f t="shared" si="13"/>
        <v>11</v>
      </c>
      <c r="H61" s="23">
        <v>29.8</v>
      </c>
      <c r="I61">
        <f t="shared" si="14"/>
        <v>7</v>
      </c>
      <c r="J61" s="24">
        <v>19.600000000000001</v>
      </c>
      <c r="K61">
        <f t="shared" si="15"/>
        <v>15</v>
      </c>
      <c r="L61" s="25">
        <v>14.450028191495601</v>
      </c>
      <c r="M61">
        <f t="shared" si="16"/>
        <v>8</v>
      </c>
      <c r="N61" s="26">
        <v>12.13458477413689</v>
      </c>
      <c r="O61">
        <f t="shared" si="17"/>
        <v>8</v>
      </c>
      <c r="P61" s="27">
        <v>92.6</v>
      </c>
      <c r="Q61">
        <f t="shared" si="18"/>
        <v>16</v>
      </c>
    </row>
    <row r="62" spans="2:19">
      <c r="B62" s="20">
        <v>13</v>
      </c>
      <c r="C62">
        <f t="shared" si="11"/>
        <v>5</v>
      </c>
      <c r="D62" s="21">
        <v>21</v>
      </c>
      <c r="E62">
        <f t="shared" si="12"/>
        <v>5</v>
      </c>
      <c r="F62" s="22">
        <v>10.8543</v>
      </c>
      <c r="G62">
        <f t="shared" si="13"/>
        <v>3</v>
      </c>
      <c r="H62" s="23">
        <v>31</v>
      </c>
      <c r="I62">
        <f t="shared" si="14"/>
        <v>10</v>
      </c>
      <c r="J62" s="24">
        <v>10.5</v>
      </c>
      <c r="K62">
        <f t="shared" si="15"/>
        <v>2</v>
      </c>
      <c r="L62" s="25">
        <v>14.861706539993042</v>
      </c>
      <c r="M62">
        <f t="shared" si="16"/>
        <v>9</v>
      </c>
      <c r="N62" s="26">
        <v>4.1434499110847662</v>
      </c>
      <c r="O62">
        <f t="shared" si="17"/>
        <v>16</v>
      </c>
      <c r="P62" s="27">
        <v>64.900000000000006</v>
      </c>
      <c r="Q62">
        <f t="shared" si="18"/>
        <v>13</v>
      </c>
    </row>
    <row r="63" spans="2:19">
      <c r="B63" s="20">
        <v>5</v>
      </c>
      <c r="C63">
        <f t="shared" si="11"/>
        <v>16</v>
      </c>
      <c r="D63" s="21">
        <v>17</v>
      </c>
      <c r="E63">
        <f t="shared" si="12"/>
        <v>14</v>
      </c>
      <c r="F63" s="22">
        <v>15.082799999999999</v>
      </c>
      <c r="G63">
        <f t="shared" si="13"/>
        <v>15</v>
      </c>
      <c r="H63" s="23">
        <v>31.4</v>
      </c>
      <c r="I63">
        <f t="shared" si="14"/>
        <v>11</v>
      </c>
      <c r="J63" s="24">
        <v>12</v>
      </c>
      <c r="K63">
        <f t="shared" si="15"/>
        <v>4</v>
      </c>
      <c r="L63" s="25">
        <v>20.694434711971553</v>
      </c>
      <c r="M63">
        <f t="shared" si="16"/>
        <v>15</v>
      </c>
      <c r="N63" s="26">
        <v>19.376529148738719</v>
      </c>
      <c r="O63">
        <f t="shared" si="17"/>
        <v>1</v>
      </c>
      <c r="P63" s="27">
        <v>52.5</v>
      </c>
      <c r="Q63">
        <f t="shared" si="18"/>
        <v>8</v>
      </c>
    </row>
    <row r="64" spans="2:19">
      <c r="B64" s="20">
        <v>20</v>
      </c>
      <c r="C64">
        <f t="shared" si="11"/>
        <v>1</v>
      </c>
      <c r="D64" s="21">
        <v>32</v>
      </c>
      <c r="E64">
        <f t="shared" si="12"/>
        <v>1</v>
      </c>
      <c r="F64" s="22">
        <v>13.670299999999999</v>
      </c>
      <c r="G64">
        <f t="shared" si="13"/>
        <v>12</v>
      </c>
      <c r="H64" s="23">
        <v>25.6</v>
      </c>
      <c r="I64">
        <f t="shared" si="14"/>
        <v>4</v>
      </c>
      <c r="J64" s="24">
        <v>8.9</v>
      </c>
      <c r="K64">
        <f t="shared" si="15"/>
        <v>1</v>
      </c>
      <c r="L64" s="25">
        <v>10.084735086034273</v>
      </c>
      <c r="M64">
        <f t="shared" si="16"/>
        <v>2</v>
      </c>
      <c r="N64" s="26">
        <v>15.369740756481088</v>
      </c>
      <c r="O64">
        <f t="shared" si="17"/>
        <v>5</v>
      </c>
      <c r="P64" s="27">
        <v>46.3</v>
      </c>
      <c r="Q64">
        <f t="shared" si="18"/>
        <v>5</v>
      </c>
    </row>
    <row r="65" spans="1:22">
      <c r="B65" s="20">
        <v>16</v>
      </c>
      <c r="C65">
        <f t="shared" si="11"/>
        <v>3</v>
      </c>
      <c r="D65" s="21">
        <v>32</v>
      </c>
      <c r="E65">
        <f t="shared" si="12"/>
        <v>1</v>
      </c>
      <c r="F65" s="22">
        <v>10.053599999999999</v>
      </c>
      <c r="G65">
        <f t="shared" si="13"/>
        <v>1</v>
      </c>
      <c r="H65" s="23">
        <v>34.200000000000003</v>
      </c>
      <c r="I65">
        <f t="shared" si="14"/>
        <v>12</v>
      </c>
      <c r="J65" s="24">
        <v>14.3</v>
      </c>
      <c r="K65">
        <f t="shared" si="15"/>
        <v>9</v>
      </c>
      <c r="L65" s="25">
        <v>17.567349394962186</v>
      </c>
      <c r="M65">
        <f t="shared" si="16"/>
        <v>11</v>
      </c>
      <c r="N65" s="26">
        <v>19.096156001344838</v>
      </c>
      <c r="O65">
        <f t="shared" si="17"/>
        <v>2</v>
      </c>
      <c r="P65" s="27">
        <v>51</v>
      </c>
      <c r="Q65">
        <f t="shared" si="18"/>
        <v>7</v>
      </c>
    </row>
    <row r="66" spans="1:22">
      <c r="B66" s="20">
        <v>16</v>
      </c>
      <c r="C66">
        <f t="shared" si="11"/>
        <v>3</v>
      </c>
      <c r="D66" s="21">
        <v>20</v>
      </c>
      <c r="E66">
        <f t="shared" si="12"/>
        <v>9</v>
      </c>
      <c r="F66" s="22">
        <v>10.9998</v>
      </c>
      <c r="G66">
        <f t="shared" si="13"/>
        <v>4</v>
      </c>
      <c r="H66" s="23">
        <v>28</v>
      </c>
      <c r="I66">
        <f t="shared" si="14"/>
        <v>5</v>
      </c>
      <c r="J66" s="24">
        <v>12.1</v>
      </c>
      <c r="K66">
        <f t="shared" si="15"/>
        <v>5</v>
      </c>
      <c r="L66" s="25">
        <v>19.604521620853514</v>
      </c>
      <c r="M66">
        <f t="shared" si="16"/>
        <v>13</v>
      </c>
      <c r="N66" s="26">
        <v>10.668747213553278</v>
      </c>
      <c r="O66">
        <f t="shared" si="17"/>
        <v>11</v>
      </c>
      <c r="P66" s="27">
        <v>29.1</v>
      </c>
      <c r="Q66">
        <f t="shared" si="18"/>
        <v>1</v>
      </c>
    </row>
    <row r="67" spans="1:22">
      <c r="B67" s="20">
        <v>12</v>
      </c>
      <c r="C67">
        <f t="shared" si="11"/>
        <v>6</v>
      </c>
      <c r="D67" s="21">
        <v>13</v>
      </c>
      <c r="E67">
        <f t="shared" si="12"/>
        <v>16</v>
      </c>
      <c r="F67" s="22">
        <v>14.6867</v>
      </c>
      <c r="G67">
        <f t="shared" si="13"/>
        <v>14</v>
      </c>
      <c r="H67" s="23">
        <v>24.4</v>
      </c>
      <c r="I67">
        <f t="shared" si="14"/>
        <v>3</v>
      </c>
      <c r="J67" s="24">
        <v>15.8</v>
      </c>
      <c r="K67">
        <f t="shared" si="15"/>
        <v>10</v>
      </c>
      <c r="L67" s="25">
        <v>13.120398996062422</v>
      </c>
      <c r="M67">
        <f t="shared" si="16"/>
        <v>6</v>
      </c>
      <c r="N67" s="26">
        <v>15.829831359493534</v>
      </c>
      <c r="O67">
        <f t="shared" si="17"/>
        <v>4</v>
      </c>
      <c r="P67" s="27">
        <v>67.5</v>
      </c>
      <c r="Q67">
        <f t="shared" si="18"/>
        <v>15</v>
      </c>
    </row>
    <row r="68" spans="1:22">
      <c r="B68" s="20">
        <v>8</v>
      </c>
      <c r="C68">
        <f t="shared" si="11"/>
        <v>13</v>
      </c>
      <c r="D68" s="21">
        <v>17</v>
      </c>
      <c r="E68">
        <f t="shared" si="12"/>
        <v>14</v>
      </c>
      <c r="F68" s="22">
        <v>14.2134</v>
      </c>
      <c r="G68">
        <f t="shared" si="13"/>
        <v>13</v>
      </c>
      <c r="H68" s="23">
        <v>23.3</v>
      </c>
      <c r="I68">
        <f t="shared" si="14"/>
        <v>2</v>
      </c>
      <c r="J68" s="24">
        <v>17.3</v>
      </c>
      <c r="K68">
        <f t="shared" si="15"/>
        <v>12</v>
      </c>
      <c r="L68" s="25">
        <v>11.20455615533484</v>
      </c>
      <c r="M68">
        <f t="shared" si="16"/>
        <v>3</v>
      </c>
      <c r="N68" s="26">
        <v>7.8885915835563125</v>
      </c>
      <c r="O68">
        <f t="shared" si="17"/>
        <v>13</v>
      </c>
      <c r="P68" s="27">
        <v>45.5</v>
      </c>
      <c r="Q68">
        <f t="shared" si="18"/>
        <v>4</v>
      </c>
    </row>
    <row r="69" spans="1:22">
      <c r="B69" s="20">
        <v>9</v>
      </c>
      <c r="C69">
        <f t="shared" si="11"/>
        <v>11</v>
      </c>
      <c r="D69" s="21">
        <v>21</v>
      </c>
      <c r="E69">
        <f t="shared" si="12"/>
        <v>5</v>
      </c>
      <c r="F69" s="22">
        <v>10.765000000000001</v>
      </c>
      <c r="G69">
        <f t="shared" si="13"/>
        <v>2</v>
      </c>
      <c r="H69" s="23">
        <v>34.299999999999997</v>
      </c>
      <c r="I69">
        <f t="shared" si="14"/>
        <v>13</v>
      </c>
      <c r="J69" s="24">
        <v>11.7</v>
      </c>
      <c r="K69">
        <f t="shared" si="15"/>
        <v>3</v>
      </c>
      <c r="L69" s="25">
        <v>13.365320014737591</v>
      </c>
      <c r="M69">
        <f t="shared" si="16"/>
        <v>7</v>
      </c>
      <c r="N69" s="26">
        <v>7.4730999146029031</v>
      </c>
      <c r="O69">
        <f t="shared" si="17"/>
        <v>14</v>
      </c>
      <c r="P69" s="27">
        <v>54.9</v>
      </c>
      <c r="Q69">
        <f t="shared" si="18"/>
        <v>10</v>
      </c>
    </row>
    <row r="70" spans="1:22">
      <c r="B70" s="20">
        <v>10</v>
      </c>
      <c r="C70">
        <f t="shared" si="11"/>
        <v>9</v>
      </c>
      <c r="D70" s="21">
        <v>21</v>
      </c>
      <c r="E70">
        <f t="shared" si="12"/>
        <v>5</v>
      </c>
      <c r="F70" s="22">
        <v>12.210699999999999</v>
      </c>
      <c r="G70">
        <f t="shared" si="13"/>
        <v>5</v>
      </c>
      <c r="H70" s="23">
        <v>43.6</v>
      </c>
      <c r="I70">
        <f t="shared" si="14"/>
        <v>16</v>
      </c>
      <c r="J70" s="24">
        <v>19.399999999999999</v>
      </c>
      <c r="K70">
        <f t="shared" si="15"/>
        <v>14</v>
      </c>
      <c r="L70" s="25">
        <v>19.405905877917558</v>
      </c>
      <c r="M70">
        <f t="shared" si="16"/>
        <v>12</v>
      </c>
      <c r="N70" s="26">
        <v>5.526000082736938</v>
      </c>
      <c r="O70">
        <f t="shared" si="17"/>
        <v>15</v>
      </c>
      <c r="P70" s="27">
        <v>60.6</v>
      </c>
      <c r="Q70">
        <f t="shared" si="18"/>
        <v>11</v>
      </c>
    </row>
    <row r="71" spans="1:22">
      <c r="B71" s="20">
        <v>9</v>
      </c>
      <c r="C71">
        <f t="shared" si="11"/>
        <v>11</v>
      </c>
      <c r="D71" s="21">
        <v>18</v>
      </c>
      <c r="E71">
        <f t="shared" si="12"/>
        <v>13</v>
      </c>
      <c r="F71" s="22">
        <v>12.484300000000001</v>
      </c>
      <c r="G71">
        <f t="shared" si="13"/>
        <v>7</v>
      </c>
      <c r="H71" s="23">
        <v>30.2</v>
      </c>
      <c r="I71">
        <f t="shared" si="14"/>
        <v>8</v>
      </c>
      <c r="J71" s="24">
        <v>18.600000000000001</v>
      </c>
      <c r="K71">
        <f t="shared" si="15"/>
        <v>13</v>
      </c>
      <c r="L71" s="25">
        <v>16.238517297788658</v>
      </c>
      <c r="M71">
        <f t="shared" si="16"/>
        <v>10</v>
      </c>
      <c r="N71" s="26">
        <v>11.771608663582109</v>
      </c>
      <c r="O71">
        <f t="shared" si="17"/>
        <v>10</v>
      </c>
      <c r="P71" s="27">
        <v>65.8</v>
      </c>
      <c r="Q71">
        <f t="shared" si="18"/>
        <v>14</v>
      </c>
    </row>
    <row r="72" spans="1:22">
      <c r="B72" s="20">
        <v>20</v>
      </c>
      <c r="C72">
        <f t="shared" si="11"/>
        <v>1</v>
      </c>
      <c r="D72" s="21">
        <v>21</v>
      </c>
      <c r="E72">
        <f t="shared" si="12"/>
        <v>5</v>
      </c>
      <c r="F72" s="22">
        <v>12.892799999999999</v>
      </c>
      <c r="G72">
        <f t="shared" si="13"/>
        <v>9</v>
      </c>
      <c r="H72" s="32">
        <v>30.6</v>
      </c>
      <c r="I72">
        <f t="shared" si="14"/>
        <v>9</v>
      </c>
      <c r="J72" s="24">
        <v>17.100000000000001</v>
      </c>
      <c r="K72">
        <f t="shared" si="15"/>
        <v>11</v>
      </c>
      <c r="L72" s="25">
        <v>11.956678358710873</v>
      </c>
      <c r="M72">
        <f t="shared" si="16"/>
        <v>4</v>
      </c>
      <c r="N72" s="26">
        <v>12.750927745033835</v>
      </c>
      <c r="O72">
        <f t="shared" si="17"/>
        <v>7</v>
      </c>
      <c r="P72" s="27">
        <v>53.6</v>
      </c>
      <c r="Q72">
        <f t="shared" si="18"/>
        <v>9</v>
      </c>
    </row>
    <row r="76" spans="1:22" ht="16.5">
      <c r="A76" s="1" t="s">
        <v>0</v>
      </c>
      <c r="B76" t="s">
        <v>81</v>
      </c>
      <c r="C76" t="s">
        <v>67</v>
      </c>
      <c r="I76" s="119"/>
      <c r="M76" s="119"/>
    </row>
    <row r="77" spans="1:22">
      <c r="A77" s="10" t="s">
        <v>26</v>
      </c>
      <c r="B77">
        <v>89</v>
      </c>
      <c r="C77">
        <v>1</v>
      </c>
      <c r="D77" s="52">
        <f>B77/16</f>
        <v>5.5625</v>
      </c>
      <c r="I77" s="51"/>
      <c r="J77" s="162"/>
      <c r="U77" s="178" t="s">
        <v>67</v>
      </c>
      <c r="V77" s="1" t="s">
        <v>0</v>
      </c>
    </row>
    <row r="78" spans="1:22">
      <c r="A78" s="10" t="s">
        <v>27</v>
      </c>
      <c r="B78">
        <v>102.5</v>
      </c>
      <c r="C78">
        <v>2</v>
      </c>
      <c r="D78" s="52">
        <f t="shared" ref="D78:D92" si="19">B78/16</f>
        <v>6.40625</v>
      </c>
      <c r="I78" s="51"/>
      <c r="J78" s="162"/>
      <c r="U78" s="178">
        <v>1</v>
      </c>
      <c r="V78" s="10" t="s">
        <v>26</v>
      </c>
    </row>
    <row r="79" spans="1:22">
      <c r="A79" s="10" t="s">
        <v>25</v>
      </c>
      <c r="B79">
        <v>107</v>
      </c>
      <c r="C79">
        <v>3</v>
      </c>
      <c r="D79" s="52">
        <f t="shared" si="19"/>
        <v>6.6875</v>
      </c>
      <c r="I79" s="51"/>
      <c r="J79" s="162"/>
      <c r="U79" s="178">
        <v>2</v>
      </c>
      <c r="V79" s="10" t="s">
        <v>27</v>
      </c>
    </row>
    <row r="80" spans="1:22">
      <c r="A80" s="10" t="s">
        <v>23</v>
      </c>
      <c r="B80">
        <v>114.5</v>
      </c>
      <c r="C80">
        <v>4</v>
      </c>
      <c r="D80" s="52">
        <f t="shared" si="19"/>
        <v>7.15625</v>
      </c>
      <c r="I80" s="51"/>
      <c r="J80" s="162"/>
      <c r="U80" s="178">
        <v>3</v>
      </c>
      <c r="V80" s="10" t="s">
        <v>25</v>
      </c>
    </row>
    <row r="81" spans="1:22">
      <c r="A81" s="10" t="s">
        <v>30</v>
      </c>
      <c r="B81">
        <v>127</v>
      </c>
      <c r="C81">
        <v>5</v>
      </c>
      <c r="D81" s="52">
        <f t="shared" si="19"/>
        <v>7.9375</v>
      </c>
      <c r="I81" s="51"/>
      <c r="J81" s="162"/>
      <c r="U81" s="178">
        <v>4</v>
      </c>
      <c r="V81" s="10" t="s">
        <v>23</v>
      </c>
    </row>
    <row r="82" spans="1:22">
      <c r="A82" s="10" t="s">
        <v>20</v>
      </c>
      <c r="B82">
        <v>144</v>
      </c>
      <c r="C82">
        <v>6</v>
      </c>
      <c r="D82" s="52">
        <f t="shared" si="19"/>
        <v>9</v>
      </c>
      <c r="I82" s="51"/>
      <c r="J82" s="162"/>
      <c r="U82" s="178">
        <v>5</v>
      </c>
      <c r="V82" s="10" t="s">
        <v>30</v>
      </c>
    </row>
    <row r="83" spans="1:22">
      <c r="A83" s="10" t="s">
        <v>21</v>
      </c>
      <c r="B83">
        <v>148.5</v>
      </c>
      <c r="C83">
        <v>7</v>
      </c>
      <c r="D83" s="52">
        <f t="shared" si="19"/>
        <v>9.28125</v>
      </c>
      <c r="I83" s="51"/>
      <c r="J83" s="162"/>
      <c r="U83" s="178">
        <v>6</v>
      </c>
      <c r="V83" s="10" t="s">
        <v>20</v>
      </c>
    </row>
    <row r="84" spans="1:22">
      <c r="A84" s="30" t="s">
        <v>33</v>
      </c>
      <c r="B84">
        <v>149</v>
      </c>
      <c r="C84">
        <v>8</v>
      </c>
      <c r="D84" s="52">
        <f t="shared" si="19"/>
        <v>9.3125</v>
      </c>
      <c r="I84" s="33"/>
      <c r="J84" s="162"/>
      <c r="U84" s="178">
        <v>7</v>
      </c>
      <c r="V84" s="10" t="s">
        <v>21</v>
      </c>
    </row>
    <row r="85" spans="1:22">
      <c r="A85" s="10" t="s">
        <v>24</v>
      </c>
      <c r="B85">
        <v>152</v>
      </c>
      <c r="C85">
        <v>9</v>
      </c>
      <c r="D85" s="52">
        <f t="shared" si="19"/>
        <v>9.5</v>
      </c>
      <c r="I85" s="51"/>
      <c r="J85" s="162"/>
      <c r="U85" s="178">
        <v>8</v>
      </c>
      <c r="V85" s="30" t="s">
        <v>33</v>
      </c>
    </row>
    <row r="86" spans="1:22">
      <c r="A86" s="10" t="s">
        <v>22</v>
      </c>
      <c r="B86">
        <v>157.5</v>
      </c>
      <c r="C86">
        <v>10</v>
      </c>
      <c r="D86" s="52">
        <f t="shared" si="19"/>
        <v>9.84375</v>
      </c>
      <c r="I86" s="51"/>
      <c r="J86" s="162"/>
      <c r="U86" s="178">
        <v>9</v>
      </c>
      <c r="V86" s="10" t="s">
        <v>24</v>
      </c>
    </row>
    <row r="87" spans="1:22">
      <c r="A87" s="10" t="s">
        <v>18</v>
      </c>
      <c r="B87">
        <v>162.5</v>
      </c>
      <c r="C87">
        <v>11</v>
      </c>
      <c r="D87" s="52">
        <f t="shared" si="19"/>
        <v>10.15625</v>
      </c>
      <c r="I87" s="51"/>
      <c r="J87" s="162"/>
      <c r="U87" s="178">
        <v>10</v>
      </c>
      <c r="V87" s="10" t="s">
        <v>22</v>
      </c>
    </row>
    <row r="88" spans="1:22">
      <c r="A88" s="10" t="s">
        <v>28</v>
      </c>
      <c r="B88">
        <v>162.5</v>
      </c>
      <c r="C88">
        <v>12</v>
      </c>
      <c r="D88" s="52">
        <f t="shared" si="19"/>
        <v>10.15625</v>
      </c>
      <c r="I88" s="51"/>
      <c r="J88" s="162"/>
      <c r="U88" s="178">
        <v>11</v>
      </c>
      <c r="V88" s="10" t="s">
        <v>18</v>
      </c>
    </row>
    <row r="89" spans="1:22">
      <c r="A89" s="10" t="s">
        <v>32</v>
      </c>
      <c r="B89">
        <v>163</v>
      </c>
      <c r="C89">
        <v>13</v>
      </c>
      <c r="D89" s="52">
        <f t="shared" si="19"/>
        <v>10.1875</v>
      </c>
      <c r="I89" s="51"/>
      <c r="J89" s="162"/>
      <c r="U89" s="178">
        <v>12</v>
      </c>
      <c r="V89" s="10" t="s">
        <v>28</v>
      </c>
    </row>
    <row r="90" spans="1:22">
      <c r="A90" s="10" t="s">
        <v>31</v>
      </c>
      <c r="B90">
        <v>168</v>
      </c>
      <c r="C90">
        <v>14</v>
      </c>
      <c r="D90" s="52">
        <f t="shared" si="19"/>
        <v>10.5</v>
      </c>
      <c r="I90" s="51"/>
      <c r="J90" s="162"/>
      <c r="U90" s="178">
        <v>13</v>
      </c>
      <c r="V90" s="10" t="s">
        <v>32</v>
      </c>
    </row>
    <row r="91" spans="1:22">
      <c r="A91" s="10" t="s">
        <v>19</v>
      </c>
      <c r="B91">
        <v>177.5</v>
      </c>
      <c r="C91">
        <v>15</v>
      </c>
      <c r="D91" s="52">
        <f t="shared" si="19"/>
        <v>11.09375</v>
      </c>
      <c r="I91" s="51"/>
      <c r="J91" s="162"/>
      <c r="U91" s="178">
        <v>14</v>
      </c>
      <c r="V91" s="10" t="s">
        <v>31</v>
      </c>
    </row>
    <row r="92" spans="1:22">
      <c r="A92" s="10" t="s">
        <v>29</v>
      </c>
      <c r="B92">
        <v>187.5</v>
      </c>
      <c r="C92">
        <v>16</v>
      </c>
      <c r="D92" s="52">
        <f t="shared" si="19"/>
        <v>11.71875</v>
      </c>
      <c r="I92" s="51"/>
      <c r="J92" s="162"/>
      <c r="U92" s="178">
        <v>15</v>
      </c>
      <c r="V92" s="10" t="s">
        <v>19</v>
      </c>
    </row>
    <row r="93" spans="1:22">
      <c r="U93" s="178">
        <v>16</v>
      </c>
      <c r="V93" s="10" t="s"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20E8-5D5E-49CE-A925-404D52975615}">
  <dimension ref="A1:T60"/>
  <sheetViews>
    <sheetView topLeftCell="A54" workbookViewId="0">
      <selection activeCell="F64" sqref="F64"/>
    </sheetView>
  </sheetViews>
  <sheetFormatPr defaultRowHeight="14.5"/>
  <cols>
    <col min="1" max="1" width="16.90625" customWidth="1"/>
    <col min="2" max="2" width="9.2695312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spans="1:18">
      <c r="A2" s="10" t="s">
        <v>18</v>
      </c>
      <c r="B2" s="11">
        <v>39</v>
      </c>
      <c r="C2" s="12">
        <v>62</v>
      </c>
      <c r="D2" s="13">
        <v>22.913825170489766</v>
      </c>
      <c r="E2" s="14">
        <v>54.604695934599015</v>
      </c>
      <c r="F2" s="15">
        <v>11.109129554655873</v>
      </c>
      <c r="G2" s="16">
        <v>7.0000000000000009</v>
      </c>
      <c r="H2" s="17">
        <v>51.384507778658808</v>
      </c>
      <c r="I2" s="18">
        <v>29.951212418153549</v>
      </c>
      <c r="J2" s="19">
        <v>10.1</v>
      </c>
      <c r="K2" s="20">
        <v>10</v>
      </c>
      <c r="L2" s="21">
        <v>20</v>
      </c>
      <c r="M2" s="22">
        <v>15.605899999999998</v>
      </c>
      <c r="N2" s="23">
        <v>20</v>
      </c>
      <c r="O2" s="24">
        <v>13.8</v>
      </c>
      <c r="P2" s="25">
        <v>9.914700998428815</v>
      </c>
      <c r="Q2" s="26">
        <v>14.926555371735098</v>
      </c>
      <c r="R2" s="27">
        <v>64.599999999999994</v>
      </c>
    </row>
    <row r="3" spans="1:18">
      <c r="A3" s="10" t="s">
        <v>19</v>
      </c>
      <c r="B3" s="11">
        <v>50</v>
      </c>
      <c r="C3" s="12">
        <v>69</v>
      </c>
      <c r="D3" s="13">
        <v>25.793152894784008</v>
      </c>
      <c r="E3" s="14">
        <v>45.842302479470618</v>
      </c>
      <c r="F3" s="15">
        <v>11.27974930362117</v>
      </c>
      <c r="G3" s="16">
        <v>10</v>
      </c>
      <c r="H3" s="28">
        <v>53.615562465119979</v>
      </c>
      <c r="I3" s="18">
        <v>35.029498525073741</v>
      </c>
      <c r="J3" s="19">
        <v>11.6</v>
      </c>
      <c r="K3" s="20">
        <v>11</v>
      </c>
      <c r="L3" s="21">
        <v>19</v>
      </c>
      <c r="M3" s="22">
        <v>12.5197</v>
      </c>
      <c r="N3" s="23">
        <v>37</v>
      </c>
      <c r="O3" s="24">
        <v>14.1</v>
      </c>
      <c r="P3" s="25">
        <v>20.370584332961553</v>
      </c>
      <c r="Q3" s="26">
        <v>16.102609760169162</v>
      </c>
      <c r="R3" s="27">
        <v>38.299999999999997</v>
      </c>
    </row>
    <row r="4" spans="1:18">
      <c r="A4" s="10" t="s">
        <v>20</v>
      </c>
      <c r="B4" s="11">
        <v>43</v>
      </c>
      <c r="C4" s="12">
        <v>55</v>
      </c>
      <c r="D4" s="13">
        <v>32.765803296504259</v>
      </c>
      <c r="E4" s="14">
        <v>61.39363047257784</v>
      </c>
      <c r="F4" s="15">
        <v>13.574697986577181</v>
      </c>
      <c r="G4" s="16">
        <v>4</v>
      </c>
      <c r="H4" s="28">
        <v>66.283388651809702</v>
      </c>
      <c r="I4" s="18">
        <v>44.896870554765286</v>
      </c>
      <c r="J4" s="19">
        <v>17.7</v>
      </c>
      <c r="K4" s="20">
        <v>12</v>
      </c>
      <c r="L4" s="21">
        <v>28</v>
      </c>
      <c r="M4" s="22">
        <v>12.457699999999999</v>
      </c>
      <c r="N4" s="23">
        <v>37.9</v>
      </c>
      <c r="O4" s="24">
        <v>24.799999999999997</v>
      </c>
      <c r="P4" s="25">
        <v>22.878966679269826</v>
      </c>
      <c r="Q4" s="26">
        <v>10.450583130995501</v>
      </c>
      <c r="R4" s="27">
        <v>38.700000000000003</v>
      </c>
    </row>
    <row r="5" spans="1:18">
      <c r="A5" s="10" t="s">
        <v>21</v>
      </c>
      <c r="B5" s="11">
        <v>35</v>
      </c>
      <c r="C5" s="12">
        <v>52</v>
      </c>
      <c r="D5" s="13">
        <v>20.614359733530719</v>
      </c>
      <c r="E5" s="14">
        <v>58.57262393110063</v>
      </c>
      <c r="F5" s="15">
        <v>11.56064705882353</v>
      </c>
      <c r="G5" s="16">
        <v>4</v>
      </c>
      <c r="H5" s="28">
        <v>49.490805934814993</v>
      </c>
      <c r="I5" s="18">
        <v>35.510928794465194</v>
      </c>
      <c r="J5" s="19">
        <v>19.3</v>
      </c>
      <c r="K5" s="20">
        <v>8</v>
      </c>
      <c r="L5" s="21">
        <v>24</v>
      </c>
      <c r="M5" s="22">
        <v>13.002699999999999</v>
      </c>
      <c r="N5" s="23">
        <v>28.4</v>
      </c>
      <c r="O5" s="24">
        <v>12.2</v>
      </c>
      <c r="P5" s="25">
        <v>12.780574239098568</v>
      </c>
      <c r="Q5" s="26">
        <v>12.046754360880756</v>
      </c>
      <c r="R5" s="27">
        <v>50.8</v>
      </c>
    </row>
    <row r="6" spans="1:18">
      <c r="A6" s="10" t="s">
        <v>22</v>
      </c>
      <c r="B6" s="11">
        <v>40</v>
      </c>
      <c r="C6" s="12">
        <v>56</v>
      </c>
      <c r="D6" s="13">
        <v>31.474042027194066</v>
      </c>
      <c r="E6" s="14">
        <v>68.489119101274767</v>
      </c>
      <c r="F6" s="15">
        <v>11.051756097560975</v>
      </c>
      <c r="G6" s="16">
        <v>8</v>
      </c>
      <c r="H6" s="28">
        <v>55.876021660892675</v>
      </c>
      <c r="I6" s="18">
        <v>36.914331842184922</v>
      </c>
      <c r="J6" s="19">
        <v>10.8</v>
      </c>
      <c r="K6" s="20">
        <v>8</v>
      </c>
      <c r="L6" s="21">
        <v>19</v>
      </c>
      <c r="M6" s="22">
        <v>13.5427</v>
      </c>
      <c r="N6" s="23">
        <v>29.8</v>
      </c>
      <c r="O6" s="24">
        <v>19.600000000000001</v>
      </c>
      <c r="P6" s="25">
        <v>14.450028191495601</v>
      </c>
      <c r="Q6" s="26">
        <v>12.13458477413689</v>
      </c>
      <c r="R6" s="27">
        <v>92.6</v>
      </c>
    </row>
    <row r="7" spans="1:18">
      <c r="A7" s="10" t="s">
        <v>23</v>
      </c>
      <c r="B7" s="11">
        <v>28</v>
      </c>
      <c r="C7" s="12">
        <v>49</v>
      </c>
      <c r="D7" s="13">
        <v>26.360004097940781</v>
      </c>
      <c r="E7" s="14">
        <v>59.317412314341453</v>
      </c>
      <c r="F7" s="15">
        <v>11.747285945072699</v>
      </c>
      <c r="G7" s="16">
        <v>7.0000000000000009</v>
      </c>
      <c r="H7" s="28">
        <v>70.982586810770457</v>
      </c>
      <c r="I7" s="18">
        <v>44.06519666026054</v>
      </c>
      <c r="J7" s="19">
        <v>7.6</v>
      </c>
      <c r="K7" s="20">
        <v>13</v>
      </c>
      <c r="L7" s="21">
        <v>21</v>
      </c>
      <c r="M7" s="22">
        <v>10.8543</v>
      </c>
      <c r="N7" s="23">
        <v>31</v>
      </c>
      <c r="O7" s="24">
        <v>10.5</v>
      </c>
      <c r="P7" s="25">
        <v>14.861706539993042</v>
      </c>
      <c r="Q7" s="26">
        <v>4.1434499110847662</v>
      </c>
      <c r="R7" s="27">
        <v>64.900000000000006</v>
      </c>
    </row>
    <row r="8" spans="1:18">
      <c r="A8" s="10" t="s">
        <v>24</v>
      </c>
      <c r="B8" s="11">
        <v>31</v>
      </c>
      <c r="C8" s="12">
        <v>52</v>
      </c>
      <c r="D8" s="13">
        <v>27.348013096231622</v>
      </c>
      <c r="E8" s="14">
        <v>58.414585681077057</v>
      </c>
      <c r="F8" s="15">
        <v>11.675638722554888</v>
      </c>
      <c r="G8" s="16">
        <v>5</v>
      </c>
      <c r="H8" s="28">
        <v>67.052467875607249</v>
      </c>
      <c r="I8" s="18">
        <v>34.642262834785988</v>
      </c>
      <c r="J8" s="19">
        <v>13.899999999999999</v>
      </c>
      <c r="K8" s="20">
        <v>5</v>
      </c>
      <c r="L8" s="21">
        <v>17</v>
      </c>
      <c r="M8" s="22">
        <v>15.082799999999999</v>
      </c>
      <c r="N8" s="23">
        <v>31.4</v>
      </c>
      <c r="O8" s="24">
        <v>12</v>
      </c>
      <c r="P8" s="25">
        <v>20.694434711971553</v>
      </c>
      <c r="Q8" s="26">
        <v>19.376529148738719</v>
      </c>
      <c r="R8" s="27">
        <v>52.5</v>
      </c>
    </row>
    <row r="9" spans="1:18">
      <c r="A9" s="10" t="s">
        <v>25</v>
      </c>
      <c r="B9" s="11">
        <v>24</v>
      </c>
      <c r="C9" s="12">
        <v>66</v>
      </c>
      <c r="D9" s="13">
        <v>23.606927710843376</v>
      </c>
      <c r="E9" s="14">
        <v>55.175926318916844</v>
      </c>
      <c r="F9" s="15">
        <v>8.8952577319587629</v>
      </c>
      <c r="G9" s="16">
        <v>11</v>
      </c>
      <c r="H9" s="29">
        <v>53.159882857264115</v>
      </c>
      <c r="I9" s="18">
        <v>42.549127795933956</v>
      </c>
      <c r="J9" s="19">
        <v>8.6999999999999993</v>
      </c>
      <c r="K9" s="20">
        <v>20</v>
      </c>
      <c r="L9" s="21">
        <v>32</v>
      </c>
      <c r="M9" s="22">
        <v>13.670299999999999</v>
      </c>
      <c r="N9" s="23">
        <v>25.6</v>
      </c>
      <c r="O9" s="24">
        <v>8.9</v>
      </c>
      <c r="P9" s="25">
        <v>10.084735086034273</v>
      </c>
      <c r="Q9" s="26">
        <v>15.369740756481088</v>
      </c>
      <c r="R9" s="27">
        <v>46.3</v>
      </c>
    </row>
    <row r="10" spans="1:18">
      <c r="A10" s="10" t="s">
        <v>26</v>
      </c>
      <c r="B10" s="11">
        <v>39</v>
      </c>
      <c r="C10" s="12">
        <v>59</v>
      </c>
      <c r="D10" s="13">
        <v>31.744666207845835</v>
      </c>
      <c r="E10" s="14">
        <v>61.853686691356835</v>
      </c>
      <c r="F10" s="15">
        <v>9.2732258064516131</v>
      </c>
      <c r="G10" s="16">
        <v>5</v>
      </c>
      <c r="H10" s="29">
        <v>72.290895098840849</v>
      </c>
      <c r="I10" s="18">
        <v>51.12789187629263</v>
      </c>
      <c r="J10" s="19">
        <v>8.8000000000000007</v>
      </c>
      <c r="K10" s="20">
        <v>16</v>
      </c>
      <c r="L10" s="21">
        <v>32</v>
      </c>
      <c r="M10" s="22">
        <v>10.053599999999999</v>
      </c>
      <c r="N10" s="23">
        <v>34.200000000000003</v>
      </c>
      <c r="O10" s="24">
        <v>14.3</v>
      </c>
      <c r="P10" s="25">
        <v>17.567349394962186</v>
      </c>
      <c r="Q10" s="26">
        <v>19.096156001344838</v>
      </c>
      <c r="R10" s="27">
        <v>51</v>
      </c>
    </row>
    <row r="11" spans="1:18">
      <c r="A11" s="10" t="s">
        <v>27</v>
      </c>
      <c r="B11" s="11">
        <v>39</v>
      </c>
      <c r="C11" s="12">
        <v>69</v>
      </c>
      <c r="D11" s="13">
        <v>31.210392902408117</v>
      </c>
      <c r="E11" s="14">
        <v>68.919675342849146</v>
      </c>
      <c r="F11" s="15">
        <v>7.4161812297734633</v>
      </c>
      <c r="G11" s="16">
        <v>2</v>
      </c>
      <c r="H11" s="28">
        <v>58.861600895605939</v>
      </c>
      <c r="I11" s="18">
        <v>36.12160649314302</v>
      </c>
      <c r="J11" s="19">
        <v>9.1</v>
      </c>
      <c r="K11" s="20">
        <v>16</v>
      </c>
      <c r="L11" s="21">
        <v>20</v>
      </c>
      <c r="M11" s="22">
        <v>10.9998</v>
      </c>
      <c r="N11" s="23">
        <v>28</v>
      </c>
      <c r="O11" s="24">
        <v>12.1</v>
      </c>
      <c r="P11" s="25">
        <v>19.604521620853514</v>
      </c>
      <c r="Q11" s="26">
        <v>10.668747213553278</v>
      </c>
      <c r="R11" s="27">
        <v>29.1</v>
      </c>
    </row>
    <row r="12" spans="1:18">
      <c r="A12" s="10" t="s">
        <v>28</v>
      </c>
      <c r="B12" s="11">
        <v>46</v>
      </c>
      <c r="C12" s="12">
        <v>58</v>
      </c>
      <c r="D12" s="13">
        <v>21.828330064866496</v>
      </c>
      <c r="E12" s="14">
        <v>48.551717119462666</v>
      </c>
      <c r="F12" s="15">
        <v>10.13982142857143</v>
      </c>
      <c r="G12" s="16">
        <v>3</v>
      </c>
      <c r="H12" s="28">
        <v>66.488290343508709</v>
      </c>
      <c r="I12" s="18">
        <v>32.650499722258736</v>
      </c>
      <c r="J12" s="19">
        <v>13</v>
      </c>
      <c r="K12" s="20">
        <v>12</v>
      </c>
      <c r="L12" s="21">
        <v>13</v>
      </c>
      <c r="M12" s="22">
        <v>14.6867</v>
      </c>
      <c r="N12" s="23">
        <v>24.4</v>
      </c>
      <c r="O12" s="24">
        <v>15.8</v>
      </c>
      <c r="P12" s="25">
        <v>13.120398996062422</v>
      </c>
      <c r="Q12" s="26">
        <v>15.829831359493534</v>
      </c>
      <c r="R12" s="27">
        <v>67.5</v>
      </c>
    </row>
    <row r="13" spans="1:18">
      <c r="A13" s="10" t="s">
        <v>29</v>
      </c>
      <c r="B13" s="11">
        <v>48</v>
      </c>
      <c r="C13" s="12">
        <v>59</v>
      </c>
      <c r="D13" s="13">
        <v>27.152483154479661</v>
      </c>
      <c r="E13" s="14">
        <v>61.057813973819222</v>
      </c>
      <c r="F13" s="15">
        <v>12.812815384615384</v>
      </c>
      <c r="G13" s="16">
        <v>28.999999999999996</v>
      </c>
      <c r="H13" s="28">
        <v>45.91989325235236</v>
      </c>
      <c r="I13" s="18">
        <v>32.967538592495458</v>
      </c>
      <c r="J13" s="19">
        <v>15.600000000000001</v>
      </c>
      <c r="K13" s="20">
        <v>8</v>
      </c>
      <c r="L13" s="21">
        <v>17</v>
      </c>
      <c r="M13" s="22">
        <v>14.2134</v>
      </c>
      <c r="N13" s="23">
        <v>23.3</v>
      </c>
      <c r="O13" s="24">
        <v>17.3</v>
      </c>
      <c r="P13" s="25">
        <v>11.20455615533484</v>
      </c>
      <c r="Q13" s="26">
        <v>7.8885915835563125</v>
      </c>
      <c r="R13" s="27">
        <v>45.5</v>
      </c>
    </row>
    <row r="14" spans="1:18">
      <c r="A14" s="10" t="s">
        <v>30</v>
      </c>
      <c r="B14" s="11">
        <v>37</v>
      </c>
      <c r="C14" s="12">
        <v>49</v>
      </c>
      <c r="D14" s="13">
        <v>31.479140328697852</v>
      </c>
      <c r="E14" s="14">
        <v>53.642968696951179</v>
      </c>
      <c r="F14" s="15">
        <v>8.7299604743082995</v>
      </c>
      <c r="G14" s="16">
        <v>10</v>
      </c>
      <c r="H14" s="28">
        <v>67.053710871188969</v>
      </c>
      <c r="I14" s="18">
        <v>46.088816459564065</v>
      </c>
      <c r="J14" s="19">
        <v>17.399999999999999</v>
      </c>
      <c r="K14" s="20">
        <v>9</v>
      </c>
      <c r="L14" s="21">
        <v>21</v>
      </c>
      <c r="M14" s="22">
        <v>10.765000000000001</v>
      </c>
      <c r="N14" s="23">
        <v>34.299999999999997</v>
      </c>
      <c r="O14" s="24">
        <v>11.7</v>
      </c>
      <c r="P14" s="25">
        <v>13.365320014737591</v>
      </c>
      <c r="Q14" s="26">
        <v>7.4730999146029031</v>
      </c>
      <c r="R14" s="27">
        <v>54.9</v>
      </c>
    </row>
    <row r="15" spans="1:18">
      <c r="A15" s="10" t="s">
        <v>31</v>
      </c>
      <c r="B15" s="11">
        <v>46</v>
      </c>
      <c r="C15" s="12">
        <v>71</v>
      </c>
      <c r="D15" s="13">
        <v>21.698862132839373</v>
      </c>
      <c r="E15" s="14">
        <v>64.767313364021575</v>
      </c>
      <c r="F15" s="15">
        <v>7.7301671309192201</v>
      </c>
      <c r="G15" s="16">
        <v>3</v>
      </c>
      <c r="H15" s="28">
        <v>57.156239251187401</v>
      </c>
      <c r="I15" s="18">
        <v>39.665405472655017</v>
      </c>
      <c r="J15" s="19">
        <v>15.1</v>
      </c>
      <c r="K15" s="20">
        <v>10</v>
      </c>
      <c r="L15" s="21">
        <v>21</v>
      </c>
      <c r="M15" s="22">
        <v>12.210699999999999</v>
      </c>
      <c r="N15" s="23">
        <v>43.6</v>
      </c>
      <c r="O15" s="24">
        <v>19.399999999999999</v>
      </c>
      <c r="P15" s="25">
        <v>19.405905877917558</v>
      </c>
      <c r="Q15" s="26">
        <v>5.526000082736938</v>
      </c>
      <c r="R15" s="27">
        <v>60.6</v>
      </c>
    </row>
    <row r="16" spans="1:18">
      <c r="A16" s="10" t="s">
        <v>32</v>
      </c>
      <c r="B16" s="11">
        <v>35</v>
      </c>
      <c r="C16" s="12">
        <v>59</v>
      </c>
      <c r="D16" s="13">
        <v>28.644292563500976</v>
      </c>
      <c r="E16" s="14">
        <v>54.986575375402879</v>
      </c>
      <c r="F16" s="15">
        <v>12.194373983739837</v>
      </c>
      <c r="G16" s="16">
        <v>5</v>
      </c>
      <c r="H16" s="28">
        <v>57.247866085791657</v>
      </c>
      <c r="I16" s="18">
        <v>37.182489022721676</v>
      </c>
      <c r="J16" s="19">
        <v>12.6</v>
      </c>
      <c r="K16" s="20">
        <v>9</v>
      </c>
      <c r="L16" s="21">
        <v>18</v>
      </c>
      <c r="M16" s="22">
        <v>12.484300000000001</v>
      </c>
      <c r="N16" s="23">
        <v>30.2</v>
      </c>
      <c r="O16" s="24">
        <v>18.600000000000001</v>
      </c>
      <c r="P16" s="25">
        <v>16.238517297788658</v>
      </c>
      <c r="Q16" s="26">
        <v>11.771608663582109</v>
      </c>
      <c r="R16" s="27">
        <v>65.8</v>
      </c>
    </row>
    <row r="17" spans="1:20">
      <c r="A17" s="30" t="s">
        <v>33</v>
      </c>
      <c r="B17" s="11">
        <v>44</v>
      </c>
      <c r="C17" s="31">
        <v>55.826936496859702</v>
      </c>
      <c r="D17" s="13">
        <v>23.786300155176239</v>
      </c>
      <c r="E17" s="14">
        <v>57.356365276541801</v>
      </c>
      <c r="F17" s="15">
        <v>9.0039367816091946</v>
      </c>
      <c r="G17" s="16">
        <v>6</v>
      </c>
      <c r="H17" s="28">
        <v>51.68777657227146</v>
      </c>
      <c r="I17" s="18">
        <v>32.48771805780742</v>
      </c>
      <c r="J17" s="19">
        <v>14</v>
      </c>
      <c r="K17" s="20">
        <v>20</v>
      </c>
      <c r="L17" s="21">
        <v>21</v>
      </c>
      <c r="M17" s="22">
        <v>12.892799999999999</v>
      </c>
      <c r="N17" s="32">
        <v>30.6</v>
      </c>
      <c r="O17" s="24">
        <v>17.100000000000001</v>
      </c>
      <c r="P17" s="25">
        <v>11.956678358710873</v>
      </c>
      <c r="Q17" s="26">
        <v>12.750927745033835</v>
      </c>
      <c r="R17" s="27">
        <v>53.6</v>
      </c>
    </row>
    <row r="18" spans="1:20">
      <c r="A18" s="33" t="s">
        <v>34</v>
      </c>
      <c r="B18" s="34">
        <f>AVERAGE(B2:B17)</f>
        <v>39</v>
      </c>
      <c r="C18" s="35">
        <f t="shared" ref="C18:R18" si="0">AVERAGE(C2:C17)</f>
        <v>58.801683531053733</v>
      </c>
      <c r="D18" s="36">
        <f t="shared" si="0"/>
        <v>26.776287221083326</v>
      </c>
      <c r="E18" s="37">
        <f t="shared" si="0"/>
        <v>58.309150754610208</v>
      </c>
      <c r="F18" s="38">
        <f t="shared" si="0"/>
        <v>10.512165288800844</v>
      </c>
      <c r="G18" s="39">
        <f t="shared" si="0"/>
        <v>7.4375</v>
      </c>
      <c r="H18" s="40">
        <f t="shared" si="0"/>
        <v>59.034468525355344</v>
      </c>
      <c r="I18" s="41">
        <f t="shared" si="0"/>
        <v>38.240712195160071</v>
      </c>
      <c r="J18" s="42">
        <f t="shared" si="0"/>
        <v>12.831249999999999</v>
      </c>
      <c r="K18" s="43">
        <f t="shared" si="0"/>
        <v>11.6875</v>
      </c>
      <c r="L18" s="44">
        <f t="shared" si="0"/>
        <v>21.4375</v>
      </c>
      <c r="M18" s="45">
        <f t="shared" si="0"/>
        <v>12.815150000000001</v>
      </c>
      <c r="N18" s="46">
        <f t="shared" si="0"/>
        <v>30.606250000000003</v>
      </c>
      <c r="O18" s="47">
        <f t="shared" si="0"/>
        <v>15.137500000000001</v>
      </c>
      <c r="P18" s="48">
        <f t="shared" si="0"/>
        <v>15.531186155976304</v>
      </c>
      <c r="Q18" s="49">
        <f t="shared" si="0"/>
        <v>12.222235611132859</v>
      </c>
      <c r="R18" s="50">
        <f t="shared" si="0"/>
        <v>54.793749999999996</v>
      </c>
    </row>
    <row r="19" spans="1:20">
      <c r="A19" s="33" t="s">
        <v>35</v>
      </c>
      <c r="B19" s="34">
        <f>_xlfn.STDEV.P(B2:B17)</f>
        <v>7.0178344238090995</v>
      </c>
      <c r="C19" s="35">
        <f t="shared" ref="C19:R19" si="1">_xlfn.STDEV.P(C2:C17)</f>
        <v>6.7797449308827114</v>
      </c>
      <c r="D19" s="36">
        <f t="shared" si="1"/>
        <v>3.9657845003799412</v>
      </c>
      <c r="E19" s="37">
        <f t="shared" si="1"/>
        <v>6.1060591718300108</v>
      </c>
      <c r="F19" s="38">
        <f t="shared" si="1"/>
        <v>1.7638873986027972</v>
      </c>
      <c r="G19" s="39">
        <f t="shared" si="1"/>
        <v>6.1437849693816586</v>
      </c>
      <c r="H19" s="40">
        <f t="shared" si="1"/>
        <v>7.9504845190776949</v>
      </c>
      <c r="I19" s="41">
        <f t="shared" si="1"/>
        <v>5.7306476617888444</v>
      </c>
      <c r="J19" s="42">
        <f t="shared" si="1"/>
        <v>3.4417870993860169</v>
      </c>
      <c r="K19" s="43">
        <f t="shared" si="1"/>
        <v>4.2089005393332828</v>
      </c>
      <c r="L19" s="44">
        <f t="shared" si="1"/>
        <v>5.0740608736986985</v>
      </c>
      <c r="M19" s="45">
        <f t="shared" si="1"/>
        <v>1.5682339609413971</v>
      </c>
      <c r="N19" s="46">
        <f t="shared" si="1"/>
        <v>5.7673075119590917</v>
      </c>
      <c r="O19" s="47">
        <f t="shared" si="1"/>
        <v>3.9991991385776124</v>
      </c>
      <c r="P19" s="48">
        <f t="shared" si="1"/>
        <v>3.9742294223620611</v>
      </c>
      <c r="Q19" s="49">
        <f t="shared" si="1"/>
        <v>4.339074831619131</v>
      </c>
      <c r="R19" s="50">
        <f t="shared" si="1"/>
        <v>14.428031256463944</v>
      </c>
    </row>
    <row r="20" spans="1:20">
      <c r="A20" s="51" t="s">
        <v>36</v>
      </c>
      <c r="B20" s="52">
        <f>B19/B18 * 100</f>
        <v>17.99444724053615</v>
      </c>
      <c r="C20" s="52">
        <f t="shared" ref="C20:R20" si="2">C19/C18 * 100</f>
        <v>11.52984833725426</v>
      </c>
      <c r="D20" s="52">
        <f t="shared" si="2"/>
        <v>14.810808039351064</v>
      </c>
      <c r="E20" s="52">
        <f t="shared" si="2"/>
        <v>10.47187121199366</v>
      </c>
      <c r="F20" s="52">
        <f t="shared" si="2"/>
        <v>16.77948691010365</v>
      </c>
      <c r="G20" s="52">
        <f t="shared" si="2"/>
        <v>82.605512193366835</v>
      </c>
      <c r="H20" s="52">
        <f t="shared" si="2"/>
        <v>13.467529593601672</v>
      </c>
      <c r="I20" s="52">
        <f t="shared" si="2"/>
        <v>14.985724200278211</v>
      </c>
      <c r="J20" s="52">
        <f t="shared" si="2"/>
        <v>26.823474715137007</v>
      </c>
      <c r="K20" s="52">
        <f t="shared" si="2"/>
        <v>36.011983224241988</v>
      </c>
      <c r="L20" s="52">
        <f t="shared" si="2"/>
        <v>23.669088623667399</v>
      </c>
      <c r="M20" s="52">
        <f t="shared" si="2"/>
        <v>12.237343776244499</v>
      </c>
      <c r="N20" s="52">
        <f t="shared" si="2"/>
        <v>18.843561403174487</v>
      </c>
      <c r="O20" s="52">
        <f t="shared" si="2"/>
        <v>26.419152030240213</v>
      </c>
      <c r="P20" s="52">
        <f t="shared" si="2"/>
        <v>25.588705089551723</v>
      </c>
      <c r="Q20" s="52">
        <f t="shared" si="2"/>
        <v>35.501482459287573</v>
      </c>
      <c r="R20" s="52">
        <f t="shared" si="2"/>
        <v>26.331527330149779</v>
      </c>
      <c r="S20" s="53">
        <f>SUM(B20:R20)</f>
        <v>414.07154637818002</v>
      </c>
    </row>
    <row r="21" spans="1:20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3"/>
    </row>
    <row r="24" spans="1:20" ht="16.5">
      <c r="A24" t="s">
        <v>82</v>
      </c>
      <c r="B24" s="64" t="s">
        <v>40</v>
      </c>
      <c r="C24" s="64" t="s">
        <v>40</v>
      </c>
      <c r="D24" s="65" t="s">
        <v>43</v>
      </c>
      <c r="E24" s="65" t="s">
        <v>43</v>
      </c>
      <c r="F24" s="64" t="s">
        <v>40</v>
      </c>
      <c r="G24" s="64" t="s">
        <v>40</v>
      </c>
      <c r="H24" s="65" t="s">
        <v>43</v>
      </c>
      <c r="I24" s="65" t="s">
        <v>43</v>
      </c>
      <c r="J24" s="64" t="s">
        <v>40</v>
      </c>
      <c r="K24" s="65" t="s">
        <v>43</v>
      </c>
      <c r="L24" s="65" t="s">
        <v>43</v>
      </c>
      <c r="M24" s="56" t="s">
        <v>40</v>
      </c>
      <c r="N24" s="64" t="s">
        <v>40</v>
      </c>
      <c r="O24" s="56" t="s">
        <v>40</v>
      </c>
      <c r="P24" s="56" t="s">
        <v>40</v>
      </c>
      <c r="Q24" s="65" t="s">
        <v>43</v>
      </c>
      <c r="R24" s="56" t="s">
        <v>40</v>
      </c>
    </row>
    <row r="25" spans="1:20" ht="16.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3" t="s">
        <v>7</v>
      </c>
      <c r="I25" s="3" t="s">
        <v>8</v>
      </c>
      <c r="J25" s="4" t="s">
        <v>9</v>
      </c>
      <c r="K25" s="5" t="s">
        <v>10</v>
      </c>
      <c r="L25" s="5" t="s">
        <v>11</v>
      </c>
      <c r="M25" s="6" t="s">
        <v>12</v>
      </c>
      <c r="N25" s="6" t="s">
        <v>13</v>
      </c>
      <c r="O25" s="6" t="s">
        <v>14</v>
      </c>
      <c r="P25" s="7" t="s">
        <v>15</v>
      </c>
      <c r="Q25" s="8" t="s">
        <v>16</v>
      </c>
      <c r="R25" s="9" t="s">
        <v>17</v>
      </c>
      <c r="S25" t="s">
        <v>83</v>
      </c>
      <c r="T25" t="s">
        <v>84</v>
      </c>
    </row>
    <row r="26" spans="1:20">
      <c r="A26" s="10" t="s">
        <v>18</v>
      </c>
      <c r="B26" s="13">
        <f>(B$18 - B2) /B$19</f>
        <v>0</v>
      </c>
      <c r="C26" s="13">
        <f>(C$18 - C2) /C$19</f>
        <v>-0.47174584022733307</v>
      </c>
      <c r="D26" s="13">
        <f t="shared" ref="D26:Q41" si="3">(D2 - D$18) /D$19</f>
        <v>-0.97394652942526705</v>
      </c>
      <c r="E26" s="14">
        <f t="shared" si="3"/>
        <v>-0.60668505099025316</v>
      </c>
      <c r="F26" s="13">
        <f>(F$18 - F2) /F$19</f>
        <v>-0.33843672012617881</v>
      </c>
      <c r="G26" s="13">
        <f>(G$18 - G2) /G$19</f>
        <v>7.1210174539040105E-2</v>
      </c>
      <c r="H26" s="17">
        <f t="shared" si="3"/>
        <v>-0.96220057134127701</v>
      </c>
      <c r="I26" s="18">
        <f t="shared" si="3"/>
        <v>-1.446520579563763</v>
      </c>
      <c r="J26" s="19">
        <f>(J$18 - J2) /J$19</f>
        <v>0.79355576656302451</v>
      </c>
      <c r="K26" s="68">
        <f t="shared" si="3"/>
        <v>-0.40093606019668759</v>
      </c>
      <c r="L26" s="69">
        <f t="shared" si="3"/>
        <v>-0.28330365673207725</v>
      </c>
      <c r="M26" s="22">
        <f>(M$18 - M2) /M$19</f>
        <v>-1.7795495248200941</v>
      </c>
      <c r="N26" s="22">
        <f>(N$18 - N2) /N$19</f>
        <v>1.8390297340668722</v>
      </c>
      <c r="O26" s="22">
        <f>(O$18 - O2) /O$19</f>
        <v>0.3344419604160313</v>
      </c>
      <c r="P26" s="95">
        <f>(P$18 - P2) /P$19</f>
        <v>1.4132262032848024</v>
      </c>
      <c r="Q26" s="26">
        <f t="shared" si="3"/>
        <v>0.62324801151058251</v>
      </c>
      <c r="R26" s="73">
        <f>(R$18 - R2) /R$19</f>
        <v>-0.67966653424088419</v>
      </c>
      <c r="S26" s="127">
        <f>1/17*SUM(B26:R26)</f>
        <v>-0.16872230689902726</v>
      </c>
      <c r="T26" s="127">
        <f>S26-S$43</f>
        <v>0.42756524393847917</v>
      </c>
    </row>
    <row r="27" spans="1:20">
      <c r="A27" s="10" t="s">
        <v>19</v>
      </c>
      <c r="B27" s="13">
        <f t="shared" ref="B27:C41" si="4">(B$18 - B3) /B$19</f>
        <v>-1.5674350997340123</v>
      </c>
      <c r="C27" s="13">
        <f t="shared" si="4"/>
        <v>-1.5042330608178889</v>
      </c>
      <c r="D27" s="13">
        <f t="shared" si="3"/>
        <v>-0.24790412242650325</v>
      </c>
      <c r="E27" s="14">
        <f t="shared" si="3"/>
        <v>-2.041717566815394</v>
      </c>
      <c r="F27" s="13">
        <f t="shared" ref="F27:G41" si="5">(F$18 - F3) /F$19</f>
        <v>-0.43516610835155406</v>
      </c>
      <c r="G27" s="13">
        <f t="shared" si="5"/>
        <v>-0.41708816515723579</v>
      </c>
      <c r="H27" s="17">
        <f t="shared" si="3"/>
        <v>-0.68158186425397771</v>
      </c>
      <c r="I27" s="18">
        <f t="shared" si="3"/>
        <v>-0.5603578966297742</v>
      </c>
      <c r="J27" s="19">
        <f t="shared" ref="J27:J41" si="6">(J$18 - J3) /J$19</f>
        <v>0.35773566593344575</v>
      </c>
      <c r="K27" s="68">
        <f t="shared" si="3"/>
        <v>-0.16334432082087272</v>
      </c>
      <c r="L27" s="69">
        <f t="shared" si="3"/>
        <v>-0.48038446141526142</v>
      </c>
      <c r="M27" s="22">
        <f t="shared" ref="M27:P41" si="7">(M$18 - M3) /M$19</f>
        <v>0.18839663427684261</v>
      </c>
      <c r="N27" s="22">
        <f t="shared" si="7"/>
        <v>-1.108619574514089</v>
      </c>
      <c r="O27" s="22">
        <f t="shared" si="7"/>
        <v>0.2594269412572956</v>
      </c>
      <c r="P27" s="95">
        <f t="shared" si="7"/>
        <v>-1.2176947183157281</v>
      </c>
      <c r="Q27" s="26">
        <f t="shared" si="3"/>
        <v>0.89428606318557935</v>
      </c>
      <c r="R27" s="73">
        <f t="shared" ref="R27:R41" si="8">(R$18 - R3) /R$19</f>
        <v>1.1431739858901806</v>
      </c>
      <c r="S27" s="127">
        <f t="shared" ref="S27:S41" si="9">1/17*SUM(B27:R27)</f>
        <v>-0.44602986286523227</v>
      </c>
      <c r="T27" s="127">
        <f t="shared" ref="T27:T41" si="10">S27-S$43</f>
        <v>0.15025768797227412</v>
      </c>
    </row>
    <row r="28" spans="1:20">
      <c r="A28" s="10" t="s">
        <v>20</v>
      </c>
      <c r="B28" s="13">
        <f t="shared" si="4"/>
        <v>-0.5699763999032772</v>
      </c>
      <c r="C28" s="13">
        <f t="shared" si="4"/>
        <v>0.56074138036322263</v>
      </c>
      <c r="D28" s="13">
        <f t="shared" si="3"/>
        <v>1.5102979183178282</v>
      </c>
      <c r="E28" s="14">
        <f t="shared" si="3"/>
        <v>0.50515064318369529</v>
      </c>
      <c r="F28" s="13">
        <f t="shared" si="5"/>
        <v>-1.7362404766892814</v>
      </c>
      <c r="G28" s="13">
        <f t="shared" si="5"/>
        <v>0.55950851423531633</v>
      </c>
      <c r="H28" s="17">
        <f t="shared" si="3"/>
        <v>0.91175828454984242</v>
      </c>
      <c r="I28" s="18">
        <f t="shared" si="3"/>
        <v>1.16150193703018</v>
      </c>
      <c r="J28" s="19">
        <f t="shared" si="6"/>
        <v>-1.4145994099601746</v>
      </c>
      <c r="K28" s="68">
        <f t="shared" si="3"/>
        <v>7.4247418554942143E-2</v>
      </c>
      <c r="L28" s="69">
        <f t="shared" si="3"/>
        <v>1.2933427807333961</v>
      </c>
      <c r="M28" s="22">
        <f t="shared" si="7"/>
        <v>0.22793155160689654</v>
      </c>
      <c r="N28" s="22">
        <f t="shared" si="7"/>
        <v>-1.2646715967330808</v>
      </c>
      <c r="O28" s="22">
        <f t="shared" si="7"/>
        <v>-2.4161087420709535</v>
      </c>
      <c r="P28" s="95">
        <f t="shared" si="7"/>
        <v>-1.8488566568274285</v>
      </c>
      <c r="Q28" s="26">
        <f t="shared" si="3"/>
        <v>-0.4083018958850877</v>
      </c>
      <c r="R28" s="73">
        <f t="shared" si="8"/>
        <v>1.1154501756980728</v>
      </c>
      <c r="S28" s="127">
        <f t="shared" si="9"/>
        <v>-0.10228379845858183</v>
      </c>
      <c r="T28" s="127">
        <f t="shared" si="10"/>
        <v>0.49400375237892458</v>
      </c>
    </row>
    <row r="29" spans="1:20">
      <c r="A29" s="10" t="s">
        <v>21</v>
      </c>
      <c r="B29" s="13">
        <f t="shared" si="4"/>
        <v>0.5699763999032772</v>
      </c>
      <c r="C29" s="13">
        <f t="shared" si="4"/>
        <v>1.0032359034734608</v>
      </c>
      <c r="D29" s="13">
        <f t="shared" si="3"/>
        <v>-1.5537726487564476</v>
      </c>
      <c r="E29" s="14">
        <f t="shared" si="3"/>
        <v>4.3149463356978522E-2</v>
      </c>
      <c r="F29" s="13">
        <f t="shared" si="5"/>
        <v>-0.59441536395872274</v>
      </c>
      <c r="G29" s="13">
        <f t="shared" si="5"/>
        <v>0.55950851423531633</v>
      </c>
      <c r="H29" s="17">
        <f t="shared" si="3"/>
        <v>-1.2003875446382826</v>
      </c>
      <c r="I29" s="18">
        <f t="shared" si="3"/>
        <v>-0.47634814802813491</v>
      </c>
      <c r="J29" s="19">
        <f t="shared" si="6"/>
        <v>-1.8794741839650591</v>
      </c>
      <c r="K29" s="68">
        <f t="shared" si="3"/>
        <v>-0.8761195389483174</v>
      </c>
      <c r="L29" s="69">
        <f t="shared" si="3"/>
        <v>0.50501956200065945</v>
      </c>
      <c r="M29" s="22">
        <f t="shared" si="7"/>
        <v>-0.11959312492340969</v>
      </c>
      <c r="N29" s="22">
        <f t="shared" si="7"/>
        <v>0.38254419335627987</v>
      </c>
      <c r="O29" s="22">
        <f t="shared" si="7"/>
        <v>0.73452206259595687</v>
      </c>
      <c r="P29" s="95">
        <f t="shared" si="7"/>
        <v>0.6921120107965294</v>
      </c>
      <c r="Q29" s="26">
        <f t="shared" si="3"/>
        <v>-4.0442088938720144E-2</v>
      </c>
      <c r="R29" s="73">
        <f t="shared" si="8"/>
        <v>0.27680491738682278</v>
      </c>
      <c r="S29" s="127">
        <f t="shared" si="9"/>
        <v>-0.11609880088540073</v>
      </c>
      <c r="T29" s="127">
        <f t="shared" si="10"/>
        <v>0.4801887499521057</v>
      </c>
    </row>
    <row r="30" spans="1:20">
      <c r="A30" s="10" t="s">
        <v>22</v>
      </c>
      <c r="B30" s="13">
        <f t="shared" si="4"/>
        <v>-0.1424940999758193</v>
      </c>
      <c r="C30" s="13">
        <f t="shared" si="4"/>
        <v>0.41324320599314329</v>
      </c>
      <c r="D30" s="13">
        <f t="shared" si="3"/>
        <v>1.1845713769017638</v>
      </c>
      <c r="E30" s="14">
        <f t="shared" si="3"/>
        <v>1.6671912374562825</v>
      </c>
      <c r="F30" s="13">
        <f t="shared" si="5"/>
        <v>-0.30591000830753123</v>
      </c>
      <c r="G30" s="13">
        <f t="shared" si="5"/>
        <v>-9.1555938693051758E-2</v>
      </c>
      <c r="H30" s="17">
        <f t="shared" si="3"/>
        <v>-0.39726470215541876</v>
      </c>
      <c r="I30" s="18">
        <f t="shared" si="3"/>
        <v>-0.23145383057124036</v>
      </c>
      <c r="J30" s="19">
        <f t="shared" si="6"/>
        <v>0.5901730529358874</v>
      </c>
      <c r="K30" s="68">
        <f t="shared" si="3"/>
        <v>-0.8761195389483174</v>
      </c>
      <c r="L30" s="69">
        <f t="shared" si="3"/>
        <v>-0.48038446141526142</v>
      </c>
      <c r="M30" s="22">
        <f t="shared" si="7"/>
        <v>-0.46392950166903485</v>
      </c>
      <c r="N30" s="22">
        <f t="shared" si="7"/>
        <v>0.13979660323784743</v>
      </c>
      <c r="O30" s="22">
        <f t="shared" si="7"/>
        <v>-1.1158484099861976</v>
      </c>
      <c r="P30" s="95">
        <f t="shared" si="7"/>
        <v>0.27204216203455167</v>
      </c>
      <c r="Q30" s="26">
        <f t="shared" si="3"/>
        <v>-2.0200351548964279E-2</v>
      </c>
      <c r="R30" s="73">
        <f t="shared" si="8"/>
        <v>-2.6203332476884058</v>
      </c>
      <c r="S30" s="127">
        <f t="shared" si="9"/>
        <v>-0.14579273249410393</v>
      </c>
      <c r="T30" s="127">
        <f t="shared" si="10"/>
        <v>0.45049481834340244</v>
      </c>
    </row>
    <row r="31" spans="1:20">
      <c r="A31" s="10" t="s">
        <v>23</v>
      </c>
      <c r="B31" s="13">
        <f t="shared" si="4"/>
        <v>1.5674350997340123</v>
      </c>
      <c r="C31" s="13">
        <f t="shared" si="4"/>
        <v>1.445730426583699</v>
      </c>
      <c r="D31" s="13">
        <f t="shared" si="3"/>
        <v>-0.1049686696548093</v>
      </c>
      <c r="E31" s="14">
        <f t="shared" si="3"/>
        <v>0.16512476072665791</v>
      </c>
      <c r="F31" s="13">
        <f t="shared" si="5"/>
        <v>-0.70022647548262618</v>
      </c>
      <c r="G31" s="13">
        <f t="shared" si="5"/>
        <v>7.1210174539040105E-2</v>
      </c>
      <c r="H31" s="17">
        <f t="shared" si="3"/>
        <v>1.5028163700897526</v>
      </c>
      <c r="I31" s="18">
        <f t="shared" si="3"/>
        <v>1.0163745546489125</v>
      </c>
      <c r="J31" s="19">
        <f t="shared" si="6"/>
        <v>1.5199226009456559</v>
      </c>
      <c r="K31" s="68">
        <f t="shared" si="3"/>
        <v>0.311839157930757</v>
      </c>
      <c r="L31" s="69">
        <f t="shared" si="3"/>
        <v>-8.6222852048893073E-2</v>
      </c>
      <c r="M31" s="22">
        <f t="shared" si="7"/>
        <v>1.2503555265586261</v>
      </c>
      <c r="N31" s="22">
        <f t="shared" si="7"/>
        <v>-6.827275972080854E-2</v>
      </c>
      <c r="O31" s="22">
        <f t="shared" si="7"/>
        <v>1.1596071711621272</v>
      </c>
      <c r="P31" s="95">
        <f t="shared" si="7"/>
        <v>0.16845520095449351</v>
      </c>
      <c r="Q31" s="26">
        <f t="shared" si="3"/>
        <v>-1.8618682584539537</v>
      </c>
      <c r="R31" s="73">
        <f t="shared" si="8"/>
        <v>-0.70045939188496553</v>
      </c>
      <c r="S31" s="127">
        <f t="shared" si="9"/>
        <v>0.39157956686045164</v>
      </c>
      <c r="T31" s="127">
        <f t="shared" si="10"/>
        <v>0.9878671176979581</v>
      </c>
    </row>
    <row r="32" spans="1:20">
      <c r="A32" s="10" t="s">
        <v>24</v>
      </c>
      <c r="B32" s="13">
        <f t="shared" si="4"/>
        <v>1.1399527998065544</v>
      </c>
      <c r="C32" s="13">
        <f t="shared" si="4"/>
        <v>1.0032359034734608</v>
      </c>
      <c r="D32" s="13">
        <f t="shared" si="3"/>
        <v>0.14416463504094126</v>
      </c>
      <c r="E32" s="14">
        <f t="shared" si="3"/>
        <v>1.7267262484659079E-2</v>
      </c>
      <c r="F32" s="13">
        <f t="shared" si="5"/>
        <v>-0.65960754335886151</v>
      </c>
      <c r="G32" s="13">
        <f t="shared" si="5"/>
        <v>0.39674240100322428</v>
      </c>
      <c r="H32" s="17">
        <f t="shared" si="3"/>
        <v>1.0084919140477797</v>
      </c>
      <c r="I32" s="18">
        <f t="shared" si="3"/>
        <v>-0.62793065858297992</v>
      </c>
      <c r="J32" s="19">
        <f t="shared" si="6"/>
        <v>-0.31052182169857478</v>
      </c>
      <c r="K32" s="68">
        <f t="shared" si="3"/>
        <v>-1.5888947570757619</v>
      </c>
      <c r="L32" s="69">
        <f t="shared" si="3"/>
        <v>-0.87454607078162971</v>
      </c>
      <c r="M32" s="22">
        <f t="shared" si="7"/>
        <v>-1.4459896013466942</v>
      </c>
      <c r="N32" s="22">
        <f t="shared" si="7"/>
        <v>-0.13762921404036033</v>
      </c>
      <c r="O32" s="22">
        <f t="shared" si="7"/>
        <v>0.78453207536844738</v>
      </c>
      <c r="P32" s="95">
        <f t="shared" si="7"/>
        <v>-1.2991823086364505</v>
      </c>
      <c r="Q32" s="26">
        <f t="shared" si="3"/>
        <v>1.6488062122072751</v>
      </c>
      <c r="R32" s="73">
        <f t="shared" si="8"/>
        <v>0.1589787240703659</v>
      </c>
      <c r="S32" s="127">
        <f t="shared" si="9"/>
        <v>-3.7772355765800292E-2</v>
      </c>
      <c r="T32" s="127">
        <f t="shared" si="10"/>
        <v>0.55851519507170611</v>
      </c>
    </row>
    <row r="33" spans="1:20">
      <c r="A33" s="10" t="s">
        <v>25</v>
      </c>
      <c r="B33" s="13">
        <f t="shared" si="4"/>
        <v>2.1374114996372895</v>
      </c>
      <c r="C33" s="13">
        <f t="shared" si="4"/>
        <v>-1.0617385377076507</v>
      </c>
      <c r="D33" s="13">
        <f t="shared" si="3"/>
        <v>-0.7991759284792983</v>
      </c>
      <c r="E33" s="14">
        <f t="shared" si="3"/>
        <v>-0.5131336509394363</v>
      </c>
      <c r="F33" s="13">
        <f t="shared" si="5"/>
        <v>0.9166727752139161</v>
      </c>
      <c r="G33" s="13">
        <f t="shared" si="5"/>
        <v>-0.57985427838932779</v>
      </c>
      <c r="H33" s="17">
        <f t="shared" si="3"/>
        <v>-0.73889656083158017</v>
      </c>
      <c r="I33" s="18">
        <f t="shared" si="3"/>
        <v>0.75182001320754643</v>
      </c>
      <c r="J33" s="19">
        <f t="shared" si="6"/>
        <v>1.2003211938172982</v>
      </c>
      <c r="K33" s="68">
        <f t="shared" si="3"/>
        <v>1.9749813335614612</v>
      </c>
      <c r="L33" s="69">
        <f t="shared" si="3"/>
        <v>2.0816659994661326</v>
      </c>
      <c r="M33" s="22">
        <f t="shared" si="7"/>
        <v>-0.54529491217411163</v>
      </c>
      <c r="N33" s="22">
        <f t="shared" si="7"/>
        <v>0.86803937359314354</v>
      </c>
      <c r="O33" s="22">
        <f t="shared" si="7"/>
        <v>1.5596872733420524</v>
      </c>
      <c r="P33" s="95">
        <f t="shared" si="7"/>
        <v>1.3704420382215787</v>
      </c>
      <c r="Q33" s="26">
        <f t="shared" si="3"/>
        <v>0.72538623266235147</v>
      </c>
      <c r="R33" s="73">
        <f t="shared" si="8"/>
        <v>0.58869778204803158</v>
      </c>
      <c r="S33" s="127">
        <f t="shared" si="9"/>
        <v>0.58453127330878807</v>
      </c>
      <c r="T33" s="127">
        <f t="shared" si="10"/>
        <v>1.1808188241462945</v>
      </c>
    </row>
    <row r="34" spans="1:20">
      <c r="A34" s="10" t="s">
        <v>26</v>
      </c>
      <c r="B34" s="13">
        <f t="shared" si="4"/>
        <v>0</v>
      </c>
      <c r="C34" s="13">
        <f t="shared" si="4"/>
        <v>-2.9251317117094906E-2</v>
      </c>
      <c r="D34" s="13">
        <f t="shared" si="3"/>
        <v>1.2528111364312697</v>
      </c>
      <c r="E34" s="14">
        <f t="shared" si="3"/>
        <v>0.58049485551976965</v>
      </c>
      <c r="F34" s="13">
        <f t="shared" si="5"/>
        <v>0.70239148107221261</v>
      </c>
      <c r="G34" s="13">
        <f t="shared" si="5"/>
        <v>0.39674240100322428</v>
      </c>
      <c r="H34" s="17">
        <f t="shared" si="3"/>
        <v>1.6673734212897169</v>
      </c>
      <c r="I34" s="18">
        <f t="shared" si="3"/>
        <v>2.2488173138024985</v>
      </c>
      <c r="J34" s="19">
        <f t="shared" si="6"/>
        <v>1.1712665204419925</v>
      </c>
      <c r="K34" s="68">
        <f t="shared" si="3"/>
        <v>1.0246143760582016</v>
      </c>
      <c r="L34" s="69">
        <f t="shared" si="3"/>
        <v>2.0816659994661326</v>
      </c>
      <c r="M34" s="22">
        <f t="shared" si="7"/>
        <v>1.7609298540775555</v>
      </c>
      <c r="N34" s="22">
        <f t="shared" si="7"/>
        <v>-0.62312439427722521</v>
      </c>
      <c r="O34" s="22">
        <f t="shared" si="7"/>
        <v>0.20941692848480467</v>
      </c>
      <c r="P34" s="95">
        <f t="shared" si="7"/>
        <v>-0.51234164477995825</v>
      </c>
      <c r="Q34" s="26">
        <f t="shared" si="3"/>
        <v>1.5841903301877296</v>
      </c>
      <c r="R34" s="73">
        <f t="shared" si="8"/>
        <v>0.26294301229076883</v>
      </c>
      <c r="S34" s="127">
        <f t="shared" si="9"/>
        <v>0.81052589846774115</v>
      </c>
      <c r="T34" s="127">
        <f t="shared" si="10"/>
        <v>1.4068134493052475</v>
      </c>
    </row>
    <row r="35" spans="1:20">
      <c r="A35" s="10" t="s">
        <v>27</v>
      </c>
      <c r="B35" s="13">
        <f t="shared" si="4"/>
        <v>0</v>
      </c>
      <c r="C35" s="13">
        <f t="shared" si="4"/>
        <v>-1.5042330608178889</v>
      </c>
      <c r="D35" s="13">
        <f t="shared" si="3"/>
        <v>1.1180904259674176</v>
      </c>
      <c r="E35" s="14">
        <f t="shared" si="3"/>
        <v>1.7377041868821133</v>
      </c>
      <c r="F35" s="13">
        <f t="shared" si="5"/>
        <v>1.7552050439726246</v>
      </c>
      <c r="G35" s="13">
        <f t="shared" si="5"/>
        <v>0.88504074069950034</v>
      </c>
      <c r="H35" s="17">
        <f t="shared" si="3"/>
        <v>-2.1743030797003356E-2</v>
      </c>
      <c r="I35" s="18">
        <f t="shared" si="3"/>
        <v>-0.36978467829159201</v>
      </c>
      <c r="J35" s="19">
        <f t="shared" si="6"/>
        <v>1.0841025003160771</v>
      </c>
      <c r="K35" s="68">
        <f t="shared" si="3"/>
        <v>1.0246143760582016</v>
      </c>
      <c r="L35" s="69">
        <f t="shared" si="3"/>
        <v>-0.28330365673207725</v>
      </c>
      <c r="M35" s="22">
        <f t="shared" si="7"/>
        <v>1.1575760028243884</v>
      </c>
      <c r="N35" s="22">
        <f t="shared" si="7"/>
        <v>0.45190064767583166</v>
      </c>
      <c r="O35" s="22">
        <f t="shared" si="7"/>
        <v>0.75952706898220212</v>
      </c>
      <c r="P35" s="95">
        <f t="shared" si="7"/>
        <v>-1.0249371719603058</v>
      </c>
      <c r="Q35" s="26">
        <f t="shared" si="3"/>
        <v>-0.35802295601338946</v>
      </c>
      <c r="R35" s="73">
        <f t="shared" si="8"/>
        <v>1.7808216203086518</v>
      </c>
      <c r="S35" s="127">
        <f t="shared" si="9"/>
        <v>0.48191517994557365</v>
      </c>
      <c r="T35" s="127">
        <f t="shared" si="10"/>
        <v>1.0782027307830799</v>
      </c>
    </row>
    <row r="36" spans="1:20">
      <c r="A36" s="10" t="s">
        <v>28</v>
      </c>
      <c r="B36" s="13">
        <f t="shared" si="4"/>
        <v>-0.9974586998307351</v>
      </c>
      <c r="C36" s="13">
        <f t="shared" si="4"/>
        <v>0.11824685725298449</v>
      </c>
      <c r="D36" s="13">
        <f t="shared" si="3"/>
        <v>-1.2476616305658546</v>
      </c>
      <c r="E36" s="14">
        <f t="shared" si="3"/>
        <v>-1.5979919880506497</v>
      </c>
      <c r="F36" s="13">
        <f t="shared" si="5"/>
        <v>0.21109276052675086</v>
      </c>
      <c r="G36" s="13">
        <f t="shared" si="5"/>
        <v>0.72227462746740834</v>
      </c>
      <c r="H36" s="17">
        <f t="shared" si="3"/>
        <v>0.93753051153894384</v>
      </c>
      <c r="I36" s="18">
        <f t="shared" si="3"/>
        <v>-0.975494010943316</v>
      </c>
      <c r="J36" s="19">
        <f t="shared" si="6"/>
        <v>-4.9029761320827925E-2</v>
      </c>
      <c r="K36" s="68">
        <f t="shared" si="3"/>
        <v>7.4247418554942143E-2</v>
      </c>
      <c r="L36" s="69">
        <f t="shared" si="3"/>
        <v>-1.6628692895143664</v>
      </c>
      <c r="M36" s="22">
        <f t="shared" si="7"/>
        <v>-1.19341249240421</v>
      </c>
      <c r="N36" s="22">
        <f t="shared" si="7"/>
        <v>1.0761087365518001</v>
      </c>
      <c r="O36" s="22">
        <f t="shared" si="7"/>
        <v>-0.1656581673088752</v>
      </c>
      <c r="P36" s="95">
        <f t="shared" si="7"/>
        <v>0.60660492983846015</v>
      </c>
      <c r="Q36" s="26">
        <f t="shared" si="3"/>
        <v>0.83142049592504863</v>
      </c>
      <c r="R36" s="73">
        <f t="shared" si="8"/>
        <v>-0.88066415813366361</v>
      </c>
      <c r="S36" s="127">
        <f t="shared" si="9"/>
        <v>-0.24663022708330348</v>
      </c>
      <c r="T36" s="127">
        <f t="shared" si="10"/>
        <v>0.34965732375420289</v>
      </c>
    </row>
    <row r="37" spans="1:20">
      <c r="A37" s="10" t="s">
        <v>29</v>
      </c>
      <c r="B37" s="13">
        <f t="shared" si="4"/>
        <v>-1.2824468997823737</v>
      </c>
      <c r="C37" s="13">
        <f t="shared" si="4"/>
        <v>-2.9251317117094906E-2</v>
      </c>
      <c r="D37" s="13">
        <f t="shared" si="3"/>
        <v>9.4860407407486219E-2</v>
      </c>
      <c r="E37" s="14">
        <f t="shared" si="3"/>
        <v>0.45015338729271248</v>
      </c>
      <c r="F37" s="13">
        <f t="shared" si="5"/>
        <v>-1.3043066681223079</v>
      </c>
      <c r="G37" s="13">
        <f t="shared" si="5"/>
        <v>-3.5096443165669835</v>
      </c>
      <c r="H37" s="17">
        <f t="shared" si="3"/>
        <v>-1.649531577796765</v>
      </c>
      <c r="I37" s="18">
        <f t="shared" si="3"/>
        <v>-0.92017061837973324</v>
      </c>
      <c r="J37" s="19">
        <f t="shared" si="6"/>
        <v>-0.80445126907876496</v>
      </c>
      <c r="K37" s="68">
        <f t="shared" si="3"/>
        <v>-0.8761195389483174</v>
      </c>
      <c r="L37" s="69">
        <f t="shared" si="3"/>
        <v>-0.87454607078162971</v>
      </c>
      <c r="M37" s="22">
        <f t="shared" si="7"/>
        <v>-0.89160803478623929</v>
      </c>
      <c r="N37" s="22">
        <f t="shared" si="7"/>
        <v>1.2668389859305678</v>
      </c>
      <c r="O37" s="22">
        <f t="shared" si="7"/>
        <v>-0.5407332631025551</v>
      </c>
      <c r="P37" s="95">
        <f t="shared" si="7"/>
        <v>1.0886714230176362</v>
      </c>
      <c r="Q37" s="26">
        <f t="shared" si="3"/>
        <v>-0.99874839585549213</v>
      </c>
      <c r="R37" s="73">
        <f t="shared" si="8"/>
        <v>0.64414540243224627</v>
      </c>
      <c r="S37" s="127">
        <f t="shared" si="9"/>
        <v>-0.5962875508375064</v>
      </c>
      <c r="T37" s="127">
        <f t="shared" si="10"/>
        <v>0</v>
      </c>
    </row>
    <row r="38" spans="1:20">
      <c r="A38" s="10" t="s">
        <v>30</v>
      </c>
      <c r="B38" s="13">
        <f t="shared" si="4"/>
        <v>0.2849881999516386</v>
      </c>
      <c r="C38" s="13">
        <f t="shared" si="4"/>
        <v>1.445730426583699</v>
      </c>
      <c r="D38" s="13">
        <f t="shared" si="3"/>
        <v>1.1858569488997626</v>
      </c>
      <c r="E38" s="14">
        <f t="shared" si="3"/>
        <v>-0.76418880432509062</v>
      </c>
      <c r="F38" s="13">
        <f t="shared" si="5"/>
        <v>1.0103846854987779</v>
      </c>
      <c r="G38" s="13">
        <f t="shared" si="5"/>
        <v>-0.41708816515723579</v>
      </c>
      <c r="H38" s="17">
        <f t="shared" si="3"/>
        <v>1.0086482561648842</v>
      </c>
      <c r="I38" s="18">
        <f t="shared" si="3"/>
        <v>1.36949690987531</v>
      </c>
      <c r="J38" s="19">
        <f t="shared" si="6"/>
        <v>-1.3274353898342586</v>
      </c>
      <c r="K38" s="68">
        <f t="shared" si="3"/>
        <v>-0.6385277995725025</v>
      </c>
      <c r="L38" s="69">
        <f t="shared" si="3"/>
        <v>-8.6222852048893073E-2</v>
      </c>
      <c r="M38" s="22">
        <f t="shared" si="7"/>
        <v>1.3072985607130414</v>
      </c>
      <c r="N38" s="22">
        <f t="shared" si="7"/>
        <v>-0.64046350785711226</v>
      </c>
      <c r="O38" s="22">
        <f t="shared" si="7"/>
        <v>0.85954709452718348</v>
      </c>
      <c r="P38" s="95">
        <f t="shared" si="7"/>
        <v>0.54497763240639541</v>
      </c>
      <c r="Q38" s="26">
        <f t="shared" si="3"/>
        <v>-1.0945042159500649</v>
      </c>
      <c r="R38" s="73">
        <f t="shared" si="8"/>
        <v>-7.3641370822787391E-3</v>
      </c>
      <c r="S38" s="127">
        <f t="shared" si="9"/>
        <v>0.23771375545842682</v>
      </c>
      <c r="T38" s="127">
        <f t="shared" si="10"/>
        <v>0.83400130629593328</v>
      </c>
    </row>
    <row r="39" spans="1:20">
      <c r="A39" s="10" t="s">
        <v>31</v>
      </c>
      <c r="B39" s="13">
        <f t="shared" si="4"/>
        <v>-0.9974586998307351</v>
      </c>
      <c r="C39" s="13">
        <f t="shared" si="4"/>
        <v>-1.7992294095580477</v>
      </c>
      <c r="D39" s="13">
        <f t="shared" si="3"/>
        <v>-1.2803078653813666</v>
      </c>
      <c r="E39" s="14">
        <f t="shared" si="3"/>
        <v>1.0576645963743305</v>
      </c>
      <c r="F39" s="13">
        <f t="shared" si="5"/>
        <v>1.5771971385958583</v>
      </c>
      <c r="G39" s="13">
        <f t="shared" si="5"/>
        <v>0.72227462746740834</v>
      </c>
      <c r="H39" s="17">
        <f t="shared" si="3"/>
        <v>-0.23624085672527401</v>
      </c>
      <c r="I39" s="18">
        <f t="shared" si="3"/>
        <v>0.24860946991988372</v>
      </c>
      <c r="J39" s="19">
        <f t="shared" si="6"/>
        <v>-0.65917790220223815</v>
      </c>
      <c r="K39" s="68">
        <f t="shared" si="3"/>
        <v>-0.40093606019668759</v>
      </c>
      <c r="L39" s="69">
        <f t="shared" si="3"/>
        <v>-8.6222852048893073E-2</v>
      </c>
      <c r="M39" s="22">
        <f t="shared" si="7"/>
        <v>0.38543356097017289</v>
      </c>
      <c r="N39" s="22">
        <f t="shared" si="7"/>
        <v>-2.2530010707866976</v>
      </c>
      <c r="O39" s="22">
        <f t="shared" si="7"/>
        <v>-1.0658383972137064</v>
      </c>
      <c r="P39" s="95">
        <f t="shared" si="7"/>
        <v>-0.97496125919130661</v>
      </c>
      <c r="Q39" s="26">
        <f t="shared" si="3"/>
        <v>-1.5432403883887877</v>
      </c>
      <c r="R39" s="73">
        <f t="shared" si="8"/>
        <v>-0.40242843231981013</v>
      </c>
      <c r="S39" s="127">
        <f t="shared" si="9"/>
        <v>-0.45340375297152335</v>
      </c>
      <c r="T39" s="127">
        <f t="shared" si="10"/>
        <v>0.14288379786598304</v>
      </c>
    </row>
    <row r="40" spans="1:20">
      <c r="A40" s="10" t="s">
        <v>32</v>
      </c>
      <c r="B40" s="13">
        <f t="shared" si="4"/>
        <v>0.5699763999032772</v>
      </c>
      <c r="C40" s="13">
        <f t="shared" si="4"/>
        <v>-2.9251317117094906E-2</v>
      </c>
      <c r="D40" s="13">
        <f t="shared" si="3"/>
        <v>0.47103047133264203</v>
      </c>
      <c r="E40" s="14">
        <f t="shared" si="3"/>
        <v>-0.5441439864415103</v>
      </c>
      <c r="F40" s="13">
        <f t="shared" si="5"/>
        <v>-0.95369392415383003</v>
      </c>
      <c r="G40" s="13">
        <f t="shared" si="5"/>
        <v>0.39674240100322428</v>
      </c>
      <c r="H40" s="17">
        <f t="shared" si="3"/>
        <v>-0.22471617110587669</v>
      </c>
      <c r="I40" s="18">
        <f t="shared" si="3"/>
        <v>-0.18466030977518993</v>
      </c>
      <c r="J40" s="19">
        <f t="shared" si="6"/>
        <v>6.7188932180393193E-2</v>
      </c>
      <c r="K40" s="68">
        <f t="shared" si="3"/>
        <v>-0.6385277995725025</v>
      </c>
      <c r="L40" s="69">
        <f t="shared" si="3"/>
        <v>-0.6774652660984456</v>
      </c>
      <c r="M40" s="22">
        <f t="shared" si="7"/>
        <v>0.21096979675238861</v>
      </c>
      <c r="N40" s="22">
        <f t="shared" si="7"/>
        <v>7.0440148918295642E-2</v>
      </c>
      <c r="O40" s="22">
        <f t="shared" si="7"/>
        <v>-0.8657983461237444</v>
      </c>
      <c r="P40" s="95">
        <f t="shared" si="7"/>
        <v>-0.17797944372118193</v>
      </c>
      <c r="Q40" s="26">
        <f t="shared" si="3"/>
        <v>-0.10385323255247905</v>
      </c>
      <c r="R40" s="73">
        <f t="shared" si="8"/>
        <v>-0.76283796481720678</v>
      </c>
      <c r="S40" s="127">
        <f t="shared" si="9"/>
        <v>-0.19862233008169652</v>
      </c>
      <c r="T40" s="127">
        <f t="shared" si="10"/>
        <v>0.3976652207558099</v>
      </c>
    </row>
    <row r="41" spans="1:20">
      <c r="A41" s="30" t="s">
        <v>33</v>
      </c>
      <c r="B41" s="13">
        <f t="shared" si="4"/>
        <v>-0.7124704998790965</v>
      </c>
      <c r="C41" s="13">
        <f t="shared" si="4"/>
        <v>0.43876975675642776</v>
      </c>
      <c r="D41" s="13">
        <f t="shared" si="3"/>
        <v>-0.75394592560958162</v>
      </c>
      <c r="E41" s="14">
        <f t="shared" si="3"/>
        <v>-0.15603934571483247</v>
      </c>
      <c r="F41" s="13">
        <f t="shared" si="5"/>
        <v>0.85505940367074496</v>
      </c>
      <c r="G41" s="13">
        <f t="shared" si="5"/>
        <v>0.23397628777113227</v>
      </c>
      <c r="H41" s="17">
        <f t="shared" si="3"/>
        <v>-0.92405587803548672</v>
      </c>
      <c r="I41" s="18">
        <f t="shared" si="3"/>
        <v>-1.0038994677185984</v>
      </c>
      <c r="J41" s="19">
        <f t="shared" si="6"/>
        <v>-0.33957649507388044</v>
      </c>
      <c r="K41" s="68">
        <f t="shared" si="3"/>
        <v>1.9749813335614612</v>
      </c>
      <c r="L41" s="69">
        <f t="shared" si="3"/>
        <v>-8.6222852048893073E-2</v>
      </c>
      <c r="M41" s="22">
        <f t="shared" si="7"/>
        <v>-4.9514295656105947E-2</v>
      </c>
      <c r="N41" s="22">
        <f t="shared" si="7"/>
        <v>1.0836945987432469E-3</v>
      </c>
      <c r="O41" s="22">
        <f t="shared" si="7"/>
        <v>-0.49072325033006459</v>
      </c>
      <c r="P41" s="95">
        <f t="shared" si="7"/>
        <v>0.89942160287790895</v>
      </c>
      <c r="Q41" s="26">
        <f t="shared" si="3"/>
        <v>0.12184443790836698</v>
      </c>
      <c r="R41" s="73">
        <f t="shared" si="8"/>
        <v>8.2738246042070293E-2</v>
      </c>
      <c r="S41" s="127">
        <f t="shared" si="9"/>
        <v>5.3780443011950171E-3</v>
      </c>
      <c r="T41" s="127">
        <f t="shared" si="10"/>
        <v>0.60166559513870144</v>
      </c>
    </row>
    <row r="43" spans="1:20" ht="16.5">
      <c r="R43" t="s">
        <v>85</v>
      </c>
      <c r="S43" s="127">
        <f>MIN(S26:S41)</f>
        <v>-0.5962875508375064</v>
      </c>
    </row>
    <row r="44" spans="1:20" ht="16.5">
      <c r="A44" s="1" t="s">
        <v>0</v>
      </c>
      <c r="B44" t="s">
        <v>83</v>
      </c>
      <c r="C44" t="s">
        <v>67</v>
      </c>
      <c r="D44" t="s">
        <v>86</v>
      </c>
    </row>
    <row r="45" spans="1:20">
      <c r="A45" s="10" t="s">
        <v>26</v>
      </c>
      <c r="B45" s="127">
        <v>0.81052589846774115</v>
      </c>
      <c r="C45">
        <v>1</v>
      </c>
      <c r="D45" s="97">
        <v>1.6291620822708701</v>
      </c>
    </row>
    <row r="46" spans="1:20">
      <c r="A46" s="10" t="s">
        <v>25</v>
      </c>
      <c r="B46" s="127">
        <v>0.58453127330878807</v>
      </c>
      <c r="C46">
        <v>2</v>
      </c>
      <c r="D46" s="97">
        <v>1.2277364255977561</v>
      </c>
    </row>
    <row r="47" spans="1:20">
      <c r="A47" s="10" t="s">
        <v>27</v>
      </c>
      <c r="B47" s="127">
        <v>0.48191517994557365</v>
      </c>
      <c r="C47">
        <v>3</v>
      </c>
      <c r="D47" s="97">
        <v>1.1740778294012841</v>
      </c>
    </row>
    <row r="48" spans="1:20">
      <c r="A48" s="10" t="s">
        <v>23</v>
      </c>
      <c r="B48" s="127">
        <v>0.39157956686045164</v>
      </c>
      <c r="C48">
        <v>4</v>
      </c>
      <c r="D48" s="97">
        <v>1.1449390877745904</v>
      </c>
    </row>
    <row r="49" spans="1:4">
      <c r="A49" s="10" t="s">
        <v>30</v>
      </c>
      <c r="B49" s="127">
        <v>0.23771375545842682</v>
      </c>
      <c r="C49">
        <v>5</v>
      </c>
      <c r="D49" s="97">
        <v>1.0583898349768366</v>
      </c>
    </row>
    <row r="50" spans="1:4">
      <c r="A50" s="30" t="s">
        <v>33</v>
      </c>
      <c r="B50" s="127">
        <v>5.3780443011950171E-3</v>
      </c>
      <c r="C50">
        <v>6</v>
      </c>
      <c r="D50" s="97">
        <v>0.79182852680994198</v>
      </c>
    </row>
    <row r="51" spans="1:4">
      <c r="A51" s="10" t="s">
        <v>24</v>
      </c>
      <c r="B51" s="127">
        <v>-3.7772355765800292E-2</v>
      </c>
      <c r="C51">
        <v>7</v>
      </c>
      <c r="D51" s="97">
        <v>0.75057798235421014</v>
      </c>
    </row>
    <row r="52" spans="1:4">
      <c r="A52" s="10" t="s">
        <v>20</v>
      </c>
      <c r="B52" s="127">
        <v>-0.10228379845858183</v>
      </c>
      <c r="C52">
        <v>8</v>
      </c>
      <c r="D52" s="97">
        <v>0.72374674800946226</v>
      </c>
    </row>
    <row r="53" spans="1:4">
      <c r="A53" s="10" t="s">
        <v>21</v>
      </c>
      <c r="B53" s="127">
        <v>-0.11609880088540073</v>
      </c>
      <c r="C53">
        <v>9</v>
      </c>
      <c r="D53" s="97">
        <v>0.58422343143143363</v>
      </c>
    </row>
    <row r="54" spans="1:4">
      <c r="A54" s="10" t="s">
        <v>22</v>
      </c>
      <c r="B54" s="127">
        <v>-0.14579273249410393</v>
      </c>
      <c r="C54">
        <v>10</v>
      </c>
      <c r="D54" s="97">
        <v>0.58308803983666357</v>
      </c>
    </row>
    <row r="55" spans="1:4">
      <c r="A55" s="10" t="s">
        <v>18</v>
      </c>
      <c r="B55" s="127">
        <v>-0.16872230689902726</v>
      </c>
      <c r="C55">
        <v>11</v>
      </c>
      <c r="D55" s="97">
        <v>0.55698262806801413</v>
      </c>
    </row>
    <row r="56" spans="1:4">
      <c r="A56" s="10" t="s">
        <v>32</v>
      </c>
      <c r="B56" s="127">
        <v>-0.19862233008169652</v>
      </c>
      <c r="C56">
        <v>12</v>
      </c>
      <c r="D56" s="97">
        <v>0.53841802511019476</v>
      </c>
    </row>
    <row r="57" spans="1:4">
      <c r="A57" s="10" t="s">
        <v>28</v>
      </c>
      <c r="B57" s="127">
        <v>-0.24663022708330348</v>
      </c>
      <c r="C57">
        <v>13</v>
      </c>
      <c r="D57" s="97">
        <v>0.42972340096576311</v>
      </c>
    </row>
    <row r="58" spans="1:4">
      <c r="A58" s="10" t="s">
        <v>19</v>
      </c>
      <c r="B58" s="127">
        <v>-0.44602986286523227</v>
      </c>
      <c r="C58">
        <v>14</v>
      </c>
      <c r="D58" s="97">
        <v>0.37209617662229311</v>
      </c>
    </row>
    <row r="59" spans="1:4">
      <c r="A59" s="10" t="s">
        <v>31</v>
      </c>
      <c r="B59" s="127">
        <v>-0.45340375297152335</v>
      </c>
      <c r="C59">
        <v>15</v>
      </c>
      <c r="D59" s="97">
        <v>0.3602486853342079</v>
      </c>
    </row>
    <row r="60" spans="1:4">
      <c r="A60" s="10" t="s">
        <v>29</v>
      </c>
      <c r="B60" s="127">
        <v>-0.5962875508375064</v>
      </c>
      <c r="C60">
        <v>16</v>
      </c>
      <c r="D60" s="9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DD33-BEE6-4A4A-A8A7-A59617240116}">
  <dimension ref="A1:T58"/>
  <sheetViews>
    <sheetView topLeftCell="C39" zoomScale="85" zoomScaleNormal="85" workbookViewId="0">
      <selection activeCell="B24" sqref="B24"/>
    </sheetView>
  </sheetViews>
  <sheetFormatPr defaultRowHeight="14.5"/>
  <cols>
    <col min="1" max="1" width="17" customWidth="1"/>
    <col min="4" max="4" width="9.08984375" bestFit="1" customWidth="1"/>
  </cols>
  <sheetData>
    <row r="1" spans="1:18">
      <c r="B1" s="64" t="s">
        <v>40</v>
      </c>
      <c r="C1" s="64" t="s">
        <v>40</v>
      </c>
      <c r="D1" s="65" t="s">
        <v>43</v>
      </c>
      <c r="E1" s="65" t="s">
        <v>43</v>
      </c>
      <c r="F1" s="64" t="s">
        <v>40</v>
      </c>
      <c r="G1" s="64" t="s">
        <v>40</v>
      </c>
      <c r="H1" s="65" t="s">
        <v>43</v>
      </c>
      <c r="I1" s="65" t="s">
        <v>43</v>
      </c>
      <c r="J1" s="64" t="s">
        <v>40</v>
      </c>
      <c r="K1" s="65" t="s">
        <v>43</v>
      </c>
      <c r="L1" s="65" t="s">
        <v>43</v>
      </c>
      <c r="M1" s="56" t="s">
        <v>40</v>
      </c>
      <c r="N1" s="64" t="s">
        <v>40</v>
      </c>
      <c r="O1" s="56" t="s">
        <v>40</v>
      </c>
      <c r="P1" s="56" t="s">
        <v>40</v>
      </c>
      <c r="Q1" s="65" t="s">
        <v>43</v>
      </c>
      <c r="R1" s="56" t="s">
        <v>40</v>
      </c>
    </row>
    <row r="2" spans="1:1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4" t="s">
        <v>9</v>
      </c>
      <c r="K2" s="5" t="s">
        <v>10</v>
      </c>
      <c r="L2" s="5" t="s">
        <v>11</v>
      </c>
      <c r="M2" s="6" t="s">
        <v>12</v>
      </c>
      <c r="N2" s="6" t="s">
        <v>13</v>
      </c>
      <c r="O2" s="6" t="s">
        <v>14</v>
      </c>
      <c r="P2" s="7" t="s">
        <v>15</v>
      </c>
      <c r="Q2" s="8" t="s">
        <v>16</v>
      </c>
      <c r="R2" s="9" t="s">
        <v>17</v>
      </c>
    </row>
    <row r="3" spans="1:18">
      <c r="A3" s="10" t="s">
        <v>18</v>
      </c>
      <c r="B3" s="11">
        <v>39</v>
      </c>
      <c r="C3" s="12">
        <v>62</v>
      </c>
      <c r="D3" s="13">
        <v>22.913825170489766</v>
      </c>
      <c r="E3" s="14">
        <v>54.604695934599015</v>
      </c>
      <c r="F3" s="15">
        <v>11.109129554655873</v>
      </c>
      <c r="G3" s="16">
        <v>7.0000000000000009</v>
      </c>
      <c r="H3" s="17">
        <v>51.384507778658808</v>
      </c>
      <c r="I3" s="18">
        <v>29.951212418153549</v>
      </c>
      <c r="J3" s="19">
        <v>10.1</v>
      </c>
      <c r="K3" s="20">
        <v>10</v>
      </c>
      <c r="L3" s="21">
        <v>20</v>
      </c>
      <c r="M3" s="22">
        <v>15.605899999999998</v>
      </c>
      <c r="N3" s="23">
        <v>20</v>
      </c>
      <c r="O3" s="24">
        <v>13.8</v>
      </c>
      <c r="P3" s="25">
        <v>9.914700998428815</v>
      </c>
      <c r="Q3" s="26">
        <v>14.926555371735098</v>
      </c>
      <c r="R3" s="27">
        <v>64.599999999999994</v>
      </c>
    </row>
    <row r="4" spans="1:18">
      <c r="A4" s="10" t="s">
        <v>19</v>
      </c>
      <c r="B4" s="11">
        <v>50</v>
      </c>
      <c r="C4" s="12">
        <v>69</v>
      </c>
      <c r="D4" s="13">
        <v>25.793152894784008</v>
      </c>
      <c r="E4" s="14">
        <v>45.842302479470618</v>
      </c>
      <c r="F4" s="15">
        <v>11.27974930362117</v>
      </c>
      <c r="G4" s="16">
        <v>10</v>
      </c>
      <c r="H4" s="28">
        <v>53.615562465119979</v>
      </c>
      <c r="I4" s="18">
        <v>35.029498525073741</v>
      </c>
      <c r="J4" s="19">
        <v>11.6</v>
      </c>
      <c r="K4" s="20">
        <v>11</v>
      </c>
      <c r="L4" s="21">
        <v>19</v>
      </c>
      <c r="M4" s="22">
        <v>12.5197</v>
      </c>
      <c r="N4" s="23">
        <v>37</v>
      </c>
      <c r="O4" s="24">
        <v>14.1</v>
      </c>
      <c r="P4" s="25">
        <v>20.370584332961553</v>
      </c>
      <c r="Q4" s="26">
        <v>16.102609760169162</v>
      </c>
      <c r="R4" s="27">
        <v>38.299999999999997</v>
      </c>
    </row>
    <row r="5" spans="1:18">
      <c r="A5" s="10" t="s">
        <v>20</v>
      </c>
      <c r="B5" s="11">
        <v>43</v>
      </c>
      <c r="C5" s="12">
        <v>55</v>
      </c>
      <c r="D5" s="13">
        <v>32.765803296504259</v>
      </c>
      <c r="E5" s="14">
        <v>61.39363047257784</v>
      </c>
      <c r="F5" s="15">
        <v>13.574697986577181</v>
      </c>
      <c r="G5" s="16">
        <v>4</v>
      </c>
      <c r="H5" s="28">
        <v>66.283388651809702</v>
      </c>
      <c r="I5" s="18">
        <v>44.896870554765286</v>
      </c>
      <c r="J5" s="19">
        <v>17.7</v>
      </c>
      <c r="K5" s="20">
        <v>12</v>
      </c>
      <c r="L5" s="21">
        <v>28</v>
      </c>
      <c r="M5" s="22">
        <v>12.457699999999999</v>
      </c>
      <c r="N5" s="23">
        <v>37.9</v>
      </c>
      <c r="O5" s="24">
        <v>24.799999999999997</v>
      </c>
      <c r="P5" s="25">
        <v>22.878966679269826</v>
      </c>
      <c r="Q5" s="26">
        <v>10.450583130995501</v>
      </c>
      <c r="R5" s="27">
        <v>38.700000000000003</v>
      </c>
    </row>
    <row r="6" spans="1:18">
      <c r="A6" s="10" t="s">
        <v>21</v>
      </c>
      <c r="B6" s="11">
        <v>35</v>
      </c>
      <c r="C6" s="12">
        <v>52</v>
      </c>
      <c r="D6" s="13">
        <v>20.614359733530719</v>
      </c>
      <c r="E6" s="14">
        <v>58.57262393110063</v>
      </c>
      <c r="F6" s="15">
        <v>11.56064705882353</v>
      </c>
      <c r="G6" s="16">
        <v>4</v>
      </c>
      <c r="H6" s="28">
        <v>49.490805934814993</v>
      </c>
      <c r="I6" s="18">
        <v>35.510928794465194</v>
      </c>
      <c r="J6" s="19">
        <v>19.3</v>
      </c>
      <c r="K6" s="20">
        <v>8</v>
      </c>
      <c r="L6" s="21">
        <v>24</v>
      </c>
      <c r="M6" s="22">
        <v>13.002699999999999</v>
      </c>
      <c r="N6" s="23">
        <v>28.4</v>
      </c>
      <c r="O6" s="24">
        <v>12.2</v>
      </c>
      <c r="P6" s="25">
        <v>12.780574239098568</v>
      </c>
      <c r="Q6" s="26">
        <v>12.046754360880756</v>
      </c>
      <c r="R6" s="27">
        <v>50.8</v>
      </c>
    </row>
    <row r="7" spans="1:18">
      <c r="A7" s="10" t="s">
        <v>22</v>
      </c>
      <c r="B7" s="11">
        <v>40</v>
      </c>
      <c r="C7" s="12">
        <v>56</v>
      </c>
      <c r="D7" s="13">
        <v>31.474042027194066</v>
      </c>
      <c r="E7" s="14">
        <v>68.489119101274767</v>
      </c>
      <c r="F7" s="15">
        <v>11.051756097560975</v>
      </c>
      <c r="G7" s="16">
        <v>8</v>
      </c>
      <c r="H7" s="28">
        <v>55.876021660892675</v>
      </c>
      <c r="I7" s="18">
        <v>36.914331842184922</v>
      </c>
      <c r="J7" s="19">
        <v>10.8</v>
      </c>
      <c r="K7" s="20">
        <v>8</v>
      </c>
      <c r="L7" s="21">
        <v>19</v>
      </c>
      <c r="M7" s="22">
        <v>13.5427</v>
      </c>
      <c r="N7" s="23">
        <v>29.8</v>
      </c>
      <c r="O7" s="24">
        <v>19.600000000000001</v>
      </c>
      <c r="P7" s="25">
        <v>14.450028191495601</v>
      </c>
      <c r="Q7" s="26">
        <v>12.13458477413689</v>
      </c>
      <c r="R7" s="27">
        <v>92.6</v>
      </c>
    </row>
    <row r="8" spans="1:18">
      <c r="A8" s="10" t="s">
        <v>23</v>
      </c>
      <c r="B8" s="11">
        <v>28</v>
      </c>
      <c r="C8" s="12">
        <v>49</v>
      </c>
      <c r="D8" s="13">
        <v>26.360004097940781</v>
      </c>
      <c r="E8" s="14">
        <v>59.317412314341453</v>
      </c>
      <c r="F8" s="15">
        <v>11.747285945072699</v>
      </c>
      <c r="G8" s="16">
        <v>7.0000000000000009</v>
      </c>
      <c r="H8" s="28">
        <v>70.982586810770457</v>
      </c>
      <c r="I8" s="18">
        <v>44.06519666026054</v>
      </c>
      <c r="J8" s="19">
        <v>7.6</v>
      </c>
      <c r="K8" s="20">
        <v>13</v>
      </c>
      <c r="L8" s="21">
        <v>21</v>
      </c>
      <c r="M8" s="22">
        <v>10.8543</v>
      </c>
      <c r="N8" s="23">
        <v>31</v>
      </c>
      <c r="O8" s="24">
        <v>10.5</v>
      </c>
      <c r="P8" s="25">
        <v>14.861706539993042</v>
      </c>
      <c r="Q8" s="26">
        <v>4.1434499110847662</v>
      </c>
      <c r="R8" s="27">
        <v>64.900000000000006</v>
      </c>
    </row>
    <row r="9" spans="1:18">
      <c r="A9" s="10" t="s">
        <v>24</v>
      </c>
      <c r="B9" s="11">
        <v>31</v>
      </c>
      <c r="C9" s="12">
        <v>52</v>
      </c>
      <c r="D9" s="13">
        <v>27.348013096231622</v>
      </c>
      <c r="E9" s="14">
        <v>58.414585681077057</v>
      </c>
      <c r="F9" s="15">
        <v>11.675638722554888</v>
      </c>
      <c r="G9" s="16">
        <v>5</v>
      </c>
      <c r="H9" s="28">
        <v>67.052467875607249</v>
      </c>
      <c r="I9" s="18">
        <v>34.642262834785988</v>
      </c>
      <c r="J9" s="19">
        <v>13.899999999999999</v>
      </c>
      <c r="K9" s="20">
        <v>5</v>
      </c>
      <c r="L9" s="21">
        <v>17</v>
      </c>
      <c r="M9" s="22">
        <v>15.082799999999999</v>
      </c>
      <c r="N9" s="23">
        <v>31.4</v>
      </c>
      <c r="O9" s="24">
        <v>12</v>
      </c>
      <c r="P9" s="25">
        <v>20.694434711971553</v>
      </c>
      <c r="Q9" s="26">
        <v>19.376529148738719</v>
      </c>
      <c r="R9" s="27">
        <v>52.5</v>
      </c>
    </row>
    <row r="10" spans="1:18">
      <c r="A10" s="10" t="s">
        <v>25</v>
      </c>
      <c r="B10" s="11">
        <v>24</v>
      </c>
      <c r="C10" s="12">
        <v>66</v>
      </c>
      <c r="D10" s="13">
        <v>23.606927710843376</v>
      </c>
      <c r="E10" s="14">
        <v>55.175926318916844</v>
      </c>
      <c r="F10" s="15">
        <v>8.8952577319587629</v>
      </c>
      <c r="G10" s="16">
        <v>11</v>
      </c>
      <c r="H10" s="29">
        <v>53.159882857264115</v>
      </c>
      <c r="I10" s="18">
        <v>42.549127795933956</v>
      </c>
      <c r="J10" s="19">
        <v>8.6999999999999993</v>
      </c>
      <c r="K10" s="20">
        <v>20</v>
      </c>
      <c r="L10" s="21">
        <v>32</v>
      </c>
      <c r="M10" s="22">
        <v>13.670299999999999</v>
      </c>
      <c r="N10" s="23">
        <v>25.6</v>
      </c>
      <c r="O10" s="24">
        <v>8.9</v>
      </c>
      <c r="P10" s="25">
        <v>10.084735086034273</v>
      </c>
      <c r="Q10" s="26">
        <v>15.369740756481088</v>
      </c>
      <c r="R10" s="27">
        <v>46.3</v>
      </c>
    </row>
    <row r="11" spans="1:18">
      <c r="A11" s="10" t="s">
        <v>26</v>
      </c>
      <c r="B11" s="11">
        <v>39</v>
      </c>
      <c r="C11" s="12">
        <v>59</v>
      </c>
      <c r="D11" s="13">
        <v>31.744666207845835</v>
      </c>
      <c r="E11" s="14">
        <v>61.853686691356835</v>
      </c>
      <c r="F11" s="15">
        <v>9.2732258064516131</v>
      </c>
      <c r="G11" s="16">
        <v>5</v>
      </c>
      <c r="H11" s="29">
        <v>72.290895098840849</v>
      </c>
      <c r="I11" s="18">
        <v>51.12789187629263</v>
      </c>
      <c r="J11" s="19">
        <v>8.8000000000000007</v>
      </c>
      <c r="K11" s="20">
        <v>16</v>
      </c>
      <c r="L11" s="21">
        <v>32</v>
      </c>
      <c r="M11" s="22">
        <v>10.053599999999999</v>
      </c>
      <c r="N11" s="23">
        <v>34.200000000000003</v>
      </c>
      <c r="O11" s="24">
        <v>14.3</v>
      </c>
      <c r="P11" s="25">
        <v>17.567349394962186</v>
      </c>
      <c r="Q11" s="26">
        <v>19.096156001344838</v>
      </c>
      <c r="R11" s="27">
        <v>51</v>
      </c>
    </row>
    <row r="12" spans="1:18">
      <c r="A12" s="10" t="s">
        <v>27</v>
      </c>
      <c r="B12" s="11">
        <v>39</v>
      </c>
      <c r="C12" s="12">
        <v>69</v>
      </c>
      <c r="D12" s="13">
        <v>31.210392902408117</v>
      </c>
      <c r="E12" s="14">
        <v>68.919675342849146</v>
      </c>
      <c r="F12" s="15">
        <v>7.4161812297734633</v>
      </c>
      <c r="G12" s="16">
        <v>2</v>
      </c>
      <c r="H12" s="28">
        <v>58.861600895605939</v>
      </c>
      <c r="I12" s="18">
        <v>36.12160649314302</v>
      </c>
      <c r="J12" s="19">
        <v>9.1</v>
      </c>
      <c r="K12" s="20">
        <v>16</v>
      </c>
      <c r="L12" s="21">
        <v>20</v>
      </c>
      <c r="M12" s="22">
        <v>10.9998</v>
      </c>
      <c r="N12" s="23">
        <v>28</v>
      </c>
      <c r="O12" s="24">
        <v>12.1</v>
      </c>
      <c r="P12" s="25">
        <v>19.604521620853514</v>
      </c>
      <c r="Q12" s="26">
        <v>10.668747213553278</v>
      </c>
      <c r="R12" s="27">
        <v>29.1</v>
      </c>
    </row>
    <row r="13" spans="1:18">
      <c r="A13" s="10" t="s">
        <v>28</v>
      </c>
      <c r="B13" s="11">
        <v>46</v>
      </c>
      <c r="C13" s="12">
        <v>58</v>
      </c>
      <c r="D13" s="13">
        <v>21.828330064866496</v>
      </c>
      <c r="E13" s="14">
        <v>48.551717119462666</v>
      </c>
      <c r="F13" s="15">
        <v>10.13982142857143</v>
      </c>
      <c r="G13" s="16">
        <v>3</v>
      </c>
      <c r="H13" s="28">
        <v>66.488290343508709</v>
      </c>
      <c r="I13" s="18">
        <v>32.650499722258736</v>
      </c>
      <c r="J13" s="19">
        <v>13</v>
      </c>
      <c r="K13" s="20">
        <v>12</v>
      </c>
      <c r="L13" s="21">
        <v>13</v>
      </c>
      <c r="M13" s="22">
        <v>14.6867</v>
      </c>
      <c r="N13" s="23">
        <v>24.4</v>
      </c>
      <c r="O13" s="24">
        <v>15.8</v>
      </c>
      <c r="P13" s="25">
        <v>13.120398996062422</v>
      </c>
      <c r="Q13" s="26">
        <v>15.829831359493534</v>
      </c>
      <c r="R13" s="27">
        <v>67.5</v>
      </c>
    </row>
    <row r="14" spans="1:18">
      <c r="A14" s="10" t="s">
        <v>29</v>
      </c>
      <c r="B14" s="11">
        <v>48</v>
      </c>
      <c r="C14" s="12">
        <v>59</v>
      </c>
      <c r="D14" s="13">
        <v>27.152483154479661</v>
      </c>
      <c r="E14" s="14">
        <v>61.057813973819222</v>
      </c>
      <c r="F14" s="15">
        <v>12.812815384615384</v>
      </c>
      <c r="G14" s="16">
        <v>28.999999999999996</v>
      </c>
      <c r="H14" s="28">
        <v>45.91989325235236</v>
      </c>
      <c r="I14" s="18">
        <v>32.967538592495458</v>
      </c>
      <c r="J14" s="19">
        <v>15.600000000000001</v>
      </c>
      <c r="K14" s="20">
        <v>8</v>
      </c>
      <c r="L14" s="21">
        <v>17</v>
      </c>
      <c r="M14" s="22">
        <v>14.2134</v>
      </c>
      <c r="N14" s="23">
        <v>23.3</v>
      </c>
      <c r="O14" s="24">
        <v>17.3</v>
      </c>
      <c r="P14" s="25">
        <v>11.20455615533484</v>
      </c>
      <c r="Q14" s="26">
        <v>7.8885915835563125</v>
      </c>
      <c r="R14" s="27">
        <v>45.5</v>
      </c>
    </row>
    <row r="15" spans="1:18">
      <c r="A15" s="10" t="s">
        <v>30</v>
      </c>
      <c r="B15" s="11">
        <v>37</v>
      </c>
      <c r="C15" s="12">
        <v>49</v>
      </c>
      <c r="D15" s="13">
        <v>31.479140328697852</v>
      </c>
      <c r="E15" s="14">
        <v>53.642968696951179</v>
      </c>
      <c r="F15" s="15">
        <v>8.7299604743082995</v>
      </c>
      <c r="G15" s="16">
        <v>10</v>
      </c>
      <c r="H15" s="28">
        <v>67.053710871188969</v>
      </c>
      <c r="I15" s="18">
        <v>46.088816459564065</v>
      </c>
      <c r="J15" s="19">
        <v>17.399999999999999</v>
      </c>
      <c r="K15" s="20">
        <v>9</v>
      </c>
      <c r="L15" s="21">
        <v>21</v>
      </c>
      <c r="M15" s="22">
        <v>10.765000000000001</v>
      </c>
      <c r="N15" s="23">
        <v>34.299999999999997</v>
      </c>
      <c r="O15" s="24">
        <v>11.7</v>
      </c>
      <c r="P15" s="25">
        <v>13.365320014737591</v>
      </c>
      <c r="Q15" s="26">
        <v>7.4730999146029031</v>
      </c>
      <c r="R15" s="27">
        <v>54.9</v>
      </c>
    </row>
    <row r="16" spans="1:18">
      <c r="A16" s="10" t="s">
        <v>31</v>
      </c>
      <c r="B16" s="11">
        <v>46</v>
      </c>
      <c r="C16" s="12">
        <v>71</v>
      </c>
      <c r="D16" s="13">
        <v>21.698862132839373</v>
      </c>
      <c r="E16" s="14">
        <v>64.767313364021575</v>
      </c>
      <c r="F16" s="15">
        <v>7.7301671309192201</v>
      </c>
      <c r="G16" s="16">
        <v>3</v>
      </c>
      <c r="H16" s="28">
        <v>57.156239251187401</v>
      </c>
      <c r="I16" s="18">
        <v>39.665405472655017</v>
      </c>
      <c r="J16" s="19">
        <v>15.1</v>
      </c>
      <c r="K16" s="20">
        <v>10</v>
      </c>
      <c r="L16" s="21">
        <v>21</v>
      </c>
      <c r="M16" s="22">
        <v>12.210699999999999</v>
      </c>
      <c r="N16" s="23">
        <v>43.6</v>
      </c>
      <c r="O16" s="24">
        <v>19.399999999999999</v>
      </c>
      <c r="P16" s="25">
        <v>19.405905877917558</v>
      </c>
      <c r="Q16" s="26">
        <v>5.526000082736938</v>
      </c>
      <c r="R16" s="27">
        <v>60.6</v>
      </c>
    </row>
    <row r="17" spans="1:20">
      <c r="A17" s="10" t="s">
        <v>32</v>
      </c>
      <c r="B17" s="11">
        <v>35</v>
      </c>
      <c r="C17" s="12">
        <v>59</v>
      </c>
      <c r="D17" s="13">
        <v>28.644292563500976</v>
      </c>
      <c r="E17" s="14">
        <v>54.986575375402879</v>
      </c>
      <c r="F17" s="15">
        <v>12.194373983739837</v>
      </c>
      <c r="G17" s="16">
        <v>5</v>
      </c>
      <c r="H17" s="28">
        <v>57.247866085791657</v>
      </c>
      <c r="I17" s="18">
        <v>37.182489022721676</v>
      </c>
      <c r="J17" s="19">
        <v>12.6</v>
      </c>
      <c r="K17" s="20">
        <v>9</v>
      </c>
      <c r="L17" s="21">
        <v>18</v>
      </c>
      <c r="M17" s="22">
        <v>12.484300000000001</v>
      </c>
      <c r="N17" s="23">
        <v>30.2</v>
      </c>
      <c r="O17" s="24">
        <v>18.600000000000001</v>
      </c>
      <c r="P17" s="25">
        <v>16.238517297788658</v>
      </c>
      <c r="Q17" s="26">
        <v>11.771608663582109</v>
      </c>
      <c r="R17" s="27">
        <v>65.8</v>
      </c>
    </row>
    <row r="18" spans="1:20">
      <c r="A18" s="30" t="s">
        <v>33</v>
      </c>
      <c r="B18" s="11">
        <v>44</v>
      </c>
      <c r="C18" s="31">
        <v>55.826936496859702</v>
      </c>
      <c r="D18" s="13">
        <v>23.786300155176239</v>
      </c>
      <c r="E18" s="14">
        <v>57.356365276541801</v>
      </c>
      <c r="F18" s="15">
        <v>9.0039367816091946</v>
      </c>
      <c r="G18" s="16">
        <v>6</v>
      </c>
      <c r="H18" s="28">
        <v>51.68777657227146</v>
      </c>
      <c r="I18" s="18">
        <v>32.48771805780742</v>
      </c>
      <c r="J18" s="19">
        <v>14</v>
      </c>
      <c r="K18" s="20">
        <v>20</v>
      </c>
      <c r="L18" s="21">
        <v>21</v>
      </c>
      <c r="M18" s="22">
        <v>12.892799999999999</v>
      </c>
      <c r="N18" s="32">
        <v>30.6</v>
      </c>
      <c r="O18" s="24">
        <v>17.100000000000001</v>
      </c>
      <c r="P18" s="25">
        <v>11.956678358710873</v>
      </c>
      <c r="Q18" s="26">
        <v>12.750927745033835</v>
      </c>
      <c r="R18" s="27">
        <v>53.6</v>
      </c>
    </row>
    <row r="19" spans="1:20">
      <c r="A19" s="91" t="s">
        <v>87</v>
      </c>
      <c r="B19" s="52">
        <f>MIN(B3:B18)</f>
        <v>24</v>
      </c>
      <c r="C19" s="52">
        <f t="shared" ref="C19:R19" si="0">MIN(C3:C18)</f>
        <v>49</v>
      </c>
      <c r="D19" s="52">
        <f>MAX(D3:D18)</f>
        <v>32.765803296504259</v>
      </c>
      <c r="E19" s="52">
        <f>MAX(E3:E18)</f>
        <v>68.919675342849146</v>
      </c>
      <c r="F19" s="52">
        <f t="shared" si="0"/>
        <v>7.4161812297734633</v>
      </c>
      <c r="G19" s="52">
        <f t="shared" si="0"/>
        <v>2</v>
      </c>
      <c r="H19" s="52">
        <f>MAX(H3:H18)</f>
        <v>72.290895098840849</v>
      </c>
      <c r="I19" s="52">
        <f>MAX(I3:I18)</f>
        <v>51.12789187629263</v>
      </c>
      <c r="J19" s="52">
        <f t="shared" si="0"/>
        <v>7.6</v>
      </c>
      <c r="K19" s="52">
        <f>MAX(K3:K18)</f>
        <v>20</v>
      </c>
      <c r="L19" s="52">
        <f>MAX(L3:L18)</f>
        <v>32</v>
      </c>
      <c r="M19" s="52">
        <f t="shared" si="0"/>
        <v>10.053599999999999</v>
      </c>
      <c r="N19" s="52">
        <f>MIN(N3:N18)</f>
        <v>20</v>
      </c>
      <c r="O19" s="52">
        <f t="shared" si="0"/>
        <v>8.9</v>
      </c>
      <c r="P19" s="52">
        <f t="shared" si="0"/>
        <v>9.914700998428815</v>
      </c>
      <c r="Q19" s="52">
        <f>MAX(Q3:Q18)</f>
        <v>19.376529148738719</v>
      </c>
      <c r="R19" s="52">
        <f t="shared" si="0"/>
        <v>29.1</v>
      </c>
    </row>
    <row r="20" spans="1:20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20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</row>
    <row r="22" spans="1:20">
      <c r="A22" s="51" t="s">
        <v>88</v>
      </c>
      <c r="B22" s="64" t="s">
        <v>40</v>
      </c>
      <c r="C22" s="64" t="s">
        <v>40</v>
      </c>
      <c r="D22" s="65" t="s">
        <v>43</v>
      </c>
      <c r="E22" s="65" t="s">
        <v>43</v>
      </c>
      <c r="F22" s="64" t="s">
        <v>40</v>
      </c>
      <c r="G22" s="64" t="s">
        <v>40</v>
      </c>
      <c r="H22" s="65" t="s">
        <v>43</v>
      </c>
      <c r="I22" s="65" t="s">
        <v>43</v>
      </c>
      <c r="J22" s="64" t="s">
        <v>40</v>
      </c>
      <c r="K22" s="65" t="s">
        <v>43</v>
      </c>
      <c r="L22" s="65" t="s">
        <v>43</v>
      </c>
      <c r="M22" s="56" t="s">
        <v>40</v>
      </c>
      <c r="N22" s="64" t="s">
        <v>40</v>
      </c>
      <c r="O22" s="56" t="s">
        <v>40</v>
      </c>
      <c r="P22" s="56" t="s">
        <v>40</v>
      </c>
      <c r="Q22" s="65" t="s">
        <v>43</v>
      </c>
      <c r="R22" s="56" t="s">
        <v>40</v>
      </c>
    </row>
    <row r="23" spans="1:20" ht="16.5">
      <c r="A23" s="1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3" t="s">
        <v>7</v>
      </c>
      <c r="I23" s="3" t="s">
        <v>8</v>
      </c>
      <c r="J23" s="4" t="s">
        <v>9</v>
      </c>
      <c r="K23" s="5" t="s">
        <v>10</v>
      </c>
      <c r="L23" s="5" t="s">
        <v>11</v>
      </c>
      <c r="M23" s="6" t="s">
        <v>12</v>
      </c>
      <c r="N23" s="6" t="s">
        <v>13</v>
      </c>
      <c r="O23" s="6" t="s">
        <v>14</v>
      </c>
      <c r="P23" s="7" t="s">
        <v>15</v>
      </c>
      <c r="Q23" s="8" t="s">
        <v>16</v>
      </c>
      <c r="R23" s="9" t="s">
        <v>17</v>
      </c>
      <c r="S23" t="s">
        <v>89</v>
      </c>
    </row>
    <row r="24" spans="1:20">
      <c r="A24" s="10" t="s">
        <v>18</v>
      </c>
      <c r="B24" s="163">
        <f>B$19/B3</f>
        <v>0.61538461538461542</v>
      </c>
      <c r="C24" s="163">
        <f>C$19/C3</f>
        <v>0.79032258064516125</v>
      </c>
      <c r="D24" s="164">
        <f t="shared" ref="D24:Q39" si="1">D3/D$19</f>
        <v>0.69932133093573234</v>
      </c>
      <c r="E24" s="165">
        <f t="shared" si="1"/>
        <v>0.79229473532719707</v>
      </c>
      <c r="F24" s="166">
        <f>F$19/F3</f>
        <v>0.66757536612446089</v>
      </c>
      <c r="G24" s="166">
        <f>G$19/G3</f>
        <v>0.2857142857142857</v>
      </c>
      <c r="H24" s="167">
        <f t="shared" si="1"/>
        <v>0.71080193029014982</v>
      </c>
      <c r="I24" s="168">
        <f t="shared" si="1"/>
        <v>0.58580964946926661</v>
      </c>
      <c r="J24" s="169">
        <f>J$19/J3</f>
        <v>0.75247524752475248</v>
      </c>
      <c r="K24" s="170">
        <f t="shared" si="1"/>
        <v>0.5</v>
      </c>
      <c r="L24" s="171">
        <f t="shared" si="1"/>
        <v>0.625</v>
      </c>
      <c r="M24" s="172">
        <f>M$19/M3</f>
        <v>0.64421789195112111</v>
      </c>
      <c r="N24" s="173">
        <f>N$19/N3</f>
        <v>1</v>
      </c>
      <c r="O24" s="174">
        <f>O$19/O3</f>
        <v>0.64492753623188404</v>
      </c>
      <c r="P24" s="175">
        <f>P$19/P3</f>
        <v>1</v>
      </c>
      <c r="Q24" s="176">
        <f t="shared" si="1"/>
        <v>0.77034205956884261</v>
      </c>
      <c r="R24" s="177">
        <f>R$19/R3</f>
        <v>0.45046439628482976</v>
      </c>
      <c r="S24" s="127">
        <f>1/17*SUM(B24:R24)</f>
        <v>0.67850891914425282</v>
      </c>
      <c r="T24" s="97"/>
    </row>
    <row r="25" spans="1:20">
      <c r="A25" s="10" t="s">
        <v>19</v>
      </c>
      <c r="B25" s="163">
        <f t="shared" ref="B25:C39" si="2">B$19/B4</f>
        <v>0.48</v>
      </c>
      <c r="C25" s="163">
        <f t="shared" si="2"/>
        <v>0.71014492753623193</v>
      </c>
      <c r="D25" s="164">
        <f t="shared" si="1"/>
        <v>0.78719733074683529</v>
      </c>
      <c r="E25" s="165">
        <f t="shared" si="1"/>
        <v>0.6651555198341057</v>
      </c>
      <c r="F25" s="166">
        <f t="shared" ref="F25:G39" si="3">F$19/F4</f>
        <v>0.6574774873225796</v>
      </c>
      <c r="G25" s="166">
        <f t="shared" si="3"/>
        <v>0.2</v>
      </c>
      <c r="H25" s="167">
        <f t="shared" si="1"/>
        <v>0.7416641112523682</v>
      </c>
      <c r="I25" s="168">
        <f t="shared" si="1"/>
        <v>0.68513481075711014</v>
      </c>
      <c r="J25" s="169">
        <f t="shared" ref="J25:J39" si="4">J$19/J4</f>
        <v>0.65517241379310343</v>
      </c>
      <c r="K25" s="170">
        <f t="shared" si="1"/>
        <v>0.55000000000000004</v>
      </c>
      <c r="L25" s="171">
        <f t="shared" si="1"/>
        <v>0.59375</v>
      </c>
      <c r="M25" s="172">
        <f t="shared" ref="M25:P39" si="5">M$19/M4</f>
        <v>0.80302243663985551</v>
      </c>
      <c r="N25" s="173">
        <f t="shared" si="5"/>
        <v>0.54054054054054057</v>
      </c>
      <c r="O25" s="174">
        <f t="shared" si="5"/>
        <v>0.63120567375886527</v>
      </c>
      <c r="P25" s="175">
        <f t="shared" si="5"/>
        <v>0.48671657309240174</v>
      </c>
      <c r="Q25" s="176">
        <f t="shared" si="1"/>
        <v>0.831036850643467</v>
      </c>
      <c r="R25" s="177">
        <f t="shared" ref="R25:R39" si="6">R$19/R4</f>
        <v>0.75979112271540483</v>
      </c>
      <c r="S25" s="127">
        <f t="shared" ref="S25:S39" si="7">1/17*SUM(B25:R25)</f>
        <v>0.63400057639016871</v>
      </c>
      <c r="T25" s="97"/>
    </row>
    <row r="26" spans="1:20">
      <c r="A26" s="10" t="s">
        <v>20</v>
      </c>
      <c r="B26" s="163">
        <f t="shared" si="2"/>
        <v>0.55813953488372092</v>
      </c>
      <c r="C26" s="163">
        <f t="shared" si="2"/>
        <v>0.89090909090909087</v>
      </c>
      <c r="D26" s="164">
        <f t="shared" si="1"/>
        <v>1</v>
      </c>
      <c r="E26" s="165">
        <f t="shared" si="1"/>
        <v>0.89079976316150511</v>
      </c>
      <c r="F26" s="166">
        <f t="shared" si="3"/>
        <v>0.54632384728608097</v>
      </c>
      <c r="G26" s="166">
        <f t="shared" si="3"/>
        <v>0.5</v>
      </c>
      <c r="H26" s="167">
        <f t="shared" si="1"/>
        <v>0.91689815932120788</v>
      </c>
      <c r="I26" s="168">
        <f t="shared" si="1"/>
        <v>0.87812872596813263</v>
      </c>
      <c r="J26" s="169">
        <f t="shared" si="4"/>
        <v>0.42937853107344631</v>
      </c>
      <c r="K26" s="170">
        <f t="shared" si="1"/>
        <v>0.6</v>
      </c>
      <c r="L26" s="171">
        <f t="shared" si="1"/>
        <v>0.875</v>
      </c>
      <c r="M26" s="172">
        <f t="shared" si="5"/>
        <v>0.80701895213402153</v>
      </c>
      <c r="N26" s="173">
        <f t="shared" si="5"/>
        <v>0.52770448548812665</v>
      </c>
      <c r="O26" s="174">
        <f t="shared" si="5"/>
        <v>0.35887096774193555</v>
      </c>
      <c r="P26" s="175">
        <f t="shared" si="5"/>
        <v>0.4333544052674515</v>
      </c>
      <c r="Q26" s="176">
        <f t="shared" si="1"/>
        <v>0.53934236884090059</v>
      </c>
      <c r="R26" s="177">
        <f t="shared" si="6"/>
        <v>0.75193798449612403</v>
      </c>
      <c r="S26" s="127">
        <f t="shared" si="7"/>
        <v>0.67669451862186725</v>
      </c>
      <c r="T26" s="97"/>
    </row>
    <row r="27" spans="1:20">
      <c r="A27" s="10" t="s">
        <v>21</v>
      </c>
      <c r="B27" s="163">
        <f t="shared" si="2"/>
        <v>0.68571428571428572</v>
      </c>
      <c r="C27" s="163">
        <f t="shared" si="2"/>
        <v>0.94230769230769229</v>
      </c>
      <c r="D27" s="164">
        <f t="shared" si="1"/>
        <v>0.62914251016485956</v>
      </c>
      <c r="E27" s="165">
        <f t="shared" si="1"/>
        <v>0.84986796063278192</v>
      </c>
      <c r="F27" s="166">
        <f t="shared" si="3"/>
        <v>0.64150226125216314</v>
      </c>
      <c r="G27" s="166">
        <f t="shared" si="3"/>
        <v>0.5</v>
      </c>
      <c r="H27" s="167">
        <f t="shared" si="1"/>
        <v>0.68460635142431037</v>
      </c>
      <c r="I27" s="168">
        <f t="shared" si="1"/>
        <v>0.69455100711733375</v>
      </c>
      <c r="J27" s="169">
        <f t="shared" si="4"/>
        <v>0.39378238341968907</v>
      </c>
      <c r="K27" s="170">
        <f t="shared" si="1"/>
        <v>0.4</v>
      </c>
      <c r="L27" s="171">
        <f t="shared" si="1"/>
        <v>0.75</v>
      </c>
      <c r="M27" s="172">
        <f t="shared" si="5"/>
        <v>0.77319325986141341</v>
      </c>
      <c r="N27" s="173">
        <f t="shared" si="5"/>
        <v>0.70422535211267612</v>
      </c>
      <c r="O27" s="174">
        <f t="shared" si="5"/>
        <v>0.72950819672131151</v>
      </c>
      <c r="P27" s="175">
        <f t="shared" si="5"/>
        <v>0.77576334309749395</v>
      </c>
      <c r="Q27" s="176">
        <f t="shared" si="1"/>
        <v>0.62171889859154261</v>
      </c>
      <c r="R27" s="177">
        <f t="shared" si="6"/>
        <v>0.57283464566929143</v>
      </c>
      <c r="S27" s="127">
        <f t="shared" si="7"/>
        <v>0.66757165576981436</v>
      </c>
      <c r="T27" s="97"/>
    </row>
    <row r="28" spans="1:20">
      <c r="A28" s="10" t="s">
        <v>22</v>
      </c>
      <c r="B28" s="163">
        <f t="shared" si="2"/>
        <v>0.6</v>
      </c>
      <c r="C28" s="163">
        <f t="shared" si="2"/>
        <v>0.875</v>
      </c>
      <c r="D28" s="164">
        <f t="shared" si="1"/>
        <v>0.96057593163150046</v>
      </c>
      <c r="E28" s="165">
        <f t="shared" si="1"/>
        <v>0.99375278192428318</v>
      </c>
      <c r="F28" s="166">
        <f t="shared" si="3"/>
        <v>0.67104097885494851</v>
      </c>
      <c r="G28" s="166">
        <f t="shared" si="3"/>
        <v>0.25</v>
      </c>
      <c r="H28" s="167">
        <f t="shared" si="1"/>
        <v>0.77293304481145675</v>
      </c>
      <c r="I28" s="168">
        <f t="shared" si="1"/>
        <v>0.72199988083806832</v>
      </c>
      <c r="J28" s="169">
        <f t="shared" si="4"/>
        <v>0.70370370370370361</v>
      </c>
      <c r="K28" s="170">
        <f t="shared" si="1"/>
        <v>0.4</v>
      </c>
      <c r="L28" s="171">
        <f t="shared" si="1"/>
        <v>0.59375</v>
      </c>
      <c r="M28" s="172">
        <f t="shared" si="5"/>
        <v>0.74236304429692745</v>
      </c>
      <c r="N28" s="173">
        <f t="shared" si="5"/>
        <v>0.67114093959731547</v>
      </c>
      <c r="O28" s="174">
        <f t="shared" si="5"/>
        <v>0.45408163265306123</v>
      </c>
      <c r="P28" s="175">
        <f t="shared" si="5"/>
        <v>0.68613713876793669</v>
      </c>
      <c r="Q28" s="176">
        <f t="shared" si="1"/>
        <v>0.62625172346342373</v>
      </c>
      <c r="R28" s="177">
        <f t="shared" si="6"/>
        <v>0.31425485961123112</v>
      </c>
      <c r="S28" s="127">
        <f t="shared" si="7"/>
        <v>0.64923445059728568</v>
      </c>
      <c r="T28" s="97"/>
    </row>
    <row r="29" spans="1:20">
      <c r="A29" s="10" t="s">
        <v>23</v>
      </c>
      <c r="B29" s="163">
        <f t="shared" si="2"/>
        <v>0.8571428571428571</v>
      </c>
      <c r="C29" s="163">
        <f t="shared" si="2"/>
        <v>1</v>
      </c>
      <c r="D29" s="164">
        <f t="shared" si="1"/>
        <v>0.80449741638878403</v>
      </c>
      <c r="E29" s="165">
        <f t="shared" si="1"/>
        <v>0.86067457542798786</v>
      </c>
      <c r="F29" s="166">
        <f t="shared" si="3"/>
        <v>0.63131018215182877</v>
      </c>
      <c r="G29" s="166">
        <f t="shared" si="3"/>
        <v>0.2857142857142857</v>
      </c>
      <c r="H29" s="167">
        <f t="shared" si="1"/>
        <v>0.98190217058065765</v>
      </c>
      <c r="I29" s="168">
        <f t="shared" si="1"/>
        <v>0.86186218604278164</v>
      </c>
      <c r="J29" s="169">
        <f t="shared" si="4"/>
        <v>1</v>
      </c>
      <c r="K29" s="170">
        <f t="shared" si="1"/>
        <v>0.65</v>
      </c>
      <c r="L29" s="171">
        <f t="shared" si="1"/>
        <v>0.65625</v>
      </c>
      <c r="M29" s="172">
        <f t="shared" si="5"/>
        <v>0.92623200022111041</v>
      </c>
      <c r="N29" s="173">
        <f t="shared" si="5"/>
        <v>0.64516129032258063</v>
      </c>
      <c r="O29" s="174">
        <f t="shared" si="5"/>
        <v>0.84761904761904761</v>
      </c>
      <c r="P29" s="175">
        <f t="shared" si="5"/>
        <v>0.66713072094030579</v>
      </c>
      <c r="Q29" s="176">
        <f t="shared" si="1"/>
        <v>0.21383860232545707</v>
      </c>
      <c r="R29" s="177">
        <f t="shared" si="6"/>
        <v>0.44838212634822805</v>
      </c>
      <c r="S29" s="127">
        <f t="shared" si="7"/>
        <v>0.72574808595446549</v>
      </c>
      <c r="T29" s="97"/>
    </row>
    <row r="30" spans="1:20">
      <c r="A30" s="10" t="s">
        <v>24</v>
      </c>
      <c r="B30" s="163">
        <f t="shared" si="2"/>
        <v>0.77419354838709675</v>
      </c>
      <c r="C30" s="163">
        <f t="shared" si="2"/>
        <v>0.94230769230769229</v>
      </c>
      <c r="D30" s="164">
        <f t="shared" si="1"/>
        <v>0.83465107962573115</v>
      </c>
      <c r="E30" s="165">
        <f t="shared" si="1"/>
        <v>0.8475748817806632</v>
      </c>
      <c r="F30" s="166">
        <f t="shared" si="3"/>
        <v>0.63518419899777767</v>
      </c>
      <c r="G30" s="166">
        <f t="shared" si="3"/>
        <v>0.4</v>
      </c>
      <c r="H30" s="167">
        <f t="shared" si="1"/>
        <v>0.92753683273569543</v>
      </c>
      <c r="I30" s="168">
        <f t="shared" si="1"/>
        <v>0.67756094694076707</v>
      </c>
      <c r="J30" s="169">
        <f t="shared" si="4"/>
        <v>0.5467625899280576</v>
      </c>
      <c r="K30" s="170">
        <f t="shared" si="1"/>
        <v>0.25</v>
      </c>
      <c r="L30" s="171">
        <f t="shared" si="1"/>
        <v>0.53125</v>
      </c>
      <c r="M30" s="172">
        <f t="shared" si="5"/>
        <v>0.66656058556766651</v>
      </c>
      <c r="N30" s="173">
        <f t="shared" si="5"/>
        <v>0.63694267515923575</v>
      </c>
      <c r="O30" s="174">
        <f t="shared" si="5"/>
        <v>0.7416666666666667</v>
      </c>
      <c r="P30" s="175">
        <f t="shared" si="5"/>
        <v>0.47909987087945172</v>
      </c>
      <c r="Q30" s="176">
        <f t="shared" si="1"/>
        <v>1</v>
      </c>
      <c r="R30" s="177">
        <f t="shared" si="6"/>
        <v>0.55428571428571427</v>
      </c>
      <c r="S30" s="127">
        <f t="shared" si="7"/>
        <v>0.67326925195660103</v>
      </c>
      <c r="T30" s="97"/>
    </row>
    <row r="31" spans="1:20">
      <c r="A31" s="10" t="s">
        <v>25</v>
      </c>
      <c r="B31" s="163">
        <f t="shared" si="2"/>
        <v>1</v>
      </c>
      <c r="C31" s="163">
        <f t="shared" si="2"/>
        <v>0.74242424242424243</v>
      </c>
      <c r="D31" s="164">
        <f t="shared" si="1"/>
        <v>0.72047455993126741</v>
      </c>
      <c r="E31" s="165">
        <f t="shared" si="1"/>
        <v>0.80058308522838528</v>
      </c>
      <c r="F31" s="166">
        <f t="shared" si="3"/>
        <v>0.83372303009599225</v>
      </c>
      <c r="G31" s="166">
        <f t="shared" si="3"/>
        <v>0.18181818181818182</v>
      </c>
      <c r="H31" s="167">
        <f t="shared" si="1"/>
        <v>0.73536069493371803</v>
      </c>
      <c r="I31" s="168">
        <f t="shared" si="1"/>
        <v>0.83220970461454635</v>
      </c>
      <c r="J31" s="169">
        <f t="shared" si="4"/>
        <v>0.87356321839080464</v>
      </c>
      <c r="K31" s="170">
        <f t="shared" si="1"/>
        <v>1</v>
      </c>
      <c r="L31" s="171">
        <f t="shared" si="1"/>
        <v>1</v>
      </c>
      <c r="M31" s="172">
        <f t="shared" si="5"/>
        <v>0.73543375053949067</v>
      </c>
      <c r="N31" s="173">
        <f t="shared" si="5"/>
        <v>0.78125</v>
      </c>
      <c r="O31" s="174">
        <f t="shared" si="5"/>
        <v>1</v>
      </c>
      <c r="P31" s="175">
        <f t="shared" si="5"/>
        <v>0.98313945917717482</v>
      </c>
      <c r="Q31" s="176">
        <f t="shared" si="1"/>
        <v>0.79321433877550529</v>
      </c>
      <c r="R31" s="177">
        <f t="shared" si="6"/>
        <v>0.62850971922246224</v>
      </c>
      <c r="S31" s="127">
        <f t="shared" si="7"/>
        <v>0.80245317559716289</v>
      </c>
      <c r="T31" s="97"/>
    </row>
    <row r="32" spans="1:20">
      <c r="A32" s="10" t="s">
        <v>26</v>
      </c>
      <c r="B32" s="163">
        <f t="shared" si="2"/>
        <v>0.61538461538461542</v>
      </c>
      <c r="C32" s="163">
        <f t="shared" si="2"/>
        <v>0.83050847457627119</v>
      </c>
      <c r="D32" s="164">
        <f t="shared" si="1"/>
        <v>0.9688352798978267</v>
      </c>
      <c r="E32" s="165">
        <f t="shared" si="1"/>
        <v>0.89747501542423547</v>
      </c>
      <c r="F32" s="166">
        <f t="shared" si="3"/>
        <v>0.79974125342810509</v>
      </c>
      <c r="G32" s="166">
        <f t="shared" si="3"/>
        <v>0.4</v>
      </c>
      <c r="H32" s="167">
        <f t="shared" si="1"/>
        <v>1</v>
      </c>
      <c r="I32" s="168">
        <f t="shared" si="1"/>
        <v>1</v>
      </c>
      <c r="J32" s="169">
        <f t="shared" si="4"/>
        <v>0.86363636363636354</v>
      </c>
      <c r="K32" s="170">
        <f t="shared" si="1"/>
        <v>0.8</v>
      </c>
      <c r="L32" s="171">
        <f t="shared" si="1"/>
        <v>1</v>
      </c>
      <c r="M32" s="172">
        <f t="shared" si="5"/>
        <v>1</v>
      </c>
      <c r="N32" s="173">
        <f t="shared" si="5"/>
        <v>0.58479532163742687</v>
      </c>
      <c r="O32" s="174">
        <f t="shared" si="5"/>
        <v>0.6223776223776224</v>
      </c>
      <c r="P32" s="175">
        <f t="shared" si="5"/>
        <v>0.56438229669821838</v>
      </c>
      <c r="Q32" s="176">
        <f t="shared" si="1"/>
        <v>0.98553026988261561</v>
      </c>
      <c r="R32" s="177">
        <f t="shared" si="6"/>
        <v>0.57058823529411773</v>
      </c>
      <c r="S32" s="127">
        <f t="shared" si="7"/>
        <v>0.79430910283749512</v>
      </c>
      <c r="T32" s="97"/>
    </row>
    <row r="33" spans="1:20">
      <c r="A33" s="10" t="s">
        <v>27</v>
      </c>
      <c r="B33" s="163">
        <f t="shared" si="2"/>
        <v>0.61538461538461542</v>
      </c>
      <c r="C33" s="163">
        <f t="shared" si="2"/>
        <v>0.71014492753623193</v>
      </c>
      <c r="D33" s="164">
        <f t="shared" si="1"/>
        <v>0.95252945944828749</v>
      </c>
      <c r="E33" s="165">
        <f t="shared" si="1"/>
        <v>1</v>
      </c>
      <c r="F33" s="166">
        <f t="shared" si="3"/>
        <v>1</v>
      </c>
      <c r="G33" s="166">
        <f t="shared" si="3"/>
        <v>1</v>
      </c>
      <c r="H33" s="167">
        <f t="shared" si="1"/>
        <v>0.81423256435165869</v>
      </c>
      <c r="I33" s="168">
        <f t="shared" si="1"/>
        <v>0.70649512756249899</v>
      </c>
      <c r="J33" s="169">
        <f t="shared" si="4"/>
        <v>0.8351648351648352</v>
      </c>
      <c r="K33" s="170">
        <f t="shared" si="1"/>
        <v>0.8</v>
      </c>
      <c r="L33" s="171">
        <f t="shared" si="1"/>
        <v>0.625</v>
      </c>
      <c r="M33" s="172">
        <f t="shared" si="5"/>
        <v>0.91398025418643969</v>
      </c>
      <c r="N33" s="173">
        <f t="shared" si="5"/>
        <v>0.7142857142857143</v>
      </c>
      <c r="O33" s="174">
        <f t="shared" si="5"/>
        <v>0.73553719008264473</v>
      </c>
      <c r="P33" s="175">
        <f t="shared" si="5"/>
        <v>0.50573542115317183</v>
      </c>
      <c r="Q33" s="176">
        <f t="shared" si="1"/>
        <v>0.55060156190293463</v>
      </c>
      <c r="R33" s="177">
        <f t="shared" si="6"/>
        <v>1</v>
      </c>
      <c r="S33" s="127">
        <f t="shared" si="7"/>
        <v>0.79288774535641371</v>
      </c>
      <c r="T33" s="97"/>
    </row>
    <row r="34" spans="1:20">
      <c r="A34" s="10" t="s">
        <v>28</v>
      </c>
      <c r="B34" s="163">
        <f t="shared" si="2"/>
        <v>0.52173913043478259</v>
      </c>
      <c r="C34" s="163">
        <f t="shared" si="2"/>
        <v>0.84482758620689657</v>
      </c>
      <c r="D34" s="164">
        <f t="shared" si="1"/>
        <v>0.66619242834786019</v>
      </c>
      <c r="E34" s="165">
        <f t="shared" si="1"/>
        <v>0.70446816352422381</v>
      </c>
      <c r="F34" s="166">
        <f t="shared" si="3"/>
        <v>0.73139169974695573</v>
      </c>
      <c r="G34" s="166">
        <f t="shared" si="3"/>
        <v>0.66666666666666663</v>
      </c>
      <c r="H34" s="167">
        <f t="shared" si="1"/>
        <v>0.9197325645588087</v>
      </c>
      <c r="I34" s="168">
        <f t="shared" si="1"/>
        <v>0.63860445881983197</v>
      </c>
      <c r="J34" s="169">
        <f t="shared" si="4"/>
        <v>0.58461538461538454</v>
      </c>
      <c r="K34" s="170">
        <f t="shared" si="1"/>
        <v>0.6</v>
      </c>
      <c r="L34" s="171">
        <f t="shared" si="1"/>
        <v>0.40625</v>
      </c>
      <c r="M34" s="172">
        <f t="shared" si="5"/>
        <v>0.68453771099021554</v>
      </c>
      <c r="N34" s="173">
        <f t="shared" si="5"/>
        <v>0.81967213114754101</v>
      </c>
      <c r="O34" s="174">
        <f t="shared" si="5"/>
        <v>0.56329113924050633</v>
      </c>
      <c r="P34" s="175">
        <f t="shared" si="5"/>
        <v>0.7556706927437441</v>
      </c>
      <c r="Q34" s="176">
        <f t="shared" si="1"/>
        <v>0.81695907651881761</v>
      </c>
      <c r="R34" s="177">
        <f t="shared" si="6"/>
        <v>0.43111111111111111</v>
      </c>
      <c r="S34" s="127">
        <f t="shared" si="7"/>
        <v>0.66798411439254968</v>
      </c>
      <c r="T34" s="97"/>
    </row>
    <row r="35" spans="1:20">
      <c r="A35" s="10" t="s">
        <v>29</v>
      </c>
      <c r="B35" s="163">
        <f t="shared" si="2"/>
        <v>0.5</v>
      </c>
      <c r="C35" s="163">
        <f t="shared" si="2"/>
        <v>0.83050847457627119</v>
      </c>
      <c r="D35" s="164">
        <f t="shared" si="1"/>
        <v>0.82868357930283143</v>
      </c>
      <c r="E35" s="165">
        <f t="shared" si="1"/>
        <v>0.88592718509017698</v>
      </c>
      <c r="F35" s="166">
        <f t="shared" si="3"/>
        <v>0.57880965323813438</v>
      </c>
      <c r="G35" s="166">
        <f t="shared" si="3"/>
        <v>6.8965517241379323E-2</v>
      </c>
      <c r="H35" s="167">
        <f t="shared" si="1"/>
        <v>0.63520991391194803</v>
      </c>
      <c r="I35" s="168">
        <f t="shared" si="1"/>
        <v>0.6448053573627216</v>
      </c>
      <c r="J35" s="169">
        <f t="shared" si="4"/>
        <v>0.48717948717948711</v>
      </c>
      <c r="K35" s="170">
        <f t="shared" si="1"/>
        <v>0.4</v>
      </c>
      <c r="L35" s="171">
        <f t="shared" si="1"/>
        <v>0.53125</v>
      </c>
      <c r="M35" s="172">
        <f t="shared" si="5"/>
        <v>0.7073325172020769</v>
      </c>
      <c r="N35" s="173">
        <f t="shared" si="5"/>
        <v>0.85836909871244638</v>
      </c>
      <c r="O35" s="174">
        <f t="shared" si="5"/>
        <v>0.51445086705202314</v>
      </c>
      <c r="P35" s="175">
        <f t="shared" si="5"/>
        <v>0.88488119127397258</v>
      </c>
      <c r="Q35" s="176">
        <f t="shared" si="1"/>
        <v>0.4071209824526188</v>
      </c>
      <c r="R35" s="177">
        <f t="shared" si="6"/>
        <v>0.63956043956043962</v>
      </c>
      <c r="S35" s="127">
        <f t="shared" si="7"/>
        <v>0.61194436847979583</v>
      </c>
      <c r="T35" s="97"/>
    </row>
    <row r="36" spans="1:20">
      <c r="A36" s="10" t="s">
        <v>30</v>
      </c>
      <c r="B36" s="163">
        <f t="shared" si="2"/>
        <v>0.64864864864864868</v>
      </c>
      <c r="C36" s="163">
        <f t="shared" si="2"/>
        <v>1</v>
      </c>
      <c r="D36" s="164">
        <f t="shared" si="1"/>
        <v>0.96073152987695321</v>
      </c>
      <c r="E36" s="165">
        <f t="shared" si="1"/>
        <v>0.77834041483941752</v>
      </c>
      <c r="F36" s="166">
        <f t="shared" si="3"/>
        <v>0.84950914171934655</v>
      </c>
      <c r="G36" s="166">
        <f t="shared" si="3"/>
        <v>0.2</v>
      </c>
      <c r="H36" s="167">
        <f t="shared" si="1"/>
        <v>0.92755402709440438</v>
      </c>
      <c r="I36" s="168">
        <f t="shared" si="1"/>
        <v>0.90144175259717441</v>
      </c>
      <c r="J36" s="169">
        <f t="shared" si="4"/>
        <v>0.43678160919540232</v>
      </c>
      <c r="K36" s="170">
        <f t="shared" si="1"/>
        <v>0.45</v>
      </c>
      <c r="L36" s="171">
        <f t="shared" si="1"/>
        <v>0.65625</v>
      </c>
      <c r="M36" s="172">
        <f t="shared" si="5"/>
        <v>0.93391546679052473</v>
      </c>
      <c r="N36" s="173">
        <f t="shared" si="5"/>
        <v>0.58309037900874638</v>
      </c>
      <c r="O36" s="174">
        <f t="shared" si="5"/>
        <v>0.76068376068376076</v>
      </c>
      <c r="P36" s="175">
        <f t="shared" si="5"/>
        <v>0.74182294082716549</v>
      </c>
      <c r="Q36" s="176">
        <f t="shared" si="1"/>
        <v>0.3856779435180398</v>
      </c>
      <c r="R36" s="177">
        <f t="shared" si="6"/>
        <v>0.5300546448087432</v>
      </c>
      <c r="S36" s="127">
        <f t="shared" si="7"/>
        <v>0.6908530740946075</v>
      </c>
      <c r="T36" s="97"/>
    </row>
    <row r="37" spans="1:20">
      <c r="A37" s="10" t="s">
        <v>31</v>
      </c>
      <c r="B37" s="163">
        <f t="shared" si="2"/>
        <v>0.52173913043478259</v>
      </c>
      <c r="C37" s="163">
        <f t="shared" si="2"/>
        <v>0.6901408450704225</v>
      </c>
      <c r="D37" s="164">
        <f t="shared" si="1"/>
        <v>0.66224111572916622</v>
      </c>
      <c r="E37" s="165">
        <f t="shared" si="1"/>
        <v>0.93975070314578313</v>
      </c>
      <c r="F37" s="166">
        <f t="shared" si="3"/>
        <v>0.9593817448150801</v>
      </c>
      <c r="G37" s="166">
        <f t="shared" si="3"/>
        <v>0.66666666666666663</v>
      </c>
      <c r="H37" s="167">
        <f t="shared" si="1"/>
        <v>0.79064229558977861</v>
      </c>
      <c r="I37" s="168">
        <f t="shared" si="1"/>
        <v>0.77580756837438425</v>
      </c>
      <c r="J37" s="169">
        <f t="shared" si="4"/>
        <v>0.50331125827814571</v>
      </c>
      <c r="K37" s="170">
        <f t="shared" si="1"/>
        <v>0.5</v>
      </c>
      <c r="L37" s="171">
        <f t="shared" si="1"/>
        <v>0.65625</v>
      </c>
      <c r="M37" s="172">
        <f t="shared" si="5"/>
        <v>0.82334346106283829</v>
      </c>
      <c r="N37" s="173">
        <f t="shared" si="5"/>
        <v>0.4587155963302752</v>
      </c>
      <c r="O37" s="174">
        <f t="shared" si="5"/>
        <v>0.45876288659793818</v>
      </c>
      <c r="P37" s="175">
        <f t="shared" si="5"/>
        <v>0.51091152666627071</v>
      </c>
      <c r="Q37" s="176">
        <f t="shared" si="1"/>
        <v>0.28519039918439898</v>
      </c>
      <c r="R37" s="177">
        <f t="shared" si="6"/>
        <v>0.48019801980198024</v>
      </c>
      <c r="S37" s="127">
        <f t="shared" si="7"/>
        <v>0.62841489516164184</v>
      </c>
      <c r="T37" s="97"/>
    </row>
    <row r="38" spans="1:20">
      <c r="A38" s="10" t="s">
        <v>32</v>
      </c>
      <c r="B38" s="163">
        <f t="shared" si="2"/>
        <v>0.68571428571428572</v>
      </c>
      <c r="C38" s="163">
        <f t="shared" si="2"/>
        <v>0.83050847457627119</v>
      </c>
      <c r="D38" s="164">
        <f t="shared" si="1"/>
        <v>0.87421304169756153</v>
      </c>
      <c r="E38" s="165">
        <f t="shared" si="1"/>
        <v>0.79783567032005887</v>
      </c>
      <c r="F38" s="166">
        <f t="shared" si="3"/>
        <v>0.60816416157666742</v>
      </c>
      <c r="G38" s="166">
        <f t="shared" si="3"/>
        <v>0.4</v>
      </c>
      <c r="H38" s="167">
        <f t="shared" si="1"/>
        <v>0.79190976965382187</v>
      </c>
      <c r="I38" s="168">
        <f t="shared" si="1"/>
        <v>0.7272447123907867</v>
      </c>
      <c r="J38" s="169">
        <f t="shared" si="4"/>
        <v>0.60317460317460314</v>
      </c>
      <c r="K38" s="170">
        <f t="shared" si="1"/>
        <v>0.45</v>
      </c>
      <c r="L38" s="171">
        <f t="shared" si="1"/>
        <v>0.5625</v>
      </c>
      <c r="M38" s="172">
        <f t="shared" si="5"/>
        <v>0.80529945611688269</v>
      </c>
      <c r="N38" s="173">
        <f t="shared" si="5"/>
        <v>0.66225165562913912</v>
      </c>
      <c r="O38" s="174">
        <f t="shared" si="5"/>
        <v>0.47849462365591394</v>
      </c>
      <c r="P38" s="175">
        <f t="shared" si="5"/>
        <v>0.61056688961245176</v>
      </c>
      <c r="Q38" s="176">
        <f t="shared" si="1"/>
        <v>0.60751895105777298</v>
      </c>
      <c r="R38" s="177">
        <f t="shared" si="6"/>
        <v>0.44224924012158057</v>
      </c>
      <c r="S38" s="127">
        <f t="shared" si="7"/>
        <v>0.64339091384104696</v>
      </c>
      <c r="T38" s="97"/>
    </row>
    <row r="39" spans="1:20">
      <c r="A39" s="30" t="s">
        <v>33</v>
      </c>
      <c r="B39" s="163">
        <f t="shared" si="2"/>
        <v>0.54545454545454541</v>
      </c>
      <c r="C39" s="163">
        <f t="shared" si="2"/>
        <v>0.87771250000000056</v>
      </c>
      <c r="D39" s="164">
        <f t="shared" si="1"/>
        <v>0.72594893950651185</v>
      </c>
      <c r="E39" s="165">
        <f t="shared" si="1"/>
        <v>0.8322204797282593</v>
      </c>
      <c r="F39" s="166">
        <f t="shared" si="3"/>
        <v>0.82365985120211316</v>
      </c>
      <c r="G39" s="166">
        <f t="shared" si="3"/>
        <v>0.33333333333333331</v>
      </c>
      <c r="H39" s="167">
        <f t="shared" si="1"/>
        <v>0.71499704771396932</v>
      </c>
      <c r="I39" s="168">
        <f t="shared" si="1"/>
        <v>0.63542064547495203</v>
      </c>
      <c r="J39" s="169">
        <f t="shared" si="4"/>
        <v>0.54285714285714282</v>
      </c>
      <c r="K39" s="170">
        <f t="shared" si="1"/>
        <v>1</v>
      </c>
      <c r="L39" s="171">
        <f t="shared" si="1"/>
        <v>0.65625</v>
      </c>
      <c r="M39" s="172">
        <f t="shared" si="5"/>
        <v>0.77978406552494417</v>
      </c>
      <c r="N39" s="173">
        <f t="shared" si="5"/>
        <v>0.65359477124183007</v>
      </c>
      <c r="O39" s="174">
        <f t="shared" si="5"/>
        <v>0.52046783625730997</v>
      </c>
      <c r="P39" s="175">
        <f t="shared" si="5"/>
        <v>0.8292186760385335</v>
      </c>
      <c r="Q39" s="176">
        <f t="shared" si="1"/>
        <v>0.65806046310744115</v>
      </c>
      <c r="R39" s="177">
        <f t="shared" si="6"/>
        <v>0.54291044776119401</v>
      </c>
      <c r="S39" s="127">
        <f t="shared" si="7"/>
        <v>0.68658180854129891</v>
      </c>
      <c r="T39" s="97"/>
    </row>
    <row r="42" spans="1:20" ht="16.5">
      <c r="A42" s="1" t="s">
        <v>0</v>
      </c>
      <c r="B42" s="178" t="s">
        <v>89</v>
      </c>
      <c r="C42" s="178" t="s">
        <v>72</v>
      </c>
    </row>
    <row r="43" spans="1:20">
      <c r="A43" s="10" t="s">
        <v>25</v>
      </c>
      <c r="B43" s="179">
        <v>0.80245317559716289</v>
      </c>
      <c r="C43" s="178">
        <v>1</v>
      </c>
    </row>
    <row r="44" spans="1:20">
      <c r="A44" s="10" t="s">
        <v>26</v>
      </c>
      <c r="B44" s="179">
        <v>0.79430910283749512</v>
      </c>
      <c r="C44" s="178">
        <v>2</v>
      </c>
    </row>
    <row r="45" spans="1:20">
      <c r="A45" s="10" t="s">
        <v>27</v>
      </c>
      <c r="B45" s="179">
        <v>0.79288774535641371</v>
      </c>
      <c r="C45" s="178">
        <v>3</v>
      </c>
    </row>
    <row r="46" spans="1:20">
      <c r="A46" s="10" t="s">
        <v>23</v>
      </c>
      <c r="B46" s="179">
        <v>0.72574808595446549</v>
      </c>
      <c r="C46" s="178">
        <v>4</v>
      </c>
    </row>
    <row r="47" spans="1:20">
      <c r="A47" s="10" t="s">
        <v>30</v>
      </c>
      <c r="B47" s="179">
        <v>0.6908530740946075</v>
      </c>
      <c r="C47" s="178">
        <v>5</v>
      </c>
    </row>
    <row r="48" spans="1:20">
      <c r="A48" s="30" t="s">
        <v>33</v>
      </c>
      <c r="B48" s="179">
        <v>0.68658180854129891</v>
      </c>
      <c r="C48" s="178">
        <v>6</v>
      </c>
    </row>
    <row r="49" spans="1:3">
      <c r="A49" s="10" t="s">
        <v>18</v>
      </c>
      <c r="B49" s="179">
        <v>0.67850891914425282</v>
      </c>
      <c r="C49" s="178">
        <v>7</v>
      </c>
    </row>
    <row r="50" spans="1:3">
      <c r="A50" s="10" t="s">
        <v>20</v>
      </c>
      <c r="B50" s="179">
        <v>0.67669451862186725</v>
      </c>
      <c r="C50" s="178">
        <v>8</v>
      </c>
    </row>
    <row r="51" spans="1:3">
      <c r="A51" s="10" t="s">
        <v>24</v>
      </c>
      <c r="B51" s="179">
        <v>0.67326925195660103</v>
      </c>
      <c r="C51" s="178">
        <v>9</v>
      </c>
    </row>
    <row r="52" spans="1:3">
      <c r="A52" s="10" t="s">
        <v>28</v>
      </c>
      <c r="B52" s="179">
        <v>0.66798411439254968</v>
      </c>
      <c r="C52" s="178">
        <v>10</v>
      </c>
    </row>
    <row r="53" spans="1:3">
      <c r="A53" s="10" t="s">
        <v>21</v>
      </c>
      <c r="B53" s="179">
        <v>0.66757165576981436</v>
      </c>
      <c r="C53" s="178">
        <v>11</v>
      </c>
    </row>
    <row r="54" spans="1:3">
      <c r="A54" s="10" t="s">
        <v>22</v>
      </c>
      <c r="B54" s="179">
        <v>0.64923445059728568</v>
      </c>
      <c r="C54" s="178">
        <v>12</v>
      </c>
    </row>
    <row r="55" spans="1:3">
      <c r="A55" s="10" t="s">
        <v>32</v>
      </c>
      <c r="B55" s="179">
        <v>0.64339091384104696</v>
      </c>
      <c r="C55" s="178">
        <v>13</v>
      </c>
    </row>
    <row r="56" spans="1:3">
      <c r="A56" s="10" t="s">
        <v>19</v>
      </c>
      <c r="B56" s="179">
        <v>0.63400057639016871</v>
      </c>
      <c r="C56" s="178">
        <v>14</v>
      </c>
    </row>
    <row r="57" spans="1:3">
      <c r="A57" s="10" t="s">
        <v>31</v>
      </c>
      <c r="B57" s="179">
        <v>0.62841489516164184</v>
      </c>
      <c r="C57" s="178">
        <v>15</v>
      </c>
    </row>
    <row r="58" spans="1:3">
      <c r="A58" s="10" t="s">
        <v>29</v>
      </c>
      <c r="B58" s="179">
        <v>0.61194436847979583</v>
      </c>
      <c r="C58" s="178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2F92-0C54-47AF-9BB7-36D74CFEA43F}">
  <dimension ref="A1:K17"/>
  <sheetViews>
    <sheetView zoomScale="90" zoomScaleNormal="90" workbookViewId="0">
      <selection activeCell="J4" sqref="J4"/>
    </sheetView>
  </sheetViews>
  <sheetFormatPr defaultRowHeight="14.5"/>
  <cols>
    <col min="1" max="1" width="17" customWidth="1"/>
    <col min="11" max="11" width="13.7265625" customWidth="1"/>
  </cols>
  <sheetData>
    <row r="1" spans="1:11" ht="48">
      <c r="A1" s="180" t="s">
        <v>66</v>
      </c>
      <c r="B1" s="181" t="s">
        <v>97</v>
      </c>
      <c r="C1" s="181" t="s">
        <v>96</v>
      </c>
      <c r="D1" s="181" t="s">
        <v>98</v>
      </c>
      <c r="E1" s="181" t="s">
        <v>90</v>
      </c>
      <c r="F1" s="181" t="s">
        <v>91</v>
      </c>
      <c r="G1" s="181" t="s">
        <v>92</v>
      </c>
      <c r="H1" s="181" t="s">
        <v>93</v>
      </c>
    </row>
    <row r="2" spans="1:11">
      <c r="A2" s="10" t="s">
        <v>26</v>
      </c>
      <c r="B2" s="182">
        <v>1</v>
      </c>
      <c r="C2" s="182">
        <v>1</v>
      </c>
      <c r="D2" s="182">
        <v>1</v>
      </c>
      <c r="E2" s="182">
        <v>1</v>
      </c>
      <c r="F2" s="182">
        <v>1</v>
      </c>
      <c r="G2" s="182">
        <v>1</v>
      </c>
      <c r="H2" s="183">
        <v>2</v>
      </c>
      <c r="K2" s="51"/>
    </row>
    <row r="3" spans="1:11">
      <c r="A3" s="10" t="s">
        <v>25</v>
      </c>
      <c r="B3" s="183">
        <v>2</v>
      </c>
      <c r="C3" s="184">
        <v>3</v>
      </c>
      <c r="D3" s="184">
        <v>3</v>
      </c>
      <c r="E3" s="184">
        <v>3</v>
      </c>
      <c r="F3" s="184">
        <v>3</v>
      </c>
      <c r="G3" s="183">
        <v>2</v>
      </c>
      <c r="H3" s="182">
        <v>1</v>
      </c>
      <c r="K3" s="51"/>
    </row>
    <row r="4" spans="1:11">
      <c r="A4" s="10" t="s">
        <v>27</v>
      </c>
      <c r="B4" s="184">
        <v>3</v>
      </c>
      <c r="C4" s="183">
        <v>2</v>
      </c>
      <c r="D4" s="178">
        <v>5</v>
      </c>
      <c r="E4" s="183">
        <v>2</v>
      </c>
      <c r="F4" s="183">
        <v>2</v>
      </c>
      <c r="G4" s="184">
        <v>3</v>
      </c>
      <c r="H4" s="184">
        <v>3</v>
      </c>
      <c r="K4" s="51"/>
    </row>
    <row r="5" spans="1:11">
      <c r="A5" s="10" t="s">
        <v>23</v>
      </c>
      <c r="B5" s="185">
        <v>4</v>
      </c>
      <c r="C5" s="178">
        <v>7</v>
      </c>
      <c r="D5" s="183">
        <v>2</v>
      </c>
      <c r="E5" s="178">
        <v>8</v>
      </c>
      <c r="F5" s="185">
        <v>4</v>
      </c>
      <c r="G5" s="185">
        <v>4</v>
      </c>
      <c r="H5" s="185">
        <v>4</v>
      </c>
      <c r="K5" s="51"/>
    </row>
    <row r="6" spans="1:11">
      <c r="A6" s="10" t="s">
        <v>30</v>
      </c>
      <c r="B6" s="178">
        <v>5</v>
      </c>
      <c r="C6" s="189">
        <v>13</v>
      </c>
      <c r="D6" s="185">
        <v>4</v>
      </c>
      <c r="E6" s="186">
        <v>14</v>
      </c>
      <c r="F6" s="178">
        <v>5</v>
      </c>
      <c r="G6" s="178">
        <v>5</v>
      </c>
      <c r="H6" s="178">
        <v>5</v>
      </c>
      <c r="K6" s="51"/>
    </row>
    <row r="7" spans="1:11">
      <c r="A7" s="30" t="s">
        <v>33</v>
      </c>
      <c r="B7" s="178">
        <v>6</v>
      </c>
      <c r="C7" s="185">
        <v>4</v>
      </c>
      <c r="D7" s="178">
        <v>7</v>
      </c>
      <c r="E7" s="185">
        <v>4</v>
      </c>
      <c r="F7" s="178">
        <v>8</v>
      </c>
      <c r="G7" s="178">
        <v>6</v>
      </c>
      <c r="H7" s="178">
        <v>6</v>
      </c>
      <c r="K7" s="33"/>
    </row>
    <row r="8" spans="1:11">
      <c r="A8" s="10" t="s">
        <v>32</v>
      </c>
      <c r="B8" s="178">
        <v>7</v>
      </c>
      <c r="C8" s="178">
        <v>9</v>
      </c>
      <c r="D8" s="178">
        <v>6</v>
      </c>
      <c r="E8" s="178">
        <v>10</v>
      </c>
      <c r="F8" s="189">
        <v>13</v>
      </c>
      <c r="G8" s="178">
        <v>12</v>
      </c>
      <c r="H8" s="189">
        <v>13</v>
      </c>
      <c r="K8" s="51"/>
    </row>
    <row r="9" spans="1:11">
      <c r="A9" s="10" t="s">
        <v>21</v>
      </c>
      <c r="B9" s="178">
        <v>8</v>
      </c>
      <c r="C9" s="178">
        <v>8</v>
      </c>
      <c r="D9" s="178">
        <v>8</v>
      </c>
      <c r="E9" s="178">
        <v>7</v>
      </c>
      <c r="F9" s="178">
        <v>7</v>
      </c>
      <c r="G9" s="178">
        <v>9</v>
      </c>
      <c r="H9" s="178">
        <v>11</v>
      </c>
      <c r="K9" s="51"/>
    </row>
    <row r="10" spans="1:11">
      <c r="A10" s="10" t="s">
        <v>24</v>
      </c>
      <c r="B10" s="178">
        <v>9</v>
      </c>
      <c r="C10" s="178">
        <v>10</v>
      </c>
      <c r="D10" s="178">
        <v>11</v>
      </c>
      <c r="E10" s="178">
        <v>9</v>
      </c>
      <c r="F10" s="178">
        <v>9</v>
      </c>
      <c r="G10" s="178">
        <v>7</v>
      </c>
      <c r="H10" s="178">
        <v>9</v>
      </c>
      <c r="K10" s="51"/>
    </row>
    <row r="11" spans="1:11">
      <c r="A11" s="10" t="s">
        <v>22</v>
      </c>
      <c r="B11" s="178">
        <v>10</v>
      </c>
      <c r="C11" s="186">
        <v>14</v>
      </c>
      <c r="D11" s="178">
        <v>9</v>
      </c>
      <c r="E11" s="187">
        <v>15</v>
      </c>
      <c r="F11" s="178">
        <v>10</v>
      </c>
      <c r="G11" s="178">
        <v>10</v>
      </c>
      <c r="H11" s="178">
        <v>12</v>
      </c>
      <c r="K11" s="51"/>
    </row>
    <row r="12" spans="1:11">
      <c r="A12" s="10" t="s">
        <v>18</v>
      </c>
      <c r="B12" s="178">
        <v>11</v>
      </c>
      <c r="C12" s="178">
        <v>5</v>
      </c>
      <c r="D12" s="189">
        <v>13</v>
      </c>
      <c r="E12" s="178">
        <v>6</v>
      </c>
      <c r="F12" s="178">
        <v>11</v>
      </c>
      <c r="G12" s="178">
        <v>11</v>
      </c>
      <c r="H12" s="178">
        <v>7</v>
      </c>
      <c r="K12" s="51"/>
    </row>
    <row r="13" spans="1:11">
      <c r="A13" s="10" t="s">
        <v>20</v>
      </c>
      <c r="B13" s="178">
        <v>12</v>
      </c>
      <c r="C13" s="178">
        <v>12</v>
      </c>
      <c r="D13" s="178">
        <v>10</v>
      </c>
      <c r="E13" s="178">
        <v>11</v>
      </c>
      <c r="F13" s="178">
        <v>6</v>
      </c>
      <c r="G13" s="178">
        <v>8</v>
      </c>
      <c r="H13" s="178">
        <v>8</v>
      </c>
      <c r="K13" s="51"/>
    </row>
    <row r="14" spans="1:11">
      <c r="A14" s="10" t="s">
        <v>28</v>
      </c>
      <c r="B14" s="189">
        <v>13</v>
      </c>
      <c r="C14" s="178">
        <v>6</v>
      </c>
      <c r="D14" s="178">
        <v>12</v>
      </c>
      <c r="E14" s="178">
        <v>5</v>
      </c>
      <c r="F14" s="178">
        <v>12</v>
      </c>
      <c r="G14" s="189">
        <v>13</v>
      </c>
      <c r="H14" s="178">
        <v>10</v>
      </c>
      <c r="K14" s="51"/>
    </row>
    <row r="15" spans="1:11">
      <c r="A15" s="10" t="s">
        <v>19</v>
      </c>
      <c r="B15" s="186">
        <v>14</v>
      </c>
      <c r="C15" s="178">
        <v>11</v>
      </c>
      <c r="D15" s="186">
        <v>14</v>
      </c>
      <c r="E15" s="178">
        <v>12</v>
      </c>
      <c r="F15" s="187">
        <v>15</v>
      </c>
      <c r="G15" s="186">
        <v>14</v>
      </c>
      <c r="H15" s="186">
        <v>14</v>
      </c>
      <c r="K15" s="51"/>
    </row>
    <row r="16" spans="1:11">
      <c r="A16" s="10" t="s">
        <v>31</v>
      </c>
      <c r="B16" s="187">
        <v>15</v>
      </c>
      <c r="C16" s="187">
        <v>15</v>
      </c>
      <c r="D16" s="187">
        <v>15</v>
      </c>
      <c r="E16" s="189">
        <v>13</v>
      </c>
      <c r="F16" s="186">
        <v>14</v>
      </c>
      <c r="G16" s="187">
        <v>15</v>
      </c>
      <c r="H16" s="187">
        <v>15</v>
      </c>
      <c r="K16" s="51"/>
    </row>
    <row r="17" spans="1:11">
      <c r="A17" s="10" t="s">
        <v>29</v>
      </c>
      <c r="B17" s="188">
        <v>16</v>
      </c>
      <c r="C17" s="188">
        <v>16</v>
      </c>
      <c r="D17" s="188">
        <v>16</v>
      </c>
      <c r="E17" s="188">
        <v>16</v>
      </c>
      <c r="F17" s="188">
        <v>16</v>
      </c>
      <c r="G17" s="188">
        <v>16</v>
      </c>
      <c r="H17" s="188">
        <v>16</v>
      </c>
      <c r="K17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Metoda wzorca bez wag</vt:lpstr>
      <vt:lpstr>Metoda wzorca z waga 1</vt:lpstr>
      <vt:lpstr>Wzorzec 2</vt:lpstr>
      <vt:lpstr>Metoda wzr z waga 2</vt:lpstr>
      <vt:lpstr>TOPSIS</vt:lpstr>
      <vt:lpstr>Metoda rangowa</vt:lpstr>
      <vt:lpstr>Metoda standaryzowanych sum (2)</vt:lpstr>
      <vt:lpstr>Metoda dystansów</vt:lpstr>
      <vt:lpstr>Poprawiony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Taborek</dc:creator>
  <cp:lastModifiedBy>Julia Taborek</cp:lastModifiedBy>
  <dcterms:created xsi:type="dcterms:W3CDTF">2024-01-16T16:03:43Z</dcterms:created>
  <dcterms:modified xsi:type="dcterms:W3CDTF">2024-02-03T11:14:29Z</dcterms:modified>
</cp:coreProperties>
</file>