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mc:AlternateContent xmlns:mc="http://schemas.openxmlformats.org/markup-compatibility/2006">
    <mc:Choice Requires="x15">
      <x15ac:absPath xmlns:x15ac="http://schemas.microsoft.com/office/spreadsheetml/2010/11/ac" url="/Users/julia/Desktop/Submission/"/>
    </mc:Choice>
  </mc:AlternateContent>
  <xr:revisionPtr revIDLastSave="0" documentId="13_ncr:1_{3D8F163A-CD9C-4F45-B693-C1C129F0B282}" xr6:coauthVersionLast="46" xr6:coauthVersionMax="46" xr10:uidLastSave="{00000000-0000-0000-0000-000000000000}"/>
  <bookViews>
    <workbookView xWindow="33800" yWindow="2440" windowWidth="29960" windowHeight="15860" activeTab="1" xr2:uid="{00000000-000D-0000-FFFF-FFFF00000000}"/>
  </bookViews>
  <sheets>
    <sheet name="Log" sheetId="4" state="hidden" r:id="rId1"/>
    <sheet name="Userguide" sheetId="11" r:id="rId2"/>
    <sheet name="Step1-Customer Estimation" sheetId="9" r:id="rId3"/>
    <sheet name="Step2 - Staff Allocation" sheetId="10" r:id="rId4"/>
    <sheet name="Prototype (discusson) " sheetId="7" state="hidden" r:id="rId5"/>
  </sheets>
  <definedNames>
    <definedName name="OpenSolver_ChosenSolver" localSheetId="2" hidden="1">CBC</definedName>
    <definedName name="OpenSolver_ChosenSolver" localSheetId="3" hidden="1">CBC</definedName>
    <definedName name="OpenSolver_DualsNewSheet" localSheetId="2" hidden="1">0</definedName>
    <definedName name="OpenSolver_DualsNewSheet" localSheetId="3" hidden="1">0</definedName>
    <definedName name="OpenSolver_LinearityCheck" localSheetId="2" hidden="1">1</definedName>
    <definedName name="OpenSolver_LinearityCheck" localSheetId="3" hidden="1">1</definedName>
    <definedName name="OpenSolver_UpdateSensitivity" localSheetId="3" hidden="1">1</definedName>
    <definedName name="solver_adj" localSheetId="4" hidden="1">'Prototype (discusson) '!$D$47:$O$62</definedName>
    <definedName name="solver_adj" localSheetId="2" hidden="1">'Step1-Customer Estimation'!$Y$5:$AE$6</definedName>
    <definedName name="solver_adj" localSheetId="3" hidden="1">'Step2 - Staff Allocation'!$D$61:$U$76,'Step2 - Staff Allocation'!$D$112:$U$118</definedName>
    <definedName name="solver_cvg" localSheetId="4" hidden="1">0.0001</definedName>
    <definedName name="solver_cvg" localSheetId="2" hidden="1">0.0001</definedName>
    <definedName name="solver_cvg" localSheetId="3" hidden="1">0.0001</definedName>
    <definedName name="solver_drv" localSheetId="4" hidden="1">1</definedName>
    <definedName name="solver_drv" localSheetId="2" hidden="1">2</definedName>
    <definedName name="solver_drv" localSheetId="3" hidden="1">2</definedName>
    <definedName name="solver_eng" localSheetId="4" hidden="1">2</definedName>
    <definedName name="solver_eng" localSheetId="2" hidden="1">2</definedName>
    <definedName name="solver_eng" localSheetId="3" hidden="1">2</definedName>
    <definedName name="solver_est" localSheetId="2" hidden="1">1</definedName>
    <definedName name="solver_est" localSheetId="3" hidden="1">1</definedName>
    <definedName name="solver_itr" localSheetId="4" hidden="1">2147483647</definedName>
    <definedName name="solver_itr" localSheetId="2" hidden="1">2147483647</definedName>
    <definedName name="solver_itr" localSheetId="3" hidden="1">2147483647</definedName>
    <definedName name="solver_lhs1" localSheetId="4" hidden="1">'Prototype (discusson) '!$D$47:$O$62</definedName>
    <definedName name="solver_lhs1" localSheetId="2" hidden="1">'Step1-Customer Estimation'!$AA$9</definedName>
    <definedName name="solver_lhs1" localSheetId="3" hidden="1">'Step2 - Staff Allocation'!$D$112:$U$118</definedName>
    <definedName name="solver_lhs10" localSheetId="2" hidden="1">'Step1-Customer Estimation'!$U$5</definedName>
    <definedName name="solver_lhs10" localSheetId="3" hidden="1">'Step2 - Staff Allocation'!$D$69:$U$69</definedName>
    <definedName name="solver_lhs11" localSheetId="2" hidden="1">'Step1-Customer Estimation'!$Y$21:$AE$21</definedName>
    <definedName name="solver_lhs11" localSheetId="3" hidden="1">'Step2 - Staff Allocation'!$D$72:$U$72</definedName>
    <definedName name="solver_lhs12" localSheetId="3" hidden="1">'Step2 - Staff Allocation'!$D$75:$U$75</definedName>
    <definedName name="solver_lhs13" localSheetId="3" hidden="1">'Step2 - Staff Allocation'!$D$73:$U$73</definedName>
    <definedName name="solver_lhs14" localSheetId="3" hidden="1">'Step2 - Staff Allocation'!$D$61:$U$61</definedName>
    <definedName name="solver_lhs15" localSheetId="3" hidden="1">'Step2 - Staff Allocation'!$D$76:$U$76</definedName>
    <definedName name="solver_lhs16" localSheetId="3" hidden="1">'Step2 - Staff Allocation'!$D$63:$U$63</definedName>
    <definedName name="solver_lhs17" localSheetId="3" hidden="1">'Step2 - Staff Allocation'!$D$62:$U$62</definedName>
    <definedName name="solver_lhs18" localSheetId="3" hidden="1">'Step2 - Staff Allocation'!$D$79:$U$85</definedName>
    <definedName name="solver_lhs19" localSheetId="3" hidden="1">'Step2 - Staff Allocation'!$D$74:$U$74</definedName>
    <definedName name="solver_lhs2" localSheetId="4" hidden="1">'Prototype (discusson) '!$D$29:$D$44</definedName>
    <definedName name="solver_lhs2" localSheetId="2" hidden="1">'Step1-Customer Estimation'!$U$5</definedName>
    <definedName name="solver_lhs2" localSheetId="3" hidden="1">'Step2 - Staff Allocation'!$D$61:$U$76</definedName>
    <definedName name="solver_lhs20" localSheetId="3" hidden="1">'Step2 - Staff Allocation'!$D$63:$U$63</definedName>
    <definedName name="solver_lhs21" localSheetId="3" hidden="1">'Step2 - Staff Allocation'!$D$64:$U$64</definedName>
    <definedName name="solver_lhs22" localSheetId="3" hidden="1">'Step2 - Staff Allocation'!$D$69:$U$69</definedName>
    <definedName name="solver_lhs23" localSheetId="3" hidden="1">'Step2 - Staff Allocation'!$D$66:$U$66</definedName>
    <definedName name="solver_lhs24" localSheetId="3" hidden="1">'Step2 - Staff Allocation'!$D$67:$U$67</definedName>
    <definedName name="solver_lhs25" localSheetId="3" hidden="1">'Step2 - Staff Allocation'!$D$68:$U$68</definedName>
    <definedName name="solver_lhs26" localSheetId="3" hidden="1">'Step2 - Staff Allocation'!$D$64:$U$64</definedName>
    <definedName name="solver_lhs27" localSheetId="3" hidden="1">'Step2 - Staff Allocation'!$D$68:$U$68</definedName>
    <definedName name="solver_lhs28" localSheetId="3" hidden="1">'Step2 - Staff Allocation'!$W$61:$Z$76</definedName>
    <definedName name="solver_lhs29" localSheetId="3" hidden="1">'Step2 - Staff Allocation'!$D$68:$U$68</definedName>
    <definedName name="solver_lhs3" localSheetId="4" hidden="1">'Prototype (discusson) '!$E$29:$E$44</definedName>
    <definedName name="solver_lhs3" localSheetId="2" hidden="1">'Step1-Customer Estimation'!$Y$5:$AE$6</definedName>
    <definedName name="solver_lhs3" localSheetId="3" hidden="1">'Step2 - Staff Allocation'!$D$70:$U$70</definedName>
    <definedName name="solver_lhs4" localSheetId="4" hidden="1">'Prototype (discusson) '!$F$29:$F$44</definedName>
    <definedName name="solver_lhs4" localSheetId="2" hidden="1">'Step1-Customer Estimation'!$Y$9</definedName>
    <definedName name="solver_lhs4" localSheetId="3" hidden="1">'Step2 - Staff Allocation'!$D$71:$U$71</definedName>
    <definedName name="solver_lhs5" localSheetId="2" hidden="1">'Step1-Customer Estimation'!$Y$9</definedName>
    <definedName name="solver_lhs5" localSheetId="3" hidden="1">'Step2 - Staff Allocation'!$D$63:$U$63</definedName>
    <definedName name="solver_lhs6" localSheetId="2" hidden="1">'Step1-Customer Estimation'!$AC$9</definedName>
    <definedName name="solver_lhs6" localSheetId="3" hidden="1">'Step2 - Staff Allocation'!$D$107:$U$109</definedName>
    <definedName name="solver_lhs7" localSheetId="2" hidden="1">'Step1-Customer Estimation'!$AC$9</definedName>
    <definedName name="solver_lhs7" localSheetId="3" hidden="1">'Step2 - Staff Allocation'!$D$65:$U$65</definedName>
    <definedName name="solver_lhs8" localSheetId="2" hidden="1">'Step1-Customer Estimation'!$AA$9</definedName>
    <definedName name="solver_lhs8" localSheetId="3" hidden="1">'Step2 - Staff Allocation'!$D$73:$U$73</definedName>
    <definedName name="solver_lhs9" localSheetId="2" hidden="1">'Step1-Customer Estimation'!$Y$20:$AE$20</definedName>
    <definedName name="solver_lhs9" localSheetId="3" hidden="1">'Step2 - Staff Allocation'!$D$74:$U$74</definedName>
    <definedName name="solver_lin" localSheetId="4" hidden="1">1</definedName>
    <definedName name="solver_lin" localSheetId="3" hidden="1">1</definedName>
    <definedName name="solver_mip" localSheetId="4" hidden="1">2147483647</definedName>
    <definedName name="solver_mip" localSheetId="2" hidden="1">2147483647</definedName>
    <definedName name="solver_mip" localSheetId="3" hidden="1">2147483647</definedName>
    <definedName name="solver_mni" localSheetId="4" hidden="1">30</definedName>
    <definedName name="solver_mni" localSheetId="2" hidden="1">30</definedName>
    <definedName name="solver_mni" localSheetId="3" hidden="1">30</definedName>
    <definedName name="solver_mrt" localSheetId="4" hidden="1">0.075</definedName>
    <definedName name="solver_mrt" localSheetId="2" hidden="1">0.075</definedName>
    <definedName name="solver_mrt" localSheetId="3" hidden="1">0.075</definedName>
    <definedName name="solver_msl" localSheetId="4" hidden="1">2</definedName>
    <definedName name="solver_msl" localSheetId="2" hidden="1">2</definedName>
    <definedName name="solver_msl" localSheetId="3" hidden="1">2</definedName>
    <definedName name="solver_neg" localSheetId="4" hidden="1">1</definedName>
    <definedName name="solver_neg" localSheetId="2" hidden="1">1</definedName>
    <definedName name="solver_neg" localSheetId="3" hidden="1">1</definedName>
    <definedName name="solver_nod" localSheetId="4" hidden="1">2147483647</definedName>
    <definedName name="solver_nod" localSheetId="2" hidden="1">2147483647</definedName>
    <definedName name="solver_nod" localSheetId="3" hidden="1">2147483647</definedName>
    <definedName name="solver_num" localSheetId="4" hidden="1">1</definedName>
    <definedName name="solver_num" localSheetId="2" hidden="1">11</definedName>
    <definedName name="solver_num" localSheetId="3" hidden="1">28</definedName>
    <definedName name="solver_nwt" localSheetId="2" hidden="1">1</definedName>
    <definedName name="solver_nwt" localSheetId="3" hidden="1">1</definedName>
    <definedName name="solver_opt" localSheetId="4" hidden="1">'Prototype (discusson) '!$D$24</definedName>
    <definedName name="solver_opt" localSheetId="2" hidden="1">'Step1-Customer Estimation'!$U$5</definedName>
    <definedName name="solver_opt" localSheetId="3" hidden="1">'Step2 - Staff Allocation'!$D$58</definedName>
    <definedName name="solver_pre" localSheetId="4" hidden="1">0.000001</definedName>
    <definedName name="solver_pre" localSheetId="2" hidden="1">0.000001</definedName>
    <definedName name="solver_pre" localSheetId="3" hidden="1">0.000001</definedName>
    <definedName name="solver_rbv" localSheetId="4" hidden="1">1</definedName>
    <definedName name="solver_rbv" localSheetId="2" hidden="1">2</definedName>
    <definedName name="solver_rbv" localSheetId="3" hidden="1">2</definedName>
    <definedName name="solver_rel1" localSheetId="4" hidden="1">5</definedName>
    <definedName name="solver_rel1" localSheetId="2" hidden="1">1</definedName>
    <definedName name="solver_rel1" localSheetId="3" hidden="1">5</definedName>
    <definedName name="solver_rel10" localSheetId="2" hidden="1">3</definedName>
    <definedName name="solver_rel10" localSheetId="3" hidden="1">1</definedName>
    <definedName name="solver_rel11" localSheetId="2" hidden="1">1</definedName>
    <definedName name="solver_rel11" localSheetId="3" hidden="1">1</definedName>
    <definedName name="solver_rel12" localSheetId="3" hidden="1">1</definedName>
    <definedName name="solver_rel13" localSheetId="3" hidden="1">1</definedName>
    <definedName name="solver_rel14" localSheetId="3" hidden="1">1</definedName>
    <definedName name="solver_rel15" localSheetId="3" hidden="1">1</definedName>
    <definedName name="solver_rel16" localSheetId="3" hidden="1">1</definedName>
    <definedName name="solver_rel17" localSheetId="3" hidden="1">1</definedName>
    <definedName name="solver_rel18" localSheetId="3" hidden="1">1</definedName>
    <definedName name="solver_rel19" localSheetId="3" hidden="1">1</definedName>
    <definedName name="solver_rel2" localSheetId="4" hidden="1">3</definedName>
    <definedName name="solver_rel2" localSheetId="2" hidden="1">3</definedName>
    <definedName name="solver_rel2" localSheetId="3" hidden="1">5</definedName>
    <definedName name="solver_rel20" localSheetId="3" hidden="1">1</definedName>
    <definedName name="solver_rel21" localSheetId="3" hidden="1">1</definedName>
    <definedName name="solver_rel22" localSheetId="3" hidden="1">1</definedName>
    <definedName name="solver_rel23" localSheetId="3" hidden="1">1</definedName>
    <definedName name="solver_rel24" localSheetId="3" hidden="1">1</definedName>
    <definedName name="solver_rel25" localSheetId="3" hidden="1">1</definedName>
    <definedName name="solver_rel26" localSheetId="3" hidden="1">1</definedName>
    <definedName name="solver_rel27" localSheetId="3" hidden="1">1</definedName>
    <definedName name="solver_rel28" localSheetId="3" hidden="1">3</definedName>
    <definedName name="solver_rel29" localSheetId="3" hidden="1">1</definedName>
    <definedName name="solver_rel3" localSheetId="4" hidden="1">3</definedName>
    <definedName name="solver_rel3" localSheetId="2" hidden="1">4</definedName>
    <definedName name="solver_rel3" localSheetId="3" hidden="1">1</definedName>
    <definedName name="solver_rel4" localSheetId="4" hidden="1">3</definedName>
    <definedName name="solver_rel4" localSheetId="2" hidden="1">1</definedName>
    <definedName name="solver_rel4" localSheetId="3" hidden="1">1</definedName>
    <definedName name="solver_rel5" localSheetId="2" hidden="1">3</definedName>
    <definedName name="solver_rel5" localSheetId="3" hidden="1">1</definedName>
    <definedName name="solver_rel6" localSheetId="2" hidden="1">3</definedName>
    <definedName name="solver_rel6" localSheetId="3" hidden="1">1</definedName>
    <definedName name="solver_rel7" localSheetId="2" hidden="1">1</definedName>
    <definedName name="solver_rel7" localSheetId="3" hidden="1">1</definedName>
    <definedName name="solver_rel8" localSheetId="2" hidden="1">3</definedName>
    <definedName name="solver_rel8" localSheetId="3" hidden="1">1</definedName>
    <definedName name="solver_rel9" localSheetId="2" hidden="1">1</definedName>
    <definedName name="solver_rel9" localSheetId="3" hidden="1">1</definedName>
    <definedName name="solver_rhs1" localSheetId="4" hidden="1">binary</definedName>
    <definedName name="solver_rhs1" localSheetId="2" hidden="1">10</definedName>
    <definedName name="solver_rhs1" localSheetId="3" hidden="1">binary</definedName>
    <definedName name="solver_rhs10" localSheetId="2" hidden="1">'Step1-Customer Estimation'!$W$5</definedName>
    <definedName name="solver_rhs10" localSheetId="3" hidden="1">'Step2 - Staff Allocation'!$D$101:$U$101</definedName>
    <definedName name="solver_rhs11" localSheetId="2" hidden="1">'Step1-Customer Estimation'!$Y$17:$AE$17</definedName>
    <definedName name="solver_rhs11" localSheetId="3" hidden="1">'Step2 - Staff Allocation'!$D$116:$U$116</definedName>
    <definedName name="solver_rhs12" localSheetId="3" hidden="1">'Step2 - Staff Allocation'!$D$117:$U$117</definedName>
    <definedName name="solver_rhs13" localSheetId="3" hidden="1">'Step2 - Staff Allocation'!$D$102:$U$102</definedName>
    <definedName name="solver_rhs14" localSheetId="3" hidden="1">'Step2 - Staff Allocation'!$D$112:$U$112</definedName>
    <definedName name="solver_rhs15" localSheetId="3" hidden="1">'Step2 - Staff Allocation'!$D$118:$U$118</definedName>
    <definedName name="solver_rhs16" localSheetId="3" hidden="1">'Step2 - Staff Allocation'!$D$98:$U$98</definedName>
    <definedName name="solver_rhs17" localSheetId="3" hidden="1">'Step2 - Staff Allocation'!$D$112:$U$112</definedName>
    <definedName name="solver_rhs18" localSheetId="3" hidden="1">'Step2 - Staff Allocation'!$D$89:$U$95</definedName>
    <definedName name="solver_rhs19" localSheetId="3" hidden="1">'Step2 - Staff Allocation'!$D$117:$U$117</definedName>
    <definedName name="solver_rhs2" localSheetId="4" hidden="1">'Prototype (discusson) '!$H$29:$H$44</definedName>
    <definedName name="solver_rhs2" localSheetId="2" hidden="1">20</definedName>
    <definedName name="solver_rhs2" localSheetId="3" hidden="1">binary</definedName>
    <definedName name="solver_rhs20" localSheetId="3" hidden="1">'Step2 - Staff Allocation'!$D$112:$U$112</definedName>
    <definedName name="solver_rhs21" localSheetId="3" hidden="1">'Step2 - Staff Allocation'!$D$113:$U$113</definedName>
    <definedName name="solver_rhs22" localSheetId="3" hidden="1">'Step2 - Staff Allocation'!$D$115:$U$115</definedName>
    <definedName name="solver_rhs23" localSheetId="3" hidden="1">'Step2 - Staff Allocation'!$D$114:$U$114</definedName>
    <definedName name="solver_rhs24" localSheetId="3" hidden="1">'Step2 - Staff Allocation'!$D$114:$U$114</definedName>
    <definedName name="solver_rhs25" localSheetId="3" hidden="1">'Step2 - Staff Allocation'!$D$114:$U$114</definedName>
    <definedName name="solver_rhs26" localSheetId="3" hidden="1">'Step2 - Staff Allocation'!$D$99:$U$99</definedName>
    <definedName name="solver_rhs27" localSheetId="3" hidden="1">'Step2 - Staff Allocation'!$D$100:$U$100</definedName>
    <definedName name="solver_rhs28" localSheetId="3" hidden="1">'Step2 - Staff Allocation'!$AB$61:$AE$76</definedName>
    <definedName name="solver_rhs29" localSheetId="3" hidden="1">'Step2 - Staff Allocation'!$D$114:$U$114</definedName>
    <definedName name="solver_rhs3" localSheetId="4" hidden="1">'Prototype (discusson) '!$I$29:$I$44</definedName>
    <definedName name="solver_rhs3" localSheetId="2" hidden="1">integer</definedName>
    <definedName name="solver_rhs3" localSheetId="3" hidden="1">'Step2 - Staff Allocation'!$D$115:$U$115</definedName>
    <definedName name="solver_rhs4" localSheetId="4" hidden="1">'Prototype (discusson) '!$J$29:$J$44</definedName>
    <definedName name="solver_rhs4" localSheetId="2" hidden="1">10</definedName>
    <definedName name="solver_rhs4" localSheetId="3" hidden="1">'Step2 - Staff Allocation'!$D$116:$U$116</definedName>
    <definedName name="solver_rhs5" localSheetId="2" hidden="1">3</definedName>
    <definedName name="solver_rhs5" localSheetId="3" hidden="1">'Step2 - Staff Allocation'!$D$112:$U$112</definedName>
    <definedName name="solver_rhs6" localSheetId="2" hidden="1">3</definedName>
    <definedName name="solver_rhs6" localSheetId="3" hidden="1">1</definedName>
    <definedName name="solver_rhs7" localSheetId="2" hidden="1">10</definedName>
    <definedName name="solver_rhs7" localSheetId="3" hidden="1">'Step2 - Staff Allocation'!$D$113:$U$113</definedName>
    <definedName name="solver_rhs8" localSheetId="2" hidden="1">3</definedName>
    <definedName name="solver_rhs8" localSheetId="3" hidden="1">'Step2 - Staff Allocation'!$D$116:$U$116</definedName>
    <definedName name="solver_rhs9" localSheetId="2" hidden="1">'Step1-Customer Estimation'!$Y$16:$AE$16</definedName>
    <definedName name="solver_rhs9" localSheetId="3" hidden="1">'Step2 - Staff Allocation'!$D$103:$U$103</definedName>
    <definedName name="solver_rlx" localSheetId="4" hidden="1">2</definedName>
    <definedName name="solver_rlx" localSheetId="2" hidden="1">2</definedName>
    <definedName name="solver_rlx" localSheetId="3" hidden="1">2</definedName>
    <definedName name="solver_rsd" localSheetId="4" hidden="1">0</definedName>
    <definedName name="solver_rsd" localSheetId="2" hidden="1">0</definedName>
    <definedName name="solver_rsd" localSheetId="3" hidden="1">0</definedName>
    <definedName name="solver_scl" localSheetId="4" hidden="1">1</definedName>
    <definedName name="solver_scl" localSheetId="2" hidden="1">2</definedName>
    <definedName name="solver_scl" localSheetId="3" hidden="1">2</definedName>
    <definedName name="solver_sho" localSheetId="4" hidden="1">2</definedName>
    <definedName name="solver_sho" localSheetId="2" hidden="1">2</definedName>
    <definedName name="solver_sho" localSheetId="3" hidden="1">2</definedName>
    <definedName name="solver_ssz" localSheetId="4" hidden="1">100</definedName>
    <definedName name="solver_ssz" localSheetId="2" hidden="1">100</definedName>
    <definedName name="solver_ssz" localSheetId="3" hidden="1">100</definedName>
    <definedName name="solver_tim" localSheetId="4" hidden="1">2147483647</definedName>
    <definedName name="solver_tim" localSheetId="2" hidden="1">2147483647</definedName>
    <definedName name="solver_tim" localSheetId="3" hidden="1">2147483647</definedName>
    <definedName name="solver_tol" localSheetId="4" hidden="1">0.01</definedName>
    <definedName name="solver_tol" localSheetId="2" hidden="1">0.01</definedName>
    <definedName name="solver_tol" localSheetId="3" hidden="1">0.01</definedName>
    <definedName name="solver_typ" localSheetId="4" hidden="1">2</definedName>
    <definedName name="solver_typ" localSheetId="2" hidden="1">1</definedName>
    <definedName name="solver_typ" localSheetId="3" hidden="1">1</definedName>
    <definedName name="solver_val" localSheetId="4" hidden="1">0</definedName>
    <definedName name="solver_val" localSheetId="2" hidden="1">20</definedName>
    <definedName name="solver_val" localSheetId="3" hidden="1">0</definedName>
    <definedName name="solver_ver" localSheetId="4" hidden="1">2</definedName>
    <definedName name="solver_ver" localSheetId="2" hidden="1">3</definedName>
    <definedName name="solver_ver" localSheetId="3" hidden="1">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Y23" i="9" l="1"/>
  <c r="E103" i="10"/>
  <c r="F103" i="10"/>
  <c r="G103" i="10"/>
  <c r="H103" i="10"/>
  <c r="I103" i="10"/>
  <c r="J103" i="10"/>
  <c r="K103" i="10"/>
  <c r="L103" i="10"/>
  <c r="M103" i="10"/>
  <c r="N103" i="10"/>
  <c r="O103" i="10"/>
  <c r="P103" i="10"/>
  <c r="Q103" i="10"/>
  <c r="R103" i="10"/>
  <c r="S103" i="10"/>
  <c r="T103" i="10"/>
  <c r="U103" i="10"/>
  <c r="E102" i="10"/>
  <c r="F102" i="10"/>
  <c r="G102" i="10"/>
  <c r="H102" i="10"/>
  <c r="I102" i="10"/>
  <c r="J102" i="10"/>
  <c r="K102" i="10"/>
  <c r="L102" i="10"/>
  <c r="M102" i="10"/>
  <c r="N102" i="10"/>
  <c r="O102" i="10"/>
  <c r="P102" i="10"/>
  <c r="Q102" i="10"/>
  <c r="R102" i="10"/>
  <c r="S102" i="10"/>
  <c r="T102" i="10"/>
  <c r="U102" i="10"/>
  <c r="E101" i="10"/>
  <c r="F101" i="10"/>
  <c r="G101" i="10"/>
  <c r="H101" i="10"/>
  <c r="I101" i="10"/>
  <c r="J101" i="10"/>
  <c r="K101" i="10"/>
  <c r="L101" i="10"/>
  <c r="M101" i="10"/>
  <c r="N101" i="10"/>
  <c r="O101" i="10"/>
  <c r="P101" i="10"/>
  <c r="Q101" i="10"/>
  <c r="R101" i="10"/>
  <c r="S101" i="10"/>
  <c r="T101" i="10"/>
  <c r="U101" i="10"/>
  <c r="E100" i="10"/>
  <c r="F100" i="10"/>
  <c r="G100" i="10"/>
  <c r="H100" i="10"/>
  <c r="I100" i="10"/>
  <c r="J100" i="10"/>
  <c r="K100" i="10"/>
  <c r="L100" i="10"/>
  <c r="M100" i="10"/>
  <c r="N100" i="10"/>
  <c r="O100" i="10"/>
  <c r="P100" i="10"/>
  <c r="Q100" i="10"/>
  <c r="R100" i="10"/>
  <c r="S100" i="10"/>
  <c r="T100" i="10"/>
  <c r="U100" i="10"/>
  <c r="E99" i="10"/>
  <c r="F99" i="10"/>
  <c r="G99" i="10"/>
  <c r="H99" i="10"/>
  <c r="I99" i="10"/>
  <c r="J99" i="10"/>
  <c r="K99" i="10"/>
  <c r="L99" i="10"/>
  <c r="M99" i="10"/>
  <c r="N99" i="10"/>
  <c r="O99" i="10"/>
  <c r="P99" i="10"/>
  <c r="Q99" i="10"/>
  <c r="R99" i="10"/>
  <c r="S99" i="10"/>
  <c r="T99" i="10"/>
  <c r="U99" i="10"/>
  <c r="E98" i="10"/>
  <c r="F98" i="10"/>
  <c r="G98" i="10"/>
  <c r="H98" i="10"/>
  <c r="I98" i="10"/>
  <c r="J98" i="10"/>
  <c r="K98" i="10"/>
  <c r="L98" i="10"/>
  <c r="M98" i="10"/>
  <c r="N98" i="10"/>
  <c r="O98" i="10"/>
  <c r="P98" i="10"/>
  <c r="Q98" i="10"/>
  <c r="R98" i="10"/>
  <c r="S98" i="10"/>
  <c r="T98" i="10"/>
  <c r="U98" i="10"/>
  <c r="D103" i="10"/>
  <c r="D102" i="10"/>
  <c r="D101" i="10"/>
  <c r="D100" i="10"/>
  <c r="D99" i="10"/>
  <c r="D98" i="10"/>
  <c r="E129" i="10"/>
  <c r="I129" i="10" s="1"/>
  <c r="D129" i="10"/>
  <c r="H129" i="10" s="1"/>
  <c r="E128" i="10"/>
  <c r="I128" i="10" s="1"/>
  <c r="D128" i="10"/>
  <c r="H128" i="10" s="1"/>
  <c r="D127" i="10"/>
  <c r="H127" i="10" s="1"/>
  <c r="E126" i="10"/>
  <c r="I126" i="10" s="1"/>
  <c r="D126" i="10"/>
  <c r="H126" i="10" s="1"/>
  <c r="D125" i="10"/>
  <c r="H125" i="10" s="1"/>
  <c r="E124" i="10"/>
  <c r="I124" i="10" s="1"/>
  <c r="D124" i="10"/>
  <c r="H124" i="10" s="1"/>
  <c r="E125" i="10"/>
  <c r="I125" i="10" s="1"/>
  <c r="E127" i="10"/>
  <c r="I127" i="10" s="1"/>
  <c r="E123" i="10"/>
  <c r="I123" i="10" s="1"/>
  <c r="D123" i="10"/>
  <c r="H123" i="10" s="1"/>
  <c r="V113" i="10"/>
  <c r="F124" i="10" s="1"/>
  <c r="J124" i="10" s="1"/>
  <c r="V114" i="10"/>
  <c r="F125" i="10" s="1"/>
  <c r="J125" i="10" s="1"/>
  <c r="V115" i="10"/>
  <c r="F126" i="10" s="1"/>
  <c r="J126" i="10" s="1"/>
  <c r="V116" i="10"/>
  <c r="F127" i="10" s="1"/>
  <c r="J127" i="10" s="1"/>
  <c r="V117" i="10"/>
  <c r="F128" i="10" s="1"/>
  <c r="J128" i="10" s="1"/>
  <c r="V118" i="10"/>
  <c r="F129" i="10" s="1"/>
  <c r="J129" i="10" s="1"/>
  <c r="V112" i="10"/>
  <c r="F123" i="10" s="1"/>
  <c r="J123" i="10" s="1"/>
  <c r="J130" i="10" l="1"/>
  <c r="F130" i="10"/>
  <c r="E130" i="10"/>
  <c r="D130" i="10"/>
  <c r="H130" i="10"/>
  <c r="I130" i="10"/>
  <c r="U109" i="10" l="1"/>
  <c r="T109" i="10"/>
  <c r="S109" i="10"/>
  <c r="R109" i="10"/>
  <c r="Q109" i="10"/>
  <c r="P109" i="10"/>
  <c r="O109" i="10"/>
  <c r="N109" i="10"/>
  <c r="M109" i="10"/>
  <c r="L109" i="10"/>
  <c r="K109" i="10"/>
  <c r="J109" i="10"/>
  <c r="I109" i="10"/>
  <c r="H109" i="10"/>
  <c r="G109" i="10"/>
  <c r="F109" i="10"/>
  <c r="E109" i="10"/>
  <c r="D109" i="10"/>
  <c r="U108" i="10"/>
  <c r="T108" i="10"/>
  <c r="S108" i="10"/>
  <c r="R108" i="10"/>
  <c r="Q108" i="10"/>
  <c r="P108" i="10"/>
  <c r="O108" i="10"/>
  <c r="N108" i="10"/>
  <c r="M108" i="10"/>
  <c r="L108" i="10"/>
  <c r="K108" i="10"/>
  <c r="J108" i="10"/>
  <c r="I108" i="10"/>
  <c r="H108" i="10"/>
  <c r="G108" i="10"/>
  <c r="F108" i="10"/>
  <c r="E108" i="10"/>
  <c r="D108" i="10"/>
  <c r="U107" i="10"/>
  <c r="T107" i="10"/>
  <c r="S107" i="10"/>
  <c r="R107" i="10"/>
  <c r="Q107" i="10"/>
  <c r="P107" i="10"/>
  <c r="O107" i="10"/>
  <c r="N107" i="10"/>
  <c r="M107" i="10"/>
  <c r="L107" i="10"/>
  <c r="K107" i="10"/>
  <c r="J107" i="10"/>
  <c r="I107" i="10"/>
  <c r="H107" i="10"/>
  <c r="G107" i="10"/>
  <c r="F107" i="10"/>
  <c r="E107" i="10"/>
  <c r="D107" i="10"/>
  <c r="U95" i="10"/>
  <c r="T95" i="10"/>
  <c r="S95" i="10"/>
  <c r="R95" i="10"/>
  <c r="Q95" i="10"/>
  <c r="P95" i="10"/>
  <c r="O95" i="10"/>
  <c r="N95" i="10"/>
  <c r="M95" i="10"/>
  <c r="L95" i="10"/>
  <c r="K95" i="10"/>
  <c r="J95" i="10"/>
  <c r="I95" i="10"/>
  <c r="H95" i="10"/>
  <c r="G95" i="10"/>
  <c r="F95" i="10"/>
  <c r="E95" i="10"/>
  <c r="D95" i="10"/>
  <c r="U94" i="10"/>
  <c r="T94" i="10"/>
  <c r="S94" i="10"/>
  <c r="R94" i="10"/>
  <c r="Q94" i="10"/>
  <c r="P94" i="10"/>
  <c r="O94" i="10"/>
  <c r="N94" i="10"/>
  <c r="M94" i="10"/>
  <c r="L94" i="10"/>
  <c r="K94" i="10"/>
  <c r="J94" i="10"/>
  <c r="I94" i="10"/>
  <c r="H94" i="10"/>
  <c r="G94" i="10"/>
  <c r="F94" i="10"/>
  <c r="E94" i="10"/>
  <c r="D94" i="10"/>
  <c r="U93" i="10"/>
  <c r="T93" i="10"/>
  <c r="S93" i="10"/>
  <c r="R93" i="10"/>
  <c r="Q93" i="10"/>
  <c r="P93" i="10"/>
  <c r="O93" i="10"/>
  <c r="N93" i="10"/>
  <c r="M93" i="10"/>
  <c r="L93" i="10"/>
  <c r="K93" i="10"/>
  <c r="J93" i="10"/>
  <c r="I93" i="10"/>
  <c r="H93" i="10"/>
  <c r="G93" i="10"/>
  <c r="F93" i="10"/>
  <c r="E93" i="10"/>
  <c r="D93" i="10"/>
  <c r="U92" i="10"/>
  <c r="T92" i="10"/>
  <c r="S92" i="10"/>
  <c r="R92" i="10"/>
  <c r="Q92" i="10"/>
  <c r="P92" i="10"/>
  <c r="O92" i="10"/>
  <c r="N92" i="10"/>
  <c r="M92" i="10"/>
  <c r="L92" i="10"/>
  <c r="K92" i="10"/>
  <c r="J92" i="10"/>
  <c r="I92" i="10"/>
  <c r="H92" i="10"/>
  <c r="G92" i="10"/>
  <c r="F92" i="10"/>
  <c r="E92" i="10"/>
  <c r="D92" i="10"/>
  <c r="U91" i="10"/>
  <c r="T91" i="10"/>
  <c r="S91" i="10"/>
  <c r="R91" i="10"/>
  <c r="Q91" i="10"/>
  <c r="P91" i="10"/>
  <c r="O91" i="10"/>
  <c r="N91" i="10"/>
  <c r="M91" i="10"/>
  <c r="L91" i="10"/>
  <c r="K91" i="10"/>
  <c r="J91" i="10"/>
  <c r="I91" i="10"/>
  <c r="H91" i="10"/>
  <c r="G91" i="10"/>
  <c r="F91" i="10"/>
  <c r="E91" i="10"/>
  <c r="D91" i="10"/>
  <c r="U90" i="10"/>
  <c r="T90" i="10"/>
  <c r="S90" i="10"/>
  <c r="R90" i="10"/>
  <c r="Q90" i="10"/>
  <c r="P90" i="10"/>
  <c r="O90" i="10"/>
  <c r="N90" i="10"/>
  <c r="M90" i="10"/>
  <c r="L90" i="10"/>
  <c r="K90" i="10"/>
  <c r="J90" i="10"/>
  <c r="I90" i="10"/>
  <c r="H90" i="10"/>
  <c r="G90" i="10"/>
  <c r="F90" i="10"/>
  <c r="E90" i="10"/>
  <c r="D90" i="10"/>
  <c r="U89" i="10"/>
  <c r="T89" i="10"/>
  <c r="S89" i="10"/>
  <c r="R89" i="10"/>
  <c r="Q89" i="10"/>
  <c r="P89" i="10"/>
  <c r="O89" i="10"/>
  <c r="N89" i="10"/>
  <c r="M89" i="10"/>
  <c r="L89" i="10"/>
  <c r="K89" i="10"/>
  <c r="J89" i="10"/>
  <c r="I89" i="10"/>
  <c r="H89" i="10"/>
  <c r="G89" i="10"/>
  <c r="F89" i="10"/>
  <c r="E89" i="10"/>
  <c r="D89" i="10"/>
  <c r="U85" i="10"/>
  <c r="T85" i="10"/>
  <c r="S85" i="10"/>
  <c r="R85" i="10"/>
  <c r="Q85" i="10"/>
  <c r="P85" i="10"/>
  <c r="O85" i="10"/>
  <c r="N85" i="10"/>
  <c r="M85" i="10"/>
  <c r="L85" i="10"/>
  <c r="K85" i="10"/>
  <c r="J85" i="10"/>
  <c r="I85" i="10"/>
  <c r="H85" i="10"/>
  <c r="G85" i="10"/>
  <c r="F85" i="10"/>
  <c r="E85" i="10"/>
  <c r="D85" i="10"/>
  <c r="U84" i="10"/>
  <c r="T84" i="10"/>
  <c r="S84" i="10"/>
  <c r="R84" i="10"/>
  <c r="Q84" i="10"/>
  <c r="P84" i="10"/>
  <c r="O84" i="10"/>
  <c r="N84" i="10"/>
  <c r="M84" i="10"/>
  <c r="L84" i="10"/>
  <c r="K84" i="10"/>
  <c r="J84" i="10"/>
  <c r="I84" i="10"/>
  <c r="H84" i="10"/>
  <c r="G84" i="10"/>
  <c r="F84" i="10"/>
  <c r="E84" i="10"/>
  <c r="D84" i="10"/>
  <c r="U83" i="10"/>
  <c r="T83" i="10"/>
  <c r="S83" i="10"/>
  <c r="R83" i="10"/>
  <c r="Q83" i="10"/>
  <c r="P83" i="10"/>
  <c r="O83" i="10"/>
  <c r="N83" i="10"/>
  <c r="M83" i="10"/>
  <c r="L83" i="10"/>
  <c r="K83" i="10"/>
  <c r="J83" i="10"/>
  <c r="I83" i="10"/>
  <c r="H83" i="10"/>
  <c r="G83" i="10"/>
  <c r="F83" i="10"/>
  <c r="E83" i="10"/>
  <c r="D83" i="10"/>
  <c r="U82" i="10"/>
  <c r="T82" i="10"/>
  <c r="S82" i="10"/>
  <c r="R82" i="10"/>
  <c r="Q82" i="10"/>
  <c r="P82" i="10"/>
  <c r="O82" i="10"/>
  <c r="N82" i="10"/>
  <c r="M82" i="10"/>
  <c r="L82" i="10"/>
  <c r="K82" i="10"/>
  <c r="J82" i="10"/>
  <c r="I82" i="10"/>
  <c r="H82" i="10"/>
  <c r="G82" i="10"/>
  <c r="F82" i="10"/>
  <c r="E82" i="10"/>
  <c r="D82" i="10"/>
  <c r="U81" i="10"/>
  <c r="T81" i="10"/>
  <c r="S81" i="10"/>
  <c r="R81" i="10"/>
  <c r="Q81" i="10"/>
  <c r="P81" i="10"/>
  <c r="O81" i="10"/>
  <c r="N81" i="10"/>
  <c r="M81" i="10"/>
  <c r="L81" i="10"/>
  <c r="K81" i="10"/>
  <c r="J81" i="10"/>
  <c r="I81" i="10"/>
  <c r="H81" i="10"/>
  <c r="G81" i="10"/>
  <c r="F81" i="10"/>
  <c r="E81" i="10"/>
  <c r="D81" i="10"/>
  <c r="U80" i="10"/>
  <c r="T80" i="10"/>
  <c r="S80" i="10"/>
  <c r="R80" i="10"/>
  <c r="Q80" i="10"/>
  <c r="P80" i="10"/>
  <c r="O80" i="10"/>
  <c r="N80" i="10"/>
  <c r="M80" i="10"/>
  <c r="L80" i="10"/>
  <c r="K80" i="10"/>
  <c r="J80" i="10"/>
  <c r="I80" i="10"/>
  <c r="H80" i="10"/>
  <c r="G80" i="10"/>
  <c r="F80" i="10"/>
  <c r="E80" i="10"/>
  <c r="D80" i="10"/>
  <c r="U79" i="10"/>
  <c r="T79" i="10"/>
  <c r="S79" i="10"/>
  <c r="R79" i="10"/>
  <c r="Q79" i="10"/>
  <c r="P79" i="10"/>
  <c r="O79" i="10"/>
  <c r="N79" i="10"/>
  <c r="M79" i="10"/>
  <c r="L79" i="10"/>
  <c r="K79" i="10"/>
  <c r="J79" i="10"/>
  <c r="I79" i="10"/>
  <c r="H79" i="10"/>
  <c r="G79" i="10"/>
  <c r="F79" i="10"/>
  <c r="E79" i="10"/>
  <c r="D79" i="10"/>
  <c r="AE76" i="10"/>
  <c r="AD76" i="10"/>
  <c r="AC76" i="10"/>
  <c r="AB76" i="10"/>
  <c r="Z76" i="10"/>
  <c r="Y76" i="10"/>
  <c r="X76" i="10"/>
  <c r="W76" i="10"/>
  <c r="Z75" i="10"/>
  <c r="Y75" i="10"/>
  <c r="X75" i="10"/>
  <c r="W75" i="10"/>
  <c r="Z74" i="10"/>
  <c r="Y74" i="10"/>
  <c r="X74" i="10"/>
  <c r="W74" i="10"/>
  <c r="Z73" i="10"/>
  <c r="Y73" i="10"/>
  <c r="X73" i="10"/>
  <c r="W73" i="10"/>
  <c r="Z72" i="10"/>
  <c r="Y72" i="10"/>
  <c r="X72" i="10"/>
  <c r="W72" i="10"/>
  <c r="Z71" i="10"/>
  <c r="Y71" i="10"/>
  <c r="X71" i="10"/>
  <c r="W71" i="10"/>
  <c r="Z70" i="10"/>
  <c r="Y70" i="10"/>
  <c r="X70" i="10"/>
  <c r="W70" i="10"/>
  <c r="Z69" i="10"/>
  <c r="Y69" i="10"/>
  <c r="X69" i="10"/>
  <c r="W69" i="10"/>
  <c r="Z68" i="10"/>
  <c r="Y68" i="10"/>
  <c r="X68" i="10"/>
  <c r="W68" i="10"/>
  <c r="Z67" i="10"/>
  <c r="Y67" i="10"/>
  <c r="X67" i="10"/>
  <c r="W67" i="10"/>
  <c r="Z66" i="10"/>
  <c r="Y66" i="10"/>
  <c r="X66" i="10"/>
  <c r="W66" i="10"/>
  <c r="Z65" i="10"/>
  <c r="Y65" i="10"/>
  <c r="X65" i="10"/>
  <c r="W65" i="10"/>
  <c r="Z64" i="10"/>
  <c r="Y64" i="10"/>
  <c r="X64" i="10"/>
  <c r="W64" i="10"/>
  <c r="Z63" i="10"/>
  <c r="Y63" i="10"/>
  <c r="X63" i="10"/>
  <c r="W63" i="10"/>
  <c r="Z62" i="10"/>
  <c r="Y62" i="10"/>
  <c r="X62" i="10"/>
  <c r="W62" i="10"/>
  <c r="Z61" i="10"/>
  <c r="Y61" i="10"/>
  <c r="X61" i="10"/>
  <c r="W61" i="10"/>
  <c r="G44" i="10"/>
  <c r="F44" i="10"/>
  <c r="E44" i="10"/>
  <c r="D44" i="10"/>
  <c r="G43" i="10"/>
  <c r="F43" i="10"/>
  <c r="E43" i="10"/>
  <c r="D43" i="10"/>
  <c r="G42" i="10"/>
  <c r="F42" i="10"/>
  <c r="E42" i="10"/>
  <c r="D42" i="10"/>
  <c r="G41" i="10"/>
  <c r="F41" i="10"/>
  <c r="E41" i="10"/>
  <c r="D41" i="10"/>
  <c r="G40" i="10"/>
  <c r="F40" i="10"/>
  <c r="E40" i="10"/>
  <c r="D40" i="10"/>
  <c r="G39" i="10"/>
  <c r="F39" i="10"/>
  <c r="E39" i="10"/>
  <c r="D39" i="10"/>
  <c r="G38" i="10"/>
  <c r="F38" i="10"/>
  <c r="E38" i="10"/>
  <c r="D38" i="10"/>
  <c r="G37" i="10"/>
  <c r="F37" i="10"/>
  <c r="E37" i="10"/>
  <c r="D37" i="10"/>
  <c r="G36" i="10"/>
  <c r="F36" i="10"/>
  <c r="E36" i="10"/>
  <c r="D36" i="10"/>
  <c r="G35" i="10"/>
  <c r="F35" i="10"/>
  <c r="E35" i="10"/>
  <c r="D35" i="10"/>
  <c r="G34" i="10"/>
  <c r="F34" i="10"/>
  <c r="E34" i="10"/>
  <c r="D34" i="10"/>
  <c r="G33" i="10"/>
  <c r="F33" i="10"/>
  <c r="E33" i="10"/>
  <c r="D33" i="10"/>
  <c r="G32" i="10"/>
  <c r="F32" i="10"/>
  <c r="E32" i="10"/>
  <c r="D32" i="10"/>
  <c r="G31" i="10"/>
  <c r="F31" i="10"/>
  <c r="E31" i="10"/>
  <c r="D31" i="10"/>
  <c r="G30" i="10"/>
  <c r="F30" i="10"/>
  <c r="E30" i="10"/>
  <c r="D30" i="10"/>
  <c r="G29" i="10"/>
  <c r="F29" i="10"/>
  <c r="E29" i="10"/>
  <c r="D29" i="10"/>
  <c r="D7" i="10"/>
  <c r="Q19" i="9"/>
  <c r="Y9" i="9"/>
  <c r="Z33" i="9"/>
  <c r="Z38" i="9" s="1"/>
  <c r="AB33" i="9"/>
  <c r="AB38" i="9" s="1"/>
  <c r="AD33" i="9"/>
  <c r="AD38" i="9" s="1"/>
  <c r="AE33" i="9"/>
  <c r="AE38" i="9" s="1"/>
  <c r="Z22" i="9"/>
  <c r="AB22" i="9"/>
  <c r="AD22" i="9"/>
  <c r="AE22" i="9"/>
  <c r="Y26" i="9"/>
  <c r="Z26" i="9"/>
  <c r="AA26" i="9"/>
  <c r="AB26" i="9"/>
  <c r="AC26" i="9"/>
  <c r="AD26" i="9"/>
  <c r="AE26" i="9"/>
  <c r="Z25" i="9"/>
  <c r="AA25" i="9"/>
  <c r="AB25" i="9"/>
  <c r="AC25" i="9"/>
  <c r="AD25" i="9"/>
  <c r="AE25" i="9"/>
  <c r="Y25" i="9"/>
  <c r="AC9" i="9"/>
  <c r="AA9" i="9"/>
  <c r="U5" i="9"/>
  <c r="H48" i="9"/>
  <c r="G48" i="9"/>
  <c r="F48" i="9"/>
  <c r="E48" i="9"/>
  <c r="D48" i="9"/>
  <c r="C48" i="9"/>
  <c r="B48" i="9"/>
  <c r="H47" i="9"/>
  <c r="G47" i="9"/>
  <c r="F47" i="9"/>
  <c r="E47" i="9"/>
  <c r="D47" i="9"/>
  <c r="C47" i="9"/>
  <c r="B47" i="9"/>
  <c r="H44" i="9"/>
  <c r="G44" i="9"/>
  <c r="F44" i="9"/>
  <c r="E44" i="9"/>
  <c r="D44" i="9"/>
  <c r="C44" i="9"/>
  <c r="B44" i="9"/>
  <c r="H43" i="9"/>
  <c r="G43" i="9"/>
  <c r="F43" i="9"/>
  <c r="E43" i="9"/>
  <c r="D43" i="9"/>
  <c r="C43" i="9"/>
  <c r="B43" i="9"/>
  <c r="H40" i="9"/>
  <c r="G40" i="9"/>
  <c r="F40" i="9"/>
  <c r="E40" i="9"/>
  <c r="D40" i="9"/>
  <c r="C40" i="9"/>
  <c r="B40" i="9"/>
  <c r="H39" i="9"/>
  <c r="G39" i="9"/>
  <c r="F39" i="9"/>
  <c r="E39" i="9"/>
  <c r="D39" i="9"/>
  <c r="C39" i="9"/>
  <c r="B39" i="9"/>
  <c r="H36" i="9"/>
  <c r="G36" i="9"/>
  <c r="F36" i="9"/>
  <c r="E36" i="9"/>
  <c r="D36" i="9"/>
  <c r="C36" i="9"/>
  <c r="B36" i="9"/>
  <c r="H35" i="9"/>
  <c r="G35" i="9"/>
  <c r="F35" i="9"/>
  <c r="E35" i="9"/>
  <c r="D35" i="9"/>
  <c r="C35" i="9"/>
  <c r="B35" i="9"/>
  <c r="H32" i="9"/>
  <c r="G32" i="9"/>
  <c r="F32" i="9"/>
  <c r="E32" i="9"/>
  <c r="D32" i="9"/>
  <c r="C32" i="9"/>
  <c r="B32" i="9"/>
  <c r="H31" i="9"/>
  <c r="G31" i="9"/>
  <c r="F31" i="9"/>
  <c r="E31" i="9"/>
  <c r="D31" i="9"/>
  <c r="C31" i="9"/>
  <c r="B31" i="9"/>
  <c r="H28" i="9"/>
  <c r="G28" i="9"/>
  <c r="F28" i="9"/>
  <c r="E28" i="9"/>
  <c r="D28" i="9"/>
  <c r="C28" i="9"/>
  <c r="B28" i="9"/>
  <c r="H27" i="9"/>
  <c r="G27" i="9"/>
  <c r="F27" i="9"/>
  <c r="E27" i="9"/>
  <c r="D27" i="9"/>
  <c r="C27" i="9"/>
  <c r="B27" i="9"/>
  <c r="H24" i="9"/>
  <c r="G24" i="9"/>
  <c r="F24" i="9"/>
  <c r="E24" i="9"/>
  <c r="D24" i="9"/>
  <c r="C24" i="9"/>
  <c r="B24" i="9"/>
  <c r="H23" i="9"/>
  <c r="G23" i="9"/>
  <c r="F23" i="9"/>
  <c r="E23" i="9"/>
  <c r="D23" i="9"/>
  <c r="C23" i="9"/>
  <c r="B23" i="9"/>
  <c r="H20" i="9"/>
  <c r="G20" i="9"/>
  <c r="F20" i="9"/>
  <c r="E20" i="9"/>
  <c r="D20" i="9"/>
  <c r="C20" i="9"/>
  <c r="B20" i="9"/>
  <c r="H19" i="9"/>
  <c r="G19" i="9"/>
  <c r="F19" i="9"/>
  <c r="E19" i="9"/>
  <c r="D19" i="9"/>
  <c r="C19" i="9"/>
  <c r="B19" i="9"/>
  <c r="H16" i="9"/>
  <c r="G16" i="9"/>
  <c r="F16" i="9"/>
  <c r="E16" i="9"/>
  <c r="D16" i="9"/>
  <c r="C16" i="9"/>
  <c r="B16" i="9"/>
  <c r="H15" i="9"/>
  <c r="G15" i="9"/>
  <c r="F15" i="9"/>
  <c r="E15" i="9"/>
  <c r="D15" i="9"/>
  <c r="C15" i="9"/>
  <c r="B15" i="9"/>
  <c r="H12" i="9"/>
  <c r="G12" i="9"/>
  <c r="F12" i="9"/>
  <c r="E12" i="9"/>
  <c r="D12" i="9"/>
  <c r="C12" i="9"/>
  <c r="B12" i="9"/>
  <c r="H11" i="9"/>
  <c r="G11" i="9"/>
  <c r="F11" i="9"/>
  <c r="E11" i="9"/>
  <c r="D11" i="9"/>
  <c r="C11" i="9"/>
  <c r="B11" i="9"/>
  <c r="D57" i="10" l="1"/>
  <c r="Q11" i="9"/>
  <c r="L25" i="9"/>
  <c r="M13" i="9"/>
  <c r="N27" i="9"/>
  <c r="L26" i="9"/>
  <c r="M14" i="9"/>
  <c r="P26" i="9"/>
  <c r="M11" i="9"/>
  <c r="N24" i="9"/>
  <c r="O12" i="9"/>
  <c r="P25" i="9"/>
  <c r="Q13" i="9"/>
  <c r="N19" i="9"/>
  <c r="N11" i="9"/>
  <c r="O24" i="9"/>
  <c r="P12" i="9"/>
  <c r="Q25" i="9"/>
  <c r="M26" i="9"/>
  <c r="N14" i="9"/>
  <c r="O27" i="9"/>
  <c r="P15" i="9"/>
  <c r="Q28" i="9"/>
  <c r="L17" i="9"/>
  <c r="M30" i="9"/>
  <c r="N18" i="9"/>
  <c r="O31" i="9"/>
  <c r="Q32" i="9"/>
  <c r="O15" i="9"/>
  <c r="Q16" i="9"/>
  <c r="N31" i="9"/>
  <c r="Q20" i="9"/>
  <c r="O11" i="9"/>
  <c r="P24" i="9"/>
  <c r="Q12" i="9"/>
  <c r="L19" i="9"/>
  <c r="N26" i="9"/>
  <c r="O14" i="9"/>
  <c r="P27" i="9"/>
  <c r="Q15" i="9"/>
  <c r="L29" i="9"/>
  <c r="M17" i="9"/>
  <c r="N30" i="9"/>
  <c r="O18" i="9"/>
  <c r="P31" i="9"/>
  <c r="L33" i="9"/>
  <c r="P28" i="9"/>
  <c r="L30" i="9"/>
  <c r="M18" i="9"/>
  <c r="P32" i="9"/>
  <c r="P11" i="9"/>
  <c r="Q24" i="9"/>
  <c r="L13" i="9"/>
  <c r="M19" i="9"/>
  <c r="O26" i="9"/>
  <c r="P14" i="9"/>
  <c r="Q27" i="9"/>
  <c r="L16" i="9"/>
  <c r="M29" i="9"/>
  <c r="N17" i="9"/>
  <c r="O30" i="9"/>
  <c r="P18" i="9"/>
  <c r="Q31" i="9"/>
  <c r="L20" i="9"/>
  <c r="M33" i="9"/>
  <c r="L28" i="9"/>
  <c r="O17" i="9"/>
  <c r="M20" i="9"/>
  <c r="L12" i="9"/>
  <c r="M25" i="9"/>
  <c r="N13" i="9"/>
  <c r="O19" i="9"/>
  <c r="Q26" i="9"/>
  <c r="L15" i="9"/>
  <c r="M28" i="9"/>
  <c r="N16" i="9"/>
  <c r="O29" i="9"/>
  <c r="P17" i="9"/>
  <c r="Q30" i="9"/>
  <c r="M32" i="9"/>
  <c r="N20" i="9"/>
  <c r="O33" i="9"/>
  <c r="M16" i="9"/>
  <c r="P30" i="9"/>
  <c r="N33" i="9"/>
  <c r="L24" i="9"/>
  <c r="M12" i="9"/>
  <c r="N25" i="9"/>
  <c r="O13" i="9"/>
  <c r="P19" i="9"/>
  <c r="L27" i="9"/>
  <c r="M15" i="9"/>
  <c r="N28" i="9"/>
  <c r="O16" i="9"/>
  <c r="P29" i="9"/>
  <c r="Q17" i="9"/>
  <c r="L31" i="9"/>
  <c r="N32" i="9"/>
  <c r="O20" i="9"/>
  <c r="P33" i="9"/>
  <c r="Q14" i="9"/>
  <c r="N29" i="9"/>
  <c r="Q18" i="9"/>
  <c r="L32" i="9"/>
  <c r="L11" i="9"/>
  <c r="M24" i="9"/>
  <c r="N12" i="9"/>
  <c r="O25" i="9"/>
  <c r="P13" i="9"/>
  <c r="L14" i="9"/>
  <c r="M27" i="9"/>
  <c r="N15" i="9"/>
  <c r="O28" i="9"/>
  <c r="P16" i="9"/>
  <c r="Q29" i="9"/>
  <c r="L18" i="9"/>
  <c r="M31" i="9"/>
  <c r="O32" i="9"/>
  <c r="P20" i="9"/>
  <c r="Q33" i="9"/>
  <c r="Y33" i="9"/>
  <c r="Y38" i="9" s="1"/>
  <c r="AC33" i="9"/>
  <c r="AC38" i="9" s="1"/>
  <c r="AA33" i="9"/>
  <c r="AA38" i="9" s="1"/>
  <c r="Y22" i="9"/>
  <c r="AC22" i="9"/>
  <c r="AA22" i="9"/>
  <c r="Q6" i="9" l="1"/>
  <c r="AD30" i="9" s="1"/>
  <c r="AD37" i="9" s="1"/>
  <c r="Q5" i="9"/>
  <c r="AP31" i="9" s="1" a="1"/>
  <c r="AP31" i="9" s="1"/>
  <c r="AX18" i="9" s="1"/>
  <c r="AY24" i="9"/>
  <c r="P6" i="9"/>
  <c r="AC30" i="9" s="1"/>
  <c r="AC37" i="9" s="1"/>
  <c r="L6" i="9"/>
  <c r="M6" i="9"/>
  <c r="AL34" i="9" s="1" a="1"/>
  <c r="AL34" i="9" s="1"/>
  <c r="AW9" i="9" s="1"/>
  <c r="O5" i="9"/>
  <c r="AB29" i="9" s="1"/>
  <c r="AB36" i="9" s="1"/>
  <c r="L5" i="9"/>
  <c r="Y29" i="9" s="1"/>
  <c r="Y36" i="9" s="1"/>
  <c r="N5" i="9"/>
  <c r="AA12" i="9" s="1"/>
  <c r="AA20" i="9" s="1"/>
  <c r="M5" i="9"/>
  <c r="Z12" i="9" s="1"/>
  <c r="Z20" i="9" s="1"/>
  <c r="N6" i="9"/>
  <c r="AA13" i="9" s="1"/>
  <c r="O6" i="9"/>
  <c r="AN34" i="9" s="1" a="1"/>
  <c r="AN34" i="9" s="1"/>
  <c r="AW14" i="9" s="1"/>
  <c r="P5" i="9"/>
  <c r="AC12" i="9" s="1"/>
  <c r="AC20" i="9" s="1"/>
  <c r="AM40" i="9"/>
  <c r="AY12" i="9" s="1"/>
  <c r="AM39" i="9"/>
  <c r="AX12" i="9" s="1"/>
  <c r="AM38" i="9"/>
  <c r="AW12" i="9" s="1"/>
  <c r="AM37" i="9"/>
  <c r="AV12" i="9" s="1"/>
  <c r="AO40" i="9"/>
  <c r="AY17" i="9" s="1"/>
  <c r="AO39" i="9"/>
  <c r="AX17" i="9" s="1"/>
  <c r="AO38" i="9"/>
  <c r="AW17" i="9" s="1"/>
  <c r="AO37" i="9"/>
  <c r="AV17" i="9" s="1"/>
  <c r="AK37" i="9"/>
  <c r="AV7" i="9" s="1"/>
  <c r="AK40" i="9"/>
  <c r="AY7" i="9" s="1"/>
  <c r="AK39" i="9"/>
  <c r="AX7" i="9" s="1"/>
  <c r="AK38" i="9"/>
  <c r="AW7" i="9" s="1"/>
  <c r="Y13" i="9"/>
  <c r="Y30" i="9"/>
  <c r="Y37" i="9" s="1"/>
  <c r="AE12" i="9"/>
  <c r="AE20" i="9" s="1"/>
  <c r="AE29" i="9"/>
  <c r="AE36" i="9" s="1"/>
  <c r="AC29" i="9"/>
  <c r="AC36" i="9" s="1"/>
  <c r="AO29" i="9" s="1" a="1"/>
  <c r="AO29" i="9" s="1"/>
  <c r="AV15" i="9" s="1"/>
  <c r="AE13" i="9"/>
  <c r="AE21" i="9" s="1"/>
  <c r="AE30" i="9"/>
  <c r="AE37" i="9" s="1"/>
  <c r="AD13" i="9"/>
  <c r="AB12" i="9"/>
  <c r="AN30" i="9" a="1"/>
  <c r="AN30" i="9" s="1"/>
  <c r="AW13" i="9" s="1"/>
  <c r="AM32" i="9" a="1"/>
  <c r="AM32" i="9" s="1"/>
  <c r="AY10" i="9" s="1"/>
  <c r="AM30" i="9" a="1"/>
  <c r="AM30" i="9" s="1"/>
  <c r="AW10" i="9" s="1"/>
  <c r="AO31" i="9" a="1"/>
  <c r="AO31" i="9" s="1"/>
  <c r="AX15" i="9" s="1"/>
  <c r="AO32" i="9" a="1"/>
  <c r="AO32" i="9" s="1"/>
  <c r="AY15" i="9" s="1"/>
  <c r="AO30" i="9" a="1"/>
  <c r="AO30" i="9" s="1"/>
  <c r="AW15" i="9" s="1"/>
  <c r="AP35" i="9" a="1"/>
  <c r="AP35" i="9" s="1"/>
  <c r="AX19" i="9" s="1"/>
  <c r="AK35" i="9" a="1"/>
  <c r="AK35" i="9" s="1"/>
  <c r="AX6" i="9" s="1"/>
  <c r="AK36" i="9" a="1"/>
  <c r="AK36" i="9" s="1"/>
  <c r="AY6" i="9" s="1"/>
  <c r="AK34" i="9" a="1"/>
  <c r="AK34" i="9" s="1"/>
  <c r="AW6" i="9" s="1"/>
  <c r="AL36" i="9" l="1" a="1"/>
  <c r="AL36" i="9" s="1"/>
  <c r="AY9" i="9" s="1"/>
  <c r="AK32" i="9" a="1"/>
  <c r="AK32" i="9" s="1"/>
  <c r="AY5" i="9" s="1"/>
  <c r="AN32" i="9" a="1"/>
  <c r="AN32" i="9" s="1"/>
  <c r="AY13" i="9" s="1"/>
  <c r="AE69" i="10" s="1"/>
  <c r="Y12" i="9"/>
  <c r="Y20" i="9" s="1"/>
  <c r="AL35" i="9" a="1"/>
  <c r="AL35" i="9" s="1"/>
  <c r="AX9" i="9" s="1"/>
  <c r="AD65" i="10" s="1"/>
  <c r="AN31" i="9" a="1"/>
  <c r="AN31" i="9" s="1"/>
  <c r="AX13" i="9" s="1"/>
  <c r="AD69" i="10" s="1"/>
  <c r="AO35" i="9" a="1"/>
  <c r="AO35" i="9" s="1"/>
  <c r="AX16" i="9" s="1"/>
  <c r="AD72" i="10" s="1"/>
  <c r="AK29" i="9" a="1"/>
  <c r="AK29" i="9" s="1"/>
  <c r="AV5" i="9" s="1"/>
  <c r="AD74" i="10"/>
  <c r="AC65" i="10"/>
  <c r="AP34" i="9" a="1"/>
  <c r="AP34" i="9" s="1"/>
  <c r="AW19" i="9" s="1"/>
  <c r="AO36" i="9" a="1"/>
  <c r="AO36" i="9" s="1"/>
  <c r="AY16" i="9" s="1"/>
  <c r="AC69" i="10"/>
  <c r="AA29" i="9"/>
  <c r="AA36" i="9" s="1"/>
  <c r="AM29" i="9" s="1" a="1"/>
  <c r="AM29" i="9" s="1"/>
  <c r="AV10" i="9" s="1"/>
  <c r="AK31" i="9" a="1"/>
  <c r="AK31" i="9" s="1"/>
  <c r="AX5" i="9" s="1"/>
  <c r="AY25" i="9"/>
  <c r="D56" i="10" s="1"/>
  <c r="D58" i="10" s="1"/>
  <c r="AP30" i="9" a="1"/>
  <c r="AP30" i="9" s="1"/>
  <c r="AW18" i="9" s="1"/>
  <c r="AP36" i="9" a="1"/>
  <c r="AP36" i="9" s="1"/>
  <c r="AY19" i="9" s="1"/>
  <c r="AO34" i="9" a="1"/>
  <c r="AO34" i="9" s="1"/>
  <c r="AW16" i="9" s="1"/>
  <c r="Z30" i="9"/>
  <c r="Z37" i="9" s="1"/>
  <c r="AL33" i="9" s="1" a="1"/>
  <c r="AL33" i="9" s="1"/>
  <c r="AV9" i="9" s="1"/>
  <c r="AB65" i="10" s="1"/>
  <c r="AD29" i="9"/>
  <c r="AD36" i="9" s="1"/>
  <c r="AP29" i="9" s="1" a="1"/>
  <c r="AP29" i="9" s="1"/>
  <c r="AV18" i="9" s="1"/>
  <c r="AC66" i="10"/>
  <c r="AE71" i="10"/>
  <c r="AD71" i="10"/>
  <c r="AP32" i="9" a="1"/>
  <c r="AP32" i="9" s="1"/>
  <c r="AY18" i="9" s="1"/>
  <c r="AE61" i="10"/>
  <c r="Z13" i="9"/>
  <c r="Z21" i="9" s="1"/>
  <c r="AD12" i="9"/>
  <c r="AD20" i="9" s="1"/>
  <c r="AC13" i="9"/>
  <c r="AC21" i="9" s="1"/>
  <c r="AE66" i="10"/>
  <c r="AC62" i="10"/>
  <c r="AE65" i="10"/>
  <c r="AC70" i="10"/>
  <c r="AE62" i="10"/>
  <c r="AC71" i="10"/>
  <c r="AM31" i="9" a="1"/>
  <c r="AM31" i="9" s="1"/>
  <c r="AX10" i="9" s="1"/>
  <c r="AD62" i="10"/>
  <c r="AD75" i="10"/>
  <c r="AE73" i="10"/>
  <c r="AC63" i="10"/>
  <c r="AD63" i="10"/>
  <c r="AC68" i="10"/>
  <c r="AB68" i="10"/>
  <c r="AD68" i="10"/>
  <c r="AB63" i="10"/>
  <c r="AE68" i="10"/>
  <c r="AB71" i="10"/>
  <c r="AB73" i="10"/>
  <c r="AE63" i="10"/>
  <c r="AC73" i="10"/>
  <c r="AD73" i="10"/>
  <c r="AM35" i="9" a="1"/>
  <c r="AM35" i="9" s="1"/>
  <c r="AX11" i="9" s="1"/>
  <c r="AM34" i="9" a="1"/>
  <c r="AM34" i="9" s="1"/>
  <c r="AW11" i="9" s="1"/>
  <c r="AL31" i="9" a="1"/>
  <c r="AL31" i="9" s="1"/>
  <c r="AX8" i="9" s="1"/>
  <c r="AM36" i="9" a="1"/>
  <c r="AM36" i="9" s="1"/>
  <c r="AY11" i="9" s="1"/>
  <c r="AK30" i="9" a="1"/>
  <c r="AK30" i="9" s="1"/>
  <c r="AW5" i="9" s="1"/>
  <c r="AL32" i="9" a="1"/>
  <c r="AL32" i="9" s="1"/>
  <c r="AY8" i="9" s="1"/>
  <c r="AL30" i="9" a="1"/>
  <c r="AL30" i="9" s="1"/>
  <c r="AW8" i="9" s="1"/>
  <c r="AB30" i="9"/>
  <c r="AB37" i="9" s="1"/>
  <c r="AN33" i="9" s="1" a="1"/>
  <c r="AN33" i="9" s="1"/>
  <c r="AV14" i="9" s="1"/>
  <c r="AN35" i="9" a="1"/>
  <c r="AN35" i="9" s="1"/>
  <c r="AX14" i="9" s="1"/>
  <c r="AB13" i="9"/>
  <c r="AB21" i="9" s="1"/>
  <c r="AA30" i="9"/>
  <c r="AA37" i="9" s="1"/>
  <c r="AM33" i="9" s="1" a="1"/>
  <c r="AM33" i="9" s="1"/>
  <c r="AV11" i="9" s="1"/>
  <c r="AN36" i="9" a="1"/>
  <c r="AN36" i="9" s="1"/>
  <c r="AY14" i="9" s="1"/>
  <c r="Z29" i="9"/>
  <c r="Z36" i="9" s="1"/>
  <c r="AL29" i="9" s="1" a="1"/>
  <c r="AL29" i="9" s="1"/>
  <c r="AV8" i="9" s="1"/>
  <c r="AK33" i="9" a="1"/>
  <c r="AK33" i="9" s="1"/>
  <c r="AV6" i="9" s="1"/>
  <c r="AP33" i="9" a="1"/>
  <c r="AP33" i="9" s="1"/>
  <c r="AV19" i="9" s="1"/>
  <c r="Y21" i="9"/>
  <c r="AA21" i="9"/>
  <c r="AD21" i="9"/>
  <c r="AN29" i="9" a="1"/>
  <c r="AN29" i="9" s="1"/>
  <c r="AV13" i="9" s="1"/>
  <c r="AB20" i="9"/>
  <c r="AO33" i="9" a="1"/>
  <c r="AO33" i="9" s="1"/>
  <c r="AV16" i="9" s="1"/>
  <c r="AB61" i="10" l="1"/>
  <c r="AB74" i="10"/>
  <c r="AD66" i="10"/>
  <c r="AE75" i="10"/>
  <c r="AC74" i="10"/>
  <c r="AD61" i="10"/>
  <c r="AC64" i="10"/>
  <c r="AC61" i="10"/>
  <c r="AE64" i="10"/>
  <c r="AE70" i="10"/>
  <c r="AE67" i="10"/>
  <c r="AD64" i="10"/>
  <c r="AE74" i="10"/>
  <c r="AC67" i="10"/>
  <c r="AC72" i="10"/>
  <c r="AE72" i="10"/>
  <c r="AD70" i="10"/>
  <c r="AD67" i="10"/>
  <c r="AC75" i="10"/>
  <c r="AB64" i="10"/>
  <c r="AB66" i="10"/>
  <c r="AB67" i="10"/>
  <c r="AB62" i="10"/>
  <c r="AB70" i="10"/>
  <c r="AB69" i="10"/>
  <c r="AB72" i="10"/>
  <c r="AB75" i="10"/>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<sst xmlns="http://schemas.openxmlformats.org/spreadsheetml/2006/main" count="1005" uniqueCount="333">
  <si>
    <t>receptionist</t>
  </si>
  <si>
    <t>doctor</t>
  </si>
  <si>
    <t>nurse</t>
  </si>
  <si>
    <t>cleaning staff</t>
  </si>
  <si>
    <t xml:space="preserve">nurse </t>
  </si>
  <si>
    <t>Monday 12:00-15:00</t>
  </si>
  <si>
    <t>Monday 15:00-18:00</t>
  </si>
  <si>
    <t>Tuesday 12:00-15:00</t>
  </si>
  <si>
    <t>Monday 23:30- 1:30</t>
  </si>
  <si>
    <t>Tuesday 15:00-18:00</t>
  </si>
  <si>
    <t>Wednesday 12:00-15:00</t>
  </si>
  <si>
    <t>Wednesday 15:00-18:00</t>
  </si>
  <si>
    <t>Thursday 12:00-15:00</t>
  </si>
  <si>
    <t>Thursday 15:00-18:00</t>
  </si>
  <si>
    <t>Friday 12:00-15:00</t>
  </si>
  <si>
    <t>Friday 15:00-18:00</t>
  </si>
  <si>
    <t>Saturday 12:00-15:00</t>
  </si>
  <si>
    <t>Saturday 15:00-18:00</t>
  </si>
  <si>
    <t>Employee supplies table</t>
  </si>
  <si>
    <t>Monday</t>
  </si>
  <si>
    <t>Tuesday</t>
  </si>
  <si>
    <t>Wednesday</t>
  </si>
  <si>
    <t>Thursday</t>
  </si>
  <si>
    <t>Friday</t>
  </si>
  <si>
    <t>Saturday</t>
  </si>
  <si>
    <t>Sunday</t>
  </si>
  <si>
    <t xml:space="preserve">Constriants </t>
  </si>
  <si>
    <t>Scheduling Staff for each shift should &gt;= minimum requirement</t>
  </si>
  <si>
    <t>Total</t>
  </si>
  <si>
    <t>Amount</t>
  </si>
  <si>
    <t>Wage ($/h)</t>
  </si>
  <si>
    <t>Day</t>
  </si>
  <si>
    <t>Night</t>
  </si>
  <si>
    <t>receptionist1</t>
  </si>
  <si>
    <t>receptionist2</t>
  </si>
  <si>
    <t>doctor1</t>
  </si>
  <si>
    <t>doctor2</t>
  </si>
  <si>
    <t>nurse1</t>
  </si>
  <si>
    <t>nurse2</t>
  </si>
  <si>
    <t>nurse3</t>
  </si>
  <si>
    <t>nurse4</t>
  </si>
  <si>
    <t>nurse5</t>
  </si>
  <si>
    <t>nurse6</t>
  </si>
  <si>
    <t>cleaning staff1</t>
  </si>
  <si>
    <t>cleaning staff2</t>
  </si>
  <si>
    <t>Hours Summary</t>
  </si>
  <si>
    <t>P44:P59 &gt;= T44:T59</t>
  </si>
  <si>
    <t>Q44:Q59 &gt;= U44:U59</t>
  </si>
  <si>
    <t>R44:R59 &gt;= V44:V61</t>
  </si>
  <si>
    <t>S44:S59 &gt;= W44:W62</t>
  </si>
  <si>
    <t>D44:O59 = Binary</t>
  </si>
  <si>
    <t>Schedule for each staff should be either 0 or 1</t>
  </si>
  <si>
    <t>Total hours of each staff should be less than the  willingness table</t>
  </si>
  <si>
    <t>D64:O70 &lt;= D75:O81</t>
  </si>
  <si>
    <t>Sunday 23:30-2:30</t>
  </si>
  <si>
    <t>V1</t>
  </si>
  <si>
    <t>V2</t>
  </si>
  <si>
    <t>Basic Model</t>
  </si>
  <si>
    <t>Update Basic Data</t>
  </si>
  <si>
    <t>Update Links of basic data to calculation</t>
  </si>
  <si>
    <t>Detailed schedule to each staff level</t>
  </si>
  <si>
    <t>Add 2 constraints: 1. binary input, 2. schedual hours/day for each person need to be less than willingness.</t>
  </si>
  <si>
    <t>Need to be solved with open solver as variables &gt; 200</t>
  </si>
  <si>
    <t>Note: Opensolver usage: 1.set model in solver and hit solve; 2. hit solve using opensolver.</t>
  </si>
  <si>
    <t>受帝国医疗工作时间及工作流程的启发，设想了以下的情景。</t>
  </si>
  <si>
    <t>假设有一个诊所X，主要工作是理疗（physiotherapy)，凌晨做核酸检测</t>
  </si>
  <si>
    <t>objective：</t>
  </si>
  <si>
    <t>max profit = revenue-cost</t>
  </si>
  <si>
    <t>wage table 瞎编的数字</t>
  </si>
  <si>
    <t>主要工作人员：前台，清洁工，采样人员（护士）</t>
  </si>
  <si>
    <t>假设护士6人 其他员工12人</t>
  </si>
  <si>
    <t>12:00-13:00</t>
  </si>
  <si>
    <t>不上班</t>
  </si>
  <si>
    <t>（中国双阴检测 2天内有效 为争取时间 凌晨要上班 做核酸）</t>
  </si>
  <si>
    <t>13:00-14:00</t>
  </si>
  <si>
    <t>（周日凌晨额外工作2小时，总结数据/准备下周工作）</t>
  </si>
  <si>
    <t>14:00-15:00</t>
  </si>
  <si>
    <t>（中午12点到晚上6点只做理疗，以及凌晨核酸的填表缴费工作）</t>
  </si>
  <si>
    <t>15:00-16:00</t>
  </si>
  <si>
    <t>（核酸+血清收费460刀，理疗收费多少不知道，最好编一个比核酸贵的数，详情见constriant3；因为核酸是大使馆要求必须做的 所以有时候不得不减少理疗预约）</t>
  </si>
  <si>
    <t>16:00-17:00</t>
  </si>
  <si>
    <t>17:00-18:00</t>
  </si>
  <si>
    <t>23:30-0:30</t>
  </si>
  <si>
    <t>0:30-1:30</t>
  </si>
  <si>
    <t>1:30-2:30</t>
  </si>
  <si>
    <t>2:30-3:30</t>
  </si>
  <si>
    <t>比较简单的constraint：员工数量以及员工愿意工作的时间，和之前上课的shift example完全一样。可以扩展出的constraint：</t>
  </si>
  <si>
    <t>constraint1:</t>
  </si>
  <si>
    <t>同一个护士连续工作最多两天，以防交叉感染（确实）</t>
  </si>
  <si>
    <t>constraint2:</t>
  </si>
  <si>
    <t>试剂盒每天给的量不够 测核酸的工作日 最多能测50个（打个比方）</t>
  </si>
  <si>
    <t>额外的cost</t>
  </si>
  <si>
    <t>：</t>
  </si>
  <si>
    <t xml:space="preserve">每天核酸检测之后要消毒 </t>
  </si>
  <si>
    <t>constraint3:</t>
  </si>
  <si>
    <t>假如10号凌晨检测，需要9号下午去提前缴费填表 (need more brainstorming) （这不是瞎编的）</t>
  </si>
  <si>
    <t>送去检验的路费和车费</t>
  </si>
  <si>
    <t>那么9号能接待的理疗预约就少了（i.e.做核酸的工作日，白天理疗的收入会降低）（这是瞎编的）</t>
  </si>
  <si>
    <t>固定房租</t>
  </si>
  <si>
    <t>constraint4:</t>
  </si>
  <si>
    <t>social distancing 为保持社交距离，除了护士之外 同一个时间段(一小时内）诊所里最多10个人（举个栗子）</t>
  </si>
  <si>
    <t>航班有熔断机制，如果航班熔断，所有的凌晨核酸预约要取消，员工照常上班，诊所没收入 亏钱</t>
  </si>
  <si>
    <t>constraint5:</t>
  </si>
  <si>
    <t>假如护士疑似感染，可以切换到其他岗位 - （不接触客人的岗位），假如确认感染，需要停止工作- selfisolate</t>
  </si>
  <si>
    <t>人员定期核酸检测</t>
  </si>
  <si>
    <t>constraint6：</t>
  </si>
  <si>
    <t>每人每次检测的时间不超过 （1个小时？），理疗时长？</t>
  </si>
  <si>
    <t>防护用品费用</t>
  </si>
  <si>
    <t>constraint7:</t>
  </si>
  <si>
    <t>一定要有一个小时fully sanitize？（不知道要不要但我觉得要</t>
  </si>
  <si>
    <t>utility</t>
  </si>
  <si>
    <t>constraint8:</t>
  </si>
  <si>
    <t>同一个护士一天不可以连续工作超过10小时？/某个时间段内一定要break一次？</t>
  </si>
  <si>
    <t>constraint9:</t>
  </si>
  <si>
    <t>要考虑周围交通情况，部分患者开私家车来的话，多少辆不影响交通情况、或者说多少辆车在交通可接受范围内（因为我看到很多做检测的车都是停在医院门口的路上的</t>
  </si>
  <si>
    <t>constraint10：</t>
  </si>
  <si>
    <t>医生的防护服、口罩、手套、防病毒面具的数量，有多少</t>
  </si>
  <si>
    <t>假设：</t>
  </si>
  <si>
    <t>员工分为两类 一般人和护士 每类根据工作时间意愿不同分成三组，同一组的每个员工工作意愿相同</t>
  </si>
  <si>
    <t>周收入 = 预约核酸检测个数 * 460 - 退款  + 理疗个数*价格</t>
  </si>
  <si>
    <t>其他可考虑的点： soft/hard constraint，实在没想法</t>
  </si>
  <si>
    <t>soft constraint可以是每天尽量达到一个检测目标？</t>
  </si>
  <si>
    <t>核酸检测个数受可工作的护士影响</t>
  </si>
  <si>
    <t>员工换班</t>
  </si>
  <si>
    <t>理疗客人（walk-in）计算可以结合泊松分布</t>
  </si>
  <si>
    <t>护士不得少于2人？前台接待不得少于1人</t>
  </si>
  <si>
    <t>护士可以做physio和检测</t>
  </si>
  <si>
    <t>其他岗位可以 = 0</t>
  </si>
  <si>
    <t>assume检测盒是足够的</t>
  </si>
  <si>
    <r>
      <t xml:space="preserve">有walk-in的理疗客人 </t>
    </r>
    <r>
      <rPr>
        <sz val="11"/>
        <color theme="4"/>
        <rFont val="Calibri (Body)"/>
      </rPr>
      <t>（minimize walk-in客人的penalty）</t>
    </r>
  </si>
  <si>
    <t>如果交通算上还有一个人得引导大家排队停车</t>
  </si>
  <si>
    <t>我在想得有隔离措施把理疗客人和检测客人物理上分开来，比方说以某个区域为界限，保证诊所分为两个区域，这样的话就不会造成理疗客人感染。但这样的话也得考虑相同的医护人员为两种人服务会不会造成交叉感染</t>
  </si>
  <si>
    <t>比方说从诊所的不同大门进入排队，如果有两个门的话。但这样分开的话就是会影响constraints和profit 但我觉得很多医院都会这么做？</t>
  </si>
  <si>
    <t>register before test？（不知道有没有用先写了</t>
  </si>
  <si>
    <t>.....</t>
  </si>
  <si>
    <t>masks</t>
  </si>
  <si>
    <t>gloves</t>
  </si>
  <si>
    <t>work consecutive days?</t>
  </si>
  <si>
    <t>demand for necessities</t>
  </si>
  <si>
    <t>every time a worker starts working, need a new set of necessities</t>
  </si>
  <si>
    <t>&lt;=</t>
  </si>
  <si>
    <t>Monday evening</t>
  </si>
  <si>
    <t>Wednesday evening</t>
  </si>
  <si>
    <t>Friday evening</t>
  </si>
  <si>
    <t>D47:O47&lt;=D128:O128</t>
  </si>
  <si>
    <t>D62:O62&lt;=D121:O121</t>
  </si>
  <si>
    <t>Mon evening +Tues 12:00-15:00</t>
  </si>
  <si>
    <t>Wed evening + Thurs 12:00-15:00</t>
  </si>
  <si>
    <t>Fri evening + Sat 12:00-15:00</t>
  </si>
  <si>
    <t xml:space="preserve"> same worker can not work on back to back shifts (mon evening and tue morning)</t>
  </si>
  <si>
    <t>base model on scheduling</t>
  </si>
  <si>
    <t>soft constraint of necessities:</t>
  </si>
  <si>
    <t xml:space="preserve">soft constraint </t>
  </si>
  <si>
    <t xml:space="preserve">other hard contraints </t>
  </si>
  <si>
    <t>min 50 tests per day to fulfill governmen policy? But what if less than 50 ppl come?</t>
  </si>
  <si>
    <t>V3</t>
  </si>
  <si>
    <t>updated necessities demand table</t>
  </si>
  <si>
    <t>there are regular supplies, penalty applies when demand &gt; supply</t>
  </si>
  <si>
    <t>added color coding</t>
  </si>
  <si>
    <t xml:space="preserve">drafted qs for constraint 4/5 </t>
  </si>
  <si>
    <t>V4</t>
  </si>
  <si>
    <t>receptionist3</t>
  </si>
  <si>
    <t>receptionist4</t>
  </si>
  <si>
    <t>doctor3</t>
  </si>
  <si>
    <t>cleaning staff3</t>
  </si>
  <si>
    <t>doctor4</t>
  </si>
  <si>
    <t>cleaning staff4</t>
  </si>
  <si>
    <t xml:space="preserve">Minimum Request </t>
  </si>
  <si>
    <t>Constraint 1</t>
  </si>
  <si>
    <t>Constriraint 3</t>
  </si>
  <si>
    <t>Willingness</t>
  </si>
  <si>
    <t>Constriraint 4</t>
  </si>
  <si>
    <t>Constraint 5</t>
  </si>
  <si>
    <t>Assumption: The number of people in a waiting room a clinic each day is a poisson RV with parameter lambda</t>
  </si>
  <si>
    <t>Day Shift1</t>
  </si>
  <si>
    <t>Day Shift2</t>
  </si>
  <si>
    <t>Cumulative Probability</t>
  </si>
  <si>
    <t>1  person</t>
  </si>
  <si>
    <t>2  person</t>
  </si>
  <si>
    <t>3  person</t>
  </si>
  <si>
    <t>4  person</t>
  </si>
  <si>
    <t>5  person</t>
  </si>
  <si>
    <t>6  person</t>
  </si>
  <si>
    <t>7  person</t>
  </si>
  <si>
    <t>8  person</t>
  </si>
  <si>
    <t>9  person</t>
  </si>
  <si>
    <t>10  person</t>
  </si>
  <si>
    <t>Shift1</t>
  </si>
  <si>
    <t>Shift2</t>
  </si>
  <si>
    <t>Government required test no.</t>
  </si>
  <si>
    <t>Eye exam</t>
  </si>
  <si>
    <t>Form filing</t>
  </si>
  <si>
    <t>Limit</t>
  </si>
  <si>
    <t>Test</t>
  </si>
  <si>
    <t>&gt;=</t>
  </si>
  <si>
    <t>Night shift</t>
  </si>
  <si>
    <t>Day shift</t>
  </si>
  <si>
    <t>Optimize</t>
  </si>
  <si>
    <t>Exam</t>
  </si>
  <si>
    <t>Form</t>
  </si>
  <si>
    <t>Shift3</t>
  </si>
  <si>
    <t xml:space="preserve">&lt;= </t>
  </si>
  <si>
    <t>Output</t>
  </si>
  <si>
    <t>Staff minimum Threshold</t>
  </si>
  <si>
    <t>Total Clients</t>
  </si>
  <si>
    <t>+2 receptionist, +2 doctor, +2 cleaning</t>
  </si>
  <si>
    <t>Add Daily visitor sheet</t>
  </si>
  <si>
    <t>Revenue</t>
  </si>
  <si>
    <t>Eye exam &amp; Surgury</t>
  </si>
  <si>
    <t>Covid-test</t>
  </si>
  <si>
    <t>V5</t>
  </si>
  <si>
    <t>updated soft constraints table for masks, gloves, and protection suit</t>
  </si>
  <si>
    <t xml:space="preserve">Sunday test shift min requirement=1? </t>
  </si>
  <si>
    <t>profit</t>
  </si>
  <si>
    <t>Objective Function</t>
  </si>
  <si>
    <t>Basic Assumptions</t>
  </si>
  <si>
    <t>Objective function</t>
  </si>
  <si>
    <t>Decision variable</t>
  </si>
  <si>
    <t>Intermediate table</t>
  </si>
  <si>
    <t>Contraints</t>
  </si>
  <si>
    <t>Position</t>
  </si>
  <si>
    <t xml:space="preserve">Wage table </t>
  </si>
  <si>
    <t>Work Willingness Table</t>
  </si>
  <si>
    <t>Staff Table</t>
  </si>
  <si>
    <t>Revenue Estimate</t>
  </si>
  <si>
    <t>Staffing Cost + Admin Cost</t>
  </si>
  <si>
    <t>Color Coding</t>
  </si>
  <si>
    <t>Scheduling Shift</t>
  </si>
  <si>
    <t>Decision Variables</t>
  </si>
  <si>
    <t>Total (LHS)</t>
  </si>
  <si>
    <t>Minimum Request  (RHS)</t>
  </si>
  <si>
    <t>Sum =</t>
  </si>
  <si>
    <t xml:space="preserve"> &lt;-</t>
  </si>
  <si>
    <t>Intermediate Calculation</t>
  </si>
  <si>
    <t>Hours  Summary</t>
  </si>
  <si>
    <t>Hours  Willingness</t>
  </si>
  <si>
    <t>Hours Willingness Constraints</t>
  </si>
  <si>
    <t>No night-day shift</t>
  </si>
  <si>
    <t>If staff work or not</t>
  </si>
  <si>
    <t>work on this day?</t>
  </si>
  <si>
    <t>Sundday</t>
  </si>
  <si>
    <t>sanitized suit</t>
  </si>
  <si>
    <t>Soft constraints: Cost</t>
  </si>
  <si>
    <t>Use per shift</t>
  </si>
  <si>
    <t>Use per person per day</t>
  </si>
  <si>
    <t>sanitized suit cover</t>
  </si>
  <si>
    <t>cost per set</t>
  </si>
  <si>
    <t>Necesity Table</t>
  </si>
  <si>
    <t>Soft constaints ( necessities)</t>
  </si>
  <si>
    <t>History Data*</t>
  </si>
  <si>
    <t>&lt;-</t>
  </si>
  <si>
    <t>Threshold</t>
  </si>
  <si>
    <t>Step 1: Manager optimize the visiting schedule for COVID test registration form fillinng (2 days before test)</t>
  </si>
  <si>
    <t xml:space="preserve">From Part 2 </t>
  </si>
  <si>
    <t>St to the 10 person limit /shift</t>
  </si>
  <si>
    <t>Step 2: Manager estimate the probability that flight get cancelled.</t>
  </si>
  <si>
    <t>Result from part 1*(1-p)</t>
  </si>
  <si>
    <t>+ 0*p</t>
  </si>
  <si>
    <t xml:space="preserve"> considerinng flight cancel prob</t>
  </si>
  <si>
    <t xml:space="preserve">Staff Demand / Mappinng </t>
  </si>
  <si>
    <t>Final Output: Min Staff Requirement &amp; Revenue</t>
  </si>
  <si>
    <t>The requirement and revenue estimate will go totab - step 2-Staff Allocation</t>
  </si>
  <si>
    <t>Major Components</t>
  </si>
  <si>
    <t>Operation steps:</t>
  </si>
  <si>
    <t>Step2 - Staff Allocation (Solver 2 -to allocate stafff to each shift)</t>
  </si>
  <si>
    <t>Clinic Staffing Optimizition Tool User Guide</t>
  </si>
  <si>
    <t>Input:</t>
  </si>
  <si>
    <t>Output:</t>
  </si>
  <si>
    <t>Input</t>
  </si>
  <si>
    <r>
      <t xml:space="preserve">Determine a probability of flight cancelation. (U24, Part3). </t>
    </r>
    <r>
      <rPr>
        <sz val="11"/>
        <color theme="1"/>
        <rFont val="Calibri"/>
        <family val="2"/>
        <scheme val="minor"/>
      </rPr>
      <t xml:space="preserve">To make it more realistic, we recommend that the manager do more, by setting ‘flight cancel rate’ on cell U24. Nowadays, some countries impose strict restrictions on travelling by aircrafts, for example, if five or more customers on one plane are diagnosed positive for COVID-19 after landing, then subsequent flights for this plane will be temporarily stopped. As a result, we introduced the second type of uncertainty: flight cancel rate(fcr). Our manager is experienced and after researching on historical data or obtaining predictive statistics directly from various airline companies, he will come up with a relatively precise predicted rate. With this estimated rate, we are able to incorporate uncertainties into the previous solver result and get updated final table X35: AE38, which represents the expected customers to come on each shift, after considering flight cancelation probability. </t>
    </r>
  </si>
  <si>
    <t>Manager's input (K3) (manual input)</t>
  </si>
  <si>
    <t>Solver (manual click)</t>
  </si>
  <si>
    <t>Manager's input (U24) (manual input)</t>
  </si>
  <si>
    <t>Minimum staff request (AI28:AQ39)</t>
  </si>
  <si>
    <t>Revenue Estimate (AY25)</t>
  </si>
  <si>
    <t>After the steps above, based on manager's estimates, the manager will get ‘minimum requirement’  which is then linked step 2 -staff allocation tab, at location AB59:AE76, as a constraint. And revenue estimate will be linked to the step-2 tab on D56 as part of the objective function.</t>
  </si>
  <si>
    <t>Step 2 - Staff Allocation</t>
  </si>
  <si>
    <t>Solver:</t>
  </si>
  <si>
    <t>Objective Function:</t>
  </si>
  <si>
    <t>Decision Variable:</t>
  </si>
  <si>
    <t>Constraints:</t>
  </si>
  <si>
    <t>X4:AE6 -&gt; binary</t>
  </si>
  <si>
    <t>COVID testers on Mon/Wed/Fri &gt;= 3. &lt;= 10</t>
  </si>
  <si>
    <r>
      <rPr>
        <b/>
        <sz val="11"/>
        <color theme="1"/>
        <rFont val="Calibri"/>
        <family val="2"/>
        <scheme val="minor"/>
      </rPr>
      <t xml:space="preserve">Introduction: </t>
    </r>
    <r>
      <rPr>
        <sz val="11"/>
        <color theme="1"/>
        <rFont val="Calibri"/>
        <family val="2"/>
        <scheme val="minor"/>
      </rPr>
      <t>This worksheet is used for sheduling staff.</t>
    </r>
  </si>
  <si>
    <t>Operation Guide</t>
  </si>
  <si>
    <r>
      <t xml:space="preserve">Review stafff basic data A1 to J54. </t>
    </r>
    <r>
      <rPr>
        <sz val="11"/>
        <color theme="1"/>
        <rFont val="Calibri"/>
        <family val="2"/>
        <scheme val="minor"/>
      </rPr>
      <t>Manager may need to update the staff number, wage, willingness to work and price of supplies regularly .</t>
    </r>
  </si>
  <si>
    <t xml:space="preserve">Click solver to optimize staff assignment. </t>
  </si>
  <si>
    <t>Maximize: D58 (Profit)</t>
  </si>
  <si>
    <t>D61:U76 -&gt; binary -&gt; each staff work/off on each shift</t>
  </si>
  <si>
    <t>D112:U118 -&gt; binary -&gt; each staff wok/off on each day</t>
  </si>
  <si>
    <t>Binary decision variables</t>
  </si>
  <si>
    <t>Total hours of each staff should be less than the  willingness</t>
  </si>
  <si>
    <t xml:space="preserve"> Same worker can not work on back to back shifts</t>
  </si>
  <si>
    <t>Soft constraint - one staff will only use one sanitized suit per day</t>
  </si>
  <si>
    <t>Weekly tests &gt;= 20</t>
  </si>
  <si>
    <t>Step 1 - customer Estimation (Solver 1 - to estimate number of customers / shift)</t>
  </si>
  <si>
    <t>Step 1 - customer Estimation</t>
  </si>
  <si>
    <t>Introduction: This worksheet has a lot to do with manager’s subjectivity. Before allocating staff, manager need to consider the possible customers for each time slot. So manager should start the process from this tab. An important note is that steps to be illustrated are sequential and a latter step will always depend on the previous ones.</t>
  </si>
  <si>
    <t xml:space="preserve">Review history customer data and cumulative probability distribution based on the history data (Part 1) . The history data can be modified later if more weeks of data are included, but to one certain week, we assume that this table is fixed. With this table displaying rates per shift, we could calculate cumulative probability for each shift and for each discrete value (i.e. number of people in waiting room is 1,2,3….10), which is reflected by cells A10:H48.  </t>
  </si>
  <si>
    <t>History average number of customers per shift (update periodically)</t>
  </si>
  <si>
    <t>Cumulative probability distribution of customer / Shift ;</t>
  </si>
  <si>
    <t xml:space="preserve">Determine a threshold (cell K3), indicating what amount of percentage he wants to cover for those cumulative probabilities based on the history data; (Part2).   Here, by changing cell K3, the manager is expected to see relevant changes in table K10:R20 and table K23:R23. These two tables compare pre-calculated cumulative probabilities with the threshold chosen by the manager, and those probabilities above the threshold is colored green. To summarize, table K4: R6 is created to store the minimum customers for each shift at the given percentage probability. Visually it keeps track of the first time when the color changes to green, for each column in the bottom two tables. </t>
  </si>
  <si>
    <t>Cumulative probability distribution of customer / Shift (auto generate)</t>
  </si>
  <si>
    <t>Daytime customer number (threshold) estimation per shift  (K4:R6)</t>
  </si>
  <si>
    <t>Click solver on to optimize the customer schedule for COVID test registration form fillinng (2 days before test) (Part 3). The solver is the key point of this worksheet, which takes the daytime customers number, government requirement (minimum 20 test per week, no more than 10 customers per shift) into consideration and generates a covid testing and regisration form-fillinng schedule for further use.</t>
  </si>
  <si>
    <t>Daytime customer number (threshold) estimation per shift  (K4:R6) (auto generate)</t>
  </si>
  <si>
    <t>Form-fillinng customer estimate for all shifts of a week ( X19:AE22)</t>
  </si>
  <si>
    <t>Covid-test customer estimate (Y8:AE9)</t>
  </si>
  <si>
    <t>ALL customer estimate for all shifts of a week ( X4:AE6)</t>
  </si>
  <si>
    <t>Form-fillinng customer estimate for all shifts of a week ( X19:AE22) (auto generate)</t>
  </si>
  <si>
    <t>Covid-test customer estimate (Y8:AE9) (auto generate)</t>
  </si>
  <si>
    <t>ALL customer estimate for all shifts of a week ( X35:AE39) after considering flight cancelation probability</t>
  </si>
  <si>
    <t>Review the minimum required staff stats and revenue estimate (AI28:AQ39, Part 4 &amp; 5). The last step for the manager is to finally review the minimum-requirement table for each type of staff, given the predicted number of customers on each shift. Again, suppose we have pre-determined table AI4:AN25. These two tables demonstrate demand for each type of staff, given number of customers per shift. Given these two tables and by making use of Excel’s Index function, the manager is able to determine the final staff-requirement table AI28:AQ39, which is then re-formatted to table AS3:AY19 named ‘minimum requirement’. At the same time, the revenue (AY25) estimate is generated based on eye exam/surgery customers (40%/60%) and covid test customers. The minimum stafff requirement and revenue estimation are linked to step2 as staff allocation constraints / objective function.</t>
  </si>
  <si>
    <t>ALL customer estimate for all shifts of a week ( X35:AE39) after considering flight cancelation probability (Auto generate)</t>
  </si>
  <si>
    <t>customer# - Staff demand mapping  ( AI4:AN25)</t>
  </si>
  <si>
    <t>Maximize: U5 (all covid-test customers)</t>
  </si>
  <si>
    <t>Each shift customers (COVID form-filling + regular customers) &lt;= 10</t>
  </si>
  <si>
    <t>Part 1 - customer History Data and Poisson Distribution</t>
  </si>
  <si>
    <t xml:space="preserve">Part 2 - Daytime customer (Eye exam &amp; surgery) Number Estimation </t>
  </si>
  <si>
    <t>Part 3 - Overall (day+night) customers Estimation</t>
  </si>
  <si>
    <t>Part 4 - Result Mapping (#customer Estimate -&gt; Min Staff Requirement)</t>
  </si>
  <si>
    <t>Manager decide the #customer scenarios he/she wants to cover</t>
  </si>
  <si>
    <t>percent possible that  # of customers will be under threshold as below</t>
  </si>
  <si>
    <t>customers Estimate</t>
  </si>
  <si>
    <t>customers/shift</t>
  </si>
  <si>
    <t>*Average customers came to the clinic per each 3 hours shift</t>
  </si>
  <si>
    <t>* Green fields indicate the scenario (#of customers on colume K) is covered by percent set in K3</t>
  </si>
  <si>
    <t># customers/shift</t>
  </si>
  <si>
    <t>Output - customer Estimate</t>
  </si>
  <si>
    <t>Output - customer Estimate after</t>
  </si>
  <si>
    <t>Wednesday 23:30-2:30</t>
  </si>
  <si>
    <t>Friday 23:30-2:30</t>
  </si>
  <si>
    <t>The sum LFS of each position should be no less than RHS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</si>
</sst>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1"/>
      <name val="Calibri"/>
      <family val="2"/>
      <scheme val="minor"/>
    </font>
    <font>
      <b/>
      <sz val="11"/>
      <color theme="1"/>
      <name val="Calibri"/>
      <family val="2"/>
      <scheme val="minor"/>
    </font>
    <font>
      <sz val="11"/>
      <color theme="4"/>
      <name val="Calibri (Body)"/>
    </font>
    <font>
      <b/>
      <sz val="11"/>
      <name val="Calibri"/>
      <family val="2"/>
      <scheme val="minor"/>
    </font>
    <font>
      <b/>
      <sz val="11"/>
      <color theme="0"/>
      <name val="Calibri"/>
      <family val="2"/>
      <scheme val="minor"/>
    </font>
    <font>
      <sz val="11"/>
      <color theme="0"/>
      <name val="Calibri"/>
      <family val="2"/>
      <scheme val="minor"/>
    </font>
    <font>
      <b/>
      <sz val="16"/>
      <color theme="1"/>
      <name val="Calibri"/>
      <family val="2"/>
      <scheme val="minor"/>
    </font>
    <font>
      <sz val="9"/>
      <color theme="1"/>
      <name val="Calibri"/>
      <family val="2"/>
      <scheme val="minor"/>
    </font>
    <font>
      <b/>
      <sz val="9"/>
      <color theme="1"/>
      <name val="Calibri"/>
      <family val="2"/>
      <scheme val="minor"/>
    </font>
    <font>
      <b/>
      <sz val="18"/>
      <color theme="1"/>
      <name val="Calibri"/>
      <family val="2"/>
      <scheme val="minor"/>
    </font>
    <font>
      <sz val="12"/>
      <color theme="1"/>
      <name val="Times New Roman"/>
      <family val="1"/>
    </font>
  </fonts>
  <fills count="14">
    <fill>
      <patternFill patternType="none"/>
    </fill>
    <fill>
      <patternFill patternType="gray125"/>
    </fill>
    <fill>
      <patternFill patternType="solid">
        <fgColor theme="9"/>
        <bgColor indexed="64"/>
      </patternFill>
    </fill>
    <fill>
      <patternFill patternType="solid">
        <fgColor rgb="FFFFFF00"/>
        <bgColor indexed="64"/>
      </patternFill>
    </fill>
    <fill>
      <patternFill patternType="solid">
        <fgColor rgb="FFFFC000"/>
        <bgColor indexed="64"/>
      </patternFill>
    </fill>
    <fill>
      <patternFill patternType="solid">
        <fgColor rgb="FFFF0000"/>
        <bgColor indexed="64"/>
      </patternFill>
    </fill>
    <fill>
      <patternFill patternType="solid">
        <fgColor rgb="FF00B0F0"/>
        <bgColor indexed="64"/>
      </patternFill>
    </fill>
    <fill>
      <patternFill patternType="solid">
        <fgColor theme="0"/>
        <bgColor indexed="64"/>
      </patternFill>
    </fill>
    <fill>
      <patternFill patternType="solid">
        <fgColor theme="9" tint="0.59999389629810485"/>
        <bgColor indexed="64"/>
      </patternFill>
    </fill>
    <fill>
      <patternFill patternType="solid">
        <fgColor theme="4" tint="0.39997558519241921"/>
        <bgColor indexed="64"/>
      </patternFill>
    </fill>
    <fill>
      <patternFill patternType="solid">
        <fgColor theme="4" tint="0.79998168889431442"/>
        <bgColor indexed="64"/>
      </patternFill>
    </fill>
    <fill>
      <patternFill patternType="solid">
        <fgColor theme="7"/>
        <bgColor indexed="64"/>
      </patternFill>
    </fill>
    <fill>
      <patternFill patternType="solid">
        <fgColor rgb="FF0070C0"/>
        <bgColor indexed="64"/>
      </patternFill>
    </fill>
    <fill>
      <patternFill patternType="solid">
        <fgColor theme="8" tint="0.79998168889431442"/>
        <bgColor indexed="64"/>
      </patternFill>
    </fill>
  </fills>
  <borders count="23">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bottom style="thin">
        <color indexed="64"/>
      </bottom>
      <diagonal/>
    </border>
    <border>
      <left/>
      <right/>
      <top style="thin">
        <color indexed="64"/>
      </top>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top style="thin">
        <color indexed="64"/>
      </top>
      <bottom/>
      <diagonal/>
    </border>
    <border>
      <left/>
      <right style="medium">
        <color indexed="64"/>
      </right>
      <top style="thin">
        <color indexed="64"/>
      </top>
      <bottom/>
      <diagonal/>
    </border>
  </borders>
  <cellStyleXfs count="1">
    <xf numFmtId="0" fontId="0" fillId="0" borderId="0"/>
  </cellStyleXfs>
  <cellXfs count="167">
    <xf numFmtId="0" fontId="0" fillId="0" borderId="0" xfId="0"/>
    <xf numFmtId="0" fontId="0" fillId="3" borderId="0" xfId="0" applyFill="1"/>
    <xf numFmtId="0" fontId="0" fillId="0" borderId="0" xfId="0" applyFill="1"/>
    <xf numFmtId="0" fontId="0" fillId="0" borderId="0" xfId="0" applyBorder="1"/>
    <xf numFmtId="0" fontId="0" fillId="0" borderId="0" xfId="0" applyBorder="1" applyAlignment="1">
      <alignment horizontal="center"/>
    </xf>
    <xf numFmtId="0" fontId="0" fillId="0" borderId="4" xfId="0" applyBorder="1"/>
    <xf numFmtId="0" fontId="0" fillId="0" borderId="0" xfId="0" applyBorder="1" applyAlignment="1">
      <alignment horizontal="center" wrapText="1"/>
    </xf>
    <xf numFmtId="0" fontId="0" fillId="0" borderId="0" xfId="0" applyBorder="1" applyAlignment="1">
      <alignment wrapText="1"/>
    </xf>
    <xf numFmtId="0" fontId="0" fillId="0" borderId="5" xfId="0" applyBorder="1"/>
    <xf numFmtId="0" fontId="0" fillId="0" borderId="6" xfId="0" applyBorder="1"/>
    <xf numFmtId="0" fontId="0" fillId="0" borderId="5" xfId="0" applyBorder="1" applyAlignment="1">
      <alignment horizontal="center"/>
    </xf>
    <xf numFmtId="0" fontId="0" fillId="0" borderId="8" xfId="0" applyBorder="1" applyAlignment="1">
      <alignment horizontal="center"/>
    </xf>
    <xf numFmtId="0" fontId="0" fillId="0" borderId="4" xfId="0" applyFill="1" applyBorder="1"/>
    <xf numFmtId="0" fontId="0" fillId="0" borderId="0" xfId="0" applyBorder="1" applyAlignment="1">
      <alignment horizontal="center" vertical="center" wrapText="1"/>
    </xf>
    <xf numFmtId="0" fontId="0" fillId="0" borderId="0" xfId="0" applyBorder="1" applyAlignment="1">
      <alignment horizontal="center" vertical="center"/>
    </xf>
    <xf numFmtId="0" fontId="0" fillId="0" borderId="1"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6" xfId="0" applyBorder="1" applyAlignment="1">
      <alignment horizontal="center"/>
    </xf>
    <xf numFmtId="0" fontId="0" fillId="0" borderId="7" xfId="0" applyBorder="1" applyAlignment="1">
      <alignment horizontal="center" vertical="center"/>
    </xf>
    <xf numFmtId="0" fontId="1" fillId="2" borderId="0" xfId="0" applyFont="1" applyFill="1"/>
    <xf numFmtId="16" fontId="0" fillId="0" borderId="0" xfId="0" applyNumberFormat="1"/>
    <xf numFmtId="0" fontId="0" fillId="8" borderId="0" xfId="0" applyFill="1"/>
    <xf numFmtId="0" fontId="0" fillId="9" borderId="0" xfId="0" applyFill="1"/>
    <xf numFmtId="0" fontId="0" fillId="10" borderId="0" xfId="0" applyFill="1" applyBorder="1"/>
    <xf numFmtId="0" fontId="0" fillId="0" borderId="0" xfId="0" applyFill="1" applyBorder="1" applyAlignment="1">
      <alignment horizontal="center"/>
    </xf>
    <xf numFmtId="0" fontId="0" fillId="7" borderId="0" xfId="0" applyFill="1" applyBorder="1" applyAlignment="1">
      <alignment horizontal="center" vertical="center"/>
    </xf>
    <xf numFmtId="0" fontId="0" fillId="0" borderId="0" xfId="0" applyAlignment="1">
      <alignment horizontal="center"/>
    </xf>
    <xf numFmtId="0" fontId="0" fillId="0" borderId="0" xfId="0" applyFill="1" applyBorder="1"/>
    <xf numFmtId="0" fontId="0" fillId="0" borderId="0" xfId="0" applyAlignment="1">
      <alignment horizontal="left"/>
    </xf>
    <xf numFmtId="0" fontId="0" fillId="0" borderId="12" xfId="0" applyBorder="1" applyAlignment="1">
      <alignment horizontal="center"/>
    </xf>
    <xf numFmtId="0" fontId="0" fillId="0" borderId="12" xfId="0" applyBorder="1"/>
    <xf numFmtId="16" fontId="0" fillId="0" borderId="12" xfId="0" applyNumberFormat="1" applyBorder="1" applyAlignment="1">
      <alignment horizontal="center"/>
    </xf>
    <xf numFmtId="16" fontId="0" fillId="0" borderId="12" xfId="0" applyNumberFormat="1" applyBorder="1"/>
    <xf numFmtId="0" fontId="0" fillId="0" borderId="0" xfId="0" applyAlignment="1">
      <alignment horizontal="center" vertical="center"/>
    </xf>
    <xf numFmtId="0" fontId="0" fillId="3" borderId="12" xfId="0" applyFill="1" applyBorder="1"/>
    <xf numFmtId="0" fontId="0" fillId="0" borderId="7" xfId="0" applyBorder="1"/>
    <xf numFmtId="16" fontId="0" fillId="0" borderId="15" xfId="0" applyNumberFormat="1" applyBorder="1" applyAlignment="1">
      <alignment horizontal="center"/>
    </xf>
    <xf numFmtId="0" fontId="0" fillId="0" borderId="15" xfId="0" applyBorder="1" applyAlignment="1">
      <alignment horizontal="center"/>
    </xf>
    <xf numFmtId="0" fontId="0" fillId="0" borderId="0" xfId="0" applyBorder="1" applyAlignment="1">
      <alignment horizontal="left"/>
    </xf>
    <xf numFmtId="0" fontId="0" fillId="0" borderId="0" xfId="0" quotePrefix="1"/>
    <xf numFmtId="0" fontId="0" fillId="0" borderId="2" xfId="0" applyBorder="1"/>
    <xf numFmtId="0" fontId="0" fillId="0" borderId="3" xfId="0" applyBorder="1"/>
    <xf numFmtId="0" fontId="0" fillId="0" borderId="4" xfId="0" applyBorder="1" applyAlignment="1">
      <alignment horizontal="left"/>
    </xf>
    <xf numFmtId="0" fontId="0" fillId="0" borderId="8" xfId="0" applyBorder="1"/>
    <xf numFmtId="0" fontId="0" fillId="0" borderId="1" xfId="0" applyBorder="1"/>
    <xf numFmtId="0" fontId="0" fillId="0" borderId="6" xfId="0" applyFill="1" applyBorder="1"/>
    <xf numFmtId="0" fontId="0" fillId="0" borderId="9" xfId="0" applyBorder="1" applyAlignment="1">
      <alignment horizontal="center"/>
    </xf>
    <xf numFmtId="0" fontId="0" fillId="0" borderId="11" xfId="0" applyBorder="1" applyAlignment="1">
      <alignment horizontal="center"/>
    </xf>
    <xf numFmtId="0" fontId="0" fillId="0" borderId="10" xfId="0" applyBorder="1" applyAlignment="1">
      <alignment horizontal="center"/>
    </xf>
    <xf numFmtId="0" fontId="0" fillId="0" borderId="0" xfId="0" applyAlignment="1">
      <alignment horizontal="center"/>
    </xf>
    <xf numFmtId="0" fontId="0" fillId="0" borderId="7" xfId="0" applyBorder="1" applyAlignment="1">
      <alignment horizontal="center"/>
    </xf>
    <xf numFmtId="0" fontId="0" fillId="0" borderId="0" xfId="0" applyFill="1" applyBorder="1" applyAlignment="1">
      <alignment horizontal="center" vertical="center" wrapText="1"/>
    </xf>
    <xf numFmtId="0" fontId="1" fillId="0" borderId="0" xfId="0" applyFont="1" applyFill="1" applyBorder="1"/>
    <xf numFmtId="0" fontId="0" fillId="11" borderId="0" xfId="0" applyFill="1" applyBorder="1"/>
    <xf numFmtId="0" fontId="0" fillId="2" borderId="0" xfId="0" applyFill="1" applyBorder="1"/>
    <xf numFmtId="0" fontId="0" fillId="5" borderId="0" xfId="0" applyFill="1" applyBorder="1"/>
    <xf numFmtId="0" fontId="0" fillId="6" borderId="0" xfId="0" applyFill="1" applyBorder="1"/>
    <xf numFmtId="0" fontId="1" fillId="0" borderId="0" xfId="0" applyFont="1" applyFill="1" applyBorder="1" applyAlignment="1">
      <alignment horizontal="center"/>
    </xf>
    <xf numFmtId="0" fontId="0" fillId="6" borderId="0" xfId="0" applyFont="1" applyFill="1" applyBorder="1"/>
    <xf numFmtId="0" fontId="0" fillId="0" borderId="0" xfId="0" applyFont="1" applyBorder="1"/>
    <xf numFmtId="0" fontId="0" fillId="0" borderId="0" xfId="0" applyFont="1" applyFill="1" applyBorder="1"/>
    <xf numFmtId="0" fontId="2" fillId="0" borderId="0" xfId="0" applyFont="1" applyBorder="1"/>
    <xf numFmtId="0" fontId="2" fillId="0" borderId="0" xfId="0" applyFont="1" applyFill="1" applyBorder="1" applyAlignment="1">
      <alignment horizontal="left"/>
    </xf>
    <xf numFmtId="0" fontId="0" fillId="0" borderId="0" xfId="0" applyFill="1" applyBorder="1" applyAlignment="1">
      <alignment horizontal="center" vertical="center"/>
    </xf>
    <xf numFmtId="0" fontId="0" fillId="0" borderId="0" xfId="0" applyFont="1" applyFill="1" applyBorder="1" applyAlignment="1">
      <alignment horizontal="center" vertical="center"/>
    </xf>
    <xf numFmtId="0" fontId="0" fillId="0" borderId="7" xfId="0" applyFill="1" applyBorder="1"/>
    <xf numFmtId="0" fontId="1" fillId="0" borderId="7" xfId="0" applyFont="1" applyFill="1" applyBorder="1" applyAlignment="1">
      <alignment horizontal="center"/>
    </xf>
    <xf numFmtId="0" fontId="2" fillId="2" borderId="0" xfId="0" applyFont="1" applyFill="1" applyBorder="1"/>
    <xf numFmtId="0" fontId="2" fillId="4" borderId="0" xfId="0" applyFont="1" applyFill="1" applyBorder="1"/>
    <xf numFmtId="0" fontId="0" fillId="4" borderId="0" xfId="0" applyFill="1" applyBorder="1"/>
    <xf numFmtId="0" fontId="0" fillId="0" borderId="0" xfId="0" applyFont="1" applyFill="1" applyBorder="1" applyAlignment="1">
      <alignment horizontal="center" vertical="center" wrapText="1"/>
    </xf>
    <xf numFmtId="0" fontId="0" fillId="4" borderId="0" xfId="0" applyFill="1" applyBorder="1" applyAlignment="1">
      <alignment wrapText="1"/>
    </xf>
    <xf numFmtId="0" fontId="0" fillId="4" borderId="0" xfId="0" applyFill="1" applyBorder="1" applyAlignment="1">
      <alignment horizontal="center" wrapText="1"/>
    </xf>
    <xf numFmtId="0" fontId="4" fillId="4" borderId="0" xfId="0" applyFont="1" applyFill="1" applyBorder="1" applyAlignment="1">
      <alignment horizontal="center"/>
    </xf>
    <xf numFmtId="0" fontId="2" fillId="0" borderId="7" xfId="0" applyFont="1" applyBorder="1"/>
    <xf numFmtId="0" fontId="2" fillId="10" borderId="0" xfId="0" applyFont="1" applyFill="1" applyBorder="1"/>
    <xf numFmtId="0" fontId="4" fillId="10" borderId="0" xfId="0" applyFont="1" applyFill="1" applyBorder="1" applyAlignment="1">
      <alignment horizontal="center" vertical="center"/>
    </xf>
    <xf numFmtId="0" fontId="2" fillId="10" borderId="0" xfId="0" applyFont="1" applyFill="1" applyBorder="1" applyAlignment="1">
      <alignment horizontal="center" vertical="center"/>
    </xf>
    <xf numFmtId="0" fontId="2" fillId="10" borderId="0" xfId="0" applyFont="1" applyFill="1" applyBorder="1" applyAlignment="1">
      <alignment horizontal="center"/>
    </xf>
    <xf numFmtId="0" fontId="2" fillId="0" borderId="0" xfId="0" applyFont="1" applyFill="1" applyBorder="1" applyAlignment="1">
      <alignment horizontal="center"/>
    </xf>
    <xf numFmtId="0" fontId="5" fillId="12" borderId="0" xfId="0" applyFont="1" applyFill="1" applyBorder="1" applyAlignment="1">
      <alignment horizontal="center"/>
    </xf>
    <xf numFmtId="0" fontId="0" fillId="0" borderId="0" xfId="0" applyFont="1" applyFill="1" applyBorder="1" applyAlignment="1">
      <alignment horizontal="left"/>
    </xf>
    <xf numFmtId="0" fontId="0" fillId="0" borderId="7" xfId="0" applyFill="1" applyBorder="1" applyAlignment="1">
      <alignment horizontal="center"/>
    </xf>
    <xf numFmtId="0" fontId="0" fillId="0" borderId="0" xfId="0" applyFont="1" applyFill="1" applyBorder="1" applyAlignment="1">
      <alignment horizontal="center"/>
    </xf>
    <xf numFmtId="0" fontId="0" fillId="0" borderId="7" xfId="0" applyFont="1" applyFill="1" applyBorder="1" applyAlignment="1">
      <alignment horizontal="center"/>
    </xf>
    <xf numFmtId="0" fontId="6" fillId="5" borderId="0" xfId="0" applyFont="1" applyFill="1" applyBorder="1"/>
    <xf numFmtId="0" fontId="5" fillId="5" borderId="0" xfId="0" applyFont="1" applyFill="1" applyBorder="1"/>
    <xf numFmtId="0" fontId="5" fillId="5" borderId="0" xfId="0" applyFont="1" applyFill="1" applyBorder="1" applyAlignment="1">
      <alignment horizontal="center" vertical="center"/>
    </xf>
    <xf numFmtId="0" fontId="6" fillId="12" borderId="0" xfId="0" applyFont="1" applyFill="1" applyBorder="1"/>
    <xf numFmtId="0" fontId="5" fillId="12" borderId="0" xfId="0" applyFont="1" applyFill="1" applyBorder="1"/>
    <xf numFmtId="0" fontId="5" fillId="12" borderId="0" xfId="0" applyFont="1" applyFill="1" applyBorder="1" applyAlignment="1">
      <alignment horizontal="center" vertical="center"/>
    </xf>
    <xf numFmtId="0" fontId="0" fillId="0" borderId="7" xfId="0" applyFill="1" applyBorder="1" applyAlignment="1">
      <alignment horizontal="center" vertical="center"/>
    </xf>
    <xf numFmtId="0" fontId="0" fillId="0" borderId="13" xfId="0" applyBorder="1" applyAlignment="1">
      <alignment horizontal="center"/>
    </xf>
    <xf numFmtId="0" fontId="0" fillId="0" borderId="14" xfId="0" applyBorder="1" applyAlignment="1">
      <alignment horizontal="center"/>
    </xf>
    <xf numFmtId="16" fontId="0" fillId="0" borderId="13" xfId="0" applyNumberFormat="1" applyBorder="1" applyAlignment="1">
      <alignment horizontal="center"/>
    </xf>
    <xf numFmtId="16" fontId="0" fillId="0" borderId="4" xfId="0" applyNumberFormat="1" applyBorder="1" applyAlignment="1">
      <alignment horizontal="center"/>
    </xf>
    <xf numFmtId="0" fontId="8" fillId="0" borderId="4" xfId="0" applyFont="1" applyBorder="1" applyAlignment="1">
      <alignment horizontal="left"/>
    </xf>
    <xf numFmtId="0" fontId="2" fillId="0" borderId="13" xfId="0" applyFont="1" applyBorder="1" applyAlignment="1">
      <alignment horizontal="center"/>
    </xf>
    <xf numFmtId="0" fontId="2" fillId="0" borderId="4" xfId="0" applyFont="1" applyBorder="1" applyAlignment="1">
      <alignment horizontal="center"/>
    </xf>
    <xf numFmtId="16" fontId="0" fillId="0" borderId="4" xfId="0" applyNumberFormat="1" applyBorder="1"/>
    <xf numFmtId="16" fontId="0" fillId="0" borderId="0" xfId="0" applyNumberFormat="1" applyBorder="1"/>
    <xf numFmtId="0" fontId="7" fillId="0" borderId="2" xfId="0" applyFont="1" applyBorder="1" applyAlignment="1"/>
    <xf numFmtId="0" fontId="2" fillId="0" borderId="12" xfId="0" applyFont="1" applyBorder="1"/>
    <xf numFmtId="9" fontId="2" fillId="3" borderId="0" xfId="0" applyNumberFormat="1" applyFont="1" applyFill="1" applyBorder="1"/>
    <xf numFmtId="0" fontId="9" fillId="0" borderId="0" xfId="0" applyFont="1"/>
    <xf numFmtId="0" fontId="0" fillId="3" borderId="4" xfId="0" applyFill="1" applyBorder="1"/>
    <xf numFmtId="0" fontId="0" fillId="0" borderId="16" xfId="0" applyBorder="1" applyAlignment="1">
      <alignment horizontal="center"/>
    </xf>
    <xf numFmtId="9" fontId="0" fillId="3" borderId="4" xfId="0" applyNumberFormat="1" applyFill="1" applyBorder="1"/>
    <xf numFmtId="0" fontId="0" fillId="0" borderId="4" xfId="0" quotePrefix="1" applyBorder="1"/>
    <xf numFmtId="0" fontId="0" fillId="3" borderId="4" xfId="0" applyFill="1" applyBorder="1" applyAlignment="1">
      <alignment horizontal="left"/>
    </xf>
    <xf numFmtId="0" fontId="0" fillId="3" borderId="13" xfId="0" applyFill="1" applyBorder="1" applyAlignment="1">
      <alignment horizontal="left"/>
    </xf>
    <xf numFmtId="0" fontId="0" fillId="0" borderId="13" xfId="0" applyBorder="1" applyAlignment="1">
      <alignment horizontal="left"/>
    </xf>
    <xf numFmtId="0" fontId="2" fillId="0" borderId="1" xfId="0" applyFont="1" applyBorder="1"/>
    <xf numFmtId="0" fontId="2" fillId="13" borderId="1" xfId="0" applyFont="1" applyFill="1" applyBorder="1"/>
    <xf numFmtId="0" fontId="0" fillId="13" borderId="2" xfId="0" applyFill="1" applyBorder="1"/>
    <xf numFmtId="0" fontId="0" fillId="13" borderId="3" xfId="0" applyFill="1" applyBorder="1"/>
    <xf numFmtId="0" fontId="0" fillId="0" borderId="0" xfId="0" applyFill="1" applyBorder="1" applyAlignment="1">
      <alignment horizontal="left" vertical="top"/>
    </xf>
    <xf numFmtId="0" fontId="2" fillId="0" borderId="4" xfId="0" applyFont="1" applyBorder="1"/>
    <xf numFmtId="0" fontId="0" fillId="0" borderId="0" xfId="0" applyBorder="1" applyAlignment="1">
      <alignment horizontal="left" vertical="top" wrapText="1"/>
    </xf>
    <xf numFmtId="0" fontId="0" fillId="0" borderId="0" xfId="0" applyBorder="1" applyAlignment="1">
      <alignment horizontal="left" vertical="top"/>
    </xf>
    <xf numFmtId="0" fontId="0" fillId="0" borderId="5" xfId="0" applyBorder="1" applyAlignment="1">
      <alignment horizontal="left" vertical="top" wrapText="1"/>
    </xf>
    <xf numFmtId="0" fontId="11" fillId="0" borderId="4" xfId="0" applyFont="1" applyBorder="1" applyAlignment="1">
      <alignment vertical="center"/>
    </xf>
    <xf numFmtId="0" fontId="0" fillId="0" borderId="18" xfId="0" applyBorder="1"/>
    <xf numFmtId="0" fontId="2" fillId="0" borderId="21" xfId="0" applyFont="1" applyBorder="1"/>
    <xf numFmtId="0" fontId="0" fillId="0" borderId="22" xfId="0" applyBorder="1"/>
    <xf numFmtId="0" fontId="0" fillId="0" borderId="7" xfId="0" applyFont="1" applyFill="1" applyBorder="1"/>
    <xf numFmtId="0" fontId="0" fillId="0" borderId="7" xfId="0" applyFont="1" applyBorder="1"/>
    <xf numFmtId="0" fontId="0" fillId="0" borderId="0" xfId="0" applyFont="1"/>
    <xf numFmtId="0" fontId="10" fillId="0" borderId="1" xfId="0" applyFont="1" applyBorder="1" applyAlignment="1">
      <alignment horizontal="center" vertical="center"/>
    </xf>
    <xf numFmtId="0" fontId="10" fillId="0" borderId="2" xfId="0" applyFont="1" applyBorder="1" applyAlignment="1">
      <alignment horizontal="center" vertical="center"/>
    </xf>
    <xf numFmtId="0" fontId="10" fillId="0" borderId="3" xfId="0" applyFont="1" applyBorder="1" applyAlignment="1">
      <alignment horizontal="center" vertical="center"/>
    </xf>
    <xf numFmtId="0" fontId="10" fillId="0" borderId="6" xfId="0" applyFont="1" applyBorder="1" applyAlignment="1">
      <alignment horizontal="center" vertical="center"/>
    </xf>
    <xf numFmtId="0" fontId="10" fillId="0" borderId="7" xfId="0" applyFont="1" applyBorder="1" applyAlignment="1">
      <alignment horizontal="center" vertical="center"/>
    </xf>
    <xf numFmtId="0" fontId="10" fillId="0" borderId="8" xfId="0" applyFont="1" applyBorder="1" applyAlignment="1">
      <alignment horizontal="center" vertical="center"/>
    </xf>
    <xf numFmtId="0" fontId="0" fillId="0" borderId="4" xfId="0" applyBorder="1" applyAlignment="1">
      <alignment horizontal="left" vertical="center" wrapText="1"/>
    </xf>
    <xf numFmtId="0" fontId="0" fillId="0" borderId="0" xfId="0" applyBorder="1" applyAlignment="1">
      <alignment horizontal="left" vertical="center" wrapText="1"/>
    </xf>
    <xf numFmtId="0" fontId="0" fillId="0" borderId="5" xfId="0" applyBorder="1" applyAlignment="1">
      <alignment horizontal="left" vertical="center" wrapText="1"/>
    </xf>
    <xf numFmtId="0" fontId="0" fillId="0" borderId="19" xfId="0" applyBorder="1" applyAlignment="1">
      <alignment horizontal="left" vertical="center" wrapText="1"/>
    </xf>
    <xf numFmtId="0" fontId="0" fillId="0" borderId="17" xfId="0" applyBorder="1" applyAlignment="1">
      <alignment horizontal="left" vertical="center" wrapText="1"/>
    </xf>
    <xf numFmtId="0" fontId="0" fillId="0" borderId="20" xfId="0" applyBorder="1" applyAlignment="1">
      <alignment horizontal="left" vertical="center" wrapText="1"/>
    </xf>
    <xf numFmtId="0" fontId="0" fillId="0" borderId="0" xfId="0" applyBorder="1" applyAlignment="1">
      <alignment horizontal="left" vertical="top" wrapText="1"/>
    </xf>
    <xf numFmtId="0" fontId="0" fillId="0" borderId="5" xfId="0" applyBorder="1" applyAlignment="1">
      <alignment horizontal="left" vertical="top" wrapText="1"/>
    </xf>
    <xf numFmtId="0" fontId="2" fillId="0" borderId="0" xfId="0" applyFont="1" applyBorder="1" applyAlignment="1">
      <alignment horizontal="left" vertical="top" wrapText="1"/>
    </xf>
    <xf numFmtId="0" fontId="0" fillId="0" borderId="0" xfId="0" applyFill="1" applyBorder="1" applyAlignment="1">
      <alignment horizontal="left" vertical="top" wrapText="1"/>
    </xf>
    <xf numFmtId="0" fontId="0" fillId="0" borderId="5" xfId="0" applyFill="1" applyBorder="1" applyAlignment="1">
      <alignment horizontal="left" vertical="top" wrapText="1"/>
    </xf>
    <xf numFmtId="0" fontId="2" fillId="0" borderId="5" xfId="0" applyFont="1" applyBorder="1" applyAlignment="1">
      <alignment horizontal="left" vertical="top" wrapText="1"/>
    </xf>
    <xf numFmtId="0" fontId="0" fillId="0" borderId="0" xfId="0" applyBorder="1" applyAlignment="1">
      <alignment horizontal="left" wrapText="1"/>
    </xf>
    <xf numFmtId="0" fontId="0" fillId="0" borderId="5" xfId="0" applyBorder="1" applyAlignment="1">
      <alignment horizontal="left" wrapText="1"/>
    </xf>
    <xf numFmtId="0" fontId="0" fillId="0" borderId="4" xfId="0" applyBorder="1" applyAlignment="1">
      <alignment horizontal="left" vertical="top" wrapText="1"/>
    </xf>
    <xf numFmtId="0" fontId="2" fillId="0" borderId="0" xfId="0" applyFont="1" applyBorder="1" applyAlignment="1">
      <alignment horizontal="left" wrapText="1"/>
    </xf>
    <xf numFmtId="0" fontId="2" fillId="0" borderId="5" xfId="0" applyFont="1" applyBorder="1" applyAlignment="1">
      <alignment horizontal="left" wrapText="1"/>
    </xf>
    <xf numFmtId="0" fontId="0" fillId="0" borderId="0" xfId="0" applyBorder="1" applyAlignment="1">
      <alignment horizontal="center"/>
    </xf>
    <xf numFmtId="0" fontId="0" fillId="0" borderId="5" xfId="0" applyBorder="1" applyAlignment="1">
      <alignment horizontal="center"/>
    </xf>
    <xf numFmtId="0" fontId="7" fillId="0" borderId="1" xfId="0" applyFont="1" applyBorder="1" applyAlignment="1">
      <alignment horizontal="left"/>
    </xf>
    <xf numFmtId="0" fontId="7" fillId="0" borderId="2" xfId="0" applyFont="1" applyBorder="1" applyAlignment="1">
      <alignment horizontal="left"/>
    </xf>
    <xf numFmtId="0" fontId="7" fillId="0" borderId="3" xfId="0" applyFont="1" applyBorder="1" applyAlignment="1">
      <alignment horizontal="left"/>
    </xf>
    <xf numFmtId="0" fontId="7" fillId="0" borderId="1" xfId="0" applyFont="1" applyBorder="1" applyAlignment="1">
      <alignment horizontal="center"/>
    </xf>
    <xf numFmtId="0" fontId="7" fillId="0" borderId="2" xfId="0" applyFont="1" applyBorder="1" applyAlignment="1">
      <alignment horizontal="center"/>
    </xf>
    <xf numFmtId="0" fontId="7" fillId="0" borderId="3" xfId="0" applyFont="1" applyBorder="1" applyAlignment="1">
      <alignment horizontal="center"/>
    </xf>
    <xf numFmtId="0" fontId="5" fillId="12" borderId="0" xfId="0" applyFont="1" applyFill="1" applyBorder="1" applyAlignment="1">
      <alignment horizontal="center"/>
    </xf>
    <xf numFmtId="0" fontId="2" fillId="10" borderId="0" xfId="0" applyFont="1" applyFill="1" applyBorder="1" applyAlignment="1">
      <alignment horizontal="center"/>
    </xf>
    <xf numFmtId="0" fontId="5" fillId="5" borderId="0" xfId="0" applyFont="1" applyFill="1" applyBorder="1" applyAlignment="1">
      <alignment horizontal="center" vertical="center"/>
    </xf>
    <xf numFmtId="0" fontId="5" fillId="12" borderId="0" xfId="0" applyFont="1" applyFill="1" applyBorder="1" applyAlignment="1">
      <alignment horizontal="center" vertical="center"/>
    </xf>
    <xf numFmtId="0" fontId="2" fillId="4" borderId="0" xfId="0" applyFont="1" applyFill="1" applyBorder="1" applyAlignment="1">
      <alignment horizontal="center" wrapText="1"/>
    </xf>
    <xf numFmtId="0" fontId="4" fillId="4" borderId="0" xfId="0" applyFont="1" applyFill="1" applyBorder="1" applyAlignment="1">
      <alignment horizontal="center"/>
    </xf>
  </cellXfs>
  <cellStyles count="1">
    <cellStyle name="Normal" xfId="0" builtinId="0"/>
  </cellStyles>
  <dxfs count="20">
    <dxf>
      <font>
        <color theme="1"/>
      </font>
      <fill>
        <patternFill>
          <bgColor theme="9" tint="0.39994506668294322"/>
        </patternFill>
      </fill>
    </dxf>
    <dxf>
      <font>
        <color theme="1"/>
      </font>
      <fill>
        <patternFill>
          <bgColor theme="9" tint="0.39994506668294322"/>
        </patternFill>
      </fill>
    </dxf>
    <dxf>
      <font>
        <color theme="1"/>
      </font>
      <fill>
        <patternFill>
          <bgColor theme="9" tint="0.39994506668294322"/>
        </patternFill>
      </fill>
    </dxf>
    <dxf>
      <font>
        <color theme="1"/>
      </font>
      <fill>
        <patternFill>
          <bgColor theme="9" tint="0.39994506668294322"/>
        </patternFill>
      </fill>
    </dxf>
    <dxf>
      <font>
        <color theme="1"/>
      </font>
      <fill>
        <patternFill>
          <bgColor theme="9" tint="0.39994506668294322"/>
        </patternFill>
      </fill>
    </dxf>
    <dxf>
      <font>
        <color theme="1"/>
      </font>
      <fill>
        <patternFill>
          <bgColor theme="9" tint="0.39994506668294322"/>
        </patternFill>
      </fill>
    </dxf>
    <dxf>
      <font>
        <color theme="1"/>
      </font>
      <fill>
        <patternFill>
          <bgColor theme="9" tint="0.39994506668294322"/>
        </patternFill>
      </fill>
    </dxf>
    <dxf>
      <font>
        <color theme="1"/>
      </font>
      <fill>
        <patternFill>
          <bgColor theme="9" tint="0.39994506668294322"/>
        </patternFill>
      </fill>
    </dxf>
    <dxf>
      <font>
        <color theme="1"/>
      </font>
      <fill>
        <patternFill>
          <bgColor theme="9" tint="0.39994506668294322"/>
        </patternFill>
      </fill>
    </dxf>
    <dxf>
      <font>
        <color theme="1"/>
      </font>
      <fill>
        <patternFill>
          <bgColor theme="9" tint="0.39994506668294322"/>
        </patternFill>
      </fill>
    </dxf>
    <dxf>
      <font>
        <color theme="1"/>
      </font>
      <fill>
        <patternFill>
          <bgColor theme="9" tint="0.39994506668294322"/>
        </patternFill>
      </fill>
    </dxf>
    <dxf>
      <font>
        <color theme="1"/>
      </font>
      <fill>
        <patternFill>
          <bgColor theme="9" tint="0.39994506668294322"/>
        </patternFill>
      </fill>
    </dxf>
    <dxf>
      <font>
        <color theme="1"/>
      </font>
      <fill>
        <patternFill>
          <bgColor theme="9" tint="0.39994506668294322"/>
        </patternFill>
      </fill>
    </dxf>
    <dxf>
      <font>
        <color theme="1"/>
      </font>
      <fill>
        <patternFill>
          <bgColor theme="9" tint="0.39994506668294322"/>
        </patternFill>
      </fill>
    </dxf>
    <dxf>
      <font>
        <color theme="1"/>
      </font>
      <fill>
        <patternFill>
          <bgColor theme="9" tint="0.39994506668294322"/>
        </patternFill>
      </fill>
    </dxf>
    <dxf>
      <font>
        <color theme="1"/>
      </font>
      <fill>
        <patternFill>
          <bgColor theme="9" tint="0.39994506668294322"/>
        </patternFill>
      </fill>
    </dxf>
    <dxf>
      <font>
        <color theme="1"/>
      </font>
      <fill>
        <patternFill>
          <bgColor theme="9" tint="0.39994506668294322"/>
        </patternFill>
      </fill>
    </dxf>
    <dxf>
      <font>
        <color theme="1"/>
      </font>
      <fill>
        <patternFill>
          <bgColor theme="9" tint="0.39994506668294322"/>
        </patternFill>
      </fill>
    </dxf>
    <dxf>
      <font>
        <color theme="1"/>
      </font>
      <fill>
        <patternFill>
          <bgColor theme="9" tint="0.39994506668294322"/>
        </patternFill>
      </fill>
    </dxf>
    <dxf>
      <font>
        <color theme="1"/>
      </font>
      <fill>
        <patternFill>
          <bgColor theme="9" tint="0.3999450666829432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a:t>Visitors</a:t>
            </a:r>
            <a:r>
              <a:rPr lang="en-CA" baseline="0"/>
              <a:t> Estimation</a:t>
            </a:r>
          </a:p>
          <a:p>
            <a:pPr>
              <a:defRPr/>
            </a:pPr>
            <a:endParaRPr lang="en-CA"/>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cked"/>
        <c:varyColors val="0"/>
        <c:ser>
          <c:idx val="0"/>
          <c:order val="0"/>
          <c:tx>
            <c:strRef>
              <c:f>'Step1-Customer Estimation'!$X$36</c:f>
              <c:strCache>
                <c:ptCount val="1"/>
                <c:pt idx="0">
                  <c:v>Day Shift1</c:v>
                </c:pt>
              </c:strCache>
            </c:strRef>
          </c:tx>
          <c:spPr>
            <a:ln w="28575" cap="rnd">
              <a:solidFill>
                <a:schemeClr val="accent1"/>
              </a:solidFill>
              <a:round/>
            </a:ln>
            <a:effectLst/>
          </c:spPr>
          <c:marker>
            <c:symbol val="none"/>
          </c:marker>
          <c:cat>
            <c:strRef>
              <c:f>'Step1-Customer Estimation'!$Y$35:$AE$35</c:f>
              <c:strCache>
                <c:ptCount val="7"/>
                <c:pt idx="0">
                  <c:v>Monday</c:v>
                </c:pt>
                <c:pt idx="1">
                  <c:v>Tuesday</c:v>
                </c:pt>
                <c:pt idx="2">
                  <c:v>Wednesday</c:v>
                </c:pt>
                <c:pt idx="3">
                  <c:v>Thursday</c:v>
                </c:pt>
                <c:pt idx="4">
                  <c:v>Friday</c:v>
                </c:pt>
                <c:pt idx="5">
                  <c:v>Saturday</c:v>
                </c:pt>
                <c:pt idx="6">
                  <c:v>Sunday</c:v>
                </c:pt>
              </c:strCache>
            </c:strRef>
          </c:cat>
          <c:val>
            <c:numRef>
              <c:f>'Step1-Customer Estimation'!$Y$36:$AE$36</c:f>
              <c:numCache>
                <c:formatCode>General</c:formatCode>
                <c:ptCount val="7"/>
                <c:pt idx="0">
                  <c:v>10</c:v>
                </c:pt>
                <c:pt idx="1">
                  <c:v>6</c:v>
                </c:pt>
                <c:pt idx="2">
                  <c:v>10</c:v>
                </c:pt>
                <c:pt idx="3">
                  <c:v>8</c:v>
                </c:pt>
                <c:pt idx="4">
                  <c:v>10</c:v>
                </c:pt>
                <c:pt idx="5">
                  <c:v>10</c:v>
                </c:pt>
                <c:pt idx="6">
                  <c:v>0</c:v>
                </c:pt>
              </c:numCache>
            </c:numRef>
          </c:val>
          <c:smooth val="0"/>
          <c:extLst>
            <c:ext xmlns:c16="http://schemas.microsoft.com/office/drawing/2014/chart" uri="{C3380CC4-5D6E-409C-BE32-E72D297353CC}">
              <c16:uniqueId val="{00000000-8334-433E-9E1D-22EDE43A8F81}"/>
            </c:ext>
          </c:extLst>
        </c:ser>
        <c:ser>
          <c:idx val="1"/>
          <c:order val="1"/>
          <c:tx>
            <c:strRef>
              <c:f>'Step1-Customer Estimation'!$X$37</c:f>
              <c:strCache>
                <c:ptCount val="1"/>
                <c:pt idx="0">
                  <c:v>Day Shift2</c:v>
                </c:pt>
              </c:strCache>
            </c:strRef>
          </c:tx>
          <c:spPr>
            <a:ln w="28575" cap="rnd">
              <a:solidFill>
                <a:schemeClr val="accent2"/>
              </a:solidFill>
              <a:round/>
            </a:ln>
            <a:effectLst/>
          </c:spPr>
          <c:marker>
            <c:symbol val="none"/>
          </c:marker>
          <c:cat>
            <c:strRef>
              <c:f>'Step1-Customer Estimation'!$Y$35:$AE$35</c:f>
              <c:strCache>
                <c:ptCount val="7"/>
                <c:pt idx="0">
                  <c:v>Monday</c:v>
                </c:pt>
                <c:pt idx="1">
                  <c:v>Tuesday</c:v>
                </c:pt>
                <c:pt idx="2">
                  <c:v>Wednesday</c:v>
                </c:pt>
                <c:pt idx="3">
                  <c:v>Thursday</c:v>
                </c:pt>
                <c:pt idx="4">
                  <c:v>Friday</c:v>
                </c:pt>
                <c:pt idx="5">
                  <c:v>Saturday</c:v>
                </c:pt>
                <c:pt idx="6">
                  <c:v>Sunday</c:v>
                </c:pt>
              </c:strCache>
            </c:strRef>
          </c:cat>
          <c:val>
            <c:numRef>
              <c:f>'Step1-Customer Estimation'!$Y$37:$AE$37</c:f>
              <c:numCache>
                <c:formatCode>General</c:formatCode>
                <c:ptCount val="7"/>
                <c:pt idx="0">
                  <c:v>5</c:v>
                </c:pt>
                <c:pt idx="1">
                  <c:v>7</c:v>
                </c:pt>
                <c:pt idx="2">
                  <c:v>5</c:v>
                </c:pt>
                <c:pt idx="3">
                  <c:v>7</c:v>
                </c:pt>
                <c:pt idx="4">
                  <c:v>10</c:v>
                </c:pt>
                <c:pt idx="5">
                  <c:v>10</c:v>
                </c:pt>
                <c:pt idx="6">
                  <c:v>0</c:v>
                </c:pt>
              </c:numCache>
            </c:numRef>
          </c:val>
          <c:smooth val="0"/>
          <c:extLst>
            <c:ext xmlns:c16="http://schemas.microsoft.com/office/drawing/2014/chart" uri="{C3380CC4-5D6E-409C-BE32-E72D297353CC}">
              <c16:uniqueId val="{00000001-8334-433E-9E1D-22EDE43A8F81}"/>
            </c:ext>
          </c:extLst>
        </c:ser>
        <c:ser>
          <c:idx val="2"/>
          <c:order val="2"/>
          <c:tx>
            <c:strRef>
              <c:f>'Step1-Customer Estimation'!$X$38</c:f>
              <c:strCache>
                <c:ptCount val="1"/>
                <c:pt idx="0">
                  <c:v>Night shift</c:v>
                </c:pt>
              </c:strCache>
            </c:strRef>
          </c:tx>
          <c:spPr>
            <a:ln w="28575" cap="rnd">
              <a:solidFill>
                <a:schemeClr val="accent3"/>
              </a:solidFill>
              <a:round/>
            </a:ln>
            <a:effectLst/>
          </c:spPr>
          <c:marker>
            <c:symbol val="none"/>
          </c:marker>
          <c:cat>
            <c:strRef>
              <c:f>'Step1-Customer Estimation'!$Y$35:$AE$35</c:f>
              <c:strCache>
                <c:ptCount val="7"/>
                <c:pt idx="0">
                  <c:v>Monday</c:v>
                </c:pt>
                <c:pt idx="1">
                  <c:v>Tuesday</c:v>
                </c:pt>
                <c:pt idx="2">
                  <c:v>Wednesday</c:v>
                </c:pt>
                <c:pt idx="3">
                  <c:v>Thursday</c:v>
                </c:pt>
                <c:pt idx="4">
                  <c:v>Friday</c:v>
                </c:pt>
                <c:pt idx="5">
                  <c:v>Saturday</c:v>
                </c:pt>
                <c:pt idx="6">
                  <c:v>Sunday</c:v>
                </c:pt>
              </c:strCache>
            </c:strRef>
          </c:cat>
          <c:val>
            <c:numRef>
              <c:f>'Step1-Customer Estimation'!$Y$38:$AE$38</c:f>
              <c:numCache>
                <c:formatCode>General</c:formatCode>
                <c:ptCount val="7"/>
                <c:pt idx="0">
                  <c:v>9</c:v>
                </c:pt>
                <c:pt idx="1">
                  <c:v>0</c:v>
                </c:pt>
                <c:pt idx="2">
                  <c:v>10</c:v>
                </c:pt>
                <c:pt idx="3">
                  <c:v>0</c:v>
                </c:pt>
                <c:pt idx="4">
                  <c:v>10</c:v>
                </c:pt>
                <c:pt idx="5">
                  <c:v>0</c:v>
                </c:pt>
                <c:pt idx="6">
                  <c:v>0</c:v>
                </c:pt>
              </c:numCache>
            </c:numRef>
          </c:val>
          <c:smooth val="0"/>
          <c:extLst>
            <c:ext xmlns:c16="http://schemas.microsoft.com/office/drawing/2014/chart" uri="{C3380CC4-5D6E-409C-BE32-E72D297353CC}">
              <c16:uniqueId val="{00000002-8334-433E-9E1D-22EDE43A8F81}"/>
            </c:ext>
          </c:extLst>
        </c:ser>
        <c:dLbls>
          <c:showLegendKey val="0"/>
          <c:showVal val="0"/>
          <c:showCatName val="0"/>
          <c:showSerName val="0"/>
          <c:showPercent val="0"/>
          <c:showBubbleSize val="0"/>
        </c:dLbls>
        <c:smooth val="0"/>
        <c:axId val="770433176"/>
        <c:axId val="783036848"/>
      </c:lineChart>
      <c:catAx>
        <c:axId val="7704331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3036848"/>
        <c:crosses val="autoZero"/>
        <c:auto val="1"/>
        <c:lblAlgn val="ctr"/>
        <c:lblOffset val="100"/>
        <c:noMultiLvlLbl val="0"/>
      </c:catAx>
      <c:valAx>
        <c:axId val="78303684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7043317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25</xdr:col>
      <xdr:colOff>515981</xdr:colOff>
      <xdr:row>38</xdr:row>
      <xdr:rowOff>106679</xdr:rowOff>
    </xdr:from>
    <xdr:to>
      <xdr:col>30</xdr:col>
      <xdr:colOff>586740</xdr:colOff>
      <xdr:row>47</xdr:row>
      <xdr:rowOff>76200</xdr:rowOff>
    </xdr:to>
    <xdr:graphicFrame macro="">
      <xdr:nvGraphicFramePr>
        <xdr:cNvPr id="3" name="Chart 2">
          <a:extLst>
            <a:ext uri="{FF2B5EF4-FFF2-40B4-BE49-F238E27FC236}">
              <a16:creationId xmlns:a16="http://schemas.microsoft.com/office/drawing/2014/main" id="{0E745FA3-5DE6-47CA-9466-6398C1EE056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41B066-2CB4-824F-9F4A-7F6A115E4825}">
  <dimension ref="A1:B17"/>
  <sheetViews>
    <sheetView zoomScale="160" workbookViewId="0">
      <selection activeCell="B20" sqref="B20"/>
    </sheetView>
  </sheetViews>
  <sheetFormatPr baseColWidth="10" defaultColWidth="11.5" defaultRowHeight="15" x14ac:dyDescent="0.2"/>
  <cols>
    <col min="2" max="2" width="16" bestFit="1" customWidth="1"/>
    <col min="3" max="3" width="32" bestFit="1" customWidth="1"/>
  </cols>
  <sheetData>
    <row r="1" spans="1:2" x14ac:dyDescent="0.2">
      <c r="A1" t="s">
        <v>55</v>
      </c>
      <c r="B1" t="s">
        <v>57</v>
      </c>
    </row>
    <row r="2" spans="1:2" x14ac:dyDescent="0.2">
      <c r="A2" t="s">
        <v>56</v>
      </c>
      <c r="B2" t="s">
        <v>58</v>
      </c>
    </row>
    <row r="3" spans="1:2" x14ac:dyDescent="0.2">
      <c r="B3" t="s">
        <v>59</v>
      </c>
    </row>
    <row r="4" spans="1:2" x14ac:dyDescent="0.2">
      <c r="B4" t="s">
        <v>60</v>
      </c>
    </row>
    <row r="5" spans="1:2" x14ac:dyDescent="0.2">
      <c r="B5" t="s">
        <v>61</v>
      </c>
    </row>
    <row r="6" spans="1:2" x14ac:dyDescent="0.2">
      <c r="B6" t="s">
        <v>62</v>
      </c>
    </row>
    <row r="7" spans="1:2" x14ac:dyDescent="0.2">
      <c r="B7" t="s">
        <v>63</v>
      </c>
    </row>
    <row r="9" spans="1:2" x14ac:dyDescent="0.2">
      <c r="A9" t="s">
        <v>155</v>
      </c>
      <c r="B9" t="s">
        <v>156</v>
      </c>
    </row>
    <row r="10" spans="1:2" x14ac:dyDescent="0.2">
      <c r="B10" t="s">
        <v>158</v>
      </c>
    </row>
    <row r="11" spans="1:2" x14ac:dyDescent="0.2">
      <c r="B11" t="s">
        <v>159</v>
      </c>
    </row>
    <row r="13" spans="1:2" x14ac:dyDescent="0.2">
      <c r="A13" t="s">
        <v>160</v>
      </c>
      <c r="B13" s="41" t="s">
        <v>205</v>
      </c>
    </row>
    <row r="14" spans="1:2" x14ac:dyDescent="0.2">
      <c r="B14" t="s">
        <v>206</v>
      </c>
    </row>
    <row r="16" spans="1:2" x14ac:dyDescent="0.2">
      <c r="A16" t="s">
        <v>210</v>
      </c>
      <c r="B16" t="s">
        <v>211</v>
      </c>
    </row>
    <row r="17" spans="2:2" x14ac:dyDescent="0.2">
      <c r="B17" t="s">
        <v>212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8737F7-2161-4CBE-BBB6-9BA0995A12FE}">
  <dimension ref="A1:U87"/>
  <sheetViews>
    <sheetView showGridLines="0" tabSelected="1" zoomScaleNormal="100" workbookViewId="0">
      <selection activeCell="W9" sqref="W9"/>
    </sheetView>
  </sheetViews>
  <sheetFormatPr baseColWidth="10" defaultColWidth="8.83203125" defaultRowHeight="15" x14ac:dyDescent="0.2"/>
  <cols>
    <col min="1" max="1" width="3.83203125" customWidth="1"/>
    <col min="11" max="11" width="5" customWidth="1"/>
    <col min="12" max="12" width="15.83203125" customWidth="1"/>
    <col min="13" max="13" width="5.5" customWidth="1"/>
    <col min="14" max="21" width="7.5" customWidth="1"/>
  </cols>
  <sheetData>
    <row r="1" spans="1:21" x14ac:dyDescent="0.2">
      <c r="A1" s="130" t="s">
        <v>265</v>
      </c>
      <c r="B1" s="131"/>
      <c r="C1" s="131"/>
      <c r="D1" s="131"/>
      <c r="E1" s="131"/>
      <c r="F1" s="131"/>
      <c r="G1" s="131"/>
      <c r="H1" s="131"/>
      <c r="I1" s="131"/>
      <c r="J1" s="132"/>
    </row>
    <row r="2" spans="1:21" ht="16" thickBot="1" x14ac:dyDescent="0.25">
      <c r="A2" s="133"/>
      <c r="B2" s="134"/>
      <c r="C2" s="134"/>
      <c r="D2" s="134"/>
      <c r="E2" s="134"/>
      <c r="F2" s="134"/>
      <c r="G2" s="134"/>
      <c r="H2" s="134"/>
      <c r="I2" s="134"/>
      <c r="J2" s="135"/>
    </row>
    <row r="3" spans="1:21" x14ac:dyDescent="0.2">
      <c r="A3" s="115" t="s">
        <v>262</v>
      </c>
      <c r="B3" s="116"/>
      <c r="C3" s="116"/>
      <c r="D3" s="116"/>
      <c r="E3" s="116"/>
      <c r="F3" s="116"/>
      <c r="G3" s="116"/>
      <c r="H3" s="116"/>
      <c r="I3" s="116"/>
      <c r="J3" s="117"/>
    </row>
    <row r="4" spans="1:21" x14ac:dyDescent="0.2">
      <c r="A4" s="5" t="s">
        <v>295</v>
      </c>
      <c r="B4" s="3"/>
      <c r="C4" s="3"/>
      <c r="D4" s="3"/>
      <c r="E4" s="3"/>
      <c r="F4" s="3"/>
      <c r="G4" s="3"/>
      <c r="H4" s="3"/>
      <c r="I4" s="3"/>
      <c r="J4" s="8"/>
    </row>
    <row r="5" spans="1:21" ht="16" thickBot="1" x14ac:dyDescent="0.25">
      <c r="A5" s="9" t="s">
        <v>264</v>
      </c>
      <c r="B5" s="37"/>
      <c r="C5" s="37"/>
      <c r="D5" s="37"/>
      <c r="E5" s="37"/>
      <c r="F5" s="37"/>
      <c r="G5" s="37"/>
      <c r="H5" s="37"/>
      <c r="I5" s="37"/>
      <c r="J5" s="45"/>
    </row>
    <row r="6" spans="1:21" x14ac:dyDescent="0.2">
      <c r="A6" s="115" t="s">
        <v>296</v>
      </c>
      <c r="B6" s="116"/>
      <c r="C6" s="116"/>
      <c r="D6" s="116"/>
      <c r="E6" s="116"/>
      <c r="F6" s="116"/>
      <c r="G6" s="116"/>
      <c r="H6" s="116"/>
      <c r="I6" s="116"/>
      <c r="J6" s="117"/>
      <c r="L6" s="115" t="s">
        <v>276</v>
      </c>
      <c r="M6" s="116"/>
      <c r="N6" s="116"/>
      <c r="O6" s="116"/>
      <c r="P6" s="116"/>
      <c r="Q6" s="116"/>
      <c r="R6" s="116"/>
      <c r="S6" s="116"/>
      <c r="T6" s="116"/>
      <c r="U6" s="117"/>
    </row>
    <row r="7" spans="1:21" x14ac:dyDescent="0.2">
      <c r="A7" s="136" t="s">
        <v>297</v>
      </c>
      <c r="B7" s="137"/>
      <c r="C7" s="137"/>
      <c r="D7" s="137"/>
      <c r="E7" s="137"/>
      <c r="F7" s="137"/>
      <c r="G7" s="137"/>
      <c r="H7" s="137"/>
      <c r="I7" s="137"/>
      <c r="J7" s="138"/>
      <c r="L7" s="150" t="s">
        <v>283</v>
      </c>
      <c r="M7" s="142"/>
      <c r="N7" s="142"/>
      <c r="O7" s="142"/>
      <c r="P7" s="142"/>
      <c r="Q7" s="142"/>
      <c r="R7" s="142"/>
      <c r="S7" s="142"/>
      <c r="T7" s="142"/>
      <c r="U7" s="143"/>
    </row>
    <row r="8" spans="1:21" x14ac:dyDescent="0.2">
      <c r="A8" s="136"/>
      <c r="B8" s="137"/>
      <c r="C8" s="137"/>
      <c r="D8" s="137"/>
      <c r="E8" s="137"/>
      <c r="F8" s="137"/>
      <c r="G8" s="137"/>
      <c r="H8" s="137"/>
      <c r="I8" s="137"/>
      <c r="J8" s="138"/>
      <c r="L8" s="150"/>
      <c r="M8" s="142"/>
      <c r="N8" s="142"/>
      <c r="O8" s="142"/>
      <c r="P8" s="142"/>
      <c r="Q8" s="142"/>
      <c r="R8" s="142"/>
      <c r="S8" s="142"/>
      <c r="T8" s="142"/>
      <c r="U8" s="143"/>
    </row>
    <row r="9" spans="1:21" x14ac:dyDescent="0.2">
      <c r="A9" s="136"/>
      <c r="B9" s="137"/>
      <c r="C9" s="137"/>
      <c r="D9" s="137"/>
      <c r="E9" s="137"/>
      <c r="F9" s="137"/>
      <c r="G9" s="137"/>
      <c r="H9" s="137"/>
      <c r="I9" s="137"/>
      <c r="J9" s="138"/>
      <c r="L9" s="150"/>
      <c r="M9" s="142"/>
      <c r="N9" s="142"/>
      <c r="O9" s="142"/>
      <c r="P9" s="142"/>
      <c r="Q9" s="142"/>
      <c r="R9" s="142"/>
      <c r="S9" s="142"/>
      <c r="T9" s="142"/>
      <c r="U9" s="143"/>
    </row>
    <row r="10" spans="1:21" ht="16" thickBot="1" x14ac:dyDescent="0.25">
      <c r="A10" s="139"/>
      <c r="B10" s="140"/>
      <c r="C10" s="140"/>
      <c r="D10" s="140"/>
      <c r="E10" s="140"/>
      <c r="F10" s="140"/>
      <c r="G10" s="140"/>
      <c r="H10" s="140"/>
      <c r="I10" s="140"/>
      <c r="J10" s="141"/>
      <c r="L10" s="150"/>
      <c r="M10" s="142"/>
      <c r="N10" s="142"/>
      <c r="O10" s="142"/>
      <c r="P10" s="142"/>
      <c r="Q10" s="142"/>
      <c r="R10" s="142"/>
      <c r="S10" s="142"/>
      <c r="T10" s="142"/>
      <c r="U10" s="143"/>
    </row>
    <row r="11" spans="1:21" x14ac:dyDescent="0.2">
      <c r="A11" s="119" t="s">
        <v>263</v>
      </c>
      <c r="B11" s="3"/>
      <c r="C11" s="3"/>
      <c r="D11" s="3"/>
      <c r="E11" s="3"/>
      <c r="F11" s="3"/>
      <c r="G11" s="3"/>
      <c r="H11" s="3"/>
      <c r="I11" s="3"/>
      <c r="J11" s="8"/>
      <c r="L11" s="114" t="s">
        <v>284</v>
      </c>
      <c r="M11" s="42"/>
      <c r="N11" s="42"/>
      <c r="O11" s="42"/>
      <c r="P11" s="42"/>
      <c r="Q11" s="42"/>
      <c r="R11" s="42"/>
      <c r="S11" s="42"/>
      <c r="T11" s="42"/>
      <c r="U11" s="43"/>
    </row>
    <row r="12" spans="1:21" x14ac:dyDescent="0.2">
      <c r="A12" s="5">
        <v>1</v>
      </c>
      <c r="B12" s="142" t="s">
        <v>298</v>
      </c>
      <c r="C12" s="142"/>
      <c r="D12" s="142"/>
      <c r="E12" s="142"/>
      <c r="F12" s="142"/>
      <c r="G12" s="142"/>
      <c r="H12" s="142"/>
      <c r="I12" s="142"/>
      <c r="J12" s="143"/>
      <c r="L12" s="5">
        <v>1</v>
      </c>
      <c r="M12" s="151" t="s">
        <v>285</v>
      </c>
      <c r="N12" s="151"/>
      <c r="O12" s="151"/>
      <c r="P12" s="151"/>
      <c r="Q12" s="151"/>
      <c r="R12" s="151"/>
      <c r="S12" s="151"/>
      <c r="T12" s="151"/>
      <c r="U12" s="152"/>
    </row>
    <row r="13" spans="1:21" x14ac:dyDescent="0.2">
      <c r="A13" s="5"/>
      <c r="B13" s="142"/>
      <c r="C13" s="142"/>
      <c r="D13" s="142"/>
      <c r="E13" s="142"/>
      <c r="F13" s="142"/>
      <c r="G13" s="142"/>
      <c r="H13" s="142"/>
      <c r="I13" s="142"/>
      <c r="J13" s="143"/>
      <c r="L13" s="5"/>
      <c r="M13" s="151"/>
      <c r="N13" s="151"/>
      <c r="O13" s="151"/>
      <c r="P13" s="151"/>
      <c r="Q13" s="151"/>
      <c r="R13" s="151"/>
      <c r="S13" s="151"/>
      <c r="T13" s="151"/>
      <c r="U13" s="152"/>
    </row>
    <row r="14" spans="1:21" x14ac:dyDescent="0.2">
      <c r="A14" s="5"/>
      <c r="B14" s="142"/>
      <c r="C14" s="142"/>
      <c r="D14" s="142"/>
      <c r="E14" s="142"/>
      <c r="F14" s="142"/>
      <c r="G14" s="142"/>
      <c r="H14" s="142"/>
      <c r="I14" s="142"/>
      <c r="J14" s="143"/>
      <c r="L14" s="5"/>
      <c r="M14" s="3"/>
      <c r="N14" s="3"/>
      <c r="O14" s="3"/>
      <c r="P14" s="3"/>
      <c r="Q14" s="3"/>
      <c r="R14" s="3"/>
      <c r="S14" s="3"/>
      <c r="T14" s="3"/>
      <c r="U14" s="8"/>
    </row>
    <row r="15" spans="1:21" x14ac:dyDescent="0.2">
      <c r="A15" s="5"/>
      <c r="B15" s="142"/>
      <c r="C15" s="142"/>
      <c r="D15" s="142"/>
      <c r="E15" s="142"/>
      <c r="F15" s="142"/>
      <c r="G15" s="142"/>
      <c r="H15" s="142"/>
      <c r="I15" s="142"/>
      <c r="J15" s="143"/>
      <c r="L15" s="5">
        <v>2</v>
      </c>
      <c r="M15" s="63" t="s">
        <v>286</v>
      </c>
      <c r="N15" s="3"/>
      <c r="O15" s="3"/>
      <c r="P15" s="3"/>
      <c r="Q15" s="3"/>
      <c r="R15" s="3"/>
      <c r="S15" s="3"/>
      <c r="T15" s="3"/>
      <c r="U15" s="8"/>
    </row>
    <row r="16" spans="1:21" x14ac:dyDescent="0.2">
      <c r="A16" s="5"/>
      <c r="B16" s="142"/>
      <c r="C16" s="142"/>
      <c r="D16" s="142"/>
      <c r="E16" s="142"/>
      <c r="F16" s="142"/>
      <c r="G16" s="142"/>
      <c r="H16" s="142"/>
      <c r="I16" s="142"/>
      <c r="J16" s="143"/>
      <c r="L16" s="5"/>
      <c r="M16" s="3"/>
      <c r="N16" s="3"/>
      <c r="O16" s="3"/>
      <c r="P16" s="3"/>
      <c r="Q16" s="3"/>
      <c r="R16" s="3"/>
      <c r="S16" s="3"/>
      <c r="T16" s="3"/>
      <c r="U16" s="8"/>
    </row>
    <row r="17" spans="1:21" ht="16" x14ac:dyDescent="0.2">
      <c r="A17" s="5"/>
      <c r="B17" s="120" t="s">
        <v>266</v>
      </c>
      <c r="C17" s="121" t="s">
        <v>299</v>
      </c>
      <c r="D17" s="120"/>
      <c r="E17" s="120"/>
      <c r="F17" s="120"/>
      <c r="G17" s="120"/>
      <c r="H17" s="120"/>
      <c r="I17" s="120"/>
      <c r="J17" s="122"/>
      <c r="L17" s="119" t="s">
        <v>277</v>
      </c>
      <c r="M17" s="3"/>
      <c r="N17" s="3"/>
      <c r="O17" s="3"/>
      <c r="P17" s="3"/>
      <c r="Q17" s="3"/>
      <c r="R17" s="3"/>
      <c r="S17" s="3"/>
      <c r="T17" s="3"/>
      <c r="U17" s="8"/>
    </row>
    <row r="18" spans="1:21" ht="16" x14ac:dyDescent="0.2">
      <c r="A18" s="5"/>
      <c r="B18" s="120" t="s">
        <v>267</v>
      </c>
      <c r="C18" s="121" t="s">
        <v>300</v>
      </c>
      <c r="D18" s="120"/>
      <c r="E18" s="120"/>
      <c r="F18" s="120"/>
      <c r="G18" s="120"/>
      <c r="H18" s="120"/>
      <c r="I18" s="120"/>
      <c r="J18" s="122"/>
      <c r="L18" s="5" t="s">
        <v>278</v>
      </c>
      <c r="M18" s="3"/>
      <c r="N18" s="3" t="s">
        <v>287</v>
      </c>
      <c r="O18" s="3"/>
      <c r="P18" s="3"/>
      <c r="Q18" s="3"/>
      <c r="R18" s="3"/>
      <c r="S18" s="3"/>
      <c r="T18" s="3"/>
      <c r="U18" s="8"/>
    </row>
    <row r="19" spans="1:21" x14ac:dyDescent="0.2">
      <c r="A19" s="5"/>
      <c r="B19" s="120"/>
      <c r="C19" s="121"/>
      <c r="D19" s="120"/>
      <c r="E19" s="120"/>
      <c r="F19" s="120"/>
      <c r="G19" s="120"/>
      <c r="H19" s="120"/>
      <c r="I19" s="120"/>
      <c r="J19" s="122"/>
      <c r="L19" s="5" t="s">
        <v>279</v>
      </c>
      <c r="M19" s="3"/>
      <c r="N19" s="3" t="s">
        <v>288</v>
      </c>
      <c r="O19" s="3"/>
      <c r="P19" s="3"/>
      <c r="Q19" s="3"/>
      <c r="R19" s="3"/>
      <c r="S19" s="3"/>
      <c r="T19" s="3"/>
      <c r="U19" s="8"/>
    </row>
    <row r="20" spans="1:21" x14ac:dyDescent="0.2">
      <c r="A20" s="5">
        <v>2</v>
      </c>
      <c r="B20" s="142" t="s">
        <v>301</v>
      </c>
      <c r="C20" s="142"/>
      <c r="D20" s="142"/>
      <c r="E20" s="142"/>
      <c r="F20" s="142"/>
      <c r="G20" s="142"/>
      <c r="H20" s="142"/>
      <c r="I20" s="142"/>
      <c r="J20" s="143"/>
      <c r="L20" s="5"/>
      <c r="M20" s="3"/>
      <c r="N20" s="3" t="s">
        <v>289</v>
      </c>
      <c r="O20" s="3"/>
      <c r="P20" s="3"/>
      <c r="Q20" s="3"/>
      <c r="R20" s="3"/>
      <c r="S20" s="3"/>
      <c r="T20" s="3"/>
      <c r="U20" s="8"/>
    </row>
    <row r="21" spans="1:21" x14ac:dyDescent="0.2">
      <c r="A21" s="5"/>
      <c r="B21" s="142"/>
      <c r="C21" s="142"/>
      <c r="D21" s="142"/>
      <c r="E21" s="142"/>
      <c r="F21" s="142"/>
      <c r="G21" s="142"/>
      <c r="H21" s="142"/>
      <c r="I21" s="142"/>
      <c r="J21" s="143"/>
      <c r="L21" s="5" t="s">
        <v>280</v>
      </c>
      <c r="M21" s="3"/>
      <c r="N21" s="61">
        <v>1</v>
      </c>
      <c r="O21" s="61" t="s">
        <v>27</v>
      </c>
      <c r="P21" s="61"/>
      <c r="Q21" s="3"/>
      <c r="R21" s="3"/>
      <c r="S21" s="3"/>
      <c r="T21" s="3"/>
      <c r="U21" s="8"/>
    </row>
    <row r="22" spans="1:21" x14ac:dyDescent="0.2">
      <c r="A22" s="5"/>
      <c r="B22" s="142"/>
      <c r="C22" s="142"/>
      <c r="D22" s="142"/>
      <c r="E22" s="142"/>
      <c r="F22" s="142"/>
      <c r="G22" s="142"/>
      <c r="H22" s="142"/>
      <c r="I22" s="142"/>
      <c r="J22" s="143"/>
      <c r="L22" s="5"/>
      <c r="M22" s="3"/>
      <c r="N22" s="61">
        <v>2</v>
      </c>
      <c r="O22" s="61" t="s">
        <v>290</v>
      </c>
      <c r="P22" s="61"/>
      <c r="Q22" s="3"/>
      <c r="R22" s="3"/>
      <c r="S22" s="3"/>
      <c r="T22" s="3"/>
      <c r="U22" s="8"/>
    </row>
    <row r="23" spans="1:21" x14ac:dyDescent="0.2">
      <c r="A23" s="5"/>
      <c r="B23" s="142"/>
      <c r="C23" s="142"/>
      <c r="D23" s="142"/>
      <c r="E23" s="142"/>
      <c r="F23" s="142"/>
      <c r="G23" s="142"/>
      <c r="H23" s="142"/>
      <c r="I23" s="142"/>
      <c r="J23" s="143"/>
      <c r="L23" s="5"/>
      <c r="M23" s="3"/>
      <c r="N23" s="3">
        <v>3</v>
      </c>
      <c r="O23" s="3" t="s">
        <v>291</v>
      </c>
      <c r="P23" s="61"/>
      <c r="Q23" s="3"/>
      <c r="R23" s="3"/>
      <c r="S23" s="3"/>
      <c r="T23" s="3"/>
      <c r="U23" s="8"/>
    </row>
    <row r="24" spans="1:21" x14ac:dyDescent="0.2">
      <c r="A24" s="5"/>
      <c r="B24" s="142"/>
      <c r="C24" s="142"/>
      <c r="D24" s="142"/>
      <c r="E24" s="142"/>
      <c r="F24" s="142"/>
      <c r="G24" s="142"/>
      <c r="H24" s="142"/>
      <c r="I24" s="142"/>
      <c r="J24" s="143"/>
      <c r="L24" s="5"/>
      <c r="M24" s="3"/>
      <c r="N24" s="62">
        <v>4</v>
      </c>
      <c r="O24" s="61" t="s">
        <v>292</v>
      </c>
      <c r="P24" s="61"/>
      <c r="Q24" s="3"/>
      <c r="R24" s="3"/>
      <c r="S24" s="3"/>
      <c r="T24" s="3"/>
      <c r="U24" s="8"/>
    </row>
    <row r="25" spans="1:21" ht="16" thickBot="1" x14ac:dyDescent="0.25">
      <c r="A25" s="5"/>
      <c r="B25" s="142"/>
      <c r="C25" s="142"/>
      <c r="D25" s="142"/>
      <c r="E25" s="142"/>
      <c r="F25" s="142"/>
      <c r="G25" s="142"/>
      <c r="H25" s="142"/>
      <c r="I25" s="142"/>
      <c r="J25" s="143"/>
      <c r="L25" s="9"/>
      <c r="M25" s="37"/>
      <c r="N25" s="127">
        <v>5</v>
      </c>
      <c r="O25" s="127" t="s">
        <v>293</v>
      </c>
      <c r="P25" s="128"/>
      <c r="Q25" s="37"/>
      <c r="R25" s="37"/>
      <c r="S25" s="37"/>
      <c r="T25" s="37"/>
      <c r="U25" s="45"/>
    </row>
    <row r="26" spans="1:21" x14ac:dyDescent="0.2">
      <c r="A26" s="5"/>
      <c r="B26" s="142"/>
      <c r="C26" s="142"/>
      <c r="D26" s="142"/>
      <c r="E26" s="142"/>
      <c r="F26" s="142"/>
      <c r="G26" s="142"/>
      <c r="H26" s="142"/>
      <c r="I26" s="142"/>
      <c r="J26" s="143"/>
      <c r="N26" s="61"/>
      <c r="O26" s="61"/>
      <c r="P26" s="61"/>
    </row>
    <row r="27" spans="1:21" ht="16" x14ac:dyDescent="0.2">
      <c r="A27" s="123"/>
      <c r="B27" s="142"/>
      <c r="C27" s="142"/>
      <c r="D27" s="142"/>
      <c r="E27" s="142"/>
      <c r="F27" s="142"/>
      <c r="G27" s="142"/>
      <c r="H27" s="142"/>
      <c r="I27" s="142"/>
      <c r="J27" s="143"/>
      <c r="N27" s="61"/>
      <c r="O27" s="61"/>
      <c r="P27" s="61"/>
    </row>
    <row r="28" spans="1:21" ht="16" x14ac:dyDescent="0.2">
      <c r="A28" s="123"/>
      <c r="B28" s="120" t="s">
        <v>266</v>
      </c>
      <c r="C28" s="121" t="s">
        <v>302</v>
      </c>
      <c r="D28" s="120"/>
      <c r="E28" s="120"/>
      <c r="F28" s="120"/>
      <c r="G28" s="120"/>
      <c r="H28" s="120"/>
      <c r="I28" s="120"/>
      <c r="J28" s="122"/>
      <c r="N28" s="3"/>
      <c r="O28" s="61"/>
      <c r="P28" s="3"/>
    </row>
    <row r="29" spans="1:21" ht="16" x14ac:dyDescent="0.2">
      <c r="A29" s="123"/>
      <c r="B29" s="120"/>
      <c r="C29" s="121" t="s">
        <v>270</v>
      </c>
      <c r="D29" s="121"/>
      <c r="E29" s="121"/>
      <c r="F29" s="121"/>
      <c r="G29" s="121"/>
      <c r="H29" s="121"/>
      <c r="I29" s="120"/>
      <c r="J29" s="122"/>
      <c r="N29" s="3"/>
      <c r="O29" s="3"/>
      <c r="P29" s="3"/>
    </row>
    <row r="30" spans="1:21" ht="16" x14ac:dyDescent="0.2">
      <c r="A30" s="123"/>
      <c r="B30" s="120" t="s">
        <v>267</v>
      </c>
      <c r="C30" s="121" t="s">
        <v>303</v>
      </c>
      <c r="D30" s="120"/>
      <c r="E30" s="120"/>
      <c r="F30" s="120"/>
      <c r="G30" s="120"/>
      <c r="H30" s="120"/>
      <c r="I30" s="120"/>
      <c r="J30" s="122"/>
      <c r="N30" s="3"/>
      <c r="O30" s="3"/>
      <c r="P30" s="3"/>
    </row>
    <row r="31" spans="1:21" ht="16" x14ac:dyDescent="0.2">
      <c r="A31" s="123"/>
      <c r="B31" s="120"/>
      <c r="C31" s="120"/>
      <c r="D31" s="120"/>
      <c r="E31" s="120"/>
      <c r="F31" s="120"/>
      <c r="G31" s="120"/>
      <c r="H31" s="120"/>
      <c r="I31" s="120"/>
      <c r="J31" s="122"/>
      <c r="N31" s="3"/>
      <c r="O31" s="3"/>
      <c r="P31" s="3"/>
    </row>
    <row r="32" spans="1:21" x14ac:dyDescent="0.2">
      <c r="A32" s="5">
        <v>3</v>
      </c>
      <c r="B32" s="144" t="s">
        <v>304</v>
      </c>
      <c r="C32" s="142"/>
      <c r="D32" s="142"/>
      <c r="E32" s="142"/>
      <c r="F32" s="142"/>
      <c r="G32" s="142"/>
      <c r="H32" s="142"/>
      <c r="I32" s="142"/>
      <c r="J32" s="143"/>
      <c r="N32" s="3"/>
      <c r="O32" s="3"/>
      <c r="P32" s="3"/>
    </row>
    <row r="33" spans="1:16" x14ac:dyDescent="0.2">
      <c r="A33" s="5"/>
      <c r="B33" s="142"/>
      <c r="C33" s="142"/>
      <c r="D33" s="142"/>
      <c r="E33" s="142"/>
      <c r="F33" s="142"/>
      <c r="G33" s="142"/>
      <c r="H33" s="142"/>
      <c r="I33" s="142"/>
      <c r="J33" s="143"/>
      <c r="N33" s="3"/>
      <c r="O33" s="3"/>
      <c r="P33" s="3"/>
    </row>
    <row r="34" spans="1:16" x14ac:dyDescent="0.2">
      <c r="A34" s="5"/>
      <c r="B34" s="142"/>
      <c r="C34" s="142"/>
      <c r="D34" s="142"/>
      <c r="E34" s="142"/>
      <c r="F34" s="142"/>
      <c r="G34" s="142"/>
      <c r="H34" s="142"/>
      <c r="I34" s="142"/>
      <c r="J34" s="143"/>
      <c r="N34" s="3"/>
      <c r="O34" s="3"/>
      <c r="P34" s="3"/>
    </row>
    <row r="35" spans="1:16" x14ac:dyDescent="0.2">
      <c r="A35" s="5"/>
      <c r="B35" s="142"/>
      <c r="C35" s="142"/>
      <c r="D35" s="142"/>
      <c r="E35" s="142"/>
      <c r="F35" s="142"/>
      <c r="G35" s="142"/>
      <c r="H35" s="142"/>
      <c r="I35" s="142"/>
      <c r="J35" s="143"/>
      <c r="N35" s="3"/>
      <c r="O35" s="3"/>
      <c r="P35" s="3"/>
    </row>
    <row r="36" spans="1:16" x14ac:dyDescent="0.2">
      <c r="A36" s="5"/>
      <c r="B36" s="142"/>
      <c r="C36" s="142"/>
      <c r="D36" s="142"/>
      <c r="E36" s="142"/>
      <c r="F36" s="142"/>
      <c r="G36" s="142"/>
      <c r="H36" s="142"/>
      <c r="I36" s="142"/>
      <c r="J36" s="143"/>
      <c r="N36" s="3"/>
      <c r="O36" s="3"/>
      <c r="P36" s="3"/>
    </row>
    <row r="37" spans="1:16" x14ac:dyDescent="0.2">
      <c r="A37" s="5"/>
      <c r="B37" s="3" t="s">
        <v>266</v>
      </c>
      <c r="C37" s="118" t="s">
        <v>305</v>
      </c>
      <c r="D37" s="3"/>
      <c r="E37" s="3"/>
      <c r="F37" s="3"/>
      <c r="G37" s="3"/>
      <c r="H37" s="3"/>
      <c r="I37" s="3"/>
      <c r="J37" s="8"/>
      <c r="N37" s="3"/>
      <c r="O37" s="3"/>
      <c r="P37" s="3"/>
    </row>
    <row r="38" spans="1:16" x14ac:dyDescent="0.2">
      <c r="A38" s="5"/>
      <c r="B38" s="3"/>
      <c r="C38" s="118" t="s">
        <v>271</v>
      </c>
      <c r="D38" s="3"/>
      <c r="E38" s="3"/>
      <c r="F38" s="3"/>
      <c r="G38" s="3"/>
      <c r="H38" s="3"/>
      <c r="I38" s="3"/>
      <c r="J38" s="8"/>
      <c r="N38" s="3"/>
      <c r="O38" s="3"/>
      <c r="P38" s="3"/>
    </row>
    <row r="39" spans="1:16" x14ac:dyDescent="0.2">
      <c r="A39" s="5"/>
      <c r="B39" s="3" t="s">
        <v>202</v>
      </c>
      <c r="C39" s="118" t="s">
        <v>306</v>
      </c>
      <c r="D39" s="3"/>
      <c r="E39" s="3"/>
      <c r="F39" s="3"/>
      <c r="G39" s="3"/>
      <c r="H39" s="3"/>
      <c r="I39" s="3"/>
      <c r="J39" s="8"/>
      <c r="N39" s="3"/>
      <c r="O39" s="3"/>
      <c r="P39" s="3"/>
    </row>
    <row r="40" spans="1:16" x14ac:dyDescent="0.2">
      <c r="A40" s="5"/>
      <c r="B40" s="3"/>
      <c r="C40" s="118" t="s">
        <v>307</v>
      </c>
      <c r="D40" s="3"/>
      <c r="E40" s="3"/>
      <c r="F40" s="3"/>
      <c r="G40" s="3"/>
      <c r="H40" s="3"/>
      <c r="I40" s="3"/>
      <c r="J40" s="8"/>
      <c r="N40" s="3"/>
      <c r="O40" s="3"/>
      <c r="P40" s="3"/>
    </row>
    <row r="41" spans="1:16" x14ac:dyDescent="0.2">
      <c r="A41" s="5"/>
      <c r="B41" s="3"/>
      <c r="C41" s="118" t="s">
        <v>308</v>
      </c>
      <c r="D41" s="3"/>
      <c r="E41" s="3"/>
      <c r="F41" s="3"/>
      <c r="G41" s="3"/>
      <c r="H41" s="3"/>
      <c r="I41" s="3"/>
      <c r="J41" s="8"/>
      <c r="N41" s="3"/>
      <c r="O41" s="3"/>
      <c r="P41" s="3"/>
    </row>
    <row r="42" spans="1:16" x14ac:dyDescent="0.2">
      <c r="A42" s="5"/>
      <c r="B42" s="3"/>
      <c r="C42" s="3"/>
      <c r="D42" s="3"/>
      <c r="E42" s="3"/>
      <c r="F42" s="3"/>
      <c r="G42" s="3"/>
      <c r="H42" s="3"/>
      <c r="I42" s="3"/>
      <c r="J42" s="8"/>
    </row>
    <row r="43" spans="1:16" x14ac:dyDescent="0.2">
      <c r="A43" s="5">
        <v>4</v>
      </c>
      <c r="B43" s="144" t="s">
        <v>269</v>
      </c>
      <c r="C43" s="144"/>
      <c r="D43" s="144"/>
      <c r="E43" s="144"/>
      <c r="F43" s="144"/>
      <c r="G43" s="144"/>
      <c r="H43" s="144"/>
      <c r="I43" s="144"/>
      <c r="J43" s="147"/>
    </row>
    <row r="44" spans="1:16" x14ac:dyDescent="0.2">
      <c r="A44" s="5"/>
      <c r="B44" s="144"/>
      <c r="C44" s="144"/>
      <c r="D44" s="144"/>
      <c r="E44" s="144"/>
      <c r="F44" s="144"/>
      <c r="G44" s="144"/>
      <c r="H44" s="144"/>
      <c r="I44" s="144"/>
      <c r="J44" s="147"/>
    </row>
    <row r="45" spans="1:16" x14ac:dyDescent="0.2">
      <c r="A45" s="5"/>
      <c r="B45" s="144"/>
      <c r="C45" s="144"/>
      <c r="D45" s="144"/>
      <c r="E45" s="144"/>
      <c r="F45" s="144"/>
      <c r="G45" s="144"/>
      <c r="H45" s="144"/>
      <c r="I45" s="144"/>
      <c r="J45" s="147"/>
    </row>
    <row r="46" spans="1:16" x14ac:dyDescent="0.2">
      <c r="A46" s="5"/>
      <c r="B46" s="144"/>
      <c r="C46" s="144"/>
      <c r="D46" s="144"/>
      <c r="E46" s="144"/>
      <c r="F46" s="144"/>
      <c r="G46" s="144"/>
      <c r="H46" s="144"/>
      <c r="I46" s="144"/>
      <c r="J46" s="147"/>
    </row>
    <row r="47" spans="1:16" x14ac:dyDescent="0.2">
      <c r="A47" s="5"/>
      <c r="B47" s="144"/>
      <c r="C47" s="144"/>
      <c r="D47" s="144"/>
      <c r="E47" s="144"/>
      <c r="F47" s="144"/>
      <c r="G47" s="144"/>
      <c r="H47" s="144"/>
      <c r="I47" s="144"/>
      <c r="J47" s="147"/>
    </row>
    <row r="48" spans="1:16" x14ac:dyDescent="0.2">
      <c r="A48" s="5"/>
      <c r="B48" s="144"/>
      <c r="C48" s="144"/>
      <c r="D48" s="144"/>
      <c r="E48" s="144"/>
      <c r="F48" s="144"/>
      <c r="G48" s="144"/>
      <c r="H48" s="144"/>
      <c r="I48" s="144"/>
      <c r="J48" s="147"/>
    </row>
    <row r="49" spans="1:10" x14ac:dyDescent="0.2">
      <c r="A49" s="5"/>
      <c r="B49" s="144"/>
      <c r="C49" s="144"/>
      <c r="D49" s="144"/>
      <c r="E49" s="144"/>
      <c r="F49" s="144"/>
      <c r="G49" s="144"/>
      <c r="H49" s="144"/>
      <c r="I49" s="144"/>
      <c r="J49" s="147"/>
    </row>
    <row r="50" spans="1:10" x14ac:dyDescent="0.2">
      <c r="A50" s="5"/>
      <c r="B50" s="144"/>
      <c r="C50" s="144"/>
      <c r="D50" s="144"/>
      <c r="E50" s="144"/>
      <c r="F50" s="144"/>
      <c r="G50" s="144"/>
      <c r="H50" s="144"/>
      <c r="I50" s="144"/>
      <c r="J50" s="147"/>
    </row>
    <row r="51" spans="1:10" x14ac:dyDescent="0.2">
      <c r="A51" s="5"/>
      <c r="B51" s="144"/>
      <c r="C51" s="144"/>
      <c r="D51" s="144"/>
      <c r="E51" s="144"/>
      <c r="F51" s="144"/>
      <c r="G51" s="144"/>
      <c r="H51" s="144"/>
      <c r="I51" s="144"/>
      <c r="J51" s="147"/>
    </row>
    <row r="52" spans="1:10" x14ac:dyDescent="0.2">
      <c r="A52" s="5"/>
      <c r="B52" s="144"/>
      <c r="C52" s="144"/>
      <c r="D52" s="144"/>
      <c r="E52" s="144"/>
      <c r="F52" s="144"/>
      <c r="G52" s="144"/>
      <c r="H52" s="144"/>
      <c r="I52" s="144"/>
      <c r="J52" s="147"/>
    </row>
    <row r="53" spans="1:10" x14ac:dyDescent="0.2">
      <c r="A53" s="5"/>
      <c r="B53" s="144"/>
      <c r="C53" s="144"/>
      <c r="D53" s="144"/>
      <c r="E53" s="144"/>
      <c r="F53" s="144"/>
      <c r="G53" s="144"/>
      <c r="H53" s="144"/>
      <c r="I53" s="144"/>
      <c r="J53" s="147"/>
    </row>
    <row r="54" spans="1:10" x14ac:dyDescent="0.2">
      <c r="A54" s="5"/>
      <c r="B54" s="144"/>
      <c r="C54" s="144"/>
      <c r="D54" s="144"/>
      <c r="E54" s="144"/>
      <c r="F54" s="144"/>
      <c r="G54" s="144"/>
      <c r="H54" s="144"/>
      <c r="I54" s="144"/>
      <c r="J54" s="147"/>
    </row>
    <row r="55" spans="1:10" x14ac:dyDescent="0.2">
      <c r="A55" s="5"/>
      <c r="B55" s="3" t="s">
        <v>266</v>
      </c>
      <c r="C55" s="118" t="s">
        <v>309</v>
      </c>
      <c r="D55" s="3"/>
      <c r="E55" s="3"/>
      <c r="F55" s="3"/>
      <c r="G55" s="3"/>
      <c r="H55" s="3"/>
      <c r="I55" s="3"/>
      <c r="J55" s="8"/>
    </row>
    <row r="56" spans="1:10" x14ac:dyDescent="0.2">
      <c r="A56" s="5"/>
      <c r="B56" s="3"/>
      <c r="C56" s="118" t="s">
        <v>310</v>
      </c>
      <c r="D56" s="3"/>
      <c r="E56" s="3"/>
      <c r="F56" s="3"/>
      <c r="G56" s="3"/>
      <c r="H56" s="3"/>
      <c r="I56" s="3"/>
      <c r="J56" s="8"/>
    </row>
    <row r="57" spans="1:10" x14ac:dyDescent="0.2">
      <c r="A57" s="5"/>
      <c r="B57" s="3"/>
      <c r="C57" s="118" t="s">
        <v>305</v>
      </c>
      <c r="D57" s="3"/>
      <c r="E57" s="3"/>
      <c r="F57" s="3"/>
      <c r="G57" s="3"/>
      <c r="H57" s="3"/>
      <c r="I57" s="3"/>
      <c r="J57" s="8"/>
    </row>
    <row r="58" spans="1:10" x14ac:dyDescent="0.2">
      <c r="A58" s="5"/>
      <c r="B58" s="3"/>
      <c r="C58" s="118" t="s">
        <v>272</v>
      </c>
      <c r="D58" s="3"/>
      <c r="E58" s="3"/>
      <c r="F58" s="3"/>
      <c r="G58" s="3"/>
      <c r="H58" s="3"/>
      <c r="I58" s="3"/>
      <c r="J58" s="8"/>
    </row>
    <row r="59" spans="1:10" x14ac:dyDescent="0.2">
      <c r="A59" s="5"/>
      <c r="B59" s="3" t="s">
        <v>202</v>
      </c>
      <c r="C59" s="145" t="s">
        <v>311</v>
      </c>
      <c r="D59" s="145"/>
      <c r="E59" s="145"/>
      <c r="F59" s="145"/>
      <c r="G59" s="145"/>
      <c r="H59" s="145"/>
      <c r="I59" s="145"/>
      <c r="J59" s="146"/>
    </row>
    <row r="60" spans="1:10" x14ac:dyDescent="0.2">
      <c r="A60" s="5"/>
      <c r="B60" s="3"/>
      <c r="C60" s="145"/>
      <c r="D60" s="145"/>
      <c r="E60" s="145"/>
      <c r="F60" s="145"/>
      <c r="G60" s="145"/>
      <c r="H60" s="145"/>
      <c r="I60" s="145"/>
      <c r="J60" s="146"/>
    </row>
    <row r="61" spans="1:10" x14ac:dyDescent="0.2">
      <c r="A61" s="5"/>
      <c r="B61" s="3"/>
      <c r="C61" s="3"/>
      <c r="D61" s="3"/>
      <c r="E61" s="3"/>
      <c r="F61" s="3"/>
      <c r="G61" s="3"/>
      <c r="H61" s="3"/>
      <c r="I61" s="3"/>
      <c r="J61" s="8"/>
    </row>
    <row r="62" spans="1:10" x14ac:dyDescent="0.2">
      <c r="A62" s="5">
        <v>5</v>
      </c>
      <c r="B62" s="144" t="s">
        <v>312</v>
      </c>
      <c r="C62" s="144"/>
      <c r="D62" s="144"/>
      <c r="E62" s="144"/>
      <c r="F62" s="144"/>
      <c r="G62" s="144"/>
      <c r="H62" s="144"/>
      <c r="I62" s="144"/>
      <c r="J62" s="147"/>
    </row>
    <row r="63" spans="1:10" x14ac:dyDescent="0.2">
      <c r="A63" s="5"/>
      <c r="B63" s="144"/>
      <c r="C63" s="144"/>
      <c r="D63" s="144"/>
      <c r="E63" s="144"/>
      <c r="F63" s="144"/>
      <c r="G63" s="144"/>
      <c r="H63" s="144"/>
      <c r="I63" s="144"/>
      <c r="J63" s="147"/>
    </row>
    <row r="64" spans="1:10" x14ac:dyDescent="0.2">
      <c r="A64" s="5"/>
      <c r="B64" s="144"/>
      <c r="C64" s="144"/>
      <c r="D64" s="144"/>
      <c r="E64" s="144"/>
      <c r="F64" s="144"/>
      <c r="G64" s="144"/>
      <c r="H64" s="144"/>
      <c r="I64" s="144"/>
      <c r="J64" s="147"/>
    </row>
    <row r="65" spans="1:10" x14ac:dyDescent="0.2">
      <c r="A65" s="5"/>
      <c r="B65" s="144"/>
      <c r="C65" s="144"/>
      <c r="D65" s="144"/>
      <c r="E65" s="144"/>
      <c r="F65" s="144"/>
      <c r="G65" s="144"/>
      <c r="H65" s="144"/>
      <c r="I65" s="144"/>
      <c r="J65" s="147"/>
    </row>
    <row r="66" spans="1:10" x14ac:dyDescent="0.2">
      <c r="A66" s="5"/>
      <c r="B66" s="144"/>
      <c r="C66" s="144"/>
      <c r="D66" s="144"/>
      <c r="E66" s="144"/>
      <c r="F66" s="144"/>
      <c r="G66" s="144"/>
      <c r="H66" s="144"/>
      <c r="I66" s="144"/>
      <c r="J66" s="147"/>
    </row>
    <row r="67" spans="1:10" x14ac:dyDescent="0.2">
      <c r="A67" s="5"/>
      <c r="B67" s="144"/>
      <c r="C67" s="144"/>
      <c r="D67" s="144"/>
      <c r="E67" s="144"/>
      <c r="F67" s="144"/>
      <c r="G67" s="144"/>
      <c r="H67" s="144"/>
      <c r="I67" s="144"/>
      <c r="J67" s="147"/>
    </row>
    <row r="68" spans="1:10" x14ac:dyDescent="0.2">
      <c r="A68" s="5"/>
      <c r="B68" s="144"/>
      <c r="C68" s="144"/>
      <c r="D68" s="144"/>
      <c r="E68" s="144"/>
      <c r="F68" s="144"/>
      <c r="G68" s="144"/>
      <c r="H68" s="144"/>
      <c r="I68" s="144"/>
      <c r="J68" s="147"/>
    </row>
    <row r="69" spans="1:10" x14ac:dyDescent="0.2">
      <c r="A69" s="5"/>
      <c r="B69" s="144"/>
      <c r="C69" s="144"/>
      <c r="D69" s="144"/>
      <c r="E69" s="144"/>
      <c r="F69" s="144"/>
      <c r="G69" s="144"/>
      <c r="H69" s="144"/>
      <c r="I69" s="144"/>
      <c r="J69" s="147"/>
    </row>
    <row r="70" spans="1:10" x14ac:dyDescent="0.2">
      <c r="A70" s="5"/>
      <c r="B70" s="144"/>
      <c r="C70" s="144"/>
      <c r="D70" s="144"/>
      <c r="E70" s="144"/>
      <c r="F70" s="144"/>
      <c r="G70" s="144"/>
      <c r="H70" s="144"/>
      <c r="I70" s="144"/>
      <c r="J70" s="147"/>
    </row>
    <row r="71" spans="1:10" x14ac:dyDescent="0.2">
      <c r="A71" s="5"/>
      <c r="B71" s="144"/>
      <c r="C71" s="144"/>
      <c r="D71" s="144"/>
      <c r="E71" s="144"/>
      <c r="F71" s="144"/>
      <c r="G71" s="144"/>
      <c r="H71" s="144"/>
      <c r="I71" s="144"/>
      <c r="J71" s="147"/>
    </row>
    <row r="72" spans="1:10" x14ac:dyDescent="0.2">
      <c r="A72" s="5"/>
      <c r="B72" s="3" t="s">
        <v>268</v>
      </c>
      <c r="C72" s="148" t="s">
        <v>313</v>
      </c>
      <c r="D72" s="148"/>
      <c r="E72" s="148"/>
      <c r="F72" s="148"/>
      <c r="G72" s="148"/>
      <c r="H72" s="148"/>
      <c r="I72" s="148"/>
      <c r="J72" s="149"/>
    </row>
    <row r="73" spans="1:10" x14ac:dyDescent="0.2">
      <c r="A73" s="5"/>
      <c r="B73" s="3"/>
      <c r="C73" s="148"/>
      <c r="D73" s="148"/>
      <c r="E73" s="148"/>
      <c r="F73" s="148"/>
      <c r="G73" s="148"/>
      <c r="H73" s="148"/>
      <c r="I73" s="148"/>
      <c r="J73" s="149"/>
    </row>
    <row r="74" spans="1:10" x14ac:dyDescent="0.2">
      <c r="A74" s="5"/>
      <c r="B74" s="3"/>
      <c r="C74" s="3" t="s">
        <v>305</v>
      </c>
      <c r="D74" s="3"/>
      <c r="E74" s="3"/>
      <c r="F74" s="3"/>
      <c r="G74" s="3"/>
      <c r="H74" s="3"/>
      <c r="I74" s="3"/>
      <c r="J74" s="8"/>
    </row>
    <row r="75" spans="1:10" x14ac:dyDescent="0.2">
      <c r="A75" s="5"/>
      <c r="B75" s="3"/>
      <c r="C75" s="3" t="s">
        <v>314</v>
      </c>
      <c r="D75" s="3"/>
      <c r="E75" s="3"/>
      <c r="F75" s="3"/>
      <c r="G75" s="3"/>
      <c r="H75" s="3"/>
      <c r="I75" s="3"/>
      <c r="J75" s="8"/>
    </row>
    <row r="76" spans="1:10" x14ac:dyDescent="0.2">
      <c r="A76" s="5"/>
      <c r="B76" s="3" t="s">
        <v>202</v>
      </c>
      <c r="C76" s="3" t="s">
        <v>273</v>
      </c>
      <c r="D76" s="3"/>
      <c r="E76" s="3"/>
      <c r="F76" s="3"/>
      <c r="G76" s="3"/>
      <c r="H76" s="3"/>
      <c r="I76" s="3"/>
      <c r="J76" s="8"/>
    </row>
    <row r="77" spans="1:10" x14ac:dyDescent="0.2">
      <c r="A77" s="5"/>
      <c r="B77" s="3"/>
      <c r="C77" s="3" t="s">
        <v>274</v>
      </c>
      <c r="D77" s="3"/>
      <c r="E77" s="3"/>
      <c r="F77" s="3"/>
      <c r="G77" s="3"/>
      <c r="H77" s="3"/>
      <c r="I77" s="3"/>
      <c r="J77" s="8"/>
    </row>
    <row r="78" spans="1:10" x14ac:dyDescent="0.2">
      <c r="A78" s="5"/>
      <c r="B78" s="3"/>
      <c r="C78" s="3"/>
      <c r="D78" s="3"/>
      <c r="E78" s="3"/>
      <c r="F78" s="3"/>
      <c r="G78" s="3"/>
      <c r="H78" s="3"/>
      <c r="I78" s="3"/>
      <c r="J78" s="8"/>
    </row>
    <row r="79" spans="1:10" x14ac:dyDescent="0.2">
      <c r="A79" s="5"/>
      <c r="B79" s="148" t="s">
        <v>275</v>
      </c>
      <c r="C79" s="148"/>
      <c r="D79" s="148"/>
      <c r="E79" s="148"/>
      <c r="F79" s="148"/>
      <c r="G79" s="148"/>
      <c r="H79" s="148"/>
      <c r="I79" s="148"/>
      <c r="J79" s="149"/>
    </row>
    <row r="80" spans="1:10" x14ac:dyDescent="0.2">
      <c r="A80" s="5"/>
      <c r="B80" s="148"/>
      <c r="C80" s="148"/>
      <c r="D80" s="148"/>
      <c r="E80" s="148"/>
      <c r="F80" s="148"/>
      <c r="G80" s="148"/>
      <c r="H80" s="148"/>
      <c r="I80" s="148"/>
      <c r="J80" s="149"/>
    </row>
    <row r="81" spans="1:10" x14ac:dyDescent="0.2">
      <c r="A81" s="5"/>
      <c r="B81" s="148"/>
      <c r="C81" s="148"/>
      <c r="D81" s="148"/>
      <c r="E81" s="148"/>
      <c r="F81" s="148"/>
      <c r="G81" s="148"/>
      <c r="H81" s="148"/>
      <c r="I81" s="148"/>
      <c r="J81" s="149"/>
    </row>
    <row r="82" spans="1:10" x14ac:dyDescent="0.2">
      <c r="A82" s="125" t="s">
        <v>277</v>
      </c>
      <c r="B82" s="124"/>
      <c r="C82" s="124"/>
      <c r="D82" s="124"/>
      <c r="E82" s="124"/>
      <c r="F82" s="124"/>
      <c r="G82" s="124"/>
      <c r="H82" s="124"/>
      <c r="I82" s="124"/>
      <c r="J82" s="126"/>
    </row>
    <row r="83" spans="1:10" x14ac:dyDescent="0.2">
      <c r="A83" s="5" t="s">
        <v>278</v>
      </c>
      <c r="B83" s="3"/>
      <c r="C83" s="3"/>
      <c r="D83" s="3" t="s">
        <v>315</v>
      </c>
      <c r="E83" s="3"/>
      <c r="F83" s="3"/>
      <c r="G83" s="3"/>
      <c r="H83" s="3"/>
      <c r="I83" s="3"/>
      <c r="J83" s="8"/>
    </row>
    <row r="84" spans="1:10" x14ac:dyDescent="0.2">
      <c r="A84" s="5" t="s">
        <v>279</v>
      </c>
      <c r="B84" s="3"/>
      <c r="C84" s="3"/>
      <c r="D84" s="3" t="s">
        <v>281</v>
      </c>
      <c r="E84" s="3"/>
      <c r="F84" s="3"/>
      <c r="G84" s="3"/>
      <c r="H84" s="3"/>
      <c r="I84" s="3"/>
      <c r="J84" s="8"/>
    </row>
    <row r="85" spans="1:10" x14ac:dyDescent="0.2">
      <c r="A85" s="5" t="s">
        <v>280</v>
      </c>
      <c r="B85" s="3"/>
      <c r="C85" s="3"/>
      <c r="D85" s="3" t="s">
        <v>282</v>
      </c>
      <c r="E85" s="3"/>
      <c r="F85" s="3"/>
      <c r="G85" s="3"/>
      <c r="H85" s="3"/>
      <c r="I85" s="3"/>
      <c r="J85" s="8"/>
    </row>
    <row r="86" spans="1:10" x14ac:dyDescent="0.2">
      <c r="A86" s="5"/>
      <c r="B86" s="3"/>
      <c r="C86" s="3"/>
      <c r="D86" s="29" t="s">
        <v>294</v>
      </c>
      <c r="E86" s="3"/>
      <c r="F86" s="3"/>
      <c r="G86" s="3"/>
      <c r="H86" s="3"/>
      <c r="I86" s="3"/>
      <c r="J86" s="8"/>
    </row>
    <row r="87" spans="1:10" ht="16" thickBot="1" x14ac:dyDescent="0.25">
      <c r="A87" s="9"/>
      <c r="B87" s="37"/>
      <c r="C87" s="37"/>
      <c r="D87" s="37" t="s">
        <v>316</v>
      </c>
      <c r="E87" s="37"/>
      <c r="F87" s="37"/>
      <c r="G87" s="37"/>
      <c r="H87" s="37"/>
      <c r="I87" s="37"/>
      <c r="J87" s="45"/>
    </row>
  </sheetData>
  <mergeCells count="12">
    <mergeCell ref="C59:J60"/>
    <mergeCell ref="B62:J71"/>
    <mergeCell ref="C72:J73"/>
    <mergeCell ref="B79:J81"/>
    <mergeCell ref="L7:U10"/>
    <mergeCell ref="M12:U13"/>
    <mergeCell ref="B43:J54"/>
    <mergeCell ref="A1:J2"/>
    <mergeCell ref="A7:J10"/>
    <mergeCell ref="B20:J27"/>
    <mergeCell ref="B12:J16"/>
    <mergeCell ref="B32:J36"/>
  </mergeCells>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97D855-5E8C-4E07-9257-9E3B480F6969}">
  <dimension ref="A1:BA59"/>
  <sheetViews>
    <sheetView topLeftCell="A37" zoomScaleNormal="70" workbookViewId="0">
      <selection activeCell="G19" sqref="G19"/>
    </sheetView>
  </sheetViews>
  <sheetFormatPr baseColWidth="10" defaultColWidth="8.83203125" defaultRowHeight="15" x14ac:dyDescent="0.2"/>
  <cols>
    <col min="1" max="1" width="14.6640625" style="28" customWidth="1"/>
    <col min="2" max="7" width="12.1640625" customWidth="1"/>
    <col min="8" max="8" width="12.1640625" style="51" customWidth="1"/>
    <col min="10" max="10" width="11.1640625" bestFit="1" customWidth="1"/>
    <col min="11" max="11" width="14.5" customWidth="1"/>
    <col min="24" max="24" width="10" bestFit="1" customWidth="1"/>
    <col min="25" max="31" width="9.5" customWidth="1"/>
    <col min="32" max="34" width="8.83203125" customWidth="1"/>
    <col min="35" max="35" width="9.33203125" style="30" customWidth="1"/>
    <col min="36" max="36" width="11.83203125" bestFit="1" customWidth="1"/>
    <col min="37" max="40" width="9.83203125" style="28" customWidth="1"/>
    <col min="41" max="43" width="9.83203125" customWidth="1"/>
    <col min="51" max="51" width="11.83203125" bestFit="1" customWidth="1"/>
  </cols>
  <sheetData>
    <row r="1" spans="1:53" ht="21" x14ac:dyDescent="0.25">
      <c r="A1" s="155" t="s">
        <v>317</v>
      </c>
      <c r="B1" s="156"/>
      <c r="C1" s="156"/>
      <c r="D1" s="156"/>
      <c r="E1" s="156"/>
      <c r="F1" s="156"/>
      <c r="G1" s="156"/>
      <c r="H1" s="157"/>
      <c r="J1" s="155" t="s">
        <v>318</v>
      </c>
      <c r="K1" s="156"/>
      <c r="L1" s="156"/>
      <c r="M1" s="156"/>
      <c r="N1" s="156"/>
      <c r="O1" s="156"/>
      <c r="P1" s="156"/>
      <c r="Q1" s="156"/>
      <c r="R1" s="156"/>
      <c r="S1" s="157"/>
      <c r="U1" s="155" t="s">
        <v>319</v>
      </c>
      <c r="V1" s="156"/>
      <c r="W1" s="156"/>
      <c r="X1" s="156"/>
      <c r="Y1" s="156"/>
      <c r="Z1" s="156"/>
      <c r="AA1" s="156"/>
      <c r="AB1" s="156"/>
      <c r="AC1" s="156"/>
      <c r="AD1" s="156"/>
      <c r="AE1" s="157"/>
      <c r="AI1" s="155" t="s">
        <v>320</v>
      </c>
      <c r="AJ1" s="156"/>
      <c r="AK1" s="156"/>
      <c r="AL1" s="156"/>
      <c r="AM1" s="156"/>
      <c r="AN1" s="156"/>
      <c r="AO1" s="156"/>
      <c r="AP1" s="156"/>
      <c r="AQ1" s="157"/>
      <c r="AR1" s="103"/>
      <c r="AS1" s="158" t="s">
        <v>260</v>
      </c>
      <c r="AT1" s="159"/>
      <c r="AU1" s="159"/>
      <c r="AV1" s="159"/>
      <c r="AW1" s="159"/>
      <c r="AX1" s="159"/>
      <c r="AY1" s="160"/>
    </row>
    <row r="2" spans="1:53" x14ac:dyDescent="0.2">
      <c r="A2" s="18"/>
      <c r="B2" s="3"/>
      <c r="C2" s="3"/>
      <c r="D2" s="3"/>
      <c r="E2" s="3"/>
      <c r="F2" s="3"/>
      <c r="G2" s="3"/>
      <c r="H2" s="10"/>
      <c r="J2" s="5"/>
      <c r="K2" s="62" t="s">
        <v>321</v>
      </c>
      <c r="L2" s="3"/>
      <c r="M2" s="3"/>
      <c r="N2" s="3"/>
      <c r="O2" s="3"/>
      <c r="P2" s="3"/>
      <c r="Q2" s="3"/>
      <c r="R2" s="3"/>
      <c r="S2" s="8"/>
      <c r="U2" s="5" t="s">
        <v>252</v>
      </c>
      <c r="V2" s="3"/>
      <c r="W2" s="3"/>
      <c r="X2" s="3"/>
      <c r="Y2" s="3"/>
      <c r="Z2" s="3"/>
      <c r="AA2" s="3"/>
      <c r="AB2" s="3"/>
      <c r="AC2" s="3"/>
      <c r="AD2" s="3"/>
      <c r="AE2" s="8"/>
      <c r="AI2" s="44"/>
      <c r="AJ2" s="3"/>
      <c r="AK2" s="4"/>
      <c r="AL2" s="4"/>
      <c r="AM2" s="4"/>
      <c r="AN2" s="4"/>
      <c r="AO2" s="3"/>
      <c r="AP2" s="3"/>
      <c r="AQ2" s="8"/>
      <c r="AS2" s="5" t="s">
        <v>261</v>
      </c>
      <c r="AT2" s="3"/>
      <c r="AU2" s="3"/>
      <c r="AV2" s="3"/>
      <c r="AW2" s="3"/>
      <c r="AX2" s="3"/>
      <c r="AY2" s="8"/>
    </row>
    <row r="3" spans="1:53" ht="16" thickBot="1" x14ac:dyDescent="0.25">
      <c r="A3" s="44" t="s">
        <v>173</v>
      </c>
      <c r="B3" s="3"/>
      <c r="C3" s="3"/>
      <c r="D3" s="3"/>
      <c r="E3" s="3"/>
      <c r="F3" s="3"/>
      <c r="G3" s="3"/>
      <c r="H3" s="10"/>
      <c r="J3" s="5"/>
      <c r="K3" s="105">
        <v>0.9</v>
      </c>
      <c r="L3" s="3" t="s">
        <v>250</v>
      </c>
      <c r="M3" s="3" t="s">
        <v>322</v>
      </c>
      <c r="N3" s="3"/>
      <c r="O3" s="3"/>
      <c r="P3" s="3"/>
      <c r="Q3" s="3"/>
      <c r="R3" s="3"/>
      <c r="S3" s="8"/>
      <c r="U3" s="107" t="s">
        <v>197</v>
      </c>
      <c r="V3" s="3"/>
      <c r="W3" s="3"/>
      <c r="X3" s="3"/>
      <c r="Y3" s="3"/>
      <c r="Z3" s="3"/>
      <c r="AA3" s="3"/>
      <c r="AB3" s="3"/>
      <c r="AC3" s="3"/>
      <c r="AD3" s="3"/>
      <c r="AE3" s="8"/>
      <c r="AI3" s="44" t="s">
        <v>259</v>
      </c>
      <c r="AJ3" s="3"/>
      <c r="AK3" s="4"/>
      <c r="AL3" s="4"/>
      <c r="AM3" s="4"/>
      <c r="AN3" s="4"/>
      <c r="AO3" s="3"/>
      <c r="AP3" s="3"/>
      <c r="AQ3" s="8"/>
      <c r="AS3" s="5"/>
      <c r="AT3" s="4"/>
      <c r="AU3" s="4"/>
      <c r="AV3" s="153" t="s">
        <v>167</v>
      </c>
      <c r="AW3" s="153"/>
      <c r="AX3" s="153"/>
      <c r="AY3" s="154"/>
    </row>
    <row r="4" spans="1:53" ht="16" thickBot="1" x14ac:dyDescent="0.25">
      <c r="A4" s="99" t="s">
        <v>249</v>
      </c>
      <c r="B4" s="31" t="s">
        <v>19</v>
      </c>
      <c r="C4" s="31" t="s">
        <v>20</v>
      </c>
      <c r="D4" s="31" t="s">
        <v>21</v>
      </c>
      <c r="E4" s="31" t="s">
        <v>22</v>
      </c>
      <c r="F4" s="31" t="s">
        <v>23</v>
      </c>
      <c r="G4" s="31" t="s">
        <v>24</v>
      </c>
      <c r="H4" s="95" t="s">
        <v>25</v>
      </c>
      <c r="J4" s="5" t="s">
        <v>251</v>
      </c>
      <c r="K4" s="104" t="s">
        <v>323</v>
      </c>
      <c r="L4" s="31" t="s">
        <v>19</v>
      </c>
      <c r="M4" s="31" t="s">
        <v>20</v>
      </c>
      <c r="N4" s="31" t="s">
        <v>21</v>
      </c>
      <c r="O4" s="31" t="s">
        <v>22</v>
      </c>
      <c r="P4" s="31" t="s">
        <v>23</v>
      </c>
      <c r="Q4" s="31" t="s">
        <v>24</v>
      </c>
      <c r="R4" s="31" t="s">
        <v>25</v>
      </c>
      <c r="S4" s="8"/>
      <c r="U4" s="5" t="s">
        <v>189</v>
      </c>
      <c r="V4" s="3"/>
      <c r="W4" s="3"/>
      <c r="X4" s="31" t="s">
        <v>191</v>
      </c>
      <c r="Y4" s="31" t="s">
        <v>19</v>
      </c>
      <c r="Z4" s="31" t="s">
        <v>20</v>
      </c>
      <c r="AA4" s="31" t="s">
        <v>21</v>
      </c>
      <c r="AB4" s="31" t="s">
        <v>22</v>
      </c>
      <c r="AC4" s="31" t="s">
        <v>23</v>
      </c>
      <c r="AD4" s="31" t="s">
        <v>24</v>
      </c>
      <c r="AE4" s="95" t="s">
        <v>25</v>
      </c>
      <c r="AI4" s="44" t="s">
        <v>196</v>
      </c>
      <c r="AJ4" s="4" t="s">
        <v>324</v>
      </c>
      <c r="AK4" s="4" t="s">
        <v>0</v>
      </c>
      <c r="AL4" s="4" t="s">
        <v>1</v>
      </c>
      <c r="AM4" s="4" t="s">
        <v>2</v>
      </c>
      <c r="AN4" s="4" t="s">
        <v>3</v>
      </c>
      <c r="AO4" s="3"/>
      <c r="AP4" s="3"/>
      <c r="AQ4" s="8"/>
      <c r="AS4" s="5"/>
      <c r="AT4" s="29"/>
      <c r="AU4" s="4"/>
      <c r="AV4" s="48" t="s">
        <v>0</v>
      </c>
      <c r="AW4" s="50" t="s">
        <v>1</v>
      </c>
      <c r="AX4" s="50" t="s">
        <v>4</v>
      </c>
      <c r="AY4" s="49" t="s">
        <v>3</v>
      </c>
    </row>
    <row r="5" spans="1:53" x14ac:dyDescent="0.2">
      <c r="A5" s="96" t="s">
        <v>174</v>
      </c>
      <c r="B5" s="31">
        <v>1</v>
      </c>
      <c r="C5" s="31">
        <v>2</v>
      </c>
      <c r="D5" s="31">
        <v>2</v>
      </c>
      <c r="E5" s="31">
        <v>2</v>
      </c>
      <c r="F5" s="31">
        <v>3</v>
      </c>
      <c r="G5" s="31">
        <v>4</v>
      </c>
      <c r="H5" s="95">
        <v>0</v>
      </c>
      <c r="J5" s="5" t="s">
        <v>202</v>
      </c>
      <c r="K5" s="34" t="s">
        <v>174</v>
      </c>
      <c r="L5" s="32">
        <f>MATCH(TRUE,L$11:L$20,0)</f>
        <v>2</v>
      </c>
      <c r="M5" s="32">
        <f t="shared" ref="M5:Q5" si="0">MATCH(TRUE,M$11:M$20,0)</f>
        <v>4</v>
      </c>
      <c r="N5" s="32">
        <f t="shared" si="0"/>
        <v>4</v>
      </c>
      <c r="O5" s="32">
        <f t="shared" si="0"/>
        <v>4</v>
      </c>
      <c r="P5" s="32">
        <f t="shared" si="0"/>
        <v>5</v>
      </c>
      <c r="Q5" s="32">
        <f t="shared" si="0"/>
        <v>7</v>
      </c>
      <c r="R5" s="32">
        <v>0</v>
      </c>
      <c r="S5" s="8"/>
      <c r="U5" s="5">
        <f>SUM(Y5:AE6)</f>
        <v>29</v>
      </c>
      <c r="V5" s="4" t="s">
        <v>194</v>
      </c>
      <c r="W5" s="3">
        <v>20</v>
      </c>
      <c r="X5" s="33" t="s">
        <v>174</v>
      </c>
      <c r="Y5" s="31">
        <v>8</v>
      </c>
      <c r="Z5" s="31">
        <v>2</v>
      </c>
      <c r="AA5" s="31">
        <v>6</v>
      </c>
      <c r="AB5" s="31">
        <v>4</v>
      </c>
      <c r="AC5" s="31">
        <v>5</v>
      </c>
      <c r="AD5" s="31">
        <v>3</v>
      </c>
      <c r="AE5" s="95">
        <v>0</v>
      </c>
      <c r="AI5" s="44" t="s">
        <v>198</v>
      </c>
      <c r="AJ5" s="102" t="s">
        <v>177</v>
      </c>
      <c r="AK5" s="4">
        <v>1</v>
      </c>
      <c r="AL5" s="4">
        <v>1</v>
      </c>
      <c r="AM5" s="4">
        <v>1</v>
      </c>
      <c r="AN5" s="4">
        <v>1</v>
      </c>
      <c r="AO5" s="3"/>
      <c r="AP5" s="3"/>
      <c r="AQ5" s="8"/>
      <c r="AS5" s="12" t="s">
        <v>19</v>
      </c>
      <c r="AT5" s="40" t="s">
        <v>187</v>
      </c>
      <c r="AU5" s="4"/>
      <c r="AV5" s="15">
        <f>AK29</f>
        <v>2</v>
      </c>
      <c r="AW5" s="16">
        <f>AK30</f>
        <v>1</v>
      </c>
      <c r="AX5" s="16">
        <f>AK31</f>
        <v>1</v>
      </c>
      <c r="AY5" s="17">
        <f>AK32</f>
        <v>1</v>
      </c>
    </row>
    <row r="6" spans="1:53" x14ac:dyDescent="0.2">
      <c r="A6" s="94" t="s">
        <v>175</v>
      </c>
      <c r="B6" s="31">
        <v>3</v>
      </c>
      <c r="C6" s="31">
        <v>4</v>
      </c>
      <c r="D6" s="31">
        <v>3</v>
      </c>
      <c r="E6" s="31">
        <v>4</v>
      </c>
      <c r="F6" s="31">
        <v>6</v>
      </c>
      <c r="G6" s="31">
        <v>7</v>
      </c>
      <c r="H6" s="95">
        <v>0</v>
      </c>
      <c r="J6" s="5"/>
      <c r="K6" s="34" t="s">
        <v>175</v>
      </c>
      <c r="L6" s="32">
        <f>MATCH(TRUE,L$24:L$33,0)</f>
        <v>5</v>
      </c>
      <c r="M6" s="32">
        <f t="shared" ref="M6:Q6" si="1">MATCH(TRUE,M$24:M$33,0)</f>
        <v>7</v>
      </c>
      <c r="N6" s="32">
        <f t="shared" si="1"/>
        <v>5</v>
      </c>
      <c r="O6" s="32">
        <f t="shared" si="1"/>
        <v>7</v>
      </c>
      <c r="P6" s="32">
        <f t="shared" si="1"/>
        <v>9</v>
      </c>
      <c r="Q6" s="32">
        <f t="shared" si="1"/>
        <v>10</v>
      </c>
      <c r="R6" s="32">
        <v>0</v>
      </c>
      <c r="S6" s="8"/>
      <c r="U6" s="5"/>
      <c r="V6" s="3"/>
      <c r="W6" s="3"/>
      <c r="X6" s="33" t="s">
        <v>175</v>
      </c>
      <c r="Y6" s="31">
        <v>0</v>
      </c>
      <c r="Z6" s="31">
        <v>0</v>
      </c>
      <c r="AA6" s="31">
        <v>0</v>
      </c>
      <c r="AB6" s="31">
        <v>0</v>
      </c>
      <c r="AC6" s="31">
        <v>1</v>
      </c>
      <c r="AD6" s="31">
        <v>0</v>
      </c>
      <c r="AE6" s="95">
        <v>0</v>
      </c>
      <c r="AI6" s="44"/>
      <c r="AJ6" s="102" t="s">
        <v>178</v>
      </c>
      <c r="AK6" s="4">
        <v>1</v>
      </c>
      <c r="AL6" s="4">
        <v>1</v>
      </c>
      <c r="AM6" s="4">
        <v>1</v>
      </c>
      <c r="AN6" s="4">
        <v>1</v>
      </c>
      <c r="AO6" s="3"/>
      <c r="AP6" s="3"/>
      <c r="AQ6" s="8"/>
      <c r="AS6" s="12" t="s">
        <v>19</v>
      </c>
      <c r="AT6" s="40" t="s">
        <v>188</v>
      </c>
      <c r="AU6" s="4"/>
      <c r="AV6" s="18">
        <f>AK33</f>
        <v>1</v>
      </c>
      <c r="AW6" s="4">
        <f>AK34</f>
        <v>1</v>
      </c>
      <c r="AX6" s="4">
        <f>AK35</f>
        <v>2</v>
      </c>
      <c r="AY6" s="10">
        <f>AK36</f>
        <v>2</v>
      </c>
    </row>
    <row r="7" spans="1:53" x14ac:dyDescent="0.2">
      <c r="A7" s="98" t="s">
        <v>325</v>
      </c>
      <c r="B7" s="3"/>
      <c r="C7" s="3"/>
      <c r="D7" s="3"/>
      <c r="E7" s="3"/>
      <c r="F7" s="3"/>
      <c r="G7" s="3"/>
      <c r="H7" s="10"/>
      <c r="J7" s="5"/>
      <c r="K7" s="3"/>
      <c r="L7" s="3"/>
      <c r="M7" s="3"/>
      <c r="N7" s="3"/>
      <c r="O7" s="3"/>
      <c r="P7" s="3"/>
      <c r="Q7" s="3"/>
      <c r="R7" s="3"/>
      <c r="S7" s="8"/>
      <c r="U7" s="5"/>
      <c r="V7" s="3"/>
      <c r="W7" s="3"/>
      <c r="X7" s="4"/>
      <c r="Y7" s="4"/>
      <c r="Z7" s="4"/>
      <c r="AA7" s="4"/>
      <c r="AB7" s="4"/>
      <c r="AC7" s="4"/>
      <c r="AD7" s="4"/>
      <c r="AE7" s="10"/>
      <c r="AI7" s="44"/>
      <c r="AJ7" s="102" t="s">
        <v>179</v>
      </c>
      <c r="AK7" s="4">
        <v>1</v>
      </c>
      <c r="AL7" s="4">
        <v>1</v>
      </c>
      <c r="AM7" s="4">
        <v>2</v>
      </c>
      <c r="AN7" s="4">
        <v>1</v>
      </c>
      <c r="AO7" s="3"/>
      <c r="AP7" s="3"/>
      <c r="AQ7" s="8"/>
      <c r="AS7" s="12" t="s">
        <v>19</v>
      </c>
      <c r="AT7" s="40" t="s">
        <v>200</v>
      </c>
      <c r="AU7" s="4"/>
      <c r="AV7" s="18">
        <f>AK37</f>
        <v>1</v>
      </c>
      <c r="AW7" s="4">
        <f>AK38</f>
        <v>0</v>
      </c>
      <c r="AX7" s="4">
        <f>AK39</f>
        <v>3</v>
      </c>
      <c r="AY7" s="10">
        <f>AK40</f>
        <v>2</v>
      </c>
    </row>
    <row r="8" spans="1:53" x14ac:dyDescent="0.2">
      <c r="A8" s="18"/>
      <c r="B8" s="3"/>
      <c r="C8" s="3"/>
      <c r="D8" s="3"/>
      <c r="E8" s="3"/>
      <c r="F8" s="3"/>
      <c r="G8" s="3"/>
      <c r="H8" s="10"/>
      <c r="J8" s="5"/>
      <c r="K8" s="106" t="s">
        <v>326</v>
      </c>
      <c r="L8" s="3"/>
      <c r="M8" s="3"/>
      <c r="N8" s="3"/>
      <c r="O8" s="3"/>
      <c r="P8" s="3"/>
      <c r="Q8" s="3"/>
      <c r="R8" s="3"/>
      <c r="S8" s="8"/>
      <c r="U8" s="5"/>
      <c r="V8" s="3"/>
      <c r="W8" s="3"/>
      <c r="X8" s="31" t="s">
        <v>193</v>
      </c>
      <c r="Y8" s="31" t="s">
        <v>19</v>
      </c>
      <c r="Z8" s="31" t="s">
        <v>20</v>
      </c>
      <c r="AA8" s="31" t="s">
        <v>21</v>
      </c>
      <c r="AB8" s="31" t="s">
        <v>22</v>
      </c>
      <c r="AC8" s="31" t="s">
        <v>23</v>
      </c>
      <c r="AD8" s="31" t="s">
        <v>24</v>
      </c>
      <c r="AE8" s="95" t="s">
        <v>25</v>
      </c>
      <c r="AI8" s="44"/>
      <c r="AJ8" s="102" t="s">
        <v>180</v>
      </c>
      <c r="AK8" s="4">
        <v>1</v>
      </c>
      <c r="AL8" s="4">
        <v>1</v>
      </c>
      <c r="AM8" s="4">
        <v>2</v>
      </c>
      <c r="AN8" s="4">
        <v>1</v>
      </c>
      <c r="AO8" s="3"/>
      <c r="AP8" s="3"/>
      <c r="AQ8" s="8"/>
      <c r="AS8" s="12" t="s">
        <v>20</v>
      </c>
      <c r="AT8" s="40" t="s">
        <v>187</v>
      </c>
      <c r="AU8" s="4"/>
      <c r="AV8" s="18">
        <f>AL29</f>
        <v>2</v>
      </c>
      <c r="AW8" s="4">
        <f>AL30</f>
        <v>1</v>
      </c>
      <c r="AX8" s="4">
        <f>AL31</f>
        <v>2</v>
      </c>
      <c r="AY8" s="10">
        <f>AL32</f>
        <v>1</v>
      </c>
    </row>
    <row r="9" spans="1:53" x14ac:dyDescent="0.2">
      <c r="A9" s="100" t="s">
        <v>327</v>
      </c>
      <c r="B9" s="63" t="s">
        <v>176</v>
      </c>
      <c r="C9" s="3"/>
      <c r="D9" s="3"/>
      <c r="E9" s="3"/>
      <c r="F9" s="3"/>
      <c r="G9" s="3"/>
      <c r="H9" s="10"/>
      <c r="J9" s="5"/>
      <c r="L9" s="3"/>
      <c r="M9" s="3"/>
      <c r="N9" s="3"/>
      <c r="O9" s="3"/>
      <c r="P9" s="3"/>
      <c r="Q9" s="3"/>
      <c r="R9" s="3"/>
      <c r="S9" s="8"/>
      <c r="U9" s="5"/>
      <c r="V9" s="3"/>
      <c r="W9" s="3"/>
      <c r="X9" s="33" t="s">
        <v>195</v>
      </c>
      <c r="Y9" s="31">
        <f>AC5+AC6+AD5+AD6</f>
        <v>9</v>
      </c>
      <c r="Z9" s="31"/>
      <c r="AA9" s="31">
        <f>Y5+Z5+Y6+Z6</f>
        <v>10</v>
      </c>
      <c r="AB9" s="31"/>
      <c r="AC9" s="31">
        <f>AA5+AA6+AB5+AB6</f>
        <v>10</v>
      </c>
      <c r="AD9" s="31"/>
      <c r="AE9" s="95"/>
      <c r="AF9" s="28" t="s">
        <v>194</v>
      </c>
      <c r="AG9">
        <v>3</v>
      </c>
      <c r="AI9" s="44"/>
      <c r="AJ9" s="102" t="s">
        <v>181</v>
      </c>
      <c r="AK9" s="4">
        <v>1</v>
      </c>
      <c r="AL9" s="4">
        <v>1</v>
      </c>
      <c r="AM9" s="4">
        <v>2</v>
      </c>
      <c r="AN9" s="4">
        <v>2</v>
      </c>
      <c r="AO9" s="3"/>
      <c r="AP9" s="3"/>
      <c r="AQ9" s="8"/>
      <c r="AS9" s="12" t="s">
        <v>20</v>
      </c>
      <c r="AT9" s="40" t="s">
        <v>188</v>
      </c>
      <c r="AU9" s="4"/>
      <c r="AV9" s="18">
        <f>AL33</f>
        <v>2</v>
      </c>
      <c r="AW9" s="4">
        <f>AL34</f>
        <v>2</v>
      </c>
      <c r="AX9" s="4">
        <f>AL35</f>
        <v>3</v>
      </c>
      <c r="AY9" s="10">
        <f>AL36</f>
        <v>2</v>
      </c>
    </row>
    <row r="10" spans="1:53" x14ac:dyDescent="0.2">
      <c r="A10" s="18">
        <v>1</v>
      </c>
      <c r="B10" s="4" t="s">
        <v>19</v>
      </c>
      <c r="C10" s="4" t="s">
        <v>20</v>
      </c>
      <c r="D10" s="4" t="s">
        <v>21</v>
      </c>
      <c r="E10" s="4" t="s">
        <v>22</v>
      </c>
      <c r="F10" s="4" t="s">
        <v>23</v>
      </c>
      <c r="G10" s="4" t="s">
        <v>24</v>
      </c>
      <c r="H10" s="10" t="s">
        <v>25</v>
      </c>
      <c r="J10" s="5"/>
      <c r="K10" s="4" t="s">
        <v>324</v>
      </c>
      <c r="L10" s="4" t="s">
        <v>19</v>
      </c>
      <c r="M10" s="4" t="s">
        <v>20</v>
      </c>
      <c r="N10" s="4" t="s">
        <v>21</v>
      </c>
      <c r="O10" s="4" t="s">
        <v>22</v>
      </c>
      <c r="P10" s="4" t="s">
        <v>23</v>
      </c>
      <c r="Q10" s="4" t="s">
        <v>24</v>
      </c>
      <c r="R10" s="4" t="s">
        <v>25</v>
      </c>
      <c r="S10" s="8"/>
      <c r="U10" s="5"/>
      <c r="V10" s="3"/>
      <c r="W10" s="3"/>
      <c r="X10" s="4"/>
      <c r="Y10" s="4"/>
      <c r="Z10" s="4"/>
      <c r="AA10" s="4"/>
      <c r="AB10" s="4"/>
      <c r="AC10" s="4"/>
      <c r="AD10" s="4"/>
      <c r="AE10" s="10"/>
      <c r="AF10" s="35" t="s">
        <v>201</v>
      </c>
      <c r="AG10">
        <v>10</v>
      </c>
      <c r="AI10" s="44"/>
      <c r="AJ10" s="102" t="s">
        <v>182</v>
      </c>
      <c r="AK10" s="4">
        <v>2</v>
      </c>
      <c r="AL10" s="4">
        <v>2</v>
      </c>
      <c r="AM10" s="4">
        <v>2</v>
      </c>
      <c r="AN10" s="4">
        <v>2</v>
      </c>
      <c r="AO10" s="3"/>
      <c r="AP10" s="3"/>
      <c r="AQ10" s="8"/>
      <c r="AS10" s="12" t="s">
        <v>21</v>
      </c>
      <c r="AT10" s="40" t="s">
        <v>187</v>
      </c>
      <c r="AU10" s="4"/>
      <c r="AV10" s="18">
        <f>AM29</f>
        <v>2</v>
      </c>
      <c r="AW10" s="4">
        <f>AM30</f>
        <v>1</v>
      </c>
      <c r="AX10" s="4">
        <f>AM31</f>
        <v>2</v>
      </c>
      <c r="AY10" s="10">
        <f>AM32</f>
        <v>1</v>
      </c>
    </row>
    <row r="11" spans="1:53" x14ac:dyDescent="0.2">
      <c r="A11" s="97" t="s">
        <v>174</v>
      </c>
      <c r="B11" s="3">
        <f>POISSON($A10,B$5,TRUE)</f>
        <v>0.73575888234288478</v>
      </c>
      <c r="C11" s="3">
        <f t="shared" ref="C11:H11" si="2">POISSON($A10,C$5,TRUE)</f>
        <v>0.40600584970983811</v>
      </c>
      <c r="D11" s="3">
        <f t="shared" si="2"/>
        <v>0.40600584970983811</v>
      </c>
      <c r="E11" s="3">
        <f t="shared" si="2"/>
        <v>0.40600584970983811</v>
      </c>
      <c r="F11" s="3">
        <f t="shared" si="2"/>
        <v>0.19914827347145578</v>
      </c>
      <c r="G11" s="3">
        <f t="shared" si="2"/>
        <v>9.1578194443670893E-2</v>
      </c>
      <c r="H11" s="10">
        <f t="shared" si="2"/>
        <v>1</v>
      </c>
      <c r="J11" s="101" t="s">
        <v>174</v>
      </c>
      <c r="K11" s="102" t="s">
        <v>177</v>
      </c>
      <c r="L11" s="3" t="b">
        <f t="shared" ref="L11:Q11" si="3">B11&gt;$K$3</f>
        <v>0</v>
      </c>
      <c r="M11" s="3" t="b">
        <f t="shared" si="3"/>
        <v>0</v>
      </c>
      <c r="N11" s="3" t="b">
        <f t="shared" si="3"/>
        <v>0</v>
      </c>
      <c r="O11" s="3" t="b">
        <f t="shared" si="3"/>
        <v>0</v>
      </c>
      <c r="P11" s="3" t="b">
        <f t="shared" si="3"/>
        <v>0</v>
      </c>
      <c r="Q11" s="3" t="b">
        <f t="shared" si="3"/>
        <v>0</v>
      </c>
      <c r="R11" s="3"/>
      <c r="S11" s="8">
        <v>1</v>
      </c>
      <c r="U11" s="5" t="s">
        <v>253</v>
      </c>
      <c r="V11" s="3"/>
      <c r="W11" s="3"/>
      <c r="X11" s="31" t="s">
        <v>190</v>
      </c>
      <c r="Y11" s="31" t="s">
        <v>19</v>
      </c>
      <c r="Z11" s="31" t="s">
        <v>20</v>
      </c>
      <c r="AA11" s="31" t="s">
        <v>21</v>
      </c>
      <c r="AB11" s="31" t="s">
        <v>22</v>
      </c>
      <c r="AC11" s="31" t="s">
        <v>23</v>
      </c>
      <c r="AD11" s="31" t="s">
        <v>24</v>
      </c>
      <c r="AE11" s="95" t="s">
        <v>25</v>
      </c>
      <c r="AI11" s="44"/>
      <c r="AJ11" s="102" t="s">
        <v>183</v>
      </c>
      <c r="AK11" s="4">
        <v>2</v>
      </c>
      <c r="AL11" s="4">
        <v>2</v>
      </c>
      <c r="AM11" s="4">
        <v>3</v>
      </c>
      <c r="AN11" s="4">
        <v>2</v>
      </c>
      <c r="AO11" s="3"/>
      <c r="AP11" s="3"/>
      <c r="AQ11" s="8"/>
      <c r="AS11" s="12" t="s">
        <v>21</v>
      </c>
      <c r="AT11" s="40" t="s">
        <v>188</v>
      </c>
      <c r="AU11" s="4"/>
      <c r="AV11" s="18">
        <f>AM33</f>
        <v>1</v>
      </c>
      <c r="AW11" s="4">
        <f>AM34</f>
        <v>1</v>
      </c>
      <c r="AX11" s="4">
        <f>AM35</f>
        <v>2</v>
      </c>
      <c r="AY11" s="10">
        <f>AM36</f>
        <v>2</v>
      </c>
    </row>
    <row r="12" spans="1:53" x14ac:dyDescent="0.2">
      <c r="A12" s="18" t="s">
        <v>175</v>
      </c>
      <c r="B12" s="3">
        <f>POISSON($A10,B$6,TRUE)</f>
        <v>0.19914827347145578</v>
      </c>
      <c r="C12" s="3">
        <f t="shared" ref="C12:H12" si="4">POISSON($A10,C$6,TRUE)</f>
        <v>9.1578194443670893E-2</v>
      </c>
      <c r="D12" s="3">
        <f t="shared" si="4"/>
        <v>0.19914827347145578</v>
      </c>
      <c r="E12" s="3">
        <f t="shared" si="4"/>
        <v>9.1578194443670893E-2</v>
      </c>
      <c r="F12" s="3">
        <f t="shared" si="4"/>
        <v>1.7351265236664509E-2</v>
      </c>
      <c r="G12" s="3">
        <f t="shared" si="4"/>
        <v>7.2950557244361299E-3</v>
      </c>
      <c r="H12" s="10">
        <f t="shared" si="4"/>
        <v>1</v>
      </c>
      <c r="J12" s="5"/>
      <c r="K12" s="102" t="s">
        <v>178</v>
      </c>
      <c r="L12" s="3" t="b">
        <f t="shared" ref="L12:Q12" si="5">B15&gt;$K$3</f>
        <v>1</v>
      </c>
      <c r="M12" s="3" t="b">
        <f t="shared" si="5"/>
        <v>0</v>
      </c>
      <c r="N12" s="3" t="b">
        <f t="shared" si="5"/>
        <v>0</v>
      </c>
      <c r="O12" s="3" t="b">
        <f t="shared" si="5"/>
        <v>0</v>
      </c>
      <c r="P12" s="3" t="b">
        <f t="shared" si="5"/>
        <v>0</v>
      </c>
      <c r="Q12" s="3" t="b">
        <f t="shared" si="5"/>
        <v>0</v>
      </c>
      <c r="R12" s="3"/>
      <c r="S12" s="8">
        <v>2</v>
      </c>
      <c r="U12" s="5"/>
      <c r="V12" s="3"/>
      <c r="W12" s="3"/>
      <c r="X12" s="33" t="s">
        <v>174</v>
      </c>
      <c r="Y12" s="31">
        <f t="shared" ref="Y12:AE13" si="6">L5</f>
        <v>2</v>
      </c>
      <c r="Z12" s="31">
        <f t="shared" si="6"/>
        <v>4</v>
      </c>
      <c r="AA12" s="31">
        <f t="shared" si="6"/>
        <v>4</v>
      </c>
      <c r="AB12" s="31">
        <f t="shared" si="6"/>
        <v>4</v>
      </c>
      <c r="AC12" s="31">
        <f t="shared" si="6"/>
        <v>5</v>
      </c>
      <c r="AD12" s="31">
        <f t="shared" si="6"/>
        <v>7</v>
      </c>
      <c r="AE12" s="95">
        <f t="shared" si="6"/>
        <v>0</v>
      </c>
      <c r="AI12" s="44"/>
      <c r="AJ12" s="102" t="s">
        <v>184</v>
      </c>
      <c r="AK12" s="4">
        <v>2</v>
      </c>
      <c r="AL12" s="4">
        <v>2</v>
      </c>
      <c r="AM12" s="4">
        <v>3</v>
      </c>
      <c r="AN12" s="4">
        <v>2</v>
      </c>
      <c r="AO12" s="3"/>
      <c r="AP12" s="3"/>
      <c r="AQ12" s="8"/>
      <c r="AS12" s="12" t="s">
        <v>21</v>
      </c>
      <c r="AT12" s="40" t="s">
        <v>200</v>
      </c>
      <c r="AU12" s="4"/>
      <c r="AV12" s="18">
        <f>AM37</f>
        <v>1</v>
      </c>
      <c r="AW12" s="4">
        <f>AM38</f>
        <v>0</v>
      </c>
      <c r="AX12" s="4">
        <f>AM39</f>
        <v>3</v>
      </c>
      <c r="AY12" s="10">
        <f>AM40</f>
        <v>2</v>
      </c>
    </row>
    <row r="13" spans="1:53" x14ac:dyDescent="0.2">
      <c r="A13" s="18"/>
      <c r="B13" s="3"/>
      <c r="C13" s="3"/>
      <c r="D13" s="3"/>
      <c r="E13" s="3"/>
      <c r="F13" s="3"/>
      <c r="G13" s="3"/>
      <c r="H13" s="10"/>
      <c r="J13" s="5"/>
      <c r="K13" s="102" t="s">
        <v>179</v>
      </c>
      <c r="L13" s="3" t="b">
        <f t="shared" ref="L13:Q13" si="7">B19&gt;$K$3</f>
        <v>1</v>
      </c>
      <c r="M13" s="3" t="b">
        <f t="shared" si="7"/>
        <v>0</v>
      </c>
      <c r="N13" s="3" t="b">
        <f t="shared" si="7"/>
        <v>0</v>
      </c>
      <c r="O13" s="3" t="b">
        <f t="shared" si="7"/>
        <v>0</v>
      </c>
      <c r="P13" s="3" t="b">
        <f t="shared" si="7"/>
        <v>0</v>
      </c>
      <c r="Q13" s="3" t="b">
        <f t="shared" si="7"/>
        <v>0</v>
      </c>
      <c r="R13" s="3"/>
      <c r="S13" s="8">
        <v>3</v>
      </c>
      <c r="U13" s="5"/>
      <c r="V13" s="3"/>
      <c r="W13" s="3"/>
      <c r="X13" s="33" t="s">
        <v>175</v>
      </c>
      <c r="Y13" s="31">
        <f t="shared" si="6"/>
        <v>5</v>
      </c>
      <c r="Z13" s="31">
        <f t="shared" si="6"/>
        <v>7</v>
      </c>
      <c r="AA13" s="31">
        <f t="shared" si="6"/>
        <v>5</v>
      </c>
      <c r="AB13" s="31">
        <f t="shared" si="6"/>
        <v>7</v>
      </c>
      <c r="AC13" s="31">
        <f t="shared" si="6"/>
        <v>9</v>
      </c>
      <c r="AD13" s="31">
        <f t="shared" si="6"/>
        <v>10</v>
      </c>
      <c r="AE13" s="95">
        <f t="shared" si="6"/>
        <v>0</v>
      </c>
      <c r="AI13" s="44"/>
      <c r="AJ13" s="102" t="s">
        <v>185</v>
      </c>
      <c r="AK13" s="4">
        <v>2</v>
      </c>
      <c r="AL13" s="4">
        <v>2</v>
      </c>
      <c r="AM13" s="4">
        <v>3</v>
      </c>
      <c r="AN13" s="4">
        <v>2</v>
      </c>
      <c r="AO13" s="3"/>
      <c r="AP13" s="3"/>
      <c r="AQ13" s="8"/>
      <c r="AS13" s="12" t="s">
        <v>22</v>
      </c>
      <c r="AT13" s="40" t="s">
        <v>187</v>
      </c>
      <c r="AU13" s="4"/>
      <c r="AV13" s="18">
        <f>AN29</f>
        <v>2</v>
      </c>
      <c r="AW13" s="4">
        <f>AN30</f>
        <v>1</v>
      </c>
      <c r="AX13" s="4">
        <f>AN31</f>
        <v>2</v>
      </c>
      <c r="AY13" s="10">
        <f>AN32</f>
        <v>1</v>
      </c>
    </row>
    <row r="14" spans="1:53" x14ac:dyDescent="0.2">
      <c r="A14" s="18">
        <v>2</v>
      </c>
      <c r="B14" s="4" t="s">
        <v>19</v>
      </c>
      <c r="C14" s="4" t="s">
        <v>20</v>
      </c>
      <c r="D14" s="4" t="s">
        <v>21</v>
      </c>
      <c r="E14" s="4" t="s">
        <v>22</v>
      </c>
      <c r="F14" s="4" t="s">
        <v>23</v>
      </c>
      <c r="G14" s="4" t="s">
        <v>24</v>
      </c>
      <c r="H14" s="10" t="s">
        <v>25</v>
      </c>
      <c r="J14" s="5"/>
      <c r="K14" s="102" t="s">
        <v>180</v>
      </c>
      <c r="L14" s="3" t="b">
        <f t="shared" ref="L14:Q14" si="8">B23&gt;$K$3</f>
        <v>1</v>
      </c>
      <c r="M14" s="3" t="b">
        <f t="shared" si="8"/>
        <v>1</v>
      </c>
      <c r="N14" s="3" t="b">
        <f t="shared" si="8"/>
        <v>1</v>
      </c>
      <c r="O14" s="3" t="b">
        <f t="shared" si="8"/>
        <v>1</v>
      </c>
      <c r="P14" s="3" t="b">
        <f t="shared" si="8"/>
        <v>0</v>
      </c>
      <c r="Q14" s="3" t="b">
        <f t="shared" si="8"/>
        <v>0</v>
      </c>
      <c r="R14" s="3"/>
      <c r="S14" s="8">
        <v>4</v>
      </c>
      <c r="U14" s="5"/>
      <c r="V14" s="3"/>
      <c r="W14" s="3"/>
      <c r="X14" s="4"/>
      <c r="Y14" s="4"/>
      <c r="Z14" s="4"/>
      <c r="AA14" s="4"/>
      <c r="AB14" s="4"/>
      <c r="AC14" s="4"/>
      <c r="AD14" s="4"/>
      <c r="AE14" s="10"/>
      <c r="AI14" s="44"/>
      <c r="AJ14" s="102" t="s">
        <v>186</v>
      </c>
      <c r="AK14" s="4">
        <v>2</v>
      </c>
      <c r="AL14" s="4">
        <v>2</v>
      </c>
      <c r="AM14" s="4">
        <v>3</v>
      </c>
      <c r="AN14" s="4">
        <v>2</v>
      </c>
      <c r="AO14" s="3"/>
      <c r="AP14" s="3"/>
      <c r="AQ14" s="8"/>
      <c r="AS14" s="12" t="s">
        <v>22</v>
      </c>
      <c r="AT14" s="40" t="s">
        <v>188</v>
      </c>
      <c r="AU14" s="4"/>
      <c r="AV14" s="18">
        <f>AN33</f>
        <v>2</v>
      </c>
      <c r="AW14" s="4">
        <f>AN34</f>
        <v>2</v>
      </c>
      <c r="AX14" s="4">
        <f>AN35</f>
        <v>3</v>
      </c>
      <c r="AY14" s="10">
        <f>AN36</f>
        <v>2</v>
      </c>
    </row>
    <row r="15" spans="1:53" x14ac:dyDescent="0.2">
      <c r="A15" s="97" t="s">
        <v>174</v>
      </c>
      <c r="B15" s="3">
        <f>POISSON($A14,B$5,TRUE)</f>
        <v>0.91969860292860584</v>
      </c>
      <c r="C15" s="3">
        <f t="shared" ref="C15:H15" si="9">POISSON($A14,C$5,TRUE)</f>
        <v>0.6766764161830634</v>
      </c>
      <c r="D15" s="3">
        <f t="shared" si="9"/>
        <v>0.6766764161830634</v>
      </c>
      <c r="E15" s="3">
        <f t="shared" si="9"/>
        <v>0.6766764161830634</v>
      </c>
      <c r="F15" s="3">
        <f t="shared" si="9"/>
        <v>0.42319008112684342</v>
      </c>
      <c r="G15" s="3">
        <f t="shared" si="9"/>
        <v>0.23810330555354431</v>
      </c>
      <c r="H15" s="10">
        <f t="shared" si="9"/>
        <v>1</v>
      </c>
      <c r="J15" s="5"/>
      <c r="K15" s="102" t="s">
        <v>181</v>
      </c>
      <c r="L15" s="3" t="b">
        <f t="shared" ref="L15:Q15" si="10">B27&gt;$K$3</f>
        <v>1</v>
      </c>
      <c r="M15" s="3" t="b">
        <f t="shared" si="10"/>
        <v>1</v>
      </c>
      <c r="N15" s="3" t="b">
        <f t="shared" si="10"/>
        <v>1</v>
      </c>
      <c r="O15" s="3" t="b">
        <f t="shared" si="10"/>
        <v>1</v>
      </c>
      <c r="P15" s="3" t="b">
        <f t="shared" si="10"/>
        <v>1</v>
      </c>
      <c r="Q15" s="3" t="b">
        <f t="shared" si="10"/>
        <v>0</v>
      </c>
      <c r="R15" s="3"/>
      <c r="S15" s="8">
        <v>5</v>
      </c>
      <c r="U15" s="5" t="s">
        <v>254</v>
      </c>
      <c r="V15" s="3"/>
      <c r="W15" s="3"/>
      <c r="X15" s="31" t="s">
        <v>192</v>
      </c>
      <c r="Y15" s="31" t="s">
        <v>19</v>
      </c>
      <c r="Z15" s="31" t="s">
        <v>20</v>
      </c>
      <c r="AA15" s="31" t="s">
        <v>21</v>
      </c>
      <c r="AB15" s="31" t="s">
        <v>22</v>
      </c>
      <c r="AC15" s="31" t="s">
        <v>23</v>
      </c>
      <c r="AD15" s="31" t="s">
        <v>24</v>
      </c>
      <c r="AE15" s="95" t="s">
        <v>25</v>
      </c>
      <c r="AI15" s="44"/>
      <c r="AJ15" s="3"/>
      <c r="AK15" s="4" t="s">
        <v>0</v>
      </c>
      <c r="AL15" s="4" t="s">
        <v>1</v>
      </c>
      <c r="AM15" s="4" t="s">
        <v>2</v>
      </c>
      <c r="AN15" s="4" t="s">
        <v>3</v>
      </c>
      <c r="AO15" s="3"/>
      <c r="AP15" s="3"/>
      <c r="AQ15" s="8"/>
      <c r="AS15" s="12" t="s">
        <v>23</v>
      </c>
      <c r="AT15" s="40" t="s">
        <v>187</v>
      </c>
      <c r="AU15" s="4"/>
      <c r="AV15" s="18">
        <f>AO29</f>
        <v>2</v>
      </c>
      <c r="AW15" s="4">
        <f>AO30</f>
        <v>1</v>
      </c>
      <c r="AX15" s="4">
        <f>AO31</f>
        <v>2</v>
      </c>
      <c r="AY15" s="10">
        <f>AO32</f>
        <v>2</v>
      </c>
    </row>
    <row r="16" spans="1:53" x14ac:dyDescent="0.2">
      <c r="A16" s="18" t="s">
        <v>175</v>
      </c>
      <c r="B16" s="3">
        <f>POISSON($A14,B$6,TRUE)</f>
        <v>0.42319008112684342</v>
      </c>
      <c r="C16" s="3">
        <f t="shared" ref="C16:H16" si="11">POISSON($A14,C$6,TRUE)</f>
        <v>0.23810330555354431</v>
      </c>
      <c r="D16" s="3">
        <f t="shared" si="11"/>
        <v>0.42319008112684342</v>
      </c>
      <c r="E16" s="3">
        <f t="shared" si="11"/>
        <v>0.23810330555354431</v>
      </c>
      <c r="F16" s="3">
        <f t="shared" si="11"/>
        <v>6.196880441665896E-2</v>
      </c>
      <c r="G16" s="3">
        <f t="shared" si="11"/>
        <v>2.9636163880521777E-2</v>
      </c>
      <c r="H16" s="10">
        <f t="shared" si="11"/>
        <v>1</v>
      </c>
      <c r="J16" s="5"/>
      <c r="K16" s="102" t="s">
        <v>182</v>
      </c>
      <c r="L16" s="3" t="b">
        <f t="shared" ref="L16:Q16" si="12">B31&gt;$K$3</f>
        <v>1</v>
      </c>
      <c r="M16" s="3" t="b">
        <f t="shared" si="12"/>
        <v>1</v>
      </c>
      <c r="N16" s="3" t="b">
        <f t="shared" si="12"/>
        <v>1</v>
      </c>
      <c r="O16" s="3" t="b">
        <f t="shared" si="12"/>
        <v>1</v>
      </c>
      <c r="P16" s="3" t="b">
        <f t="shared" si="12"/>
        <v>1</v>
      </c>
      <c r="Q16" s="3" t="b">
        <f t="shared" si="12"/>
        <v>0</v>
      </c>
      <c r="R16" s="3"/>
      <c r="S16" s="8">
        <v>6</v>
      </c>
      <c r="U16" s="5"/>
      <c r="V16" s="3"/>
      <c r="W16" s="3"/>
      <c r="X16" s="33" t="s">
        <v>174</v>
      </c>
      <c r="Y16" s="31">
        <v>10</v>
      </c>
      <c r="Z16" s="31">
        <v>10</v>
      </c>
      <c r="AA16" s="31">
        <v>10</v>
      </c>
      <c r="AB16" s="31">
        <v>10</v>
      </c>
      <c r="AC16" s="31">
        <v>10</v>
      </c>
      <c r="AD16" s="31">
        <v>10</v>
      </c>
      <c r="AE16" s="95">
        <v>0</v>
      </c>
      <c r="AI16" s="44" t="s">
        <v>195</v>
      </c>
      <c r="AJ16" s="102" t="s">
        <v>177</v>
      </c>
      <c r="AK16" s="4">
        <v>1</v>
      </c>
      <c r="AL16" s="4">
        <v>0</v>
      </c>
      <c r="AM16" s="4">
        <v>1</v>
      </c>
      <c r="AN16" s="4">
        <v>1</v>
      </c>
      <c r="AO16" s="3"/>
      <c r="AP16" s="3"/>
      <c r="AQ16" s="8"/>
      <c r="AS16" s="12" t="s">
        <v>23</v>
      </c>
      <c r="AT16" s="40" t="s">
        <v>188</v>
      </c>
      <c r="AU16" s="4"/>
      <c r="AV16" s="18">
        <f>AO33</f>
        <v>2</v>
      </c>
      <c r="AW16" s="4">
        <f>AO34</f>
        <v>2</v>
      </c>
      <c r="AX16" s="4">
        <f>AO35</f>
        <v>3</v>
      </c>
      <c r="AY16" s="10">
        <f>AO36</f>
        <v>2</v>
      </c>
      <c r="BA16" s="129"/>
    </row>
    <row r="17" spans="1:51" x14ac:dyDescent="0.2">
      <c r="A17" s="18"/>
      <c r="B17" s="3"/>
      <c r="C17" s="3"/>
      <c r="D17" s="3"/>
      <c r="E17" s="3"/>
      <c r="F17" s="3"/>
      <c r="G17" s="3"/>
      <c r="H17" s="10"/>
      <c r="J17" s="5"/>
      <c r="K17" s="102" t="s">
        <v>183</v>
      </c>
      <c r="L17" s="3" t="b">
        <f t="shared" ref="L17:Q17" si="13">B35&gt;$K$3</f>
        <v>1</v>
      </c>
      <c r="M17" s="3" t="b">
        <f t="shared" si="13"/>
        <v>1</v>
      </c>
      <c r="N17" s="3" t="b">
        <f t="shared" si="13"/>
        <v>1</v>
      </c>
      <c r="O17" s="3" t="b">
        <f t="shared" si="13"/>
        <v>1</v>
      </c>
      <c r="P17" s="3" t="b">
        <f t="shared" si="13"/>
        <v>1</v>
      </c>
      <c r="Q17" s="3" t="b">
        <f t="shared" si="13"/>
        <v>1</v>
      </c>
      <c r="R17" s="3"/>
      <c r="S17" s="8">
        <v>7</v>
      </c>
      <c r="U17" s="5"/>
      <c r="V17" s="3"/>
      <c r="W17" s="3"/>
      <c r="X17" s="33" t="s">
        <v>175</v>
      </c>
      <c r="Y17" s="31">
        <v>10</v>
      </c>
      <c r="Z17" s="31">
        <v>10</v>
      </c>
      <c r="AA17" s="31">
        <v>10</v>
      </c>
      <c r="AB17" s="31">
        <v>10</v>
      </c>
      <c r="AC17" s="31">
        <v>10</v>
      </c>
      <c r="AD17" s="31">
        <v>10</v>
      </c>
      <c r="AE17" s="95">
        <v>0</v>
      </c>
      <c r="AI17" s="44"/>
      <c r="AJ17" s="102" t="s">
        <v>178</v>
      </c>
      <c r="AK17" s="4">
        <v>1</v>
      </c>
      <c r="AL17" s="4">
        <v>0</v>
      </c>
      <c r="AM17" s="4">
        <v>1</v>
      </c>
      <c r="AN17" s="4">
        <v>1</v>
      </c>
      <c r="AO17" s="3"/>
      <c r="AP17" s="3"/>
      <c r="AQ17" s="8"/>
      <c r="AS17" s="12" t="s">
        <v>23</v>
      </c>
      <c r="AT17" s="40" t="s">
        <v>200</v>
      </c>
      <c r="AU17" s="4"/>
      <c r="AV17" s="18">
        <f>AO37</f>
        <v>1</v>
      </c>
      <c r="AW17" s="4">
        <f>AO38</f>
        <v>0</v>
      </c>
      <c r="AX17" s="4">
        <f>AO39</f>
        <v>3</v>
      </c>
      <c r="AY17" s="10">
        <f>AO40</f>
        <v>2</v>
      </c>
    </row>
    <row r="18" spans="1:51" x14ac:dyDescent="0.2">
      <c r="A18" s="18">
        <v>3</v>
      </c>
      <c r="B18" s="4" t="s">
        <v>19</v>
      </c>
      <c r="C18" s="4" t="s">
        <v>20</v>
      </c>
      <c r="D18" s="4" t="s">
        <v>21</v>
      </c>
      <c r="E18" s="4" t="s">
        <v>22</v>
      </c>
      <c r="F18" s="4" t="s">
        <v>23</v>
      </c>
      <c r="G18" s="4" t="s">
        <v>24</v>
      </c>
      <c r="H18" s="10" t="s">
        <v>25</v>
      </c>
      <c r="J18" s="5"/>
      <c r="K18" s="102" t="s">
        <v>184</v>
      </c>
      <c r="L18" s="3" t="b">
        <f t="shared" ref="L18:Q18" si="14">B39&gt;$K$3</f>
        <v>1</v>
      </c>
      <c r="M18" s="3" t="b">
        <f t="shared" si="14"/>
        <v>1</v>
      </c>
      <c r="N18" s="3" t="b">
        <f t="shared" si="14"/>
        <v>1</v>
      </c>
      <c r="O18" s="3" t="b">
        <f t="shared" si="14"/>
        <v>1</v>
      </c>
      <c r="P18" s="3" t="b">
        <f t="shared" si="14"/>
        <v>1</v>
      </c>
      <c r="Q18" s="3" t="b">
        <f t="shared" si="14"/>
        <v>1</v>
      </c>
      <c r="R18" s="3"/>
      <c r="S18" s="8">
        <v>8</v>
      </c>
      <c r="U18" s="5"/>
      <c r="V18" s="3"/>
      <c r="W18" s="3"/>
      <c r="X18" s="4"/>
      <c r="Y18" s="4"/>
      <c r="Z18" s="4"/>
      <c r="AA18" s="4"/>
      <c r="AB18" s="4"/>
      <c r="AC18" s="4"/>
      <c r="AD18" s="4"/>
      <c r="AE18" s="10"/>
      <c r="AI18" s="44"/>
      <c r="AJ18" s="102" t="s">
        <v>179</v>
      </c>
      <c r="AK18" s="4">
        <v>1</v>
      </c>
      <c r="AL18" s="4">
        <v>0</v>
      </c>
      <c r="AM18" s="4">
        <v>1</v>
      </c>
      <c r="AN18" s="4">
        <v>1</v>
      </c>
      <c r="AO18" s="3"/>
      <c r="AP18" s="3"/>
      <c r="AQ18" s="8"/>
      <c r="AS18" s="12" t="s">
        <v>24</v>
      </c>
      <c r="AT18" s="40" t="s">
        <v>187</v>
      </c>
      <c r="AU18" s="4"/>
      <c r="AV18" s="18">
        <f>AP29</f>
        <v>2</v>
      </c>
      <c r="AW18" s="4">
        <f>AP30</f>
        <v>2</v>
      </c>
      <c r="AX18" s="4">
        <f>AP31</f>
        <v>3</v>
      </c>
      <c r="AY18" s="10">
        <f>AP32</f>
        <v>2</v>
      </c>
    </row>
    <row r="19" spans="1:51" x14ac:dyDescent="0.2">
      <c r="A19" s="97" t="s">
        <v>174</v>
      </c>
      <c r="B19" s="3">
        <f>POISSON($A18,B$5,TRUE)</f>
        <v>0.98101184312384615</v>
      </c>
      <c r="C19" s="3">
        <f t="shared" ref="C19:H19" si="15">POISSON($A18,C$5,TRUE)</f>
        <v>0.85712346049854693</v>
      </c>
      <c r="D19" s="3">
        <f t="shared" si="15"/>
        <v>0.85712346049854693</v>
      </c>
      <c r="E19" s="3">
        <f t="shared" si="15"/>
        <v>0.85712346049854693</v>
      </c>
      <c r="F19" s="3">
        <f t="shared" si="15"/>
        <v>0.64723188878223126</v>
      </c>
      <c r="G19" s="3">
        <f t="shared" si="15"/>
        <v>0.43347012036670896</v>
      </c>
      <c r="H19" s="10">
        <f t="shared" si="15"/>
        <v>1</v>
      </c>
      <c r="J19" s="5"/>
      <c r="K19" s="102" t="s">
        <v>185</v>
      </c>
      <c r="L19" s="3" t="b">
        <f t="shared" ref="L19:Q19" si="16">B22&gt;$K$3</f>
        <v>1</v>
      </c>
      <c r="M19" s="3" t="b">
        <f t="shared" si="16"/>
        <v>1</v>
      </c>
      <c r="N19" s="3" t="b">
        <f t="shared" si="16"/>
        <v>1</v>
      </c>
      <c r="O19" s="3" t="b">
        <f t="shared" si="16"/>
        <v>1</v>
      </c>
      <c r="P19" s="3" t="b">
        <f t="shared" si="16"/>
        <v>1</v>
      </c>
      <c r="Q19" s="3" t="b">
        <f t="shared" si="16"/>
        <v>1</v>
      </c>
      <c r="R19" s="3"/>
      <c r="S19" s="8">
        <v>9</v>
      </c>
      <c r="U19" s="5"/>
      <c r="V19" s="3"/>
      <c r="W19" s="3"/>
      <c r="X19" s="31" t="s">
        <v>204</v>
      </c>
      <c r="Y19" s="31" t="s">
        <v>19</v>
      </c>
      <c r="Z19" s="31" t="s">
        <v>20</v>
      </c>
      <c r="AA19" s="31" t="s">
        <v>21</v>
      </c>
      <c r="AB19" s="31" t="s">
        <v>22</v>
      </c>
      <c r="AC19" s="31" t="s">
        <v>23</v>
      </c>
      <c r="AD19" s="31" t="s">
        <v>24</v>
      </c>
      <c r="AE19" s="95" t="s">
        <v>25</v>
      </c>
      <c r="AI19" s="44"/>
      <c r="AJ19" s="102" t="s">
        <v>180</v>
      </c>
      <c r="AK19" s="4">
        <v>1</v>
      </c>
      <c r="AL19" s="4">
        <v>0</v>
      </c>
      <c r="AM19" s="4">
        <v>2</v>
      </c>
      <c r="AN19" s="4">
        <v>1</v>
      </c>
      <c r="AO19" s="3"/>
      <c r="AP19" s="3"/>
      <c r="AQ19" s="8"/>
      <c r="AS19" s="12" t="s">
        <v>24</v>
      </c>
      <c r="AT19" s="40" t="s">
        <v>188</v>
      </c>
      <c r="AU19" s="4"/>
      <c r="AV19" s="18">
        <f>AP33</f>
        <v>2</v>
      </c>
      <c r="AW19" s="4">
        <f>AP34</f>
        <v>2</v>
      </c>
      <c r="AX19" s="4">
        <f>AP35</f>
        <v>3</v>
      </c>
      <c r="AY19" s="10">
        <f>AP36</f>
        <v>2</v>
      </c>
    </row>
    <row r="20" spans="1:51" ht="16" thickBot="1" x14ac:dyDescent="0.25">
      <c r="A20" s="18" t="s">
        <v>175</v>
      </c>
      <c r="B20" s="3">
        <f>POISSON($A18,B$6,TRUE)</f>
        <v>0.64723188878223126</v>
      </c>
      <c r="C20" s="3">
        <f t="shared" ref="C20:H20" si="17">POISSON($A18,C$6,TRUE)</f>
        <v>0.43347012036670896</v>
      </c>
      <c r="D20" s="3">
        <f t="shared" si="17"/>
        <v>0.64723188878223126</v>
      </c>
      <c r="E20" s="3">
        <f t="shared" si="17"/>
        <v>0.43347012036670896</v>
      </c>
      <c r="F20" s="3">
        <f t="shared" si="17"/>
        <v>0.15120388277664787</v>
      </c>
      <c r="G20" s="3">
        <f t="shared" si="17"/>
        <v>8.1765416244721612E-2</v>
      </c>
      <c r="H20" s="10">
        <f t="shared" si="17"/>
        <v>1</v>
      </c>
      <c r="J20" s="5"/>
      <c r="K20" s="102" t="s">
        <v>186</v>
      </c>
      <c r="L20" s="3" t="b">
        <f t="shared" ref="L20:Q20" si="18">B47&gt;$K$3</f>
        <v>1</v>
      </c>
      <c r="M20" s="3" t="b">
        <f t="shared" si="18"/>
        <v>1</v>
      </c>
      <c r="N20" s="3" t="b">
        <f t="shared" si="18"/>
        <v>1</v>
      </c>
      <c r="O20" s="3" t="b">
        <f t="shared" si="18"/>
        <v>1</v>
      </c>
      <c r="P20" s="3" t="b">
        <f t="shared" si="18"/>
        <v>1</v>
      </c>
      <c r="Q20" s="3" t="b">
        <f t="shared" si="18"/>
        <v>1</v>
      </c>
      <c r="R20" s="3"/>
      <c r="S20" s="8">
        <v>10</v>
      </c>
      <c r="U20" s="5" t="s">
        <v>328</v>
      </c>
      <c r="V20" s="3"/>
      <c r="W20" s="3"/>
      <c r="X20" s="33" t="s">
        <v>174</v>
      </c>
      <c r="Y20" s="31">
        <f>Y12+Y5</f>
        <v>10</v>
      </c>
      <c r="Z20" s="31">
        <f t="shared" ref="Z20:AE20" si="19">Z12+Z5</f>
        <v>6</v>
      </c>
      <c r="AA20" s="31">
        <f t="shared" si="19"/>
        <v>10</v>
      </c>
      <c r="AB20" s="31">
        <f t="shared" si="19"/>
        <v>8</v>
      </c>
      <c r="AC20" s="31">
        <f t="shared" si="19"/>
        <v>10</v>
      </c>
      <c r="AD20" s="31">
        <f t="shared" si="19"/>
        <v>10</v>
      </c>
      <c r="AE20" s="95">
        <f t="shared" si="19"/>
        <v>0</v>
      </c>
      <c r="AI20" s="44"/>
      <c r="AJ20" s="102" t="s">
        <v>181</v>
      </c>
      <c r="AK20" s="4">
        <v>1</v>
      </c>
      <c r="AL20" s="4">
        <v>0</v>
      </c>
      <c r="AM20" s="4">
        <v>2</v>
      </c>
      <c r="AN20" s="4">
        <v>1</v>
      </c>
      <c r="AO20" s="3"/>
      <c r="AP20" s="3"/>
      <c r="AQ20" s="8"/>
      <c r="AS20" s="12" t="s">
        <v>25</v>
      </c>
      <c r="AT20" s="40" t="s">
        <v>200</v>
      </c>
      <c r="AU20" s="4"/>
      <c r="AV20" s="19">
        <v>1</v>
      </c>
      <c r="AW20" s="52"/>
      <c r="AX20" s="52"/>
      <c r="AY20" s="11"/>
    </row>
    <row r="21" spans="1:51" x14ac:dyDescent="0.2">
      <c r="A21" s="18"/>
      <c r="B21" s="3"/>
      <c r="C21" s="3"/>
      <c r="D21" s="3"/>
      <c r="E21" s="3"/>
      <c r="F21" s="3"/>
      <c r="G21" s="3"/>
      <c r="H21" s="10"/>
      <c r="J21" s="5"/>
      <c r="K21" s="3"/>
      <c r="L21" s="3"/>
      <c r="M21" s="3"/>
      <c r="N21" s="3"/>
      <c r="O21" s="3"/>
      <c r="P21" s="3"/>
      <c r="Q21" s="3"/>
      <c r="R21" s="3"/>
      <c r="S21" s="8"/>
      <c r="U21" s="5"/>
      <c r="V21" s="3"/>
      <c r="W21" s="3"/>
      <c r="X21" s="33" t="s">
        <v>175</v>
      </c>
      <c r="Y21" s="31">
        <f>Y6+Y13</f>
        <v>5</v>
      </c>
      <c r="Z21" s="31">
        <f t="shared" ref="Z21:AE21" si="20">Z6+Z13</f>
        <v>7</v>
      </c>
      <c r="AA21" s="31">
        <f t="shared" si="20"/>
        <v>5</v>
      </c>
      <c r="AB21" s="31">
        <f t="shared" si="20"/>
        <v>7</v>
      </c>
      <c r="AC21" s="31">
        <f t="shared" si="20"/>
        <v>10</v>
      </c>
      <c r="AD21" s="31">
        <f t="shared" si="20"/>
        <v>10</v>
      </c>
      <c r="AE21" s="95">
        <f t="shared" si="20"/>
        <v>0</v>
      </c>
      <c r="AI21" s="44"/>
      <c r="AJ21" s="102" t="s">
        <v>182</v>
      </c>
      <c r="AK21" s="4">
        <v>1</v>
      </c>
      <c r="AL21" s="4">
        <v>0</v>
      </c>
      <c r="AM21" s="4">
        <v>2</v>
      </c>
      <c r="AN21" s="4">
        <v>2</v>
      </c>
      <c r="AO21" s="3"/>
      <c r="AP21" s="3"/>
      <c r="AQ21" s="8"/>
      <c r="AS21" s="5"/>
      <c r="AT21" s="4"/>
      <c r="AU21" s="4"/>
      <c r="AV21" s="4"/>
      <c r="AW21" s="4"/>
      <c r="AX21" s="3"/>
      <c r="AY21" s="8"/>
    </row>
    <row r="22" spans="1:51" ht="16" thickBot="1" x14ac:dyDescent="0.25">
      <c r="A22" s="18">
        <v>4</v>
      </c>
      <c r="B22" s="4" t="s">
        <v>19</v>
      </c>
      <c r="C22" s="4" t="s">
        <v>20</v>
      </c>
      <c r="D22" s="4" t="s">
        <v>21</v>
      </c>
      <c r="E22" s="4" t="s">
        <v>22</v>
      </c>
      <c r="F22" s="4" t="s">
        <v>23</v>
      </c>
      <c r="G22" s="4" t="s">
        <v>24</v>
      </c>
      <c r="H22" s="10" t="s">
        <v>25</v>
      </c>
      <c r="J22" s="5"/>
      <c r="K22" s="3"/>
      <c r="L22" s="3"/>
      <c r="M22" s="3"/>
      <c r="N22" s="3"/>
      <c r="O22" s="3"/>
      <c r="P22" s="3"/>
      <c r="Q22" s="3"/>
      <c r="R22" s="3"/>
      <c r="S22" s="8"/>
      <c r="U22" s="9"/>
      <c r="V22" s="37"/>
      <c r="W22" s="37"/>
      <c r="X22" s="38" t="s">
        <v>195</v>
      </c>
      <c r="Y22" s="39">
        <f>Y9</f>
        <v>9</v>
      </c>
      <c r="Z22" s="39">
        <f t="shared" ref="Z22:AE22" si="21">Z9</f>
        <v>0</v>
      </c>
      <c r="AA22" s="39">
        <f t="shared" si="21"/>
        <v>10</v>
      </c>
      <c r="AB22" s="39">
        <f t="shared" si="21"/>
        <v>0</v>
      </c>
      <c r="AC22" s="39">
        <f t="shared" si="21"/>
        <v>10</v>
      </c>
      <c r="AD22" s="39">
        <f t="shared" si="21"/>
        <v>0</v>
      </c>
      <c r="AE22" s="108">
        <f t="shared" si="21"/>
        <v>0</v>
      </c>
      <c r="AI22" s="44"/>
      <c r="AJ22" s="102" t="s">
        <v>183</v>
      </c>
      <c r="AK22" s="4">
        <v>1</v>
      </c>
      <c r="AL22" s="4">
        <v>0</v>
      </c>
      <c r="AM22" s="4">
        <v>2</v>
      </c>
      <c r="AN22" s="4">
        <v>2</v>
      </c>
      <c r="AO22" s="3"/>
      <c r="AP22" s="3"/>
      <c r="AQ22" s="8"/>
      <c r="AS22" s="5"/>
      <c r="AT22" s="4"/>
      <c r="AU22" s="4"/>
      <c r="AV22" s="4"/>
      <c r="AW22" s="4"/>
      <c r="AX22" s="3"/>
      <c r="AY22" s="8"/>
    </row>
    <row r="23" spans="1:51" x14ac:dyDescent="0.2">
      <c r="A23" s="97" t="s">
        <v>174</v>
      </c>
      <c r="B23" s="3">
        <f>POISSON($A22,B$5,TRUE)</f>
        <v>0.99634015317265634</v>
      </c>
      <c r="C23" s="3">
        <f t="shared" ref="C23:H23" si="22">POISSON($A22,C$5,TRUE)</f>
        <v>0.94734698265628881</v>
      </c>
      <c r="D23" s="3">
        <f t="shared" si="22"/>
        <v>0.94734698265628881</v>
      </c>
      <c r="E23" s="3">
        <f t="shared" si="22"/>
        <v>0.94734698265628881</v>
      </c>
      <c r="F23" s="3">
        <f t="shared" si="22"/>
        <v>0.81526324452377208</v>
      </c>
      <c r="G23" s="3">
        <f t="shared" si="22"/>
        <v>0.62883693517987349</v>
      </c>
      <c r="H23" s="10">
        <f t="shared" si="22"/>
        <v>1</v>
      </c>
      <c r="J23" s="5"/>
      <c r="K23" s="102" t="s">
        <v>324</v>
      </c>
      <c r="L23" s="4" t="s">
        <v>19</v>
      </c>
      <c r="M23" s="4" t="s">
        <v>20</v>
      </c>
      <c r="N23" s="4" t="s">
        <v>21</v>
      </c>
      <c r="O23" s="4" t="s">
        <v>22</v>
      </c>
      <c r="P23" s="4" t="s">
        <v>23</v>
      </c>
      <c r="Q23" s="4" t="s">
        <v>24</v>
      </c>
      <c r="R23" s="4" t="s">
        <v>25</v>
      </c>
      <c r="S23" s="8"/>
      <c r="U23" s="46" t="s">
        <v>255</v>
      </c>
      <c r="V23" s="42"/>
      <c r="W23" s="42"/>
      <c r="X23" s="16"/>
      <c r="Y23" s="16"/>
      <c r="Z23" s="16"/>
      <c r="AA23" s="16"/>
      <c r="AB23" s="16"/>
      <c r="AC23" s="16"/>
      <c r="AD23" s="16"/>
      <c r="AE23" s="17"/>
      <c r="AI23" s="44"/>
      <c r="AJ23" s="102" t="s">
        <v>184</v>
      </c>
      <c r="AK23" s="4">
        <v>1</v>
      </c>
      <c r="AL23" s="4">
        <v>0</v>
      </c>
      <c r="AM23" s="4">
        <v>3</v>
      </c>
      <c r="AN23" s="4">
        <v>2</v>
      </c>
      <c r="AO23" s="3"/>
      <c r="AP23" s="3"/>
      <c r="AQ23" s="8"/>
      <c r="AS23" s="5"/>
      <c r="AT23" s="3"/>
      <c r="AU23" s="3"/>
      <c r="AV23" s="46" t="s">
        <v>207</v>
      </c>
      <c r="AW23" s="42" t="s">
        <v>208</v>
      </c>
      <c r="AX23" s="42"/>
      <c r="AY23" s="43">
        <f>SUM(L5:R6)*0.6*50+SUM(L5:R6)*0.4*3500</f>
        <v>98670</v>
      </c>
    </row>
    <row r="24" spans="1:51" x14ac:dyDescent="0.2">
      <c r="A24" s="18" t="s">
        <v>175</v>
      </c>
      <c r="B24" s="3">
        <f>POISSON($A22,B$6,TRUE)</f>
        <v>0.81526324452377208</v>
      </c>
      <c r="C24" s="3">
        <f t="shared" ref="C24:H24" si="23">POISSON($A22,C$6,TRUE)</f>
        <v>0.62883693517987349</v>
      </c>
      <c r="D24" s="3">
        <f t="shared" si="23"/>
        <v>0.81526324452377208</v>
      </c>
      <c r="E24" s="3">
        <f t="shared" si="23"/>
        <v>0.62883693517987349</v>
      </c>
      <c r="F24" s="3">
        <f t="shared" si="23"/>
        <v>0.28505650031663121</v>
      </c>
      <c r="G24" s="3">
        <f t="shared" si="23"/>
        <v>0.17299160788207132</v>
      </c>
      <c r="H24" s="10">
        <f t="shared" si="23"/>
        <v>1</v>
      </c>
      <c r="J24" s="101" t="s">
        <v>175</v>
      </c>
      <c r="K24" s="102" t="s">
        <v>177</v>
      </c>
      <c r="L24" s="3" t="b">
        <f t="shared" ref="L24:Q24" si="24">B12&gt;$K$3</f>
        <v>0</v>
      </c>
      <c r="M24" s="3" t="b">
        <f t="shared" si="24"/>
        <v>0</v>
      </c>
      <c r="N24" s="3" t="b">
        <f t="shared" si="24"/>
        <v>0</v>
      </c>
      <c r="O24" s="3" t="b">
        <f t="shared" si="24"/>
        <v>0</v>
      </c>
      <c r="P24" s="3" t="b">
        <f t="shared" si="24"/>
        <v>0</v>
      </c>
      <c r="Q24" s="3" t="b">
        <f t="shared" si="24"/>
        <v>0</v>
      </c>
      <c r="R24" s="3"/>
      <c r="S24" s="8">
        <v>1</v>
      </c>
      <c r="U24" s="109">
        <v>0</v>
      </c>
      <c r="V24" s="3"/>
      <c r="W24" s="3"/>
      <c r="X24" s="32" t="s">
        <v>199</v>
      </c>
      <c r="Y24" s="31" t="s">
        <v>19</v>
      </c>
      <c r="Z24" s="31" t="s">
        <v>20</v>
      </c>
      <c r="AA24" s="31" t="s">
        <v>21</v>
      </c>
      <c r="AB24" s="31" t="s">
        <v>22</v>
      </c>
      <c r="AC24" s="31" t="s">
        <v>23</v>
      </c>
      <c r="AD24" s="31" t="s">
        <v>24</v>
      </c>
      <c r="AE24" s="95" t="s">
        <v>25</v>
      </c>
      <c r="AI24" s="44"/>
      <c r="AJ24" s="102" t="s">
        <v>185</v>
      </c>
      <c r="AK24" s="4">
        <v>1</v>
      </c>
      <c r="AL24" s="4">
        <v>0</v>
      </c>
      <c r="AM24" s="4">
        <v>3</v>
      </c>
      <c r="AN24" s="4">
        <v>2</v>
      </c>
      <c r="AO24" s="3"/>
      <c r="AP24" s="3"/>
      <c r="AQ24" s="8"/>
      <c r="AS24" s="5"/>
      <c r="AT24" s="3"/>
      <c r="AU24" s="3"/>
      <c r="AV24" s="5"/>
      <c r="AW24" s="3" t="s">
        <v>209</v>
      </c>
      <c r="AX24" s="3"/>
      <c r="AY24" s="8">
        <f>SUM(Y38:AE38)*500</f>
        <v>14500</v>
      </c>
    </row>
    <row r="25" spans="1:51" ht="16" thickBot="1" x14ac:dyDescent="0.25">
      <c r="A25" s="18"/>
      <c r="B25" s="3"/>
      <c r="C25" s="3"/>
      <c r="D25" s="3"/>
      <c r="E25" s="3"/>
      <c r="F25" s="3"/>
      <c r="G25" s="3"/>
      <c r="H25" s="10"/>
      <c r="J25" s="5"/>
      <c r="K25" s="102" t="s">
        <v>178</v>
      </c>
      <c r="L25" s="3" t="b">
        <f t="shared" ref="L25:Q25" si="25">B16&gt;$K$3</f>
        <v>0</v>
      </c>
      <c r="M25" s="3" t="b">
        <f t="shared" si="25"/>
        <v>0</v>
      </c>
      <c r="N25" s="3" t="b">
        <f t="shared" si="25"/>
        <v>0</v>
      </c>
      <c r="O25" s="3" t="b">
        <f t="shared" si="25"/>
        <v>0</v>
      </c>
      <c r="P25" s="3" t="b">
        <f t="shared" si="25"/>
        <v>0</v>
      </c>
      <c r="Q25" s="3" t="b">
        <f t="shared" si="25"/>
        <v>0</v>
      </c>
      <c r="R25" s="3"/>
      <c r="S25" s="8">
        <v>2</v>
      </c>
      <c r="U25" s="5" t="s">
        <v>256</v>
      </c>
      <c r="V25" s="3"/>
      <c r="W25" s="3"/>
      <c r="X25" s="33" t="s">
        <v>174</v>
      </c>
      <c r="Y25" s="31">
        <f t="shared" ref="Y25:AE26" si="26">ROUND(Y5*(1-$U$24)+0*$U$24,0)</f>
        <v>8</v>
      </c>
      <c r="Z25" s="31">
        <f t="shared" si="26"/>
        <v>2</v>
      </c>
      <c r="AA25" s="31">
        <f t="shared" si="26"/>
        <v>6</v>
      </c>
      <c r="AB25" s="31">
        <f t="shared" si="26"/>
        <v>4</v>
      </c>
      <c r="AC25" s="31">
        <f t="shared" si="26"/>
        <v>5</v>
      </c>
      <c r="AD25" s="31">
        <f t="shared" si="26"/>
        <v>3</v>
      </c>
      <c r="AE25" s="95">
        <f t="shared" si="26"/>
        <v>0</v>
      </c>
      <c r="AI25" s="44"/>
      <c r="AJ25" s="102" t="s">
        <v>186</v>
      </c>
      <c r="AK25" s="4">
        <v>1</v>
      </c>
      <c r="AL25" s="4">
        <v>0</v>
      </c>
      <c r="AM25" s="4">
        <v>3</v>
      </c>
      <c r="AN25" s="4">
        <v>2</v>
      </c>
      <c r="AO25" s="3"/>
      <c r="AP25" s="3"/>
      <c r="AQ25" s="8"/>
      <c r="AS25" s="5"/>
      <c r="AT25" s="3"/>
      <c r="AU25" s="3"/>
      <c r="AV25" s="9"/>
      <c r="AW25" s="37" t="s">
        <v>28</v>
      </c>
      <c r="AX25" s="37"/>
      <c r="AY25" s="45">
        <f>AY23+AY24</f>
        <v>113170</v>
      </c>
    </row>
    <row r="26" spans="1:51" x14ac:dyDescent="0.2">
      <c r="A26" s="18">
        <v>5</v>
      </c>
      <c r="B26" s="4" t="s">
        <v>19</v>
      </c>
      <c r="C26" s="4" t="s">
        <v>20</v>
      </c>
      <c r="D26" s="4" t="s">
        <v>21</v>
      </c>
      <c r="E26" s="4" t="s">
        <v>22</v>
      </c>
      <c r="F26" s="4" t="s">
        <v>23</v>
      </c>
      <c r="G26" s="4" t="s">
        <v>24</v>
      </c>
      <c r="H26" s="10" t="s">
        <v>25</v>
      </c>
      <c r="J26" s="5"/>
      <c r="K26" s="102" t="s">
        <v>179</v>
      </c>
      <c r="L26" s="3" t="b">
        <f t="shared" ref="L26:Q26" si="27">B20&gt;$K$3</f>
        <v>0</v>
      </c>
      <c r="M26" s="3" t="b">
        <f t="shared" si="27"/>
        <v>0</v>
      </c>
      <c r="N26" s="3" t="b">
        <f t="shared" si="27"/>
        <v>0</v>
      </c>
      <c r="O26" s="3" t="b">
        <f t="shared" si="27"/>
        <v>0</v>
      </c>
      <c r="P26" s="3" t="b">
        <f t="shared" si="27"/>
        <v>0</v>
      </c>
      <c r="Q26" s="3" t="b">
        <f t="shared" si="27"/>
        <v>0</v>
      </c>
      <c r="R26" s="3"/>
      <c r="S26" s="8">
        <v>3</v>
      </c>
      <c r="U26" s="110" t="s">
        <v>257</v>
      </c>
      <c r="V26" s="3"/>
      <c r="W26" s="3"/>
      <c r="X26" s="33" t="s">
        <v>175</v>
      </c>
      <c r="Y26" s="31">
        <f t="shared" si="26"/>
        <v>0</v>
      </c>
      <c r="Z26" s="31">
        <f t="shared" si="26"/>
        <v>0</v>
      </c>
      <c r="AA26" s="31">
        <f t="shared" si="26"/>
        <v>0</v>
      </c>
      <c r="AB26" s="31">
        <f t="shared" si="26"/>
        <v>0</v>
      </c>
      <c r="AC26" s="31">
        <f t="shared" si="26"/>
        <v>1</v>
      </c>
      <c r="AD26" s="31">
        <f t="shared" si="26"/>
        <v>0</v>
      </c>
      <c r="AE26" s="95">
        <f t="shared" si="26"/>
        <v>0</v>
      </c>
      <c r="AI26" s="44"/>
      <c r="AJ26" s="3"/>
      <c r="AK26" s="4"/>
      <c r="AL26" s="4"/>
      <c r="AM26" s="4"/>
      <c r="AN26" s="4"/>
      <c r="AO26" s="3"/>
      <c r="AP26" s="3"/>
      <c r="AQ26" s="8"/>
      <c r="AS26" s="5"/>
      <c r="AT26" s="3"/>
      <c r="AU26" s="3"/>
      <c r="AV26" s="3"/>
      <c r="AW26" s="3"/>
      <c r="AX26" s="3"/>
      <c r="AY26" s="8"/>
    </row>
    <row r="27" spans="1:51" x14ac:dyDescent="0.2">
      <c r="A27" s="97" t="s">
        <v>174</v>
      </c>
      <c r="B27" s="3">
        <f>POISSON($A26,B$5,TRUE)</f>
        <v>0.99940581518241833</v>
      </c>
      <c r="C27" s="3">
        <f t="shared" ref="C27:H27" si="28">POISSON($A26,C$5,TRUE)</f>
        <v>0.98343639151938556</v>
      </c>
      <c r="D27" s="3">
        <f t="shared" si="28"/>
        <v>0.98343639151938556</v>
      </c>
      <c r="E27" s="3">
        <f t="shared" si="28"/>
        <v>0.98343639151938556</v>
      </c>
      <c r="F27" s="3">
        <f t="shared" si="28"/>
        <v>0.91608205796869657</v>
      </c>
      <c r="G27" s="3">
        <f t="shared" si="28"/>
        <v>0.78513038703040516</v>
      </c>
      <c r="H27" s="10">
        <f t="shared" si="28"/>
        <v>1</v>
      </c>
      <c r="J27" s="5"/>
      <c r="K27" s="102" t="s">
        <v>180</v>
      </c>
      <c r="L27" s="3" t="b">
        <f t="shared" ref="L27:Q27" si="29">B24&gt;$K$3</f>
        <v>0</v>
      </c>
      <c r="M27" s="3" t="b">
        <f t="shared" si="29"/>
        <v>0</v>
      </c>
      <c r="N27" s="3" t="b">
        <f t="shared" si="29"/>
        <v>0</v>
      </c>
      <c r="O27" s="3" t="b">
        <f t="shared" si="29"/>
        <v>0</v>
      </c>
      <c r="P27" s="3" t="b">
        <f t="shared" si="29"/>
        <v>0</v>
      </c>
      <c r="Q27" s="3" t="b">
        <f t="shared" si="29"/>
        <v>0</v>
      </c>
      <c r="R27" s="3"/>
      <c r="S27" s="8">
        <v>4</v>
      </c>
      <c r="U27" s="5"/>
      <c r="V27" s="3"/>
      <c r="W27" s="3"/>
      <c r="X27" s="4"/>
      <c r="Y27" s="4"/>
      <c r="Z27" s="4"/>
      <c r="AA27" s="4"/>
      <c r="AB27" s="4"/>
      <c r="AC27" s="4"/>
      <c r="AD27" s="4"/>
      <c r="AE27" s="10"/>
      <c r="AI27" s="111" t="s">
        <v>202</v>
      </c>
      <c r="AJ27" s="3"/>
      <c r="AK27" s="4"/>
      <c r="AL27" s="4"/>
      <c r="AM27" s="4"/>
      <c r="AN27" s="4"/>
      <c r="AO27" s="3"/>
      <c r="AP27" s="3"/>
      <c r="AQ27" s="8"/>
      <c r="AS27" s="5"/>
      <c r="AT27" s="3"/>
      <c r="AU27" s="3"/>
      <c r="AV27" s="3"/>
      <c r="AW27" s="3"/>
      <c r="AX27" s="3"/>
      <c r="AY27" s="8"/>
    </row>
    <row r="28" spans="1:51" x14ac:dyDescent="0.2">
      <c r="A28" s="18" t="s">
        <v>175</v>
      </c>
      <c r="B28" s="3">
        <f>POISSON($A26,B$6,TRUE)</f>
        <v>0.91608205796869657</v>
      </c>
      <c r="C28" s="3">
        <f t="shared" ref="C28:H28" si="30">POISSON($A26,C$6,TRUE)</f>
        <v>0.78513038703040516</v>
      </c>
      <c r="D28" s="3">
        <f t="shared" si="30"/>
        <v>0.91608205796869657</v>
      </c>
      <c r="E28" s="3">
        <f t="shared" si="30"/>
        <v>0.78513038703040516</v>
      </c>
      <c r="F28" s="3">
        <f t="shared" si="30"/>
        <v>0.44567964136461113</v>
      </c>
      <c r="G28" s="3">
        <f t="shared" si="30"/>
        <v>0.30070827617436097</v>
      </c>
      <c r="H28" s="10">
        <f t="shared" si="30"/>
        <v>1</v>
      </c>
      <c r="J28" s="5"/>
      <c r="K28" s="102" t="s">
        <v>181</v>
      </c>
      <c r="L28" s="3" t="b">
        <f t="shared" ref="L28:Q28" si="31">B28&gt;$K$3</f>
        <v>1</v>
      </c>
      <c r="M28" s="3" t="b">
        <f t="shared" si="31"/>
        <v>0</v>
      </c>
      <c r="N28" s="3" t="b">
        <f t="shared" si="31"/>
        <v>1</v>
      </c>
      <c r="O28" s="3" t="b">
        <f t="shared" si="31"/>
        <v>0</v>
      </c>
      <c r="P28" s="3" t="b">
        <f t="shared" si="31"/>
        <v>0</v>
      </c>
      <c r="Q28" s="3" t="b">
        <f t="shared" si="31"/>
        <v>0</v>
      </c>
      <c r="R28" s="3"/>
      <c r="S28" s="8">
        <v>5</v>
      </c>
      <c r="U28" s="5" t="s">
        <v>253</v>
      </c>
      <c r="V28" s="3"/>
      <c r="W28" s="3"/>
      <c r="X28" s="31" t="s">
        <v>190</v>
      </c>
      <c r="Y28" s="31" t="s">
        <v>19</v>
      </c>
      <c r="Z28" s="31" t="s">
        <v>20</v>
      </c>
      <c r="AA28" s="31" t="s">
        <v>21</v>
      </c>
      <c r="AB28" s="31" t="s">
        <v>22</v>
      </c>
      <c r="AC28" s="31" t="s">
        <v>23</v>
      </c>
      <c r="AD28" s="31" t="s">
        <v>24</v>
      </c>
      <c r="AE28" s="95" t="s">
        <v>25</v>
      </c>
      <c r="AI28" s="112" t="s">
        <v>203</v>
      </c>
      <c r="AJ28" s="36"/>
      <c r="AK28" s="31" t="s">
        <v>19</v>
      </c>
      <c r="AL28" s="31" t="s">
        <v>20</v>
      </c>
      <c r="AM28" s="31" t="s">
        <v>21</v>
      </c>
      <c r="AN28" s="31" t="s">
        <v>22</v>
      </c>
      <c r="AO28" s="31" t="s">
        <v>23</v>
      </c>
      <c r="AP28" s="31" t="s">
        <v>24</v>
      </c>
      <c r="AQ28" s="95" t="s">
        <v>25</v>
      </c>
      <c r="AS28" s="5"/>
      <c r="AT28" s="3"/>
      <c r="AU28" s="3"/>
      <c r="AV28" s="3"/>
      <c r="AW28" s="3"/>
      <c r="AX28" s="3"/>
      <c r="AY28" s="8"/>
    </row>
    <row r="29" spans="1:51" x14ac:dyDescent="0.2">
      <c r="A29" s="18"/>
      <c r="B29" s="3"/>
      <c r="C29" s="3"/>
      <c r="D29" s="3"/>
      <c r="E29" s="3"/>
      <c r="F29" s="3"/>
      <c r="G29" s="3"/>
      <c r="H29" s="10"/>
      <c r="J29" s="5"/>
      <c r="K29" s="102" t="s">
        <v>182</v>
      </c>
      <c r="L29" s="3" t="b">
        <f t="shared" ref="L29:Q29" si="32">B32&gt;$K$3</f>
        <v>1</v>
      </c>
      <c r="M29" s="3" t="b">
        <f t="shared" si="32"/>
        <v>0</v>
      </c>
      <c r="N29" s="3" t="b">
        <f t="shared" si="32"/>
        <v>1</v>
      </c>
      <c r="O29" s="3" t="b">
        <f t="shared" si="32"/>
        <v>0</v>
      </c>
      <c r="P29" s="3" t="b">
        <f t="shared" si="32"/>
        <v>0</v>
      </c>
      <c r="Q29" s="3" t="b">
        <f t="shared" si="32"/>
        <v>0</v>
      </c>
      <c r="R29" s="3"/>
      <c r="S29" s="8">
        <v>6</v>
      </c>
      <c r="U29" s="5"/>
      <c r="V29" s="3"/>
      <c r="W29" s="3"/>
      <c r="X29" s="33" t="s">
        <v>174</v>
      </c>
      <c r="Y29" s="31">
        <f>L5</f>
        <v>2</v>
      </c>
      <c r="Z29" s="31">
        <f t="shared" ref="Z29:AE29" si="33">M5</f>
        <v>4</v>
      </c>
      <c r="AA29" s="31">
        <f t="shared" si="33"/>
        <v>4</v>
      </c>
      <c r="AB29" s="31">
        <f t="shared" si="33"/>
        <v>4</v>
      </c>
      <c r="AC29" s="31">
        <f t="shared" si="33"/>
        <v>5</v>
      </c>
      <c r="AD29" s="31">
        <f t="shared" si="33"/>
        <v>7</v>
      </c>
      <c r="AE29" s="95">
        <f t="shared" si="33"/>
        <v>0</v>
      </c>
      <c r="AI29" s="113" t="s">
        <v>187</v>
      </c>
      <c r="AJ29" s="31" t="s">
        <v>0</v>
      </c>
      <c r="AK29" s="31" cm="1">
        <f t="array" ref="AK29">INDEX($AK$5:$AN$14,Y36,1)</f>
        <v>2</v>
      </c>
      <c r="AL29" s="31" cm="1">
        <f t="array" ref="AL29">INDEX($AK$5:$AN$14,Z36,1)</f>
        <v>2</v>
      </c>
      <c r="AM29" s="31" cm="1">
        <f t="array" ref="AM29">INDEX($AK$5:$AN$14,AA36,1)</f>
        <v>2</v>
      </c>
      <c r="AN29" s="31" cm="1">
        <f t="array" ref="AN29">INDEX($AK$5:$AN$14,AB36,1)</f>
        <v>2</v>
      </c>
      <c r="AO29" s="31" cm="1">
        <f t="array" ref="AO29">INDEX($AK$5:$AN$14,AC36,1)</f>
        <v>2</v>
      </c>
      <c r="AP29" s="31" cm="1">
        <f t="array" ref="AP29">INDEX($AK$5:$AN$14,AD36,1)</f>
        <v>2</v>
      </c>
      <c r="AQ29" s="95"/>
      <c r="AS29" s="5"/>
      <c r="AT29" s="3"/>
      <c r="AU29" s="3"/>
      <c r="AV29" s="3"/>
      <c r="AW29" s="3"/>
      <c r="AX29" s="3"/>
      <c r="AY29" s="8"/>
    </row>
    <row r="30" spans="1:51" x14ac:dyDescent="0.2">
      <c r="A30" s="18">
        <v>6</v>
      </c>
      <c r="B30" s="4" t="s">
        <v>19</v>
      </c>
      <c r="C30" s="4" t="s">
        <v>20</v>
      </c>
      <c r="D30" s="4" t="s">
        <v>21</v>
      </c>
      <c r="E30" s="4" t="s">
        <v>22</v>
      </c>
      <c r="F30" s="4" t="s">
        <v>23</v>
      </c>
      <c r="G30" s="4" t="s">
        <v>24</v>
      </c>
      <c r="H30" s="10" t="s">
        <v>25</v>
      </c>
      <c r="J30" s="5"/>
      <c r="K30" s="102" t="s">
        <v>183</v>
      </c>
      <c r="L30" s="3" t="b">
        <f t="shared" ref="L30:Q30" si="34">B36&gt;$K$3</f>
        <v>1</v>
      </c>
      <c r="M30" s="3" t="b">
        <f t="shared" si="34"/>
        <v>1</v>
      </c>
      <c r="N30" s="3" t="b">
        <f t="shared" si="34"/>
        <v>1</v>
      </c>
      <c r="O30" s="3" t="b">
        <f t="shared" si="34"/>
        <v>1</v>
      </c>
      <c r="P30" s="3" t="b">
        <f t="shared" si="34"/>
        <v>0</v>
      </c>
      <c r="Q30" s="3" t="b">
        <f t="shared" si="34"/>
        <v>0</v>
      </c>
      <c r="R30" s="3"/>
      <c r="S30" s="8">
        <v>7</v>
      </c>
      <c r="U30" s="5"/>
      <c r="V30" s="3"/>
      <c r="W30" s="3"/>
      <c r="X30" s="33" t="s">
        <v>175</v>
      </c>
      <c r="Y30" s="31">
        <f>L6</f>
        <v>5</v>
      </c>
      <c r="Z30" s="31">
        <f t="shared" ref="Z30" si="35">M6</f>
        <v>7</v>
      </c>
      <c r="AA30" s="31">
        <f t="shared" ref="AA30" si="36">N6</f>
        <v>5</v>
      </c>
      <c r="AB30" s="31">
        <f t="shared" ref="AB30" si="37">O6</f>
        <v>7</v>
      </c>
      <c r="AC30" s="31">
        <f t="shared" ref="AC30" si="38">P6</f>
        <v>9</v>
      </c>
      <c r="AD30" s="31">
        <f t="shared" ref="AD30" si="39">Q6</f>
        <v>10</v>
      </c>
      <c r="AE30" s="95">
        <f t="shared" ref="AE30" si="40">R6</f>
        <v>0</v>
      </c>
      <c r="AI30" s="113"/>
      <c r="AJ30" s="31" t="s">
        <v>1</v>
      </c>
      <c r="AK30" s="31" cm="1">
        <f t="array" ref="AK30">INDEX($AK$5:$AN$14,L5,2)</f>
        <v>1</v>
      </c>
      <c r="AL30" s="31" cm="1">
        <f t="array" ref="AL30">INDEX($AK$5:$AN$14,M5,2)</f>
        <v>1</v>
      </c>
      <c r="AM30" s="31" cm="1">
        <f t="array" ref="AM30">INDEX($AK$5:$AN$14,N5,2)</f>
        <v>1</v>
      </c>
      <c r="AN30" s="31" cm="1">
        <f t="array" ref="AN30">INDEX($AK$5:$AN$14,O5,2)</f>
        <v>1</v>
      </c>
      <c r="AO30" s="31" cm="1">
        <f t="array" ref="AO30">INDEX($AK$5:$AN$14,P5,2)</f>
        <v>1</v>
      </c>
      <c r="AP30" s="31" cm="1">
        <f t="array" ref="AP30">INDEX($AK$5:$AN$14,Q5,2)</f>
        <v>2</v>
      </c>
      <c r="AQ30" s="95"/>
      <c r="AS30" s="5"/>
      <c r="AT30" s="3"/>
      <c r="AU30" s="3"/>
      <c r="AV30" s="3"/>
      <c r="AW30" s="3"/>
      <c r="AX30" s="3"/>
      <c r="AY30" s="8"/>
    </row>
    <row r="31" spans="1:51" x14ac:dyDescent="0.2">
      <c r="A31" s="97" t="s">
        <v>174</v>
      </c>
      <c r="B31" s="3">
        <f>POISSON($A30,B$5,TRUE)</f>
        <v>0.99991675885071196</v>
      </c>
      <c r="C31" s="3">
        <f t="shared" ref="C31:H31" si="41">POISSON($A30,C$5,TRUE)</f>
        <v>0.99546619447375106</v>
      </c>
      <c r="D31" s="3">
        <f t="shared" si="41"/>
        <v>0.99546619447375106</v>
      </c>
      <c r="E31" s="3">
        <f t="shared" si="41"/>
        <v>0.99546619447375106</v>
      </c>
      <c r="F31" s="3">
        <f t="shared" si="41"/>
        <v>0.96649146469115887</v>
      </c>
      <c r="G31" s="3">
        <f t="shared" si="41"/>
        <v>0.88932602159742624</v>
      </c>
      <c r="H31" s="10">
        <f t="shared" si="41"/>
        <v>1</v>
      </c>
      <c r="J31" s="5"/>
      <c r="K31" s="102" t="s">
        <v>184</v>
      </c>
      <c r="L31" s="3" t="b">
        <f t="shared" ref="L31:Q31" si="42">B40&gt;$K$3</f>
        <v>1</v>
      </c>
      <c r="M31" s="3" t="b">
        <f t="shared" si="42"/>
        <v>1</v>
      </c>
      <c r="N31" s="3" t="b">
        <f t="shared" si="42"/>
        <v>1</v>
      </c>
      <c r="O31" s="3" t="b">
        <f t="shared" si="42"/>
        <v>1</v>
      </c>
      <c r="P31" s="3" t="b">
        <f t="shared" si="42"/>
        <v>0</v>
      </c>
      <c r="Q31" s="3" t="b">
        <f t="shared" si="42"/>
        <v>0</v>
      </c>
      <c r="R31" s="3"/>
      <c r="S31" s="8">
        <v>8</v>
      </c>
      <c r="U31" s="5"/>
      <c r="V31" s="3"/>
      <c r="W31" s="3"/>
      <c r="X31" s="4"/>
      <c r="Y31" s="4"/>
      <c r="Z31" s="4"/>
      <c r="AA31" s="4"/>
      <c r="AB31" s="4"/>
      <c r="AC31" s="4"/>
      <c r="AD31" s="4"/>
      <c r="AE31" s="10"/>
      <c r="AI31" s="113"/>
      <c r="AJ31" s="31" t="s">
        <v>2</v>
      </c>
      <c r="AK31" s="31" cm="1">
        <f t="array" ref="AK31">INDEX($AK$5:$AN$14,L5,3)</f>
        <v>1</v>
      </c>
      <c r="AL31" s="31" cm="1">
        <f t="array" ref="AL31">INDEX($AK$5:$AN$14,M5,3)</f>
        <v>2</v>
      </c>
      <c r="AM31" s="31" cm="1">
        <f t="array" ref="AM31">INDEX($AK$5:$AN$14,N5,3)</f>
        <v>2</v>
      </c>
      <c r="AN31" s="31" cm="1">
        <f t="array" ref="AN31">INDEX($AK$5:$AN$14,O5,3)</f>
        <v>2</v>
      </c>
      <c r="AO31" s="31" cm="1">
        <f t="array" ref="AO31">INDEX($AK$5:$AN$14,P5,3)</f>
        <v>2</v>
      </c>
      <c r="AP31" s="31" cm="1">
        <f t="array" ref="AP31">INDEX($AK$5:$AN$14,Q5,3)</f>
        <v>3</v>
      </c>
      <c r="AQ31" s="95"/>
      <c r="AS31" s="5"/>
      <c r="AT31" s="3"/>
      <c r="AU31" s="3"/>
      <c r="AV31" s="3"/>
      <c r="AW31" s="3"/>
      <c r="AX31" s="3"/>
      <c r="AY31" s="8"/>
    </row>
    <row r="32" spans="1:51" x14ac:dyDescent="0.2">
      <c r="A32" s="18" t="s">
        <v>175</v>
      </c>
      <c r="B32" s="3">
        <f>POISSON($A30,B$6,TRUE)</f>
        <v>0.96649146469115887</v>
      </c>
      <c r="C32" s="3">
        <f t="shared" ref="C32:H32" si="43">POISSON($A30,C$6,TRUE)</f>
        <v>0.88932602159742624</v>
      </c>
      <c r="D32" s="3">
        <f t="shared" si="43"/>
        <v>0.96649146469115887</v>
      </c>
      <c r="E32" s="3">
        <f t="shared" si="43"/>
        <v>0.88932602159742624</v>
      </c>
      <c r="F32" s="3">
        <f t="shared" si="43"/>
        <v>0.60630278241259128</v>
      </c>
      <c r="G32" s="3">
        <f t="shared" si="43"/>
        <v>0.44971105584869897</v>
      </c>
      <c r="H32" s="10">
        <f t="shared" si="43"/>
        <v>1</v>
      </c>
      <c r="J32" s="5"/>
      <c r="K32" s="102" t="s">
        <v>185</v>
      </c>
      <c r="L32" s="3" t="b">
        <f t="shared" ref="L32:Q32" si="44">B44&gt;$K$3</f>
        <v>1</v>
      </c>
      <c r="M32" s="3" t="b">
        <f t="shared" si="44"/>
        <v>1</v>
      </c>
      <c r="N32" s="3" t="b">
        <f t="shared" si="44"/>
        <v>1</v>
      </c>
      <c r="O32" s="3" t="b">
        <f t="shared" si="44"/>
        <v>1</v>
      </c>
      <c r="P32" s="3" t="b">
        <f t="shared" si="44"/>
        <v>1</v>
      </c>
      <c r="Q32" s="3" t="b">
        <f t="shared" si="44"/>
        <v>0</v>
      </c>
      <c r="R32" s="3"/>
      <c r="S32" s="8">
        <v>9</v>
      </c>
      <c r="U32" s="5" t="s">
        <v>256</v>
      </c>
      <c r="V32" s="3"/>
      <c r="W32" s="3"/>
      <c r="X32" s="31" t="s">
        <v>193</v>
      </c>
      <c r="Y32" s="31" t="s">
        <v>19</v>
      </c>
      <c r="Z32" s="31" t="s">
        <v>20</v>
      </c>
      <c r="AA32" s="31" t="s">
        <v>21</v>
      </c>
      <c r="AB32" s="31" t="s">
        <v>22</v>
      </c>
      <c r="AC32" s="31" t="s">
        <v>23</v>
      </c>
      <c r="AD32" s="31" t="s">
        <v>24</v>
      </c>
      <c r="AE32" s="95" t="s">
        <v>25</v>
      </c>
      <c r="AI32" s="113"/>
      <c r="AJ32" s="31" t="s">
        <v>3</v>
      </c>
      <c r="AK32" s="31" cm="1">
        <f t="array" ref="AK32">INDEX($AK$5:$AN$14,L5,4)</f>
        <v>1</v>
      </c>
      <c r="AL32" s="31" cm="1">
        <f t="array" ref="AL32">INDEX($AK$5:$AN$14,M5,4)</f>
        <v>1</v>
      </c>
      <c r="AM32" s="31" cm="1">
        <f t="array" ref="AM32">INDEX($AK$5:$AN$14,N5,4)</f>
        <v>1</v>
      </c>
      <c r="AN32" s="31" cm="1">
        <f t="array" ref="AN32">INDEX($AK$5:$AN$14,O5,4)</f>
        <v>1</v>
      </c>
      <c r="AO32" s="31" cm="1">
        <f t="array" ref="AO32">INDEX($AK$5:$AN$14,P5,4)</f>
        <v>2</v>
      </c>
      <c r="AP32" s="31" cm="1">
        <f t="array" ref="AP32">INDEX($AK$5:$AN$14,Q5,4)</f>
        <v>2</v>
      </c>
      <c r="AQ32" s="95"/>
      <c r="AS32" s="5"/>
      <c r="AT32" s="3"/>
      <c r="AU32" s="3"/>
      <c r="AV32" s="3"/>
      <c r="AW32" s="3"/>
      <c r="AX32" s="3"/>
      <c r="AY32" s="8"/>
    </row>
    <row r="33" spans="1:51" x14ac:dyDescent="0.2">
      <c r="A33" s="18"/>
      <c r="B33" s="3"/>
      <c r="C33" s="3"/>
      <c r="D33" s="3"/>
      <c r="E33" s="3"/>
      <c r="F33" s="3"/>
      <c r="G33" s="3"/>
      <c r="H33" s="10"/>
      <c r="J33" s="5"/>
      <c r="K33" s="102" t="s">
        <v>186</v>
      </c>
      <c r="L33" s="3" t="b">
        <f t="shared" ref="L33:Q33" si="45">B48&gt;$K$3</f>
        <v>1</v>
      </c>
      <c r="M33" s="3" t="b">
        <f t="shared" si="45"/>
        <v>1</v>
      </c>
      <c r="N33" s="3" t="b">
        <f t="shared" si="45"/>
        <v>1</v>
      </c>
      <c r="O33" s="3" t="b">
        <f t="shared" si="45"/>
        <v>1</v>
      </c>
      <c r="P33" s="3" t="b">
        <f t="shared" si="45"/>
        <v>1</v>
      </c>
      <c r="Q33" s="3" t="b">
        <f t="shared" si="45"/>
        <v>1</v>
      </c>
      <c r="R33" s="3"/>
      <c r="S33" s="8">
        <v>10</v>
      </c>
      <c r="U33" s="110" t="s">
        <v>257</v>
      </c>
      <c r="V33" s="3"/>
      <c r="W33" s="3"/>
      <c r="X33" s="33" t="s">
        <v>195</v>
      </c>
      <c r="Y33" s="31">
        <f t="shared" ref="Y33:AE33" si="46">ROUND(Y9*(1-$U$24)+0*$U$24,0)</f>
        <v>9</v>
      </c>
      <c r="Z33" s="31">
        <f t="shared" si="46"/>
        <v>0</v>
      </c>
      <c r="AA33" s="31">
        <f t="shared" si="46"/>
        <v>10</v>
      </c>
      <c r="AB33" s="31">
        <f t="shared" si="46"/>
        <v>0</v>
      </c>
      <c r="AC33" s="31">
        <f t="shared" si="46"/>
        <v>10</v>
      </c>
      <c r="AD33" s="31">
        <f t="shared" si="46"/>
        <v>0</v>
      </c>
      <c r="AE33" s="95">
        <f t="shared" si="46"/>
        <v>0</v>
      </c>
      <c r="AI33" s="113" t="s">
        <v>188</v>
      </c>
      <c r="AJ33" s="31" t="s">
        <v>0</v>
      </c>
      <c r="AK33" s="31" cm="1">
        <f t="array" ref="AK33">INDEX($AK$5:$AN$14,Y37,1)</f>
        <v>1</v>
      </c>
      <c r="AL33" s="31" cm="1">
        <f t="array" ref="AL33">INDEX($AK$5:$AN$14,Z37,1)</f>
        <v>2</v>
      </c>
      <c r="AM33" s="31" cm="1">
        <f t="array" ref="AM33">INDEX($AK$5:$AN$14,AA37,1)</f>
        <v>1</v>
      </c>
      <c r="AN33" s="31" cm="1">
        <f t="array" ref="AN33">INDEX($AK$5:$AN$14,AB37,1)</f>
        <v>2</v>
      </c>
      <c r="AO33" s="31" cm="1">
        <f t="array" ref="AO33">INDEX($AK$5:$AN$14,AC37,1)</f>
        <v>2</v>
      </c>
      <c r="AP33" s="31" cm="1">
        <f t="array" ref="AP33">INDEX($AK$5:$AN$14,AD37,1)</f>
        <v>2</v>
      </c>
      <c r="AQ33" s="95"/>
      <c r="AS33" s="5"/>
      <c r="AT33" s="3"/>
      <c r="AU33" s="3"/>
      <c r="AV33" s="3"/>
      <c r="AW33" s="3"/>
      <c r="AX33" s="3"/>
      <c r="AY33" s="8"/>
    </row>
    <row r="34" spans="1:51" x14ac:dyDescent="0.2">
      <c r="A34" s="18">
        <v>7</v>
      </c>
      <c r="B34" s="4" t="s">
        <v>19</v>
      </c>
      <c r="C34" s="4" t="s">
        <v>20</v>
      </c>
      <c r="D34" s="4" t="s">
        <v>21</v>
      </c>
      <c r="E34" s="4" t="s">
        <v>22</v>
      </c>
      <c r="F34" s="4" t="s">
        <v>23</v>
      </c>
      <c r="G34" s="4" t="s">
        <v>24</v>
      </c>
      <c r="H34" s="10" t="s">
        <v>25</v>
      </c>
      <c r="J34" s="5"/>
      <c r="K34" s="3"/>
      <c r="L34" s="3"/>
      <c r="M34" s="3"/>
      <c r="N34" s="3"/>
      <c r="O34" s="3"/>
      <c r="P34" s="3"/>
      <c r="Q34" s="3"/>
      <c r="R34" s="3"/>
      <c r="S34" s="8"/>
      <c r="U34" s="5"/>
      <c r="V34" s="3"/>
      <c r="W34" s="3"/>
      <c r="X34" s="4"/>
      <c r="Y34" s="4"/>
      <c r="Z34" s="4"/>
      <c r="AA34" s="4"/>
      <c r="AB34" s="4"/>
      <c r="AC34" s="4"/>
      <c r="AD34" s="4"/>
      <c r="AE34" s="10"/>
      <c r="AI34" s="113"/>
      <c r="AJ34" s="31" t="s">
        <v>1</v>
      </c>
      <c r="AK34" s="31" cm="1">
        <f t="array" ref="AK34">INDEX($AK$5:$AN$14,L6,2)</f>
        <v>1</v>
      </c>
      <c r="AL34" s="31" cm="1">
        <f t="array" ref="AL34">INDEX($AK$5:$AN$14,M6,2)</f>
        <v>2</v>
      </c>
      <c r="AM34" s="31" cm="1">
        <f t="array" ref="AM34">INDEX($AK$5:$AN$14,N6,2)</f>
        <v>1</v>
      </c>
      <c r="AN34" s="31" cm="1">
        <f t="array" ref="AN34">INDEX($AK$5:$AN$14,O6,2)</f>
        <v>2</v>
      </c>
      <c r="AO34" s="31" cm="1">
        <f t="array" ref="AO34">INDEX($AK$5:$AN$14,P6,2)</f>
        <v>2</v>
      </c>
      <c r="AP34" s="31" cm="1">
        <f t="array" ref="AP34">INDEX($AK$5:$AN$14,Q6,2)</f>
        <v>2</v>
      </c>
      <c r="AQ34" s="95"/>
      <c r="AS34" s="5"/>
      <c r="AT34" s="3"/>
      <c r="AU34" s="3"/>
      <c r="AV34" s="3"/>
      <c r="AW34" s="3"/>
      <c r="AX34" s="3"/>
      <c r="AY34" s="8"/>
    </row>
    <row r="35" spans="1:51" x14ac:dyDescent="0.2">
      <c r="A35" s="97" t="s">
        <v>174</v>
      </c>
      <c r="B35" s="3">
        <f>POISSON($A34,B$5,TRUE)</f>
        <v>0.99998975080332531</v>
      </c>
      <c r="C35" s="3">
        <f t="shared" ref="C35:H35" si="47">POISSON($A34,C$5,TRUE)</f>
        <v>0.99890328103214132</v>
      </c>
      <c r="D35" s="3">
        <f t="shared" si="47"/>
        <v>0.99890328103214132</v>
      </c>
      <c r="E35" s="3">
        <f t="shared" si="47"/>
        <v>0.99890328103214132</v>
      </c>
      <c r="F35" s="3">
        <f t="shared" si="47"/>
        <v>0.98809549614364256</v>
      </c>
      <c r="G35" s="3">
        <f t="shared" si="47"/>
        <v>0.94886638420715264</v>
      </c>
      <c r="H35" s="10">
        <f t="shared" si="47"/>
        <v>1</v>
      </c>
      <c r="J35" s="5"/>
      <c r="K35" s="3"/>
      <c r="L35" s="3"/>
      <c r="M35" s="3"/>
      <c r="N35" s="3"/>
      <c r="O35" s="3"/>
      <c r="P35" s="3"/>
      <c r="Q35" s="3"/>
      <c r="R35" s="3"/>
      <c r="S35" s="8"/>
      <c r="U35" s="5" t="s">
        <v>329</v>
      </c>
      <c r="V35" s="3"/>
      <c r="W35" s="3"/>
      <c r="X35" s="31" t="s">
        <v>28</v>
      </c>
      <c r="Y35" s="31" t="s">
        <v>19</v>
      </c>
      <c r="Z35" s="31" t="s">
        <v>20</v>
      </c>
      <c r="AA35" s="31" t="s">
        <v>21</v>
      </c>
      <c r="AB35" s="31" t="s">
        <v>22</v>
      </c>
      <c r="AC35" s="31" t="s">
        <v>23</v>
      </c>
      <c r="AD35" s="31" t="s">
        <v>24</v>
      </c>
      <c r="AE35" s="95" t="s">
        <v>25</v>
      </c>
      <c r="AI35" s="113"/>
      <c r="AJ35" s="31" t="s">
        <v>2</v>
      </c>
      <c r="AK35" s="31" cm="1">
        <f t="array" ref="AK35">INDEX($AK$5:$AN$14,L6,3)</f>
        <v>2</v>
      </c>
      <c r="AL35" s="31" cm="1">
        <f t="array" ref="AL35">INDEX($AK$5:$AN$14,M6,3)</f>
        <v>3</v>
      </c>
      <c r="AM35" s="31" cm="1">
        <f t="array" ref="AM35">INDEX($AK$5:$AN$14,N6,3)</f>
        <v>2</v>
      </c>
      <c r="AN35" s="31" cm="1">
        <f t="array" ref="AN35">INDEX($AK$5:$AN$14,O6,3)</f>
        <v>3</v>
      </c>
      <c r="AO35" s="31" cm="1">
        <f t="array" ref="AO35">INDEX($AK$5:$AN$14,P6,3)</f>
        <v>3</v>
      </c>
      <c r="AP35" s="31" cm="1">
        <f t="array" ref="AP35">INDEX($AK$5:$AN$14,Q6,3)</f>
        <v>3</v>
      </c>
      <c r="AQ35" s="95"/>
      <c r="AS35" s="5"/>
      <c r="AT35" s="3"/>
      <c r="AU35" s="3"/>
      <c r="AV35" s="3"/>
      <c r="AW35" s="3"/>
      <c r="AX35" s="3"/>
      <c r="AY35" s="8"/>
    </row>
    <row r="36" spans="1:51" x14ac:dyDescent="0.2">
      <c r="A36" s="18" t="s">
        <v>175</v>
      </c>
      <c r="B36" s="3">
        <f>POISSON($A34,B$6,TRUE)</f>
        <v>0.98809549614364256</v>
      </c>
      <c r="C36" s="3">
        <f t="shared" ref="C36:H36" si="48">POISSON($A34,C$6,TRUE)</f>
        <v>0.94886638420715264</v>
      </c>
      <c r="D36" s="3">
        <f t="shared" si="48"/>
        <v>0.98809549614364256</v>
      </c>
      <c r="E36" s="3">
        <f t="shared" si="48"/>
        <v>0.94886638420715264</v>
      </c>
      <c r="F36" s="3">
        <f t="shared" si="48"/>
        <v>0.74397976045371694</v>
      </c>
      <c r="G36" s="3">
        <f t="shared" si="48"/>
        <v>0.5987138355230367</v>
      </c>
      <c r="H36" s="10">
        <f t="shared" si="48"/>
        <v>1</v>
      </c>
      <c r="J36" s="5"/>
      <c r="K36" s="3"/>
      <c r="L36" s="3"/>
      <c r="M36" s="3"/>
      <c r="N36" s="3"/>
      <c r="O36" s="3"/>
      <c r="P36" s="3"/>
      <c r="Q36" s="3"/>
      <c r="R36" s="3"/>
      <c r="S36" s="8"/>
      <c r="U36" s="44" t="s">
        <v>258</v>
      </c>
      <c r="V36" s="3"/>
      <c r="W36" s="3"/>
      <c r="X36" s="33" t="s">
        <v>174</v>
      </c>
      <c r="Y36" s="31">
        <f>Y25+Y29</f>
        <v>10</v>
      </c>
      <c r="Z36" s="31">
        <f t="shared" ref="Z36:AE36" si="49">Z25+Z29</f>
        <v>6</v>
      </c>
      <c r="AA36" s="31">
        <f t="shared" si="49"/>
        <v>10</v>
      </c>
      <c r="AB36" s="31">
        <f t="shared" si="49"/>
        <v>8</v>
      </c>
      <c r="AC36" s="31">
        <f t="shared" si="49"/>
        <v>10</v>
      </c>
      <c r="AD36" s="31">
        <f t="shared" si="49"/>
        <v>10</v>
      </c>
      <c r="AE36" s="95">
        <f t="shared" si="49"/>
        <v>0</v>
      </c>
      <c r="AI36" s="113"/>
      <c r="AJ36" s="31" t="s">
        <v>3</v>
      </c>
      <c r="AK36" s="31" cm="1">
        <f t="array" ref="AK36">INDEX($AK$5:$AN$14,L6,4)</f>
        <v>2</v>
      </c>
      <c r="AL36" s="31" cm="1">
        <f t="array" ref="AL36">INDEX($AK$5:$AN$14,M6,4)</f>
        <v>2</v>
      </c>
      <c r="AM36" s="31" cm="1">
        <f t="array" ref="AM36">INDEX($AK$5:$AN$14,N6,4)</f>
        <v>2</v>
      </c>
      <c r="AN36" s="31" cm="1">
        <f t="array" ref="AN36">INDEX($AK$5:$AN$14,O6,4)</f>
        <v>2</v>
      </c>
      <c r="AO36" s="31" cm="1">
        <f t="array" ref="AO36">INDEX($AK$5:$AN$14,P6,4)</f>
        <v>2</v>
      </c>
      <c r="AP36" s="31" cm="1">
        <f t="array" ref="AP36">INDEX($AK$5:$AN$14,Q6,4)</f>
        <v>2</v>
      </c>
      <c r="AQ36" s="95"/>
      <c r="AS36" s="5"/>
      <c r="AT36" s="3"/>
      <c r="AU36" s="3"/>
      <c r="AV36" s="3"/>
      <c r="AW36" s="3"/>
      <c r="AX36" s="3"/>
      <c r="AY36" s="8"/>
    </row>
    <row r="37" spans="1:51" x14ac:dyDescent="0.2">
      <c r="A37" s="18"/>
      <c r="B37" s="3"/>
      <c r="C37" s="3"/>
      <c r="D37" s="3"/>
      <c r="E37" s="3"/>
      <c r="F37" s="3"/>
      <c r="G37" s="3"/>
      <c r="H37" s="10"/>
      <c r="J37" s="5"/>
      <c r="K37" s="3"/>
      <c r="L37" s="3"/>
      <c r="M37" s="3"/>
      <c r="N37" s="3"/>
      <c r="O37" s="3"/>
      <c r="P37" s="3"/>
      <c r="Q37" s="3"/>
      <c r="R37" s="3"/>
      <c r="S37" s="8"/>
      <c r="U37" s="5"/>
      <c r="V37" s="3"/>
      <c r="W37" s="3"/>
      <c r="X37" s="33" t="s">
        <v>175</v>
      </c>
      <c r="Y37" s="31">
        <f>Y26+Y30</f>
        <v>5</v>
      </c>
      <c r="Z37" s="31">
        <f t="shared" ref="Z37:AE37" si="50">Z26+Z30</f>
        <v>7</v>
      </c>
      <c r="AA37" s="31">
        <f t="shared" si="50"/>
        <v>5</v>
      </c>
      <c r="AB37" s="31">
        <f t="shared" si="50"/>
        <v>7</v>
      </c>
      <c r="AC37" s="31">
        <f t="shared" si="50"/>
        <v>10</v>
      </c>
      <c r="AD37" s="31">
        <f t="shared" si="50"/>
        <v>10</v>
      </c>
      <c r="AE37" s="95">
        <f t="shared" si="50"/>
        <v>0</v>
      </c>
      <c r="AI37" s="113" t="s">
        <v>200</v>
      </c>
      <c r="AJ37" s="31" t="s">
        <v>0</v>
      </c>
      <c r="AK37" s="31">
        <f>IFERROR(INDEX($AK$16:$AN$25,Y38,1),0)</f>
        <v>1</v>
      </c>
      <c r="AL37" s="31"/>
      <c r="AM37" s="31">
        <f>IFERROR(INDEX($AK$16:$AN$25,AA38,1),0)</f>
        <v>1</v>
      </c>
      <c r="AN37" s="31"/>
      <c r="AO37" s="31">
        <f>IFERROR(INDEX($AK$16:$AN$25,AC38,1),0)</f>
        <v>1</v>
      </c>
      <c r="AP37" s="31"/>
      <c r="AQ37" s="95">
        <v>1</v>
      </c>
      <c r="AS37" s="5"/>
      <c r="AT37" s="3"/>
      <c r="AU37" s="3"/>
      <c r="AV37" s="3"/>
      <c r="AW37" s="3"/>
      <c r="AX37" s="3"/>
      <c r="AY37" s="8"/>
    </row>
    <row r="38" spans="1:51" ht="16" thickBot="1" x14ac:dyDescent="0.25">
      <c r="A38" s="18">
        <v>8</v>
      </c>
      <c r="B38" s="4" t="s">
        <v>19</v>
      </c>
      <c r="C38" s="4" t="s">
        <v>20</v>
      </c>
      <c r="D38" s="4" t="s">
        <v>21</v>
      </c>
      <c r="E38" s="4" t="s">
        <v>22</v>
      </c>
      <c r="F38" s="4" t="s">
        <v>23</v>
      </c>
      <c r="G38" s="4" t="s">
        <v>24</v>
      </c>
      <c r="H38" s="10" t="s">
        <v>25</v>
      </c>
      <c r="J38" s="5"/>
      <c r="K38" s="3"/>
      <c r="L38" s="3"/>
      <c r="M38" s="3"/>
      <c r="N38" s="3"/>
      <c r="O38" s="3"/>
      <c r="P38" s="3"/>
      <c r="Q38" s="3"/>
      <c r="R38" s="3"/>
      <c r="S38" s="8"/>
      <c r="U38" s="5"/>
      <c r="V38" s="3"/>
      <c r="W38" s="3"/>
      <c r="X38" s="38" t="s">
        <v>195</v>
      </c>
      <c r="Y38" s="39">
        <f>Y33</f>
        <v>9</v>
      </c>
      <c r="Z38" s="39">
        <f t="shared" ref="Z38:AE38" si="51">Z33</f>
        <v>0</v>
      </c>
      <c r="AA38" s="39">
        <f t="shared" si="51"/>
        <v>10</v>
      </c>
      <c r="AB38" s="39">
        <f t="shared" si="51"/>
        <v>0</v>
      </c>
      <c r="AC38" s="39">
        <f t="shared" si="51"/>
        <v>10</v>
      </c>
      <c r="AD38" s="39">
        <f t="shared" si="51"/>
        <v>0</v>
      </c>
      <c r="AE38" s="108">
        <f t="shared" si="51"/>
        <v>0</v>
      </c>
      <c r="AI38" s="113"/>
      <c r="AJ38" s="31" t="s">
        <v>1</v>
      </c>
      <c r="AK38" s="31">
        <f>IFERROR(INDEX($AK$16:$AN$25,Y38,2),0)</f>
        <v>0</v>
      </c>
      <c r="AL38" s="31"/>
      <c r="AM38" s="31">
        <f>IFERROR(INDEX($AK$16:$AN$25,AA38,2),0)</f>
        <v>0</v>
      </c>
      <c r="AN38" s="31"/>
      <c r="AO38" s="31">
        <f>IFERROR(INDEX($AK$16:$AN$25,AC38,2),0)</f>
        <v>0</v>
      </c>
      <c r="AP38" s="31"/>
      <c r="AQ38" s="95"/>
      <c r="AS38" s="5"/>
      <c r="AT38" s="3"/>
      <c r="AU38" s="3"/>
      <c r="AV38" s="3"/>
      <c r="AW38" s="3"/>
      <c r="AX38" s="3"/>
      <c r="AY38" s="8"/>
    </row>
    <row r="39" spans="1:51" x14ac:dyDescent="0.2">
      <c r="A39" s="97" t="s">
        <v>174</v>
      </c>
      <c r="B39" s="3">
        <f>POISSON($A38,B$5,TRUE)</f>
        <v>0.99999887479740202</v>
      </c>
      <c r="C39" s="3">
        <f t="shared" ref="C39:H39" si="52">POISSON($A38,C$5,TRUE)</f>
        <v>0.99976255267173886</v>
      </c>
      <c r="D39" s="3">
        <f t="shared" si="52"/>
        <v>0.99976255267173886</v>
      </c>
      <c r="E39" s="3">
        <f t="shared" si="52"/>
        <v>0.99976255267173886</v>
      </c>
      <c r="F39" s="3">
        <f t="shared" si="52"/>
        <v>0.996197007938324</v>
      </c>
      <c r="G39" s="3">
        <f t="shared" si="52"/>
        <v>0.97863656551201583</v>
      </c>
      <c r="H39" s="10">
        <f t="shared" si="52"/>
        <v>1</v>
      </c>
      <c r="J39" s="5"/>
      <c r="K39" s="3"/>
      <c r="L39" s="3"/>
      <c r="M39" s="3"/>
      <c r="N39" s="3"/>
      <c r="O39" s="3"/>
      <c r="P39" s="3"/>
      <c r="Q39" s="3"/>
      <c r="R39" s="3"/>
      <c r="S39" s="8"/>
      <c r="U39" s="5"/>
      <c r="V39" s="3"/>
      <c r="W39" s="3"/>
      <c r="X39" s="3"/>
      <c r="Y39" s="3"/>
      <c r="Z39" s="3"/>
      <c r="AA39" s="3"/>
      <c r="AB39" s="3"/>
      <c r="AC39" s="3"/>
      <c r="AD39" s="3"/>
      <c r="AE39" s="8"/>
      <c r="AI39" s="113"/>
      <c r="AJ39" s="31" t="s">
        <v>2</v>
      </c>
      <c r="AK39" s="31">
        <f>IFERROR(INDEX($AK$16:$AN$25,Y38,3),0)</f>
        <v>3</v>
      </c>
      <c r="AL39" s="31"/>
      <c r="AM39" s="31">
        <f>IFERROR(INDEX($AK$16:$AN$25,AA38,3),0)</f>
        <v>3</v>
      </c>
      <c r="AN39" s="31"/>
      <c r="AO39" s="31">
        <f>IFERROR(INDEX($AK$16:$AN$25,AC38,3),0)</f>
        <v>3</v>
      </c>
      <c r="AP39" s="31"/>
      <c r="AQ39" s="95"/>
      <c r="AS39" s="5"/>
      <c r="AT39" s="3"/>
      <c r="AU39" s="3"/>
      <c r="AV39" s="3"/>
      <c r="AW39" s="3"/>
      <c r="AX39" s="3"/>
      <c r="AY39" s="8"/>
    </row>
    <row r="40" spans="1:51" x14ac:dyDescent="0.2">
      <c r="A40" s="18" t="s">
        <v>175</v>
      </c>
      <c r="B40" s="3">
        <f>POISSON($A38,B$6,TRUE)</f>
        <v>0.996197007938324</v>
      </c>
      <c r="C40" s="3">
        <f t="shared" ref="C40:H40" si="53">POISSON($A38,C$6,TRUE)</f>
        <v>0.97863656551201583</v>
      </c>
      <c r="D40" s="3">
        <f t="shared" si="53"/>
        <v>0.996197007938324</v>
      </c>
      <c r="E40" s="3">
        <f t="shared" si="53"/>
        <v>0.97863656551201583</v>
      </c>
      <c r="F40" s="3">
        <f t="shared" si="53"/>
        <v>0.84723749398456127</v>
      </c>
      <c r="G40" s="3">
        <f t="shared" si="53"/>
        <v>0.7290912677380823</v>
      </c>
      <c r="H40" s="10">
        <f t="shared" si="53"/>
        <v>1</v>
      </c>
      <c r="J40" s="5"/>
      <c r="K40" s="102"/>
      <c r="L40" s="3"/>
      <c r="M40" s="3"/>
      <c r="N40" s="3"/>
      <c r="O40" s="3"/>
      <c r="P40" s="3"/>
      <c r="Q40" s="3"/>
      <c r="R40" s="3"/>
      <c r="S40" s="8"/>
      <c r="U40" s="5"/>
      <c r="V40" s="3"/>
      <c r="W40" s="3"/>
      <c r="X40" s="3"/>
      <c r="Y40" s="3"/>
      <c r="Z40" s="3"/>
      <c r="AA40" s="3"/>
      <c r="AB40" s="3"/>
      <c r="AC40" s="3"/>
      <c r="AD40" s="3"/>
      <c r="AE40" s="8"/>
      <c r="AI40" s="113"/>
      <c r="AJ40" s="31" t="s">
        <v>3</v>
      </c>
      <c r="AK40" s="31">
        <f>IFERROR(INDEX($AK$16:$AN$25,Y38,4),0)</f>
        <v>2</v>
      </c>
      <c r="AL40" s="31"/>
      <c r="AM40" s="31">
        <f>IFERROR(INDEX($AK$16:$AN$25,AA38,4),0)</f>
        <v>2</v>
      </c>
      <c r="AN40" s="31"/>
      <c r="AO40" s="31">
        <f>IFERROR(INDEX($AK$16:$AN$25,AC38,4),0)</f>
        <v>2</v>
      </c>
      <c r="AP40" s="31"/>
      <c r="AQ40" s="95"/>
      <c r="AS40" s="5"/>
      <c r="AT40" s="3"/>
      <c r="AU40" s="3"/>
      <c r="AV40" s="3"/>
      <c r="AW40" s="3"/>
      <c r="AX40" s="3"/>
      <c r="AY40" s="8"/>
    </row>
    <row r="41" spans="1:51" x14ac:dyDescent="0.2">
      <c r="A41" s="18"/>
      <c r="B41" s="3"/>
      <c r="C41" s="3"/>
      <c r="D41" s="3"/>
      <c r="E41" s="3"/>
      <c r="F41" s="3"/>
      <c r="G41" s="3"/>
      <c r="H41" s="10"/>
      <c r="J41" s="5"/>
      <c r="K41" s="102"/>
      <c r="L41" s="3"/>
      <c r="M41" s="3"/>
      <c r="N41" s="3"/>
      <c r="O41" s="3"/>
      <c r="P41" s="3"/>
      <c r="Q41" s="3"/>
      <c r="R41" s="3"/>
      <c r="S41" s="8"/>
      <c r="U41" s="5"/>
      <c r="V41" s="3"/>
      <c r="W41" s="3"/>
      <c r="X41" s="3"/>
      <c r="Y41" s="3"/>
      <c r="Z41" s="3"/>
      <c r="AA41" s="3"/>
      <c r="AB41" s="3"/>
      <c r="AC41" s="3"/>
      <c r="AD41" s="3"/>
      <c r="AE41" s="8"/>
      <c r="AI41" s="44"/>
      <c r="AJ41" s="3"/>
      <c r="AK41" s="4"/>
      <c r="AL41" s="4"/>
      <c r="AM41" s="4"/>
      <c r="AN41" s="4"/>
      <c r="AO41" s="3"/>
      <c r="AP41" s="3"/>
      <c r="AQ41" s="8"/>
      <c r="AS41" s="5"/>
      <c r="AT41" s="3"/>
      <c r="AU41" s="3"/>
      <c r="AV41" s="3"/>
      <c r="AW41" s="3"/>
      <c r="AX41" s="3"/>
      <c r="AY41" s="8"/>
    </row>
    <row r="42" spans="1:51" x14ac:dyDescent="0.2">
      <c r="A42" s="18">
        <v>9</v>
      </c>
      <c r="B42" s="4" t="s">
        <v>19</v>
      </c>
      <c r="C42" s="4" t="s">
        <v>20</v>
      </c>
      <c r="D42" s="4" t="s">
        <v>21</v>
      </c>
      <c r="E42" s="4" t="s">
        <v>22</v>
      </c>
      <c r="F42" s="4" t="s">
        <v>23</v>
      </c>
      <c r="G42" s="4" t="s">
        <v>24</v>
      </c>
      <c r="H42" s="10" t="s">
        <v>25</v>
      </c>
      <c r="J42" s="5"/>
      <c r="K42" s="102"/>
      <c r="L42" s="3"/>
      <c r="M42" s="3"/>
      <c r="N42" s="3"/>
      <c r="O42" s="3"/>
      <c r="P42" s="3"/>
      <c r="Q42" s="3"/>
      <c r="R42" s="3"/>
      <c r="S42" s="8"/>
      <c r="U42" s="5"/>
      <c r="V42" s="3"/>
      <c r="W42" s="3"/>
      <c r="X42" s="3"/>
      <c r="Y42" s="3"/>
      <c r="Z42" s="3"/>
      <c r="AA42" s="3"/>
      <c r="AB42" s="3"/>
      <c r="AC42" s="3"/>
      <c r="AD42" s="3"/>
      <c r="AE42" s="8"/>
      <c r="AI42" s="44"/>
      <c r="AJ42" s="3"/>
      <c r="AK42" s="4"/>
      <c r="AL42" s="4"/>
      <c r="AM42" s="4"/>
      <c r="AN42" s="4"/>
      <c r="AO42" s="3"/>
      <c r="AP42" s="3"/>
      <c r="AQ42" s="8"/>
      <c r="AS42" s="5"/>
      <c r="AT42" s="3"/>
      <c r="AU42" s="3"/>
      <c r="AV42" s="3"/>
      <c r="AW42" s="3"/>
      <c r="AX42" s="3"/>
      <c r="AY42" s="8"/>
    </row>
    <row r="43" spans="1:51" x14ac:dyDescent="0.2">
      <c r="A43" s="97" t="s">
        <v>174</v>
      </c>
      <c r="B43" s="3">
        <f>POISSON($A42,B$5,TRUE)</f>
        <v>0.9999998885745216</v>
      </c>
      <c r="C43" s="3">
        <f t="shared" ref="C43:H43" si="54">POISSON($A42,C$5,TRUE)</f>
        <v>0.99995350192498278</v>
      </c>
      <c r="D43" s="3">
        <f t="shared" si="54"/>
        <v>0.99995350192498278</v>
      </c>
      <c r="E43" s="3">
        <f t="shared" si="54"/>
        <v>0.99995350192498278</v>
      </c>
      <c r="F43" s="3">
        <f t="shared" si="54"/>
        <v>0.99889751186988451</v>
      </c>
      <c r="G43" s="3">
        <f t="shared" si="54"/>
        <v>0.99186775720306608</v>
      </c>
      <c r="H43" s="10">
        <f t="shared" si="54"/>
        <v>1</v>
      </c>
      <c r="J43" s="5"/>
      <c r="K43" s="102"/>
      <c r="L43" s="3"/>
      <c r="M43" s="3"/>
      <c r="N43" s="3"/>
      <c r="O43" s="3"/>
      <c r="P43" s="3"/>
      <c r="Q43" s="3"/>
      <c r="R43" s="3"/>
      <c r="S43" s="8"/>
      <c r="U43" s="5"/>
      <c r="V43" s="3"/>
      <c r="W43" s="3"/>
      <c r="X43" s="3"/>
      <c r="Y43" s="3"/>
      <c r="Z43" s="3"/>
      <c r="AA43" s="3"/>
      <c r="AB43" s="3"/>
      <c r="AC43" s="3"/>
      <c r="AD43" s="3"/>
      <c r="AE43" s="8"/>
      <c r="AI43" s="5"/>
      <c r="AJ43" s="3"/>
      <c r="AK43" s="4"/>
      <c r="AL43" s="4"/>
      <c r="AM43" s="4"/>
      <c r="AN43" s="4"/>
      <c r="AO43" s="3"/>
      <c r="AP43" s="3"/>
      <c r="AQ43" s="8"/>
      <c r="AS43" s="5"/>
      <c r="AT43" s="3"/>
      <c r="AU43" s="3"/>
      <c r="AV43" s="3"/>
      <c r="AW43" s="3"/>
      <c r="AX43" s="3"/>
      <c r="AY43" s="8"/>
    </row>
    <row r="44" spans="1:51" x14ac:dyDescent="0.2">
      <c r="A44" s="18" t="s">
        <v>175</v>
      </c>
      <c r="B44" s="3">
        <f>POISSON($A42,B$6,TRUE)</f>
        <v>0.99889751186988451</v>
      </c>
      <c r="C44" s="3">
        <f t="shared" ref="C44:H44" si="55">POISSON($A42,C$6,TRUE)</f>
        <v>0.99186775720306608</v>
      </c>
      <c r="D44" s="3">
        <f t="shared" si="55"/>
        <v>0.99889751186988451</v>
      </c>
      <c r="E44" s="3">
        <f t="shared" si="55"/>
        <v>0.99186775720306608</v>
      </c>
      <c r="F44" s="3">
        <f t="shared" si="55"/>
        <v>0.91607598300512416</v>
      </c>
      <c r="G44" s="3">
        <f t="shared" si="55"/>
        <v>0.83049593723867332</v>
      </c>
      <c r="H44" s="10">
        <f t="shared" si="55"/>
        <v>1</v>
      </c>
      <c r="J44" s="5"/>
      <c r="K44" s="102"/>
      <c r="L44" s="3"/>
      <c r="M44" s="3"/>
      <c r="N44" s="3"/>
      <c r="O44" s="3"/>
      <c r="P44" s="3"/>
      <c r="Q44" s="3"/>
      <c r="R44" s="3"/>
      <c r="S44" s="8"/>
      <c r="U44" s="5"/>
      <c r="V44" s="3"/>
      <c r="W44" s="3"/>
      <c r="X44" s="3"/>
      <c r="Y44" s="3"/>
      <c r="Z44" s="3"/>
      <c r="AA44" s="3"/>
      <c r="AB44" s="3"/>
      <c r="AC44" s="3"/>
      <c r="AD44" s="3"/>
      <c r="AE44" s="8"/>
      <c r="AI44" s="12"/>
      <c r="AJ44" s="3"/>
      <c r="AK44" s="4"/>
      <c r="AL44" s="4"/>
      <c r="AM44" s="4"/>
      <c r="AN44" s="4"/>
      <c r="AO44" s="3"/>
      <c r="AP44" s="3"/>
      <c r="AQ44" s="8"/>
      <c r="AS44" s="5"/>
      <c r="AT44" s="3"/>
      <c r="AU44" s="3"/>
      <c r="AV44" s="3"/>
      <c r="AW44" s="3"/>
      <c r="AX44" s="3"/>
      <c r="AY44" s="8"/>
    </row>
    <row r="45" spans="1:51" x14ac:dyDescent="0.2">
      <c r="A45" s="18"/>
      <c r="B45" s="3"/>
      <c r="C45" s="3"/>
      <c r="D45" s="3"/>
      <c r="E45" s="3"/>
      <c r="F45" s="3"/>
      <c r="G45" s="3"/>
      <c r="H45" s="10"/>
      <c r="J45" s="5"/>
      <c r="K45" s="102"/>
      <c r="L45" s="3"/>
      <c r="M45" s="3"/>
      <c r="N45" s="3"/>
      <c r="O45" s="3"/>
      <c r="P45" s="3"/>
      <c r="Q45" s="3"/>
      <c r="R45" s="3"/>
      <c r="S45" s="8"/>
      <c r="U45" s="5"/>
      <c r="V45" s="3"/>
      <c r="W45" s="3"/>
      <c r="X45" s="3"/>
      <c r="Y45" s="3"/>
      <c r="Z45" s="3"/>
      <c r="AA45" s="3"/>
      <c r="AB45" s="3"/>
      <c r="AC45" s="3"/>
      <c r="AD45" s="3"/>
      <c r="AE45" s="8"/>
      <c r="AI45" s="12"/>
      <c r="AJ45" s="3"/>
      <c r="AK45" s="4"/>
      <c r="AL45" s="4"/>
      <c r="AM45" s="4"/>
      <c r="AN45" s="4"/>
      <c r="AO45" s="3"/>
      <c r="AP45" s="3"/>
      <c r="AQ45" s="8"/>
      <c r="AS45" s="5"/>
      <c r="AT45" s="3"/>
      <c r="AU45" s="3"/>
      <c r="AV45" s="3"/>
      <c r="AW45" s="3"/>
      <c r="AX45" s="3"/>
      <c r="AY45" s="8"/>
    </row>
    <row r="46" spans="1:51" x14ac:dyDescent="0.2">
      <c r="A46" s="18">
        <v>10</v>
      </c>
      <c r="B46" s="4" t="s">
        <v>19</v>
      </c>
      <c r="C46" s="4" t="s">
        <v>20</v>
      </c>
      <c r="D46" s="4" t="s">
        <v>21</v>
      </c>
      <c r="E46" s="4" t="s">
        <v>22</v>
      </c>
      <c r="F46" s="4" t="s">
        <v>23</v>
      </c>
      <c r="G46" s="4" t="s">
        <v>24</v>
      </c>
      <c r="H46" s="10" t="s">
        <v>25</v>
      </c>
      <c r="J46" s="5"/>
      <c r="K46" s="102"/>
      <c r="L46" s="3"/>
      <c r="M46" s="3"/>
      <c r="N46" s="3"/>
      <c r="O46" s="3"/>
      <c r="P46" s="3"/>
      <c r="Q46" s="3"/>
      <c r="R46" s="3"/>
      <c r="S46" s="8"/>
      <c r="U46" s="5"/>
      <c r="V46" s="3"/>
      <c r="W46" s="3"/>
      <c r="X46" s="3"/>
      <c r="Y46" s="3"/>
      <c r="Z46" s="3"/>
      <c r="AA46" s="3"/>
      <c r="AB46" s="3"/>
      <c r="AC46" s="3"/>
      <c r="AD46" s="3"/>
      <c r="AE46" s="8"/>
      <c r="AI46" s="12"/>
      <c r="AJ46" s="3"/>
      <c r="AK46" s="4"/>
      <c r="AL46" s="4"/>
      <c r="AM46" s="4"/>
      <c r="AN46" s="4"/>
      <c r="AO46" s="3"/>
      <c r="AP46" s="3"/>
      <c r="AQ46" s="8"/>
      <c r="AS46" s="5"/>
      <c r="AT46" s="3"/>
      <c r="AU46" s="3"/>
      <c r="AV46" s="3"/>
      <c r="AW46" s="3"/>
      <c r="AX46" s="3"/>
      <c r="AY46" s="8"/>
    </row>
    <row r="47" spans="1:51" x14ac:dyDescent="0.2">
      <c r="A47" s="97" t="s">
        <v>174</v>
      </c>
      <c r="B47" s="3">
        <f>POISSON($A46,B$5,TRUE)</f>
        <v>0.9999999899522336</v>
      </c>
      <c r="C47" s="3">
        <f t="shared" ref="C47:H47" si="56">POISSON($A46,C$5,TRUE)</f>
        <v>0.99999169177563152</v>
      </c>
      <c r="D47" s="3">
        <f t="shared" si="56"/>
        <v>0.99999169177563152</v>
      </c>
      <c r="E47" s="3">
        <f t="shared" si="56"/>
        <v>0.99999169177563152</v>
      </c>
      <c r="F47" s="3">
        <f t="shared" si="56"/>
        <v>0.99970766304935266</v>
      </c>
      <c r="G47" s="3">
        <f t="shared" si="56"/>
        <v>0.99716023387948627</v>
      </c>
      <c r="H47" s="10">
        <f t="shared" si="56"/>
        <v>1</v>
      </c>
      <c r="J47" s="5"/>
      <c r="K47" s="102"/>
      <c r="L47" s="3"/>
      <c r="M47" s="3"/>
      <c r="N47" s="3"/>
      <c r="O47" s="3"/>
      <c r="P47" s="3"/>
      <c r="Q47" s="3"/>
      <c r="R47" s="3"/>
      <c r="S47" s="8"/>
      <c r="U47" s="5"/>
      <c r="V47" s="3"/>
      <c r="W47" s="3"/>
      <c r="X47" s="3"/>
      <c r="Y47" s="3"/>
      <c r="Z47" s="3"/>
      <c r="AA47" s="3"/>
      <c r="AB47" s="3"/>
      <c r="AC47" s="3"/>
      <c r="AD47" s="3"/>
      <c r="AE47" s="8"/>
      <c r="AI47" s="12"/>
      <c r="AJ47" s="3"/>
      <c r="AK47" s="4"/>
      <c r="AL47" s="4"/>
      <c r="AM47" s="4"/>
      <c r="AN47" s="4"/>
      <c r="AO47" s="3"/>
      <c r="AP47" s="3"/>
      <c r="AQ47" s="8"/>
      <c r="AS47" s="5"/>
      <c r="AT47" s="3"/>
      <c r="AU47" s="3"/>
      <c r="AV47" s="3"/>
      <c r="AW47" s="3"/>
      <c r="AX47" s="3"/>
      <c r="AY47" s="8"/>
    </row>
    <row r="48" spans="1:51" ht="16" thickBot="1" x14ac:dyDescent="0.25">
      <c r="A48" s="19" t="s">
        <v>175</v>
      </c>
      <c r="B48" s="37">
        <f>POISSON($A46,B$6,TRUE)</f>
        <v>0.99970766304935266</v>
      </c>
      <c r="C48" s="37">
        <f t="shared" ref="C48:H48" si="57">POISSON($A46,C$6,TRUE)</f>
        <v>0.99716023387948627</v>
      </c>
      <c r="D48" s="37">
        <f t="shared" si="57"/>
        <v>0.99970766304935266</v>
      </c>
      <c r="E48" s="37">
        <f t="shared" si="57"/>
        <v>0.99716023387948627</v>
      </c>
      <c r="F48" s="37">
        <f t="shared" si="57"/>
        <v>0.95737907641746189</v>
      </c>
      <c r="G48" s="37">
        <f t="shared" si="57"/>
        <v>0.90147920588908714</v>
      </c>
      <c r="H48" s="11">
        <f t="shared" si="57"/>
        <v>1</v>
      </c>
      <c r="J48" s="9"/>
      <c r="K48" s="37"/>
      <c r="L48" s="37"/>
      <c r="M48" s="37"/>
      <c r="N48" s="37"/>
      <c r="O48" s="37"/>
      <c r="P48" s="37"/>
      <c r="Q48" s="37"/>
      <c r="R48" s="37"/>
      <c r="S48" s="45"/>
      <c r="U48" s="9"/>
      <c r="V48" s="37"/>
      <c r="W48" s="37"/>
      <c r="X48" s="37"/>
      <c r="Y48" s="37"/>
      <c r="Z48" s="37"/>
      <c r="AA48" s="37"/>
      <c r="AB48" s="37"/>
      <c r="AC48" s="37"/>
      <c r="AD48" s="37"/>
      <c r="AE48" s="45"/>
      <c r="AI48" s="47"/>
      <c r="AJ48" s="37"/>
      <c r="AK48" s="52"/>
      <c r="AL48" s="52"/>
      <c r="AM48" s="52"/>
      <c r="AN48" s="52"/>
      <c r="AO48" s="37"/>
      <c r="AP48" s="37"/>
      <c r="AQ48" s="45"/>
      <c r="AS48" s="9"/>
      <c r="AT48" s="37"/>
      <c r="AU48" s="37"/>
      <c r="AV48" s="37"/>
      <c r="AW48" s="37"/>
      <c r="AX48" s="37"/>
      <c r="AY48" s="45"/>
    </row>
    <row r="49" spans="35:35" x14ac:dyDescent="0.2">
      <c r="AI49" s="2"/>
    </row>
    <row r="50" spans="35:35" x14ac:dyDescent="0.2">
      <c r="AI50" s="2"/>
    </row>
    <row r="51" spans="35:35" x14ac:dyDescent="0.2">
      <c r="AI51" s="2"/>
    </row>
    <row r="52" spans="35:35" x14ac:dyDescent="0.2">
      <c r="AI52" s="2"/>
    </row>
    <row r="53" spans="35:35" x14ac:dyDescent="0.2">
      <c r="AI53" s="2"/>
    </row>
    <row r="54" spans="35:35" x14ac:dyDescent="0.2">
      <c r="AI54" s="2"/>
    </row>
    <row r="55" spans="35:35" x14ac:dyDescent="0.2">
      <c r="AI55" s="2"/>
    </row>
    <row r="56" spans="35:35" x14ac:dyDescent="0.2">
      <c r="AI56" s="2"/>
    </row>
    <row r="57" spans="35:35" x14ac:dyDescent="0.2">
      <c r="AI57" s="2"/>
    </row>
    <row r="58" spans="35:35" x14ac:dyDescent="0.2">
      <c r="AI58" s="2"/>
    </row>
    <row r="59" spans="35:35" x14ac:dyDescent="0.2">
      <c r="AI59" s="2"/>
    </row>
  </sheetData>
  <mergeCells count="6">
    <mergeCell ref="AV3:AY3"/>
    <mergeCell ref="A1:H1"/>
    <mergeCell ref="J1:S1"/>
    <mergeCell ref="U1:AE1"/>
    <mergeCell ref="AI1:AQ1"/>
    <mergeCell ref="AS1:AY1"/>
  </mergeCells>
  <conditionalFormatting sqref="K10:R20">
    <cfRule type="cellIs" dxfId="19" priority="22" operator="equal">
      <formula>TRUE</formula>
    </cfRule>
  </conditionalFormatting>
  <conditionalFormatting sqref="K23:R33">
    <cfRule type="cellIs" dxfId="18" priority="21" operator="equal">
      <formula>TRUE</formula>
    </cfRule>
  </conditionalFormatting>
  <conditionalFormatting sqref="K40:K47">
    <cfRule type="cellIs" dxfId="17" priority="20" operator="equal">
      <formula>TRUE</formula>
    </cfRule>
  </conditionalFormatting>
  <conditionalFormatting sqref="L4:R4 AI3">
    <cfRule type="cellIs" dxfId="16" priority="19" operator="equal">
      <formula>TRUE</formula>
    </cfRule>
  </conditionalFormatting>
  <conditionalFormatting sqref="S11:S20">
    <cfRule type="cellIs" dxfId="15" priority="18" operator="equal">
      <formula>TRUE</formula>
    </cfRule>
  </conditionalFormatting>
  <conditionalFormatting sqref="S24:S33">
    <cfRule type="cellIs" dxfId="14" priority="17" operator="equal">
      <formula>TRUE</formula>
    </cfRule>
  </conditionalFormatting>
  <conditionalFormatting sqref="AJ5:AJ14">
    <cfRule type="cellIs" dxfId="13" priority="16" operator="equal">
      <formula>TRUE</formula>
    </cfRule>
  </conditionalFormatting>
  <conditionalFormatting sqref="AI28">
    <cfRule type="cellIs" dxfId="12" priority="15" operator="equal">
      <formula>TRUE</formula>
    </cfRule>
  </conditionalFormatting>
  <conditionalFormatting sqref="AK28:AQ28">
    <cfRule type="cellIs" dxfId="11" priority="14" operator="equal">
      <formula>TRUE</formula>
    </cfRule>
  </conditionalFormatting>
  <conditionalFormatting sqref="AJ4">
    <cfRule type="cellIs" dxfId="10" priority="13" operator="equal">
      <formula>TRUE</formula>
    </cfRule>
  </conditionalFormatting>
  <conditionalFormatting sqref="Y4:AE4">
    <cfRule type="cellIs" dxfId="9" priority="12" operator="equal">
      <formula>TRUE</formula>
    </cfRule>
  </conditionalFormatting>
  <conditionalFormatting sqref="Y11:AE11">
    <cfRule type="cellIs" dxfId="8" priority="11" operator="equal">
      <formula>TRUE</formula>
    </cfRule>
  </conditionalFormatting>
  <conditionalFormatting sqref="Y35:AE35">
    <cfRule type="cellIs" dxfId="7" priority="10" operator="equal">
      <formula>TRUE</formula>
    </cfRule>
  </conditionalFormatting>
  <conditionalFormatting sqref="Y8:AE8">
    <cfRule type="cellIs" dxfId="6" priority="8" operator="equal">
      <formula>TRUE</formula>
    </cfRule>
  </conditionalFormatting>
  <conditionalFormatting sqref="AJ16:AJ25">
    <cfRule type="cellIs" dxfId="5" priority="6" operator="equal">
      <formula>TRUE</formula>
    </cfRule>
  </conditionalFormatting>
  <conditionalFormatting sqref="Y24:AE24">
    <cfRule type="cellIs" dxfId="4" priority="5" operator="equal">
      <formula>TRUE</formula>
    </cfRule>
  </conditionalFormatting>
  <conditionalFormatting sqref="Y15:AE15">
    <cfRule type="cellIs" dxfId="3" priority="4" operator="equal">
      <formula>TRUE</formula>
    </cfRule>
  </conditionalFormatting>
  <conditionalFormatting sqref="Y19:AE19">
    <cfRule type="cellIs" dxfId="2" priority="3" operator="equal">
      <formula>TRUE</formula>
    </cfRule>
  </conditionalFormatting>
  <conditionalFormatting sqref="Y32:AE32">
    <cfRule type="cellIs" dxfId="1" priority="2" operator="equal">
      <formula>TRUE</formula>
    </cfRule>
  </conditionalFormatting>
  <conditionalFormatting sqref="Y28:AE28">
    <cfRule type="cellIs" dxfId="0" priority="1" operator="equal">
      <formula>TRUE</formula>
    </cfRule>
  </conditionalFormatting>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38B033-D25A-7C4E-8190-7C9CCE51C8D8}">
  <dimension ref="A1:AG157"/>
  <sheetViews>
    <sheetView zoomScale="70" zoomScaleNormal="70" workbookViewId="0">
      <selection activeCell="M29" sqref="M29"/>
    </sheetView>
  </sheetViews>
  <sheetFormatPr baseColWidth="10" defaultColWidth="11.5" defaultRowHeight="15" x14ac:dyDescent="0.2"/>
  <cols>
    <col min="1" max="2" width="11.5" style="3"/>
    <col min="3" max="3" width="36.6640625" style="3" customWidth="1"/>
    <col min="4" max="5" width="11.5" style="3" customWidth="1"/>
    <col min="6" max="6" width="13.1640625" style="3" bestFit="1" customWidth="1"/>
    <col min="7" max="11" width="11.5" style="3"/>
    <col min="12" max="12" width="16.5" style="3" customWidth="1"/>
    <col min="13" max="13" width="9.83203125" style="3" customWidth="1"/>
    <col min="14" max="14" width="15.1640625" style="3" customWidth="1"/>
    <col min="15" max="15" width="14.1640625" style="3" customWidth="1"/>
    <col min="16" max="16384" width="11.5" style="3"/>
  </cols>
  <sheetData>
    <row r="1" spans="1:13" x14ac:dyDescent="0.2">
      <c r="A1" s="70" t="s">
        <v>223</v>
      </c>
      <c r="B1" s="71"/>
      <c r="C1" s="71"/>
      <c r="D1" s="73"/>
      <c r="E1" s="165" t="s">
        <v>30</v>
      </c>
      <c r="F1" s="165"/>
      <c r="G1" s="74"/>
      <c r="H1" s="73"/>
      <c r="I1" s="73"/>
      <c r="J1" s="73"/>
      <c r="L1" s="63" t="s">
        <v>226</v>
      </c>
    </row>
    <row r="2" spans="1:13" ht="16" x14ac:dyDescent="0.2">
      <c r="C2" s="53" t="s">
        <v>220</v>
      </c>
      <c r="D2" s="13" t="s">
        <v>29</v>
      </c>
      <c r="E2" s="13" t="s">
        <v>31</v>
      </c>
      <c r="F2" s="6" t="s">
        <v>32</v>
      </c>
      <c r="G2" s="6"/>
      <c r="H2" s="7"/>
      <c r="I2" s="7"/>
      <c r="J2" s="7"/>
      <c r="L2" s="55"/>
      <c r="M2" s="3" t="s">
        <v>215</v>
      </c>
    </row>
    <row r="3" spans="1:13" x14ac:dyDescent="0.2">
      <c r="C3" s="54" t="s">
        <v>3</v>
      </c>
      <c r="D3" s="6">
        <v>4</v>
      </c>
      <c r="E3" s="6">
        <v>20</v>
      </c>
      <c r="F3" s="6">
        <v>25</v>
      </c>
      <c r="G3" s="7"/>
      <c r="H3" s="7"/>
      <c r="I3" s="7"/>
      <c r="J3" s="7"/>
      <c r="L3" s="56"/>
      <c r="M3" s="3" t="s">
        <v>216</v>
      </c>
    </row>
    <row r="4" spans="1:13" x14ac:dyDescent="0.2">
      <c r="C4" s="29" t="s">
        <v>0</v>
      </c>
      <c r="D4" s="6">
        <v>4</v>
      </c>
      <c r="E4" s="6">
        <v>30</v>
      </c>
      <c r="F4" s="6">
        <v>35</v>
      </c>
      <c r="G4" s="7"/>
      <c r="H4" s="7"/>
      <c r="I4" s="7"/>
      <c r="J4" s="7"/>
      <c r="L4" s="25"/>
      <c r="M4" s="3" t="s">
        <v>217</v>
      </c>
    </row>
    <row r="5" spans="1:13" x14ac:dyDescent="0.2">
      <c r="C5" s="54" t="s">
        <v>4</v>
      </c>
      <c r="D5" s="4">
        <v>6</v>
      </c>
      <c r="E5" s="4">
        <v>40</v>
      </c>
      <c r="F5" s="4">
        <v>45</v>
      </c>
      <c r="L5" s="57"/>
      <c r="M5" s="3" t="s">
        <v>218</v>
      </c>
    </row>
    <row r="6" spans="1:13" x14ac:dyDescent="0.2">
      <c r="C6" s="29" t="s">
        <v>1</v>
      </c>
      <c r="D6" s="4">
        <v>4</v>
      </c>
      <c r="E6" s="4">
        <v>100</v>
      </c>
      <c r="F6" s="4">
        <v>9999</v>
      </c>
      <c r="L6" s="58"/>
      <c r="M6" s="3" t="s">
        <v>219</v>
      </c>
    </row>
    <row r="7" spans="1:13" x14ac:dyDescent="0.2">
      <c r="C7" s="3" t="s">
        <v>28</v>
      </c>
      <c r="D7" s="4">
        <f>SUM(D3:D6)</f>
        <v>18</v>
      </c>
      <c r="E7" s="4"/>
      <c r="F7" s="4"/>
    </row>
    <row r="8" spans="1:13" x14ac:dyDescent="0.2">
      <c r="A8" s="70" t="s">
        <v>222</v>
      </c>
      <c r="B8" s="70"/>
      <c r="C8" s="70"/>
      <c r="D8" s="71"/>
      <c r="E8" s="71"/>
      <c r="F8" s="71"/>
      <c r="G8" s="71"/>
      <c r="H8" s="71"/>
      <c r="I8" s="71"/>
      <c r="J8" s="71"/>
    </row>
    <row r="9" spans="1:13" ht="16" x14ac:dyDescent="0.2">
      <c r="C9" s="72" t="s">
        <v>18</v>
      </c>
      <c r="D9" s="4" t="s">
        <v>19</v>
      </c>
      <c r="E9" s="4" t="s">
        <v>20</v>
      </c>
      <c r="F9" s="4" t="s">
        <v>21</v>
      </c>
      <c r="G9" s="4" t="s">
        <v>22</v>
      </c>
      <c r="H9" s="4" t="s">
        <v>23</v>
      </c>
      <c r="I9" s="4" t="s">
        <v>24</v>
      </c>
      <c r="J9" s="4" t="s">
        <v>25</v>
      </c>
    </row>
    <row r="10" spans="1:13" x14ac:dyDescent="0.2">
      <c r="C10" s="3" t="s">
        <v>33</v>
      </c>
      <c r="D10" s="4">
        <v>6</v>
      </c>
      <c r="E10" s="4">
        <v>6</v>
      </c>
      <c r="F10" s="4">
        <v>6</v>
      </c>
      <c r="G10" s="4">
        <v>6</v>
      </c>
      <c r="H10" s="4">
        <v>6</v>
      </c>
      <c r="I10" s="4">
        <v>6</v>
      </c>
      <c r="J10" s="4">
        <v>3</v>
      </c>
    </row>
    <row r="11" spans="1:13" x14ac:dyDescent="0.2">
      <c r="C11" s="3" t="s">
        <v>34</v>
      </c>
      <c r="D11" s="4">
        <v>6</v>
      </c>
      <c r="E11" s="4">
        <v>6</v>
      </c>
      <c r="F11" s="4">
        <v>6</v>
      </c>
      <c r="G11" s="4">
        <v>6</v>
      </c>
      <c r="H11" s="4">
        <v>6</v>
      </c>
      <c r="I11" s="4">
        <v>6</v>
      </c>
      <c r="J11" s="4">
        <v>3</v>
      </c>
    </row>
    <row r="12" spans="1:13" x14ac:dyDescent="0.2">
      <c r="C12" s="3" t="s">
        <v>161</v>
      </c>
      <c r="D12" s="4">
        <v>6</v>
      </c>
      <c r="E12" s="4">
        <v>6</v>
      </c>
      <c r="F12" s="4">
        <v>6</v>
      </c>
      <c r="G12" s="4">
        <v>6</v>
      </c>
      <c r="H12" s="4">
        <v>6</v>
      </c>
      <c r="I12" s="4">
        <v>6</v>
      </c>
      <c r="J12" s="4">
        <v>3</v>
      </c>
    </row>
    <row r="13" spans="1:13" x14ac:dyDescent="0.2">
      <c r="C13" s="3" t="s">
        <v>162</v>
      </c>
      <c r="D13" s="4">
        <v>6</v>
      </c>
      <c r="E13" s="4">
        <v>6</v>
      </c>
      <c r="F13" s="4">
        <v>6</v>
      </c>
      <c r="G13" s="4">
        <v>6</v>
      </c>
      <c r="H13" s="4">
        <v>6</v>
      </c>
      <c r="I13" s="4">
        <v>6</v>
      </c>
      <c r="J13" s="4">
        <v>3</v>
      </c>
    </row>
    <row r="14" spans="1:13" x14ac:dyDescent="0.2">
      <c r="C14" s="3" t="s">
        <v>35</v>
      </c>
      <c r="D14" s="4">
        <v>6</v>
      </c>
      <c r="E14" s="4">
        <v>6</v>
      </c>
      <c r="F14" s="4">
        <v>6</v>
      </c>
      <c r="G14" s="4">
        <v>6</v>
      </c>
      <c r="H14" s="4">
        <v>6</v>
      </c>
      <c r="I14" s="4">
        <v>6</v>
      </c>
      <c r="J14" s="4">
        <v>0</v>
      </c>
    </row>
    <row r="15" spans="1:13" x14ac:dyDescent="0.2">
      <c r="C15" s="3" t="s">
        <v>36</v>
      </c>
      <c r="D15" s="4">
        <v>6</v>
      </c>
      <c r="E15" s="4">
        <v>6</v>
      </c>
      <c r="F15" s="4">
        <v>6</v>
      </c>
      <c r="G15" s="4">
        <v>6</v>
      </c>
      <c r="H15" s="4">
        <v>6</v>
      </c>
      <c r="I15" s="4">
        <v>6</v>
      </c>
      <c r="J15" s="4">
        <v>0</v>
      </c>
    </row>
    <row r="16" spans="1:13" x14ac:dyDescent="0.2">
      <c r="C16" s="3" t="s">
        <v>163</v>
      </c>
      <c r="D16" s="4">
        <v>6</v>
      </c>
      <c r="E16" s="4">
        <v>6</v>
      </c>
      <c r="F16" s="4">
        <v>6</v>
      </c>
      <c r="G16" s="4">
        <v>6</v>
      </c>
      <c r="H16" s="4">
        <v>6</v>
      </c>
      <c r="I16" s="4">
        <v>6</v>
      </c>
      <c r="J16" s="4">
        <v>0</v>
      </c>
    </row>
    <row r="17" spans="1:16" x14ac:dyDescent="0.2">
      <c r="C17" s="3" t="s">
        <v>165</v>
      </c>
      <c r="D17" s="4">
        <v>6</v>
      </c>
      <c r="E17" s="4">
        <v>6</v>
      </c>
      <c r="F17" s="4">
        <v>6</v>
      </c>
      <c r="G17" s="4">
        <v>6</v>
      </c>
      <c r="H17" s="4">
        <v>6</v>
      </c>
      <c r="I17" s="4">
        <v>6</v>
      </c>
      <c r="J17" s="4">
        <v>0</v>
      </c>
    </row>
    <row r="18" spans="1:16" x14ac:dyDescent="0.2">
      <c r="C18" s="3" t="s">
        <v>37</v>
      </c>
      <c r="D18" s="4">
        <v>6</v>
      </c>
      <c r="E18" s="4">
        <v>6</v>
      </c>
      <c r="F18" s="4">
        <v>6</v>
      </c>
      <c r="G18" s="4">
        <v>6</v>
      </c>
      <c r="H18" s="4">
        <v>6</v>
      </c>
      <c r="I18" s="4">
        <v>6</v>
      </c>
      <c r="J18" s="4">
        <v>3</v>
      </c>
    </row>
    <row r="19" spans="1:16" x14ac:dyDescent="0.2">
      <c r="C19" s="3" t="s">
        <v>38</v>
      </c>
      <c r="D19" s="4">
        <v>6</v>
      </c>
      <c r="E19" s="4">
        <v>6</v>
      </c>
      <c r="F19" s="4">
        <v>6</v>
      </c>
      <c r="G19" s="4">
        <v>6</v>
      </c>
      <c r="H19" s="4">
        <v>6</v>
      </c>
      <c r="I19" s="4">
        <v>6</v>
      </c>
      <c r="J19" s="4">
        <v>3</v>
      </c>
    </row>
    <row r="20" spans="1:16" x14ac:dyDescent="0.2">
      <c r="C20" s="3" t="s">
        <v>39</v>
      </c>
      <c r="D20" s="4">
        <v>6</v>
      </c>
      <c r="E20" s="4">
        <v>6</v>
      </c>
      <c r="F20" s="4">
        <v>6</v>
      </c>
      <c r="G20" s="4">
        <v>6</v>
      </c>
      <c r="H20" s="4">
        <v>6</v>
      </c>
      <c r="I20" s="4">
        <v>6</v>
      </c>
      <c r="J20" s="4">
        <v>3</v>
      </c>
    </row>
    <row r="21" spans="1:16" x14ac:dyDescent="0.2">
      <c r="C21" s="3" t="s">
        <v>40</v>
      </c>
      <c r="D21" s="4">
        <v>6</v>
      </c>
      <c r="E21" s="4">
        <v>6</v>
      </c>
      <c r="F21" s="4">
        <v>6</v>
      </c>
      <c r="G21" s="4">
        <v>6</v>
      </c>
      <c r="H21" s="4">
        <v>6</v>
      </c>
      <c r="I21" s="4">
        <v>6</v>
      </c>
      <c r="J21" s="4">
        <v>3</v>
      </c>
    </row>
    <row r="22" spans="1:16" x14ac:dyDescent="0.2">
      <c r="C22" s="3" t="s">
        <v>41</v>
      </c>
      <c r="D22" s="4">
        <v>6</v>
      </c>
      <c r="E22" s="4">
        <v>6</v>
      </c>
      <c r="F22" s="4">
        <v>6</v>
      </c>
      <c r="G22" s="4">
        <v>6</v>
      </c>
      <c r="H22" s="4">
        <v>6</v>
      </c>
      <c r="I22" s="4">
        <v>6</v>
      </c>
      <c r="J22" s="4">
        <v>3</v>
      </c>
    </row>
    <row r="23" spans="1:16" x14ac:dyDescent="0.2">
      <c r="C23" s="3" t="s">
        <v>42</v>
      </c>
      <c r="D23" s="4">
        <v>6</v>
      </c>
      <c r="E23" s="4">
        <v>6</v>
      </c>
      <c r="F23" s="4">
        <v>6</v>
      </c>
      <c r="G23" s="4">
        <v>6</v>
      </c>
      <c r="H23" s="4">
        <v>6</v>
      </c>
      <c r="I23" s="4">
        <v>6</v>
      </c>
      <c r="J23" s="4">
        <v>3</v>
      </c>
    </row>
    <row r="24" spans="1:16" x14ac:dyDescent="0.2">
      <c r="C24" s="3" t="s">
        <v>43</v>
      </c>
      <c r="D24" s="4">
        <v>6</v>
      </c>
      <c r="E24" s="4">
        <v>6</v>
      </c>
      <c r="F24" s="4">
        <v>6</v>
      </c>
      <c r="G24" s="4">
        <v>6</v>
      </c>
      <c r="H24" s="4">
        <v>6</v>
      </c>
      <c r="I24" s="4">
        <v>6</v>
      </c>
      <c r="J24" s="4">
        <v>3</v>
      </c>
    </row>
    <row r="25" spans="1:16" x14ac:dyDescent="0.2">
      <c r="C25" s="3" t="s">
        <v>44</v>
      </c>
      <c r="D25" s="4">
        <v>6</v>
      </c>
      <c r="E25" s="4">
        <v>6</v>
      </c>
      <c r="F25" s="4">
        <v>6</v>
      </c>
      <c r="G25" s="4">
        <v>6</v>
      </c>
      <c r="H25" s="4">
        <v>6</v>
      </c>
      <c r="I25" s="4">
        <v>6</v>
      </c>
      <c r="J25" s="4">
        <v>3</v>
      </c>
    </row>
    <row r="26" spans="1:16" x14ac:dyDescent="0.2">
      <c r="C26" s="3" t="s">
        <v>164</v>
      </c>
      <c r="D26" s="4">
        <v>6</v>
      </c>
      <c r="E26" s="4">
        <v>6</v>
      </c>
      <c r="F26" s="4">
        <v>6</v>
      </c>
      <c r="G26" s="4">
        <v>6</v>
      </c>
      <c r="H26" s="4">
        <v>6</v>
      </c>
      <c r="I26" s="4">
        <v>6</v>
      </c>
      <c r="J26" s="4">
        <v>3</v>
      </c>
    </row>
    <row r="27" spans="1:16" x14ac:dyDescent="0.2">
      <c r="C27" s="3" t="s">
        <v>166</v>
      </c>
      <c r="D27" s="4">
        <v>6</v>
      </c>
      <c r="E27" s="4">
        <v>6</v>
      </c>
      <c r="F27" s="4">
        <v>6</v>
      </c>
      <c r="G27" s="4">
        <v>6</v>
      </c>
      <c r="H27" s="4">
        <v>6</v>
      </c>
      <c r="I27" s="4">
        <v>6</v>
      </c>
      <c r="J27" s="4">
        <v>3</v>
      </c>
    </row>
    <row r="28" spans="1:16" x14ac:dyDescent="0.2">
      <c r="A28" s="70" t="s">
        <v>221</v>
      </c>
      <c r="B28" s="71"/>
      <c r="C28" s="70"/>
      <c r="D28" s="75" t="s">
        <v>0</v>
      </c>
      <c r="E28" s="75" t="s">
        <v>1</v>
      </c>
      <c r="F28" s="75" t="s">
        <v>4</v>
      </c>
      <c r="G28" s="75" t="s">
        <v>3</v>
      </c>
      <c r="H28" s="70"/>
      <c r="I28" s="70"/>
      <c r="J28" s="70"/>
    </row>
    <row r="29" spans="1:16" x14ac:dyDescent="0.2">
      <c r="A29" s="29" t="s">
        <v>19</v>
      </c>
      <c r="B29" s="29" t="s">
        <v>31</v>
      </c>
      <c r="C29" s="29" t="s">
        <v>5</v>
      </c>
      <c r="D29" s="59">
        <f t="shared" ref="D29:G30" si="0">INDEX($E$3:$F$6,MATCH(D$28,$C$3:$C$6,0),MATCH($B29,$E$2:$F$2,0))*3</f>
        <v>90</v>
      </c>
      <c r="E29" s="59">
        <f t="shared" si="0"/>
        <v>300</v>
      </c>
      <c r="F29" s="59">
        <f t="shared" si="0"/>
        <v>120</v>
      </c>
      <c r="G29" s="59">
        <f t="shared" si="0"/>
        <v>60</v>
      </c>
    </row>
    <row r="30" spans="1:16" x14ac:dyDescent="0.2">
      <c r="A30" s="29" t="s">
        <v>19</v>
      </c>
      <c r="B30" s="29" t="s">
        <v>31</v>
      </c>
      <c r="C30" s="29" t="s">
        <v>6</v>
      </c>
      <c r="D30" s="59">
        <f t="shared" si="0"/>
        <v>90</v>
      </c>
      <c r="E30" s="59">
        <f t="shared" si="0"/>
        <v>300</v>
      </c>
      <c r="F30" s="59">
        <f t="shared" si="0"/>
        <v>120</v>
      </c>
      <c r="G30" s="59">
        <f t="shared" si="0"/>
        <v>60</v>
      </c>
    </row>
    <row r="31" spans="1:16" x14ac:dyDescent="0.2">
      <c r="A31" s="29" t="s">
        <v>19</v>
      </c>
      <c r="B31" s="29" t="s">
        <v>32</v>
      </c>
      <c r="C31" s="29" t="s">
        <v>8</v>
      </c>
      <c r="D31" s="59">
        <f t="shared" ref="D31:D44" si="1">INDEX($E$3:$F$6,MATCH(D$28,$C$3:$C$6,0),MATCH($B31,$E$2:$F$2,0))*3</f>
        <v>105</v>
      </c>
      <c r="E31" s="59">
        <f>INDEX($E$3:$F$6,MATCH(E$28,$C$3:$C$6,0),MATCH($B31,$E$2:$F$2,0))</f>
        <v>9999</v>
      </c>
      <c r="F31" s="59">
        <f t="shared" ref="F31:G44" si="2">INDEX($E$3:$F$6,MATCH(F$28,$C$3:$C$6,0),MATCH($B31,$E$2:$F$2,0))*3</f>
        <v>135</v>
      </c>
      <c r="G31" s="59">
        <f t="shared" si="2"/>
        <v>75</v>
      </c>
      <c r="P31" s="29"/>
    </row>
    <row r="32" spans="1:16" x14ac:dyDescent="0.2">
      <c r="A32" s="29" t="s">
        <v>20</v>
      </c>
      <c r="B32" s="29" t="s">
        <v>31</v>
      </c>
      <c r="C32" s="29" t="s">
        <v>7</v>
      </c>
      <c r="D32" s="59">
        <f t="shared" si="1"/>
        <v>90</v>
      </c>
      <c r="E32" s="59">
        <f>INDEX($E$3:$F$6,MATCH(E$28,$C$3:$C$6,0),MATCH($B32,$E$2:$F$2,0))*3</f>
        <v>300</v>
      </c>
      <c r="F32" s="59">
        <f t="shared" si="2"/>
        <v>120</v>
      </c>
      <c r="G32" s="59">
        <f t="shared" si="2"/>
        <v>60</v>
      </c>
      <c r="P32" s="29"/>
    </row>
    <row r="33" spans="1:16" x14ac:dyDescent="0.2">
      <c r="A33" s="29" t="s">
        <v>20</v>
      </c>
      <c r="B33" s="29" t="s">
        <v>31</v>
      </c>
      <c r="C33" s="29" t="s">
        <v>9</v>
      </c>
      <c r="D33" s="59">
        <f t="shared" si="1"/>
        <v>90</v>
      </c>
      <c r="E33" s="59">
        <f>INDEX($E$3:$F$6,MATCH(E$28,$C$3:$C$6,0),MATCH($B33,$E$2:$F$2,0))*3</f>
        <v>300</v>
      </c>
      <c r="F33" s="59">
        <f t="shared" si="2"/>
        <v>120</v>
      </c>
      <c r="G33" s="59">
        <f t="shared" si="2"/>
        <v>60</v>
      </c>
      <c r="P33" s="29"/>
    </row>
    <row r="34" spans="1:16" x14ac:dyDescent="0.2">
      <c r="A34" s="29" t="s">
        <v>21</v>
      </c>
      <c r="B34" s="29" t="s">
        <v>31</v>
      </c>
      <c r="C34" s="29" t="s">
        <v>10</v>
      </c>
      <c r="D34" s="59">
        <f t="shared" si="1"/>
        <v>90</v>
      </c>
      <c r="E34" s="59">
        <f>INDEX($E$3:$F$6,MATCH(E$28,$C$3:$C$6,0),MATCH($B34,$E$2:$F$2,0))*3</f>
        <v>300</v>
      </c>
      <c r="F34" s="59">
        <f t="shared" si="2"/>
        <v>120</v>
      </c>
      <c r="G34" s="59">
        <f t="shared" si="2"/>
        <v>60</v>
      </c>
      <c r="P34" s="29"/>
    </row>
    <row r="35" spans="1:16" x14ac:dyDescent="0.2">
      <c r="A35" s="29" t="s">
        <v>21</v>
      </c>
      <c r="B35" s="29" t="s">
        <v>31</v>
      </c>
      <c r="C35" s="29" t="s">
        <v>11</v>
      </c>
      <c r="D35" s="59">
        <f t="shared" si="1"/>
        <v>90</v>
      </c>
      <c r="E35" s="59">
        <f>INDEX($E$3:$F$6,MATCH(E$28,$C$3:$C$6,0),MATCH($B35,$E$2:$F$2,0))*3</f>
        <v>300</v>
      </c>
      <c r="F35" s="59">
        <f t="shared" si="2"/>
        <v>120</v>
      </c>
      <c r="G35" s="59">
        <f t="shared" si="2"/>
        <v>60</v>
      </c>
      <c r="P35" s="29"/>
    </row>
    <row r="36" spans="1:16" x14ac:dyDescent="0.2">
      <c r="A36" s="29" t="s">
        <v>21</v>
      </c>
      <c r="B36" s="29" t="s">
        <v>32</v>
      </c>
      <c r="C36" s="29" t="s">
        <v>330</v>
      </c>
      <c r="D36" s="59">
        <f t="shared" si="1"/>
        <v>105</v>
      </c>
      <c r="E36" s="59">
        <f>INDEX($E$3:$F$6,MATCH(E$28,$C$3:$C$6,0),MATCH($B36,$E$2:$F$2,0))</f>
        <v>9999</v>
      </c>
      <c r="F36" s="59">
        <f t="shared" si="2"/>
        <v>135</v>
      </c>
      <c r="G36" s="59">
        <f t="shared" si="2"/>
        <v>75</v>
      </c>
      <c r="P36" s="29"/>
    </row>
    <row r="37" spans="1:16" x14ac:dyDescent="0.2">
      <c r="A37" s="29" t="s">
        <v>22</v>
      </c>
      <c r="B37" s="29" t="s">
        <v>31</v>
      </c>
      <c r="C37" s="29" t="s">
        <v>12</v>
      </c>
      <c r="D37" s="59">
        <f t="shared" si="1"/>
        <v>90</v>
      </c>
      <c r="E37" s="59">
        <f>INDEX($E$3:$F$6,MATCH(E$28,$C$3:$C$6,0),MATCH($B37,$E$2:$F$2,0))*3</f>
        <v>300</v>
      </c>
      <c r="F37" s="59">
        <f t="shared" si="2"/>
        <v>120</v>
      </c>
      <c r="G37" s="59">
        <f t="shared" si="2"/>
        <v>60</v>
      </c>
      <c r="P37" s="29"/>
    </row>
    <row r="38" spans="1:16" x14ac:dyDescent="0.2">
      <c r="A38" s="29" t="s">
        <v>22</v>
      </c>
      <c r="B38" s="29" t="s">
        <v>31</v>
      </c>
      <c r="C38" s="29" t="s">
        <v>13</v>
      </c>
      <c r="D38" s="59">
        <f t="shared" si="1"/>
        <v>90</v>
      </c>
      <c r="E38" s="59">
        <f>INDEX($E$3:$F$6,MATCH(E$28,$C$3:$C$6,0),MATCH($B38,$E$2:$F$2,0))*3</f>
        <v>300</v>
      </c>
      <c r="F38" s="59">
        <f t="shared" si="2"/>
        <v>120</v>
      </c>
      <c r="G38" s="59">
        <f t="shared" si="2"/>
        <v>60</v>
      </c>
      <c r="P38" s="29"/>
    </row>
    <row r="39" spans="1:16" x14ac:dyDescent="0.2">
      <c r="A39" s="29" t="s">
        <v>23</v>
      </c>
      <c r="B39" s="29" t="s">
        <v>31</v>
      </c>
      <c r="C39" s="29" t="s">
        <v>14</v>
      </c>
      <c r="D39" s="59">
        <f t="shared" si="1"/>
        <v>90</v>
      </c>
      <c r="E39" s="59">
        <f>INDEX($E$3:$F$6,MATCH(E$28,$C$3:$C$6,0),MATCH($B39,$E$2:$F$2,0))*3</f>
        <v>300</v>
      </c>
      <c r="F39" s="59">
        <f t="shared" si="2"/>
        <v>120</v>
      </c>
      <c r="G39" s="59">
        <f t="shared" si="2"/>
        <v>60</v>
      </c>
      <c r="P39" s="29"/>
    </row>
    <row r="40" spans="1:16" x14ac:dyDescent="0.2">
      <c r="A40" s="29" t="s">
        <v>23</v>
      </c>
      <c r="B40" s="29" t="s">
        <v>31</v>
      </c>
      <c r="C40" s="29" t="s">
        <v>15</v>
      </c>
      <c r="D40" s="59">
        <f t="shared" si="1"/>
        <v>90</v>
      </c>
      <c r="E40" s="59">
        <f>INDEX($E$3:$F$6,MATCH(E$28,$C$3:$C$6,0),MATCH($B40,$E$2:$F$2,0))*3</f>
        <v>300</v>
      </c>
      <c r="F40" s="59">
        <f t="shared" si="2"/>
        <v>120</v>
      </c>
      <c r="G40" s="59">
        <f t="shared" si="2"/>
        <v>60</v>
      </c>
      <c r="P40" s="29"/>
    </row>
    <row r="41" spans="1:16" x14ac:dyDescent="0.2">
      <c r="A41" s="29" t="s">
        <v>23</v>
      </c>
      <c r="B41" s="29" t="s">
        <v>32</v>
      </c>
      <c r="C41" s="29" t="s">
        <v>331</v>
      </c>
      <c r="D41" s="59">
        <f t="shared" si="1"/>
        <v>105</v>
      </c>
      <c r="E41" s="59">
        <f>INDEX($E$3:$F$6,MATCH(E$28,$C$3:$C$6,0),MATCH($B41,$E$2:$F$2,0))</f>
        <v>9999</v>
      </c>
      <c r="F41" s="59">
        <f t="shared" si="2"/>
        <v>135</v>
      </c>
      <c r="G41" s="59">
        <f t="shared" si="2"/>
        <v>75</v>
      </c>
      <c r="P41" s="29"/>
    </row>
    <row r="42" spans="1:16" x14ac:dyDescent="0.2">
      <c r="A42" s="29" t="s">
        <v>24</v>
      </c>
      <c r="B42" s="29" t="s">
        <v>31</v>
      </c>
      <c r="C42" s="29" t="s">
        <v>16</v>
      </c>
      <c r="D42" s="59">
        <f t="shared" si="1"/>
        <v>90</v>
      </c>
      <c r="E42" s="59">
        <f>INDEX($E$3:$F$6,MATCH(E$28,$C$3:$C$6,0),MATCH($B42,$E$2:$F$2,0))*3</f>
        <v>300</v>
      </c>
      <c r="F42" s="59">
        <f t="shared" si="2"/>
        <v>120</v>
      </c>
      <c r="G42" s="59">
        <f t="shared" si="2"/>
        <v>60</v>
      </c>
    </row>
    <row r="43" spans="1:16" ht="15" customHeight="1" x14ac:dyDescent="0.2">
      <c r="A43" s="29" t="s">
        <v>24</v>
      </c>
      <c r="B43" s="29" t="s">
        <v>31</v>
      </c>
      <c r="C43" s="29" t="s">
        <v>17</v>
      </c>
      <c r="D43" s="59">
        <f t="shared" si="1"/>
        <v>90</v>
      </c>
      <c r="E43" s="59">
        <f>INDEX($E$3:$F$6,MATCH(E$28,$C$3:$C$6,0),MATCH($B43,$E$2:$F$2,0))*3</f>
        <v>300</v>
      </c>
      <c r="F43" s="59">
        <f t="shared" si="2"/>
        <v>120</v>
      </c>
      <c r="G43" s="59">
        <f t="shared" si="2"/>
        <v>60</v>
      </c>
    </row>
    <row r="44" spans="1:16" x14ac:dyDescent="0.2">
      <c r="A44" s="29" t="s">
        <v>25</v>
      </c>
      <c r="B44" s="29" t="s">
        <v>32</v>
      </c>
      <c r="C44" s="29" t="s">
        <v>54</v>
      </c>
      <c r="D44" s="59">
        <f t="shared" si="1"/>
        <v>105</v>
      </c>
      <c r="E44" s="59">
        <f>INDEX($E$3:$F$6,MATCH(E$28,$C$3:$C$6,0),MATCH($B44,$E$2:$F$2,0))</f>
        <v>9999</v>
      </c>
      <c r="F44" s="59">
        <f t="shared" si="2"/>
        <v>135</v>
      </c>
      <c r="G44" s="59">
        <f t="shared" si="2"/>
        <v>75</v>
      </c>
    </row>
    <row r="45" spans="1:16" x14ac:dyDescent="0.2">
      <c r="A45" s="29"/>
      <c r="B45" s="29"/>
      <c r="C45" s="29"/>
      <c r="D45" s="59"/>
      <c r="E45" s="59"/>
      <c r="F45" s="59"/>
      <c r="G45" s="59"/>
    </row>
    <row r="46" spans="1:16" x14ac:dyDescent="0.2">
      <c r="A46" s="29"/>
      <c r="B46" s="29"/>
      <c r="C46" s="29"/>
      <c r="D46" s="59"/>
      <c r="E46" s="59"/>
      <c r="F46" s="59"/>
      <c r="G46" s="59"/>
    </row>
    <row r="47" spans="1:16" x14ac:dyDescent="0.2">
      <c r="A47" s="70" t="s">
        <v>247</v>
      </c>
      <c r="B47" s="70"/>
      <c r="C47" s="70"/>
      <c r="D47" s="166" t="s">
        <v>243</v>
      </c>
      <c r="E47" s="166"/>
      <c r="F47" s="75" t="s">
        <v>244</v>
      </c>
      <c r="G47" s="166" t="s">
        <v>246</v>
      </c>
      <c r="H47" s="166"/>
      <c r="I47" s="166"/>
      <c r="J47" s="70"/>
    </row>
    <row r="48" spans="1:16" x14ac:dyDescent="0.2">
      <c r="A48" s="29"/>
      <c r="B48" s="29"/>
      <c r="D48" s="4" t="s">
        <v>135</v>
      </c>
      <c r="E48" s="4" t="s">
        <v>136</v>
      </c>
      <c r="F48" s="59" t="s">
        <v>245</v>
      </c>
      <c r="G48" s="4" t="s">
        <v>135</v>
      </c>
      <c r="H48" s="4" t="s">
        <v>136</v>
      </c>
      <c r="I48" s="59" t="s">
        <v>245</v>
      </c>
    </row>
    <row r="49" spans="1:33" x14ac:dyDescent="0.2">
      <c r="C49" s="54" t="s">
        <v>3</v>
      </c>
      <c r="D49" s="4">
        <v>2</v>
      </c>
      <c r="E49" s="4">
        <v>4</v>
      </c>
      <c r="F49" s="59">
        <v>1</v>
      </c>
      <c r="G49" s="59">
        <v>1</v>
      </c>
      <c r="H49" s="4">
        <v>2</v>
      </c>
      <c r="I49" s="4">
        <v>20</v>
      </c>
    </row>
    <row r="50" spans="1:33" x14ac:dyDescent="0.2">
      <c r="C50" s="29" t="s">
        <v>0</v>
      </c>
      <c r="D50" s="4">
        <v>1</v>
      </c>
      <c r="E50" s="4">
        <v>2</v>
      </c>
      <c r="F50" s="59">
        <v>1</v>
      </c>
      <c r="G50" s="59">
        <v>1</v>
      </c>
      <c r="H50" s="4">
        <v>2</v>
      </c>
      <c r="I50" s="4">
        <v>20</v>
      </c>
    </row>
    <row r="51" spans="1:33" x14ac:dyDescent="0.2">
      <c r="C51" s="54" t="s">
        <v>4</v>
      </c>
      <c r="D51" s="4">
        <v>2</v>
      </c>
      <c r="E51" s="4">
        <v>4</v>
      </c>
      <c r="F51" s="59">
        <v>1</v>
      </c>
      <c r="G51" s="59">
        <v>1</v>
      </c>
      <c r="H51" s="4">
        <v>2</v>
      </c>
      <c r="I51" s="4">
        <v>20</v>
      </c>
    </row>
    <row r="52" spans="1:33" x14ac:dyDescent="0.2">
      <c r="C52" s="29" t="s">
        <v>1</v>
      </c>
      <c r="D52" s="4">
        <v>1</v>
      </c>
      <c r="E52" s="4">
        <v>2</v>
      </c>
      <c r="F52" s="59">
        <v>1</v>
      </c>
      <c r="G52" s="59">
        <v>1</v>
      </c>
      <c r="H52" s="26">
        <v>2</v>
      </c>
      <c r="I52" s="26">
        <v>20</v>
      </c>
    </row>
    <row r="53" spans="1:33" x14ac:dyDescent="0.2">
      <c r="D53" s="59"/>
      <c r="E53" s="59"/>
      <c r="F53" s="59"/>
      <c r="G53" s="59"/>
    </row>
    <row r="54" spans="1:33" x14ac:dyDescent="0.2">
      <c r="A54" s="29"/>
      <c r="B54" s="29"/>
      <c r="C54" s="29"/>
      <c r="D54" s="59"/>
      <c r="E54" s="59"/>
      <c r="F54" s="59"/>
      <c r="G54" s="59"/>
    </row>
    <row r="55" spans="1:33" x14ac:dyDescent="0.2">
      <c r="A55" s="69" t="s">
        <v>214</v>
      </c>
      <c r="B55" s="69"/>
      <c r="C55" s="69"/>
      <c r="D55" s="69"/>
      <c r="E55" s="69"/>
      <c r="F55" s="69"/>
      <c r="G55" s="69"/>
      <c r="H55" s="69"/>
      <c r="I55" s="69"/>
      <c r="J55" s="69"/>
    </row>
    <row r="56" spans="1:33" x14ac:dyDescent="0.2">
      <c r="A56" s="29"/>
      <c r="B56" s="29"/>
      <c r="C56" s="63" t="s">
        <v>224</v>
      </c>
      <c r="D56" s="3">
        <f>'Step1-Customer Estimation'!AY25</f>
        <v>113170</v>
      </c>
      <c r="E56" s="59"/>
      <c r="F56" s="59"/>
      <c r="G56" s="59"/>
    </row>
    <row r="57" spans="1:33" x14ac:dyDescent="0.2">
      <c r="A57" s="29"/>
      <c r="B57" s="29"/>
      <c r="C57" s="64" t="s">
        <v>225</v>
      </c>
      <c r="D57" s="3">
        <f>SUMPRODUCT(D29:D44,W61:W76)+SUMPRODUCT(E29:E44,X61:X76)+SUMPRODUCT(F29:F44,Y61:Y76) + SUMPRODUCT(G29:G44,Z61:Z76)+H130+I130+J130</f>
        <v>15754</v>
      </c>
      <c r="E57" s="59"/>
      <c r="F57" s="59"/>
      <c r="G57" s="59"/>
    </row>
    <row r="58" spans="1:33" s="37" customFormat="1" ht="16" thickBot="1" x14ac:dyDescent="0.25">
      <c r="A58" s="67"/>
      <c r="B58" s="67"/>
      <c r="C58" s="76" t="s">
        <v>213</v>
      </c>
      <c r="D58" s="37">
        <f>D56-D57</f>
        <v>97416</v>
      </c>
      <c r="E58" s="68"/>
      <c r="F58" s="68"/>
      <c r="G58" s="68"/>
    </row>
    <row r="59" spans="1:33" x14ac:dyDescent="0.2">
      <c r="A59" s="77" t="s">
        <v>228</v>
      </c>
      <c r="B59" s="77"/>
      <c r="C59" s="80" t="s">
        <v>227</v>
      </c>
      <c r="D59" s="162" t="s">
        <v>0</v>
      </c>
      <c r="E59" s="162"/>
      <c r="F59" s="162"/>
      <c r="G59" s="162"/>
      <c r="H59" s="162" t="s">
        <v>1</v>
      </c>
      <c r="I59" s="162"/>
      <c r="J59" s="162"/>
      <c r="K59" s="162"/>
      <c r="L59" s="162" t="s">
        <v>2</v>
      </c>
      <c r="M59" s="162"/>
      <c r="N59" s="162"/>
      <c r="O59" s="162"/>
      <c r="P59" s="162"/>
      <c r="Q59" s="162"/>
      <c r="R59" s="162" t="s">
        <v>3</v>
      </c>
      <c r="S59" s="162"/>
      <c r="T59" s="162"/>
      <c r="U59" s="162"/>
      <c r="V59" s="81"/>
      <c r="W59" s="162" t="s">
        <v>229</v>
      </c>
      <c r="X59" s="162"/>
      <c r="Y59" s="162"/>
      <c r="Z59" s="162"/>
      <c r="AA59" s="4"/>
      <c r="AB59" s="161" t="s">
        <v>230</v>
      </c>
      <c r="AC59" s="161"/>
      <c r="AD59" s="161"/>
      <c r="AE59" s="161"/>
      <c r="AF59" s="4" t="s">
        <v>232</v>
      </c>
      <c r="AG59" s="3" t="s">
        <v>168</v>
      </c>
    </row>
    <row r="60" spans="1:33" x14ac:dyDescent="0.2">
      <c r="A60" s="77"/>
      <c r="B60" s="77"/>
      <c r="C60" s="77"/>
      <c r="D60" s="78" t="s">
        <v>33</v>
      </c>
      <c r="E60" s="78" t="s">
        <v>34</v>
      </c>
      <c r="F60" s="78" t="s">
        <v>161</v>
      </c>
      <c r="G60" s="78" t="s">
        <v>162</v>
      </c>
      <c r="H60" s="79" t="s">
        <v>35</v>
      </c>
      <c r="I60" s="79" t="s">
        <v>36</v>
      </c>
      <c r="J60" s="79" t="s">
        <v>163</v>
      </c>
      <c r="K60" s="79" t="s">
        <v>165</v>
      </c>
      <c r="L60" s="79" t="s">
        <v>37</v>
      </c>
      <c r="M60" s="79" t="s">
        <v>38</v>
      </c>
      <c r="N60" s="79" t="s">
        <v>39</v>
      </c>
      <c r="O60" s="79" t="s">
        <v>40</v>
      </c>
      <c r="P60" s="79" t="s">
        <v>41</v>
      </c>
      <c r="Q60" s="79" t="s">
        <v>42</v>
      </c>
      <c r="R60" s="80" t="s">
        <v>43</v>
      </c>
      <c r="S60" s="80" t="s">
        <v>44</v>
      </c>
      <c r="T60" s="80" t="s">
        <v>164</v>
      </c>
      <c r="U60" s="80" t="s">
        <v>166</v>
      </c>
      <c r="V60" s="81"/>
      <c r="W60" s="80" t="s">
        <v>0</v>
      </c>
      <c r="X60" s="80" t="s">
        <v>1</v>
      </c>
      <c r="Y60" s="80" t="s">
        <v>4</v>
      </c>
      <c r="Z60" s="80" t="s">
        <v>3</v>
      </c>
      <c r="AA60" s="4"/>
      <c r="AB60" s="82" t="s">
        <v>0</v>
      </c>
      <c r="AC60" s="82" t="s">
        <v>1</v>
      </c>
      <c r="AD60" s="82" t="s">
        <v>4</v>
      </c>
      <c r="AE60" s="82" t="s">
        <v>3</v>
      </c>
      <c r="AG60" s="83" t="s">
        <v>332</v>
      </c>
    </row>
    <row r="61" spans="1:33" x14ac:dyDescent="0.2">
      <c r="A61" s="29" t="s">
        <v>19</v>
      </c>
      <c r="B61" s="29" t="s">
        <v>31</v>
      </c>
      <c r="C61" s="29" t="s">
        <v>5</v>
      </c>
      <c r="D61" s="26">
        <v>1</v>
      </c>
      <c r="E61" s="26">
        <v>0</v>
      </c>
      <c r="F61" s="26">
        <v>1</v>
      </c>
      <c r="G61" s="26">
        <v>0</v>
      </c>
      <c r="H61" s="26">
        <v>0</v>
      </c>
      <c r="I61" s="26">
        <v>0</v>
      </c>
      <c r="J61" s="26">
        <v>1</v>
      </c>
      <c r="K61" s="26">
        <v>0</v>
      </c>
      <c r="L61" s="26">
        <v>0</v>
      </c>
      <c r="M61" s="26">
        <v>0</v>
      </c>
      <c r="N61" s="26">
        <v>1</v>
      </c>
      <c r="O61" s="26">
        <v>0</v>
      </c>
      <c r="P61" s="26">
        <v>0</v>
      </c>
      <c r="Q61" s="26">
        <v>0</v>
      </c>
      <c r="R61" s="26">
        <v>0</v>
      </c>
      <c r="S61" s="26">
        <v>0</v>
      </c>
      <c r="T61" s="26">
        <v>0</v>
      </c>
      <c r="U61" s="26">
        <v>1</v>
      </c>
      <c r="V61" s="26" t="s">
        <v>231</v>
      </c>
      <c r="W61" s="26">
        <f t="shared" ref="W61:W76" si="3">SUM(D61:G61)</f>
        <v>2</v>
      </c>
      <c r="X61" s="26">
        <f t="shared" ref="X61:X76" si="4">SUM(H61:K61)</f>
        <v>1</v>
      </c>
      <c r="Y61" s="26">
        <f t="shared" ref="Y61:Y76" si="5">SUM(L61:Q61)</f>
        <v>1</v>
      </c>
      <c r="Z61" s="26">
        <f t="shared" ref="Z61:Z76" si="6">SUM(R61:U61)</f>
        <v>1</v>
      </c>
      <c r="AA61" s="4" t="s">
        <v>194</v>
      </c>
      <c r="AB61" s="85">
        <f>'Step1-Customer Estimation'!AV5</f>
        <v>2</v>
      </c>
      <c r="AC61" s="85">
        <f>'Step1-Customer Estimation'!AW5</f>
        <v>1</v>
      </c>
      <c r="AD61" s="85">
        <f>'Step1-Customer Estimation'!AX5</f>
        <v>1</v>
      </c>
      <c r="AE61" s="85">
        <f>'Step1-Customer Estimation'!AY5</f>
        <v>1</v>
      </c>
    </row>
    <row r="62" spans="1:33" x14ac:dyDescent="0.2">
      <c r="A62" s="29" t="s">
        <v>19</v>
      </c>
      <c r="B62" s="29" t="s">
        <v>31</v>
      </c>
      <c r="C62" s="29" t="s">
        <v>6</v>
      </c>
      <c r="D62" s="26">
        <v>0</v>
      </c>
      <c r="E62" s="26">
        <v>0</v>
      </c>
      <c r="F62" s="26">
        <v>1</v>
      </c>
      <c r="G62" s="26">
        <v>0</v>
      </c>
      <c r="H62" s="26">
        <v>0</v>
      </c>
      <c r="I62" s="26">
        <v>0</v>
      </c>
      <c r="J62" s="26">
        <v>1</v>
      </c>
      <c r="K62" s="26">
        <v>0</v>
      </c>
      <c r="L62" s="26">
        <v>0</v>
      </c>
      <c r="M62" s="26">
        <v>1</v>
      </c>
      <c r="N62" s="26">
        <v>0</v>
      </c>
      <c r="O62" s="26">
        <v>0</v>
      </c>
      <c r="P62" s="26">
        <v>1</v>
      </c>
      <c r="Q62" s="26">
        <v>0</v>
      </c>
      <c r="R62" s="26">
        <v>1</v>
      </c>
      <c r="S62" s="26">
        <v>1</v>
      </c>
      <c r="T62" s="26">
        <v>0</v>
      </c>
      <c r="U62" s="26">
        <v>0</v>
      </c>
      <c r="V62" s="26" t="s">
        <v>231</v>
      </c>
      <c r="W62" s="26">
        <f t="shared" si="3"/>
        <v>1</v>
      </c>
      <c r="X62" s="26">
        <f t="shared" si="4"/>
        <v>1</v>
      </c>
      <c r="Y62" s="26">
        <f t="shared" si="5"/>
        <v>2</v>
      </c>
      <c r="Z62" s="26">
        <f t="shared" si="6"/>
        <v>2</v>
      </c>
      <c r="AA62" s="4" t="s">
        <v>194</v>
      </c>
      <c r="AB62" s="85">
        <f>'Step1-Customer Estimation'!AV6</f>
        <v>1</v>
      </c>
      <c r="AC62" s="85">
        <f>'Step1-Customer Estimation'!AW6</f>
        <v>1</v>
      </c>
      <c r="AD62" s="85">
        <f>'Step1-Customer Estimation'!AX6</f>
        <v>2</v>
      </c>
      <c r="AE62" s="85">
        <f>'Step1-Customer Estimation'!AY6</f>
        <v>2</v>
      </c>
    </row>
    <row r="63" spans="1:33" x14ac:dyDescent="0.2">
      <c r="A63" s="29" t="s">
        <v>19</v>
      </c>
      <c r="B63" s="29" t="s">
        <v>32</v>
      </c>
      <c r="C63" s="29" t="s">
        <v>8</v>
      </c>
      <c r="D63" s="26">
        <v>1</v>
      </c>
      <c r="E63" s="26">
        <v>0</v>
      </c>
      <c r="F63" s="26">
        <v>0</v>
      </c>
      <c r="G63" s="26">
        <v>0</v>
      </c>
      <c r="H63" s="26">
        <v>0</v>
      </c>
      <c r="I63" s="26">
        <v>0</v>
      </c>
      <c r="J63" s="26">
        <v>0</v>
      </c>
      <c r="K63" s="26">
        <v>0</v>
      </c>
      <c r="L63" s="26">
        <v>0</v>
      </c>
      <c r="M63" s="26">
        <v>1</v>
      </c>
      <c r="N63" s="26">
        <v>1</v>
      </c>
      <c r="O63" s="26">
        <v>0</v>
      </c>
      <c r="P63" s="26">
        <v>1</v>
      </c>
      <c r="Q63" s="26">
        <v>0</v>
      </c>
      <c r="R63" s="26">
        <v>0</v>
      </c>
      <c r="S63" s="26">
        <v>1</v>
      </c>
      <c r="T63" s="26">
        <v>0</v>
      </c>
      <c r="U63" s="26">
        <v>1</v>
      </c>
      <c r="V63" s="26" t="s">
        <v>231</v>
      </c>
      <c r="W63" s="26">
        <f t="shared" si="3"/>
        <v>1</v>
      </c>
      <c r="X63" s="26">
        <f t="shared" si="4"/>
        <v>0</v>
      </c>
      <c r="Y63" s="26">
        <f t="shared" si="5"/>
        <v>3</v>
      </c>
      <c r="Z63" s="26">
        <f t="shared" si="6"/>
        <v>2</v>
      </c>
      <c r="AA63" s="4" t="s">
        <v>194</v>
      </c>
      <c r="AB63" s="85">
        <f>'Step1-Customer Estimation'!AV7</f>
        <v>1</v>
      </c>
      <c r="AC63" s="85">
        <f>'Step1-Customer Estimation'!AW7</f>
        <v>0</v>
      </c>
      <c r="AD63" s="85">
        <f>'Step1-Customer Estimation'!AX7</f>
        <v>3</v>
      </c>
      <c r="AE63" s="85">
        <f>'Step1-Customer Estimation'!AY7</f>
        <v>2</v>
      </c>
    </row>
    <row r="64" spans="1:33" x14ac:dyDescent="0.2">
      <c r="A64" s="29" t="s">
        <v>20</v>
      </c>
      <c r="B64" s="29" t="s">
        <v>31</v>
      </c>
      <c r="C64" s="29" t="s">
        <v>7</v>
      </c>
      <c r="D64" s="26">
        <v>0</v>
      </c>
      <c r="E64" s="26">
        <v>1</v>
      </c>
      <c r="F64" s="26">
        <v>1</v>
      </c>
      <c r="G64" s="26">
        <v>0</v>
      </c>
      <c r="H64" s="26">
        <v>0</v>
      </c>
      <c r="I64" s="26">
        <v>1</v>
      </c>
      <c r="J64" s="26">
        <v>0</v>
      </c>
      <c r="K64" s="26">
        <v>0</v>
      </c>
      <c r="L64" s="26">
        <v>0</v>
      </c>
      <c r="M64" s="26">
        <v>0</v>
      </c>
      <c r="N64" s="26">
        <v>0</v>
      </c>
      <c r="O64" s="26">
        <v>1</v>
      </c>
      <c r="P64" s="26">
        <v>0</v>
      </c>
      <c r="Q64" s="26">
        <v>1</v>
      </c>
      <c r="R64" s="26">
        <v>0</v>
      </c>
      <c r="S64" s="26">
        <v>0</v>
      </c>
      <c r="T64" s="26">
        <v>1</v>
      </c>
      <c r="U64" s="26">
        <v>0</v>
      </c>
      <c r="V64" s="26" t="s">
        <v>231</v>
      </c>
      <c r="W64" s="26">
        <f t="shared" si="3"/>
        <v>2</v>
      </c>
      <c r="X64" s="26">
        <f t="shared" si="4"/>
        <v>1</v>
      </c>
      <c r="Y64" s="26">
        <f t="shared" si="5"/>
        <v>2</v>
      </c>
      <c r="Z64" s="26">
        <f t="shared" si="6"/>
        <v>1</v>
      </c>
      <c r="AA64" s="4" t="s">
        <v>194</v>
      </c>
      <c r="AB64" s="85">
        <f>'Step1-Customer Estimation'!AV8</f>
        <v>2</v>
      </c>
      <c r="AC64" s="85">
        <f>'Step1-Customer Estimation'!AW8</f>
        <v>1</v>
      </c>
      <c r="AD64" s="85">
        <f>'Step1-Customer Estimation'!AX8</f>
        <v>2</v>
      </c>
      <c r="AE64" s="85">
        <f>'Step1-Customer Estimation'!AY8</f>
        <v>1</v>
      </c>
    </row>
    <row r="65" spans="1:31" x14ac:dyDescent="0.2">
      <c r="A65" s="29" t="s">
        <v>20</v>
      </c>
      <c r="B65" s="29" t="s">
        <v>31</v>
      </c>
      <c r="C65" s="29" t="s">
        <v>9</v>
      </c>
      <c r="D65" s="26">
        <v>0</v>
      </c>
      <c r="E65" s="26">
        <v>1</v>
      </c>
      <c r="F65" s="26">
        <v>1</v>
      </c>
      <c r="G65" s="26">
        <v>0</v>
      </c>
      <c r="H65" s="26">
        <v>0</v>
      </c>
      <c r="I65" s="26">
        <v>1</v>
      </c>
      <c r="J65" s="26">
        <v>0</v>
      </c>
      <c r="K65" s="26">
        <v>1</v>
      </c>
      <c r="L65" s="26">
        <v>0</v>
      </c>
      <c r="M65" s="26">
        <v>1</v>
      </c>
      <c r="N65" s="26">
        <v>0</v>
      </c>
      <c r="O65" s="26">
        <v>1</v>
      </c>
      <c r="P65" s="26">
        <v>0</v>
      </c>
      <c r="Q65" s="26">
        <v>1</v>
      </c>
      <c r="R65" s="26">
        <v>0</v>
      </c>
      <c r="S65" s="26">
        <v>1</v>
      </c>
      <c r="T65" s="26">
        <v>1</v>
      </c>
      <c r="U65" s="26">
        <v>0</v>
      </c>
      <c r="V65" s="26" t="s">
        <v>231</v>
      </c>
      <c r="W65" s="26">
        <f t="shared" si="3"/>
        <v>2</v>
      </c>
      <c r="X65" s="26">
        <f t="shared" si="4"/>
        <v>2</v>
      </c>
      <c r="Y65" s="26">
        <f t="shared" si="5"/>
        <v>3</v>
      </c>
      <c r="Z65" s="26">
        <f t="shared" si="6"/>
        <v>2</v>
      </c>
      <c r="AA65" s="4" t="s">
        <v>194</v>
      </c>
      <c r="AB65" s="85">
        <f>'Step1-Customer Estimation'!AV9</f>
        <v>2</v>
      </c>
      <c r="AC65" s="85">
        <f>'Step1-Customer Estimation'!AW9</f>
        <v>2</v>
      </c>
      <c r="AD65" s="85">
        <f>'Step1-Customer Estimation'!AX9</f>
        <v>3</v>
      </c>
      <c r="AE65" s="85">
        <f>'Step1-Customer Estimation'!AY9</f>
        <v>2</v>
      </c>
    </row>
    <row r="66" spans="1:31" x14ac:dyDescent="0.2">
      <c r="A66" s="29" t="s">
        <v>21</v>
      </c>
      <c r="B66" s="29" t="s">
        <v>31</v>
      </c>
      <c r="C66" s="29" t="s">
        <v>10</v>
      </c>
      <c r="D66" s="26">
        <v>1</v>
      </c>
      <c r="E66" s="26">
        <v>0</v>
      </c>
      <c r="F66" s="26">
        <v>0</v>
      </c>
      <c r="G66" s="26">
        <v>1</v>
      </c>
      <c r="H66" s="26">
        <v>0</v>
      </c>
      <c r="I66" s="26">
        <v>0</v>
      </c>
      <c r="J66" s="26">
        <v>0</v>
      </c>
      <c r="K66" s="26">
        <v>1</v>
      </c>
      <c r="L66" s="26">
        <v>0</v>
      </c>
      <c r="M66" s="26">
        <v>1</v>
      </c>
      <c r="N66" s="26">
        <v>1</v>
      </c>
      <c r="O66" s="26">
        <v>0</v>
      </c>
      <c r="P66" s="26">
        <v>0</v>
      </c>
      <c r="Q66" s="26">
        <v>0</v>
      </c>
      <c r="R66" s="26">
        <v>0</v>
      </c>
      <c r="S66" s="26">
        <v>0</v>
      </c>
      <c r="T66" s="26">
        <v>1</v>
      </c>
      <c r="U66" s="26">
        <v>0</v>
      </c>
      <c r="V66" s="26" t="s">
        <v>231</v>
      </c>
      <c r="W66" s="26">
        <f t="shared" si="3"/>
        <v>2</v>
      </c>
      <c r="X66" s="26">
        <f t="shared" si="4"/>
        <v>1</v>
      </c>
      <c r="Y66" s="26">
        <f t="shared" si="5"/>
        <v>2</v>
      </c>
      <c r="Z66" s="26">
        <f t="shared" si="6"/>
        <v>1</v>
      </c>
      <c r="AA66" s="4" t="s">
        <v>194</v>
      </c>
      <c r="AB66" s="85">
        <f>'Step1-Customer Estimation'!AV10</f>
        <v>2</v>
      </c>
      <c r="AC66" s="85">
        <f>'Step1-Customer Estimation'!AW10</f>
        <v>1</v>
      </c>
      <c r="AD66" s="85">
        <f>'Step1-Customer Estimation'!AX10</f>
        <v>2</v>
      </c>
      <c r="AE66" s="85">
        <f>'Step1-Customer Estimation'!AY10</f>
        <v>1</v>
      </c>
    </row>
    <row r="67" spans="1:31" x14ac:dyDescent="0.2">
      <c r="A67" s="29" t="s">
        <v>21</v>
      </c>
      <c r="B67" s="29" t="s">
        <v>31</v>
      </c>
      <c r="C67" s="29" t="s">
        <v>11</v>
      </c>
      <c r="D67" s="26">
        <v>1</v>
      </c>
      <c r="E67" s="26">
        <v>0</v>
      </c>
      <c r="F67" s="26">
        <v>0</v>
      </c>
      <c r="G67" s="26">
        <v>0</v>
      </c>
      <c r="H67" s="26">
        <v>0</v>
      </c>
      <c r="I67" s="26">
        <v>0</v>
      </c>
      <c r="J67" s="26">
        <v>0</v>
      </c>
      <c r="K67" s="26">
        <v>1</v>
      </c>
      <c r="L67" s="26">
        <v>0</v>
      </c>
      <c r="M67" s="26">
        <v>1</v>
      </c>
      <c r="N67" s="26">
        <v>0</v>
      </c>
      <c r="O67" s="26">
        <v>0</v>
      </c>
      <c r="P67" s="26">
        <v>1</v>
      </c>
      <c r="Q67" s="26">
        <v>0</v>
      </c>
      <c r="R67" s="26">
        <v>0</v>
      </c>
      <c r="S67" s="26">
        <v>0</v>
      </c>
      <c r="T67" s="26">
        <v>1</v>
      </c>
      <c r="U67" s="26">
        <v>1</v>
      </c>
      <c r="V67" s="26" t="s">
        <v>231</v>
      </c>
      <c r="W67" s="26">
        <f t="shared" si="3"/>
        <v>1</v>
      </c>
      <c r="X67" s="26">
        <f t="shared" si="4"/>
        <v>1</v>
      </c>
      <c r="Y67" s="26">
        <f t="shared" si="5"/>
        <v>2</v>
      </c>
      <c r="Z67" s="26">
        <f t="shared" si="6"/>
        <v>2</v>
      </c>
      <c r="AA67" s="4" t="s">
        <v>194</v>
      </c>
      <c r="AB67" s="85">
        <f>'Step1-Customer Estimation'!AV11</f>
        <v>1</v>
      </c>
      <c r="AC67" s="85">
        <f>'Step1-Customer Estimation'!AW11</f>
        <v>1</v>
      </c>
      <c r="AD67" s="85">
        <f>'Step1-Customer Estimation'!AX11</f>
        <v>2</v>
      </c>
      <c r="AE67" s="85">
        <f>'Step1-Customer Estimation'!AY11</f>
        <v>2</v>
      </c>
    </row>
    <row r="68" spans="1:31" x14ac:dyDescent="0.2">
      <c r="A68" s="29" t="s">
        <v>21</v>
      </c>
      <c r="B68" s="29" t="s">
        <v>32</v>
      </c>
      <c r="C68" s="29" t="s">
        <v>330</v>
      </c>
      <c r="D68" s="26">
        <v>0</v>
      </c>
      <c r="E68" s="26">
        <v>0</v>
      </c>
      <c r="F68" s="26">
        <v>0</v>
      </c>
      <c r="G68" s="26">
        <v>1</v>
      </c>
      <c r="H68" s="26">
        <v>0</v>
      </c>
      <c r="I68" s="26">
        <v>0</v>
      </c>
      <c r="J68" s="26">
        <v>0</v>
      </c>
      <c r="K68" s="26">
        <v>0</v>
      </c>
      <c r="L68" s="26">
        <v>1</v>
      </c>
      <c r="M68" s="26">
        <v>0</v>
      </c>
      <c r="N68" s="26">
        <v>1</v>
      </c>
      <c r="O68" s="26">
        <v>0</v>
      </c>
      <c r="P68" s="26">
        <v>1</v>
      </c>
      <c r="Q68" s="26">
        <v>0</v>
      </c>
      <c r="R68" s="26">
        <v>1</v>
      </c>
      <c r="S68" s="26">
        <v>0</v>
      </c>
      <c r="T68" s="26">
        <v>0</v>
      </c>
      <c r="U68" s="26">
        <v>1</v>
      </c>
      <c r="V68" s="26" t="s">
        <v>231</v>
      </c>
      <c r="W68" s="26">
        <f t="shared" si="3"/>
        <v>1</v>
      </c>
      <c r="X68" s="26">
        <f t="shared" si="4"/>
        <v>0</v>
      </c>
      <c r="Y68" s="26">
        <f t="shared" si="5"/>
        <v>3</v>
      </c>
      <c r="Z68" s="26">
        <f t="shared" si="6"/>
        <v>2</v>
      </c>
      <c r="AA68" s="4" t="s">
        <v>194</v>
      </c>
      <c r="AB68" s="85">
        <f>'Step1-Customer Estimation'!AV12</f>
        <v>1</v>
      </c>
      <c r="AC68" s="85">
        <f>'Step1-Customer Estimation'!AW12</f>
        <v>0</v>
      </c>
      <c r="AD68" s="85">
        <f>'Step1-Customer Estimation'!AX12</f>
        <v>3</v>
      </c>
      <c r="AE68" s="85">
        <f>'Step1-Customer Estimation'!AY12</f>
        <v>2</v>
      </c>
    </row>
    <row r="69" spans="1:31" x14ac:dyDescent="0.2">
      <c r="A69" s="29" t="s">
        <v>22</v>
      </c>
      <c r="B69" s="29" t="s">
        <v>31</v>
      </c>
      <c r="C69" s="29" t="s">
        <v>12</v>
      </c>
      <c r="D69" s="26">
        <v>1</v>
      </c>
      <c r="E69" s="26">
        <v>0</v>
      </c>
      <c r="F69" s="26">
        <v>1</v>
      </c>
      <c r="G69" s="26">
        <v>0</v>
      </c>
      <c r="H69" s="26">
        <v>0</v>
      </c>
      <c r="I69" s="26">
        <v>1</v>
      </c>
      <c r="J69" s="26">
        <v>0</v>
      </c>
      <c r="K69" s="26">
        <v>0</v>
      </c>
      <c r="L69" s="26">
        <v>0</v>
      </c>
      <c r="M69" s="26">
        <v>0</v>
      </c>
      <c r="N69" s="26">
        <v>0</v>
      </c>
      <c r="O69" s="26">
        <v>1</v>
      </c>
      <c r="P69" s="26">
        <v>0</v>
      </c>
      <c r="Q69" s="26">
        <v>1</v>
      </c>
      <c r="R69" s="26">
        <v>0</v>
      </c>
      <c r="S69" s="26">
        <v>1</v>
      </c>
      <c r="T69" s="26">
        <v>0</v>
      </c>
      <c r="U69" s="26">
        <v>0</v>
      </c>
      <c r="V69" s="26" t="s">
        <v>231</v>
      </c>
      <c r="W69" s="26">
        <f t="shared" si="3"/>
        <v>2</v>
      </c>
      <c r="X69" s="26">
        <f t="shared" si="4"/>
        <v>1</v>
      </c>
      <c r="Y69" s="26">
        <f t="shared" si="5"/>
        <v>2</v>
      </c>
      <c r="Z69" s="26">
        <f t="shared" si="6"/>
        <v>1</v>
      </c>
      <c r="AA69" s="4" t="s">
        <v>194</v>
      </c>
      <c r="AB69" s="85">
        <f>'Step1-Customer Estimation'!AV13</f>
        <v>2</v>
      </c>
      <c r="AC69" s="85">
        <f>'Step1-Customer Estimation'!AW13</f>
        <v>1</v>
      </c>
      <c r="AD69" s="85">
        <f>'Step1-Customer Estimation'!AX13</f>
        <v>2</v>
      </c>
      <c r="AE69" s="85">
        <f>'Step1-Customer Estimation'!AY13</f>
        <v>1</v>
      </c>
    </row>
    <row r="70" spans="1:31" x14ac:dyDescent="0.2">
      <c r="A70" s="29" t="s">
        <v>22</v>
      </c>
      <c r="B70" s="29" t="s">
        <v>31</v>
      </c>
      <c r="C70" s="29" t="s">
        <v>13</v>
      </c>
      <c r="D70" s="26">
        <v>1</v>
      </c>
      <c r="E70" s="26">
        <v>0</v>
      </c>
      <c r="F70" s="26">
        <v>1</v>
      </c>
      <c r="G70" s="26">
        <v>0</v>
      </c>
      <c r="H70" s="26">
        <v>0</v>
      </c>
      <c r="I70" s="26">
        <v>1</v>
      </c>
      <c r="J70" s="26">
        <v>1</v>
      </c>
      <c r="K70" s="26">
        <v>0</v>
      </c>
      <c r="L70" s="26">
        <v>0</v>
      </c>
      <c r="M70" s="26">
        <v>1</v>
      </c>
      <c r="N70" s="26">
        <v>0</v>
      </c>
      <c r="O70" s="26">
        <v>1</v>
      </c>
      <c r="P70" s="26">
        <v>0</v>
      </c>
      <c r="Q70" s="26">
        <v>1</v>
      </c>
      <c r="R70" s="26">
        <v>0</v>
      </c>
      <c r="S70" s="26">
        <v>1</v>
      </c>
      <c r="T70" s="26">
        <v>1</v>
      </c>
      <c r="U70" s="26">
        <v>0</v>
      </c>
      <c r="V70" s="26" t="s">
        <v>231</v>
      </c>
      <c r="W70" s="26">
        <f t="shared" si="3"/>
        <v>2</v>
      </c>
      <c r="X70" s="26">
        <f t="shared" si="4"/>
        <v>2</v>
      </c>
      <c r="Y70" s="26">
        <f t="shared" si="5"/>
        <v>3</v>
      </c>
      <c r="Z70" s="26">
        <f t="shared" si="6"/>
        <v>2</v>
      </c>
      <c r="AA70" s="4" t="s">
        <v>194</v>
      </c>
      <c r="AB70" s="85">
        <f>'Step1-Customer Estimation'!AV14</f>
        <v>2</v>
      </c>
      <c r="AC70" s="85">
        <f>'Step1-Customer Estimation'!AW14</f>
        <v>2</v>
      </c>
      <c r="AD70" s="85">
        <f>'Step1-Customer Estimation'!AX14</f>
        <v>3</v>
      </c>
      <c r="AE70" s="85">
        <f>'Step1-Customer Estimation'!AY14</f>
        <v>2</v>
      </c>
    </row>
    <row r="71" spans="1:31" x14ac:dyDescent="0.2">
      <c r="A71" s="29" t="s">
        <v>23</v>
      </c>
      <c r="B71" s="29" t="s">
        <v>31</v>
      </c>
      <c r="C71" s="29" t="s">
        <v>14</v>
      </c>
      <c r="D71" s="26">
        <v>0</v>
      </c>
      <c r="E71" s="26">
        <v>1</v>
      </c>
      <c r="F71" s="26">
        <v>0</v>
      </c>
      <c r="G71" s="26">
        <v>1</v>
      </c>
      <c r="H71" s="26">
        <v>0</v>
      </c>
      <c r="I71" s="26">
        <v>0</v>
      </c>
      <c r="J71" s="26">
        <v>1</v>
      </c>
      <c r="K71" s="26">
        <v>0</v>
      </c>
      <c r="L71" s="26">
        <v>0</v>
      </c>
      <c r="M71" s="26">
        <v>1</v>
      </c>
      <c r="N71" s="26">
        <v>1</v>
      </c>
      <c r="O71" s="26">
        <v>0</v>
      </c>
      <c r="P71" s="26">
        <v>0</v>
      </c>
      <c r="Q71" s="26">
        <v>0</v>
      </c>
      <c r="R71" s="26">
        <v>1</v>
      </c>
      <c r="S71" s="26">
        <v>0</v>
      </c>
      <c r="T71" s="26">
        <v>0</v>
      </c>
      <c r="U71" s="26">
        <v>1</v>
      </c>
      <c r="V71" s="26" t="s">
        <v>231</v>
      </c>
      <c r="W71" s="26">
        <f t="shared" si="3"/>
        <v>2</v>
      </c>
      <c r="X71" s="26">
        <f t="shared" si="4"/>
        <v>1</v>
      </c>
      <c r="Y71" s="26">
        <f t="shared" si="5"/>
        <v>2</v>
      </c>
      <c r="Z71" s="26">
        <f t="shared" si="6"/>
        <v>2</v>
      </c>
      <c r="AA71" s="4" t="s">
        <v>194</v>
      </c>
      <c r="AB71" s="85">
        <f>'Step1-Customer Estimation'!AV15</f>
        <v>2</v>
      </c>
      <c r="AC71" s="85">
        <f>'Step1-Customer Estimation'!AW15</f>
        <v>1</v>
      </c>
      <c r="AD71" s="85">
        <f>'Step1-Customer Estimation'!AX15</f>
        <v>2</v>
      </c>
      <c r="AE71" s="85">
        <f>'Step1-Customer Estimation'!AY15</f>
        <v>2</v>
      </c>
    </row>
    <row r="72" spans="1:31" x14ac:dyDescent="0.2">
      <c r="A72" s="29" t="s">
        <v>23</v>
      </c>
      <c r="B72" s="29" t="s">
        <v>31</v>
      </c>
      <c r="C72" s="29" t="s">
        <v>15</v>
      </c>
      <c r="D72" s="26">
        <v>0</v>
      </c>
      <c r="E72" s="26">
        <v>1</v>
      </c>
      <c r="F72" s="26">
        <v>0</v>
      </c>
      <c r="G72" s="26">
        <v>1</v>
      </c>
      <c r="H72" s="26">
        <v>0</v>
      </c>
      <c r="I72" s="26">
        <v>0</v>
      </c>
      <c r="J72" s="26">
        <v>1</v>
      </c>
      <c r="K72" s="26">
        <v>1</v>
      </c>
      <c r="L72" s="26">
        <v>0</v>
      </c>
      <c r="M72" s="26">
        <v>0</v>
      </c>
      <c r="N72" s="26">
        <v>1</v>
      </c>
      <c r="O72" s="26">
        <v>1</v>
      </c>
      <c r="P72" s="26">
        <v>1</v>
      </c>
      <c r="Q72" s="26">
        <v>0</v>
      </c>
      <c r="R72" s="26">
        <v>1</v>
      </c>
      <c r="S72" s="26">
        <v>1</v>
      </c>
      <c r="T72" s="26">
        <v>0</v>
      </c>
      <c r="U72" s="26">
        <v>0</v>
      </c>
      <c r="V72" s="26" t="s">
        <v>231</v>
      </c>
      <c r="W72" s="26">
        <f t="shared" si="3"/>
        <v>2</v>
      </c>
      <c r="X72" s="26">
        <f t="shared" si="4"/>
        <v>2</v>
      </c>
      <c r="Y72" s="26">
        <f t="shared" si="5"/>
        <v>3</v>
      </c>
      <c r="Z72" s="26">
        <f t="shared" si="6"/>
        <v>2</v>
      </c>
      <c r="AA72" s="4" t="s">
        <v>194</v>
      </c>
      <c r="AB72" s="85">
        <f>'Step1-Customer Estimation'!AV16</f>
        <v>2</v>
      </c>
      <c r="AC72" s="85">
        <f>'Step1-Customer Estimation'!AW16</f>
        <v>2</v>
      </c>
      <c r="AD72" s="85">
        <f>'Step1-Customer Estimation'!AX16</f>
        <v>3</v>
      </c>
      <c r="AE72" s="85">
        <f>'Step1-Customer Estimation'!AY16</f>
        <v>2</v>
      </c>
    </row>
    <row r="73" spans="1:31" x14ac:dyDescent="0.2">
      <c r="A73" s="29" t="s">
        <v>23</v>
      </c>
      <c r="B73" s="29" t="s">
        <v>32</v>
      </c>
      <c r="C73" s="29" t="s">
        <v>331</v>
      </c>
      <c r="D73" s="26">
        <v>1</v>
      </c>
      <c r="E73" s="26">
        <v>0</v>
      </c>
      <c r="F73" s="26">
        <v>0</v>
      </c>
      <c r="G73" s="26">
        <v>0</v>
      </c>
      <c r="H73" s="26">
        <v>0</v>
      </c>
      <c r="I73" s="26">
        <v>0</v>
      </c>
      <c r="J73" s="26">
        <v>0</v>
      </c>
      <c r="K73" s="26">
        <v>0</v>
      </c>
      <c r="L73" s="26">
        <v>0</v>
      </c>
      <c r="M73" s="26">
        <v>1</v>
      </c>
      <c r="N73" s="26">
        <v>0</v>
      </c>
      <c r="O73" s="26">
        <v>1</v>
      </c>
      <c r="P73" s="26">
        <v>1</v>
      </c>
      <c r="Q73" s="26">
        <v>0</v>
      </c>
      <c r="R73" s="26">
        <v>0</v>
      </c>
      <c r="S73" s="26">
        <v>1</v>
      </c>
      <c r="T73" s="26">
        <v>0</v>
      </c>
      <c r="U73" s="26">
        <v>1</v>
      </c>
      <c r="V73" s="26" t="s">
        <v>231</v>
      </c>
      <c r="W73" s="26">
        <f t="shared" si="3"/>
        <v>1</v>
      </c>
      <c r="X73" s="26">
        <f t="shared" si="4"/>
        <v>0</v>
      </c>
      <c r="Y73" s="26">
        <f t="shared" si="5"/>
        <v>3</v>
      </c>
      <c r="Z73" s="26">
        <f t="shared" si="6"/>
        <v>2</v>
      </c>
      <c r="AA73" s="4" t="s">
        <v>194</v>
      </c>
      <c r="AB73" s="85">
        <f>'Step1-Customer Estimation'!AV17</f>
        <v>1</v>
      </c>
      <c r="AC73" s="85">
        <f>'Step1-Customer Estimation'!AW17</f>
        <v>0</v>
      </c>
      <c r="AD73" s="85">
        <f>'Step1-Customer Estimation'!AX17</f>
        <v>3</v>
      </c>
      <c r="AE73" s="85">
        <f>'Step1-Customer Estimation'!AY17</f>
        <v>2</v>
      </c>
    </row>
    <row r="74" spans="1:31" x14ac:dyDescent="0.2">
      <c r="A74" s="29" t="s">
        <v>24</v>
      </c>
      <c r="B74" s="29" t="s">
        <v>31</v>
      </c>
      <c r="C74" s="29" t="s">
        <v>16</v>
      </c>
      <c r="D74" s="26">
        <v>0</v>
      </c>
      <c r="E74" s="26">
        <v>1</v>
      </c>
      <c r="F74" s="26">
        <v>0</v>
      </c>
      <c r="G74" s="26">
        <v>1</v>
      </c>
      <c r="H74" s="26">
        <v>1</v>
      </c>
      <c r="I74" s="26">
        <v>1</v>
      </c>
      <c r="J74" s="26">
        <v>0</v>
      </c>
      <c r="K74" s="26">
        <v>0</v>
      </c>
      <c r="L74" s="26">
        <v>1</v>
      </c>
      <c r="M74" s="26">
        <v>0</v>
      </c>
      <c r="N74" s="26">
        <v>1</v>
      </c>
      <c r="O74" s="26">
        <v>0</v>
      </c>
      <c r="P74" s="26">
        <v>0</v>
      </c>
      <c r="Q74" s="26">
        <v>1</v>
      </c>
      <c r="R74" s="26">
        <v>1</v>
      </c>
      <c r="S74" s="26">
        <v>0</v>
      </c>
      <c r="T74" s="26">
        <v>1</v>
      </c>
      <c r="U74" s="26">
        <v>0</v>
      </c>
      <c r="V74" s="26" t="s">
        <v>231</v>
      </c>
      <c r="W74" s="26">
        <f t="shared" si="3"/>
        <v>2</v>
      </c>
      <c r="X74" s="26">
        <f t="shared" si="4"/>
        <v>2</v>
      </c>
      <c r="Y74" s="26">
        <f t="shared" si="5"/>
        <v>3</v>
      </c>
      <c r="Z74" s="26">
        <f t="shared" si="6"/>
        <v>2</v>
      </c>
      <c r="AA74" s="4" t="s">
        <v>194</v>
      </c>
      <c r="AB74" s="85">
        <f>'Step1-Customer Estimation'!AV18</f>
        <v>2</v>
      </c>
      <c r="AC74" s="85">
        <f>'Step1-Customer Estimation'!AW18</f>
        <v>2</v>
      </c>
      <c r="AD74" s="85">
        <f>'Step1-Customer Estimation'!AX18</f>
        <v>3</v>
      </c>
      <c r="AE74" s="85">
        <f>'Step1-Customer Estimation'!AY18</f>
        <v>2</v>
      </c>
    </row>
    <row r="75" spans="1:31" x14ac:dyDescent="0.2">
      <c r="A75" s="29" t="s">
        <v>24</v>
      </c>
      <c r="B75" s="29" t="s">
        <v>31</v>
      </c>
      <c r="C75" s="29" t="s">
        <v>17</v>
      </c>
      <c r="D75" s="26">
        <v>0</v>
      </c>
      <c r="E75" s="26">
        <v>1</v>
      </c>
      <c r="F75" s="26">
        <v>0</v>
      </c>
      <c r="G75" s="26">
        <v>1</v>
      </c>
      <c r="H75" s="26">
        <v>1</v>
      </c>
      <c r="I75" s="26">
        <v>1</v>
      </c>
      <c r="J75" s="26">
        <v>0</v>
      </c>
      <c r="K75" s="26">
        <v>0</v>
      </c>
      <c r="L75" s="26">
        <v>1</v>
      </c>
      <c r="M75" s="26">
        <v>0</v>
      </c>
      <c r="N75" s="26">
        <v>1</v>
      </c>
      <c r="O75" s="26">
        <v>0</v>
      </c>
      <c r="P75" s="26">
        <v>0</v>
      </c>
      <c r="Q75" s="26">
        <v>1</v>
      </c>
      <c r="R75" s="26">
        <v>1</v>
      </c>
      <c r="S75" s="26">
        <v>0</v>
      </c>
      <c r="T75" s="26">
        <v>1</v>
      </c>
      <c r="U75" s="26">
        <v>0</v>
      </c>
      <c r="V75" s="26" t="s">
        <v>231</v>
      </c>
      <c r="W75" s="26">
        <f t="shared" si="3"/>
        <v>2</v>
      </c>
      <c r="X75" s="26">
        <f t="shared" si="4"/>
        <v>2</v>
      </c>
      <c r="Y75" s="26">
        <f t="shared" si="5"/>
        <v>3</v>
      </c>
      <c r="Z75" s="26">
        <f t="shared" si="6"/>
        <v>2</v>
      </c>
      <c r="AA75" s="4" t="s">
        <v>194</v>
      </c>
      <c r="AB75" s="85">
        <f>'Step1-Customer Estimation'!AV19</f>
        <v>2</v>
      </c>
      <c r="AC75" s="85">
        <f>'Step1-Customer Estimation'!AW19</f>
        <v>2</v>
      </c>
      <c r="AD75" s="85">
        <f>'Step1-Customer Estimation'!AX19</f>
        <v>3</v>
      </c>
      <c r="AE75" s="85">
        <f>'Step1-Customer Estimation'!AY19</f>
        <v>2</v>
      </c>
    </row>
    <row r="76" spans="1:31" s="37" customFormat="1" ht="16" thickBot="1" x14ac:dyDescent="0.25">
      <c r="A76" s="67" t="s">
        <v>25</v>
      </c>
      <c r="B76" s="67" t="s">
        <v>32</v>
      </c>
      <c r="C76" s="67" t="s">
        <v>54</v>
      </c>
      <c r="D76" s="84">
        <v>0</v>
      </c>
      <c r="E76" s="84">
        <v>0</v>
      </c>
      <c r="F76" s="84">
        <v>0</v>
      </c>
      <c r="G76" s="84">
        <v>1</v>
      </c>
      <c r="H76" s="84">
        <v>0</v>
      </c>
      <c r="I76" s="84">
        <v>0</v>
      </c>
      <c r="J76" s="84">
        <v>0</v>
      </c>
      <c r="K76" s="84">
        <v>0</v>
      </c>
      <c r="L76" s="84">
        <v>0</v>
      </c>
      <c r="M76" s="84">
        <v>0</v>
      </c>
      <c r="N76" s="84">
        <v>0</v>
      </c>
      <c r="O76" s="84">
        <v>0</v>
      </c>
      <c r="P76" s="84">
        <v>0</v>
      </c>
      <c r="Q76" s="84">
        <v>0</v>
      </c>
      <c r="R76" s="84">
        <v>0</v>
      </c>
      <c r="S76" s="84">
        <v>0</v>
      </c>
      <c r="T76" s="84">
        <v>0</v>
      </c>
      <c r="U76" s="84">
        <v>0</v>
      </c>
      <c r="V76" s="84" t="s">
        <v>231</v>
      </c>
      <c r="W76" s="84">
        <f t="shared" si="3"/>
        <v>1</v>
      </c>
      <c r="X76" s="84">
        <f t="shared" si="4"/>
        <v>0</v>
      </c>
      <c r="Y76" s="84">
        <f t="shared" si="5"/>
        <v>0</v>
      </c>
      <c r="Z76" s="84">
        <f t="shared" si="6"/>
        <v>0</v>
      </c>
      <c r="AA76" s="52" t="s">
        <v>194</v>
      </c>
      <c r="AB76" s="86">
        <f>'Step1-Customer Estimation'!AV20</f>
        <v>1</v>
      </c>
      <c r="AC76" s="86">
        <f>'Step1-Customer Estimation'!AW20</f>
        <v>0</v>
      </c>
      <c r="AD76" s="86">
        <f>'Step1-Customer Estimation'!AX20</f>
        <v>0</v>
      </c>
      <c r="AE76" s="86">
        <f>'Step1-Customer Estimation'!AY20</f>
        <v>0</v>
      </c>
    </row>
    <row r="77" spans="1:31" x14ac:dyDescent="0.2">
      <c r="A77" s="57"/>
      <c r="B77" s="57"/>
      <c r="C77" s="87" t="s">
        <v>233</v>
      </c>
      <c r="D77" s="163" t="s">
        <v>0</v>
      </c>
      <c r="E77" s="163"/>
      <c r="F77" s="163"/>
      <c r="G77" s="163"/>
      <c r="H77" s="163" t="s">
        <v>1</v>
      </c>
      <c r="I77" s="163"/>
      <c r="J77" s="163"/>
      <c r="K77" s="163"/>
      <c r="L77" s="163" t="s">
        <v>2</v>
      </c>
      <c r="M77" s="163"/>
      <c r="N77" s="163"/>
      <c r="O77" s="163"/>
      <c r="P77" s="163"/>
      <c r="Q77" s="163"/>
      <c r="R77" s="163" t="s">
        <v>3</v>
      </c>
      <c r="S77" s="163"/>
      <c r="T77" s="163"/>
      <c r="U77" s="163"/>
      <c r="V77" s="14"/>
    </row>
    <row r="78" spans="1:31" x14ac:dyDescent="0.2">
      <c r="A78" s="57"/>
      <c r="B78" s="57"/>
      <c r="C78" s="88" t="s">
        <v>45</v>
      </c>
      <c r="D78" s="89" t="s">
        <v>33</v>
      </c>
      <c r="E78" s="89" t="s">
        <v>34</v>
      </c>
      <c r="F78" s="89" t="s">
        <v>161</v>
      </c>
      <c r="G78" s="89" t="s">
        <v>162</v>
      </c>
      <c r="H78" s="89" t="s">
        <v>35</v>
      </c>
      <c r="I78" s="89" t="s">
        <v>36</v>
      </c>
      <c r="J78" s="89" t="s">
        <v>163</v>
      </c>
      <c r="K78" s="89" t="s">
        <v>165</v>
      </c>
      <c r="L78" s="89" t="s">
        <v>37</v>
      </c>
      <c r="M78" s="89" t="s">
        <v>38</v>
      </c>
      <c r="N78" s="89" t="s">
        <v>39</v>
      </c>
      <c r="O78" s="89" t="s">
        <v>40</v>
      </c>
      <c r="P78" s="89" t="s">
        <v>41</v>
      </c>
      <c r="Q78" s="89" t="s">
        <v>42</v>
      </c>
      <c r="R78" s="89" t="s">
        <v>43</v>
      </c>
      <c r="S78" s="89" t="s">
        <v>44</v>
      </c>
      <c r="T78" s="89" t="s">
        <v>164</v>
      </c>
      <c r="U78" s="89" t="s">
        <v>166</v>
      </c>
      <c r="V78" s="14"/>
    </row>
    <row r="79" spans="1:31" x14ac:dyDescent="0.2">
      <c r="A79" s="29"/>
      <c r="C79" s="3" t="s">
        <v>19</v>
      </c>
      <c r="D79" s="14">
        <f>SUMIF($A$61:$A$76,$C79,D$61:D$76)*3</f>
        <v>6</v>
      </c>
      <c r="E79" s="14">
        <f>SUMIF($A$61:$A$76,$C79,E$61:E$76)*3</f>
        <v>0</v>
      </c>
      <c r="F79" s="14">
        <f>SUMIF($A$61:$A$76,$C79,F$61:F$76)*3</f>
        <v>6</v>
      </c>
      <c r="G79" s="14">
        <f>SUMIF($A$61:$A$76,$C79,G$61:G$76)*3</f>
        <v>0</v>
      </c>
      <c r="H79" s="14">
        <f>SUMIF($A$61:$A$76,$C79,H$61:H$76)*3</f>
        <v>0</v>
      </c>
      <c r="I79" s="14">
        <f t="shared" ref="I79:U85" si="7">SUMIF($A$61:$A$76,$C79,I$61:I$76)*3</f>
        <v>0</v>
      </c>
      <c r="J79" s="14">
        <f t="shared" si="7"/>
        <v>6</v>
      </c>
      <c r="K79" s="14">
        <f t="shared" si="7"/>
        <v>0</v>
      </c>
      <c r="L79" s="14">
        <f t="shared" si="7"/>
        <v>0</v>
      </c>
      <c r="M79" s="14">
        <f t="shared" si="7"/>
        <v>6</v>
      </c>
      <c r="N79" s="14">
        <f t="shared" si="7"/>
        <v>6</v>
      </c>
      <c r="O79" s="14">
        <f t="shared" si="7"/>
        <v>0</v>
      </c>
      <c r="P79" s="14">
        <f t="shared" si="7"/>
        <v>6</v>
      </c>
      <c r="Q79" s="14">
        <f t="shared" si="7"/>
        <v>0</v>
      </c>
      <c r="R79" s="14">
        <f t="shared" si="7"/>
        <v>3</v>
      </c>
      <c r="S79" s="14">
        <f t="shared" si="7"/>
        <v>6</v>
      </c>
      <c r="T79" s="14">
        <f t="shared" si="7"/>
        <v>0</v>
      </c>
      <c r="U79" s="14">
        <f t="shared" si="7"/>
        <v>6</v>
      </c>
      <c r="V79" s="14"/>
    </row>
    <row r="80" spans="1:31" x14ac:dyDescent="0.2">
      <c r="A80" s="29"/>
      <c r="C80" s="3" t="s">
        <v>20</v>
      </c>
      <c r="D80" s="14">
        <f t="shared" ref="D80:H85" si="8">SUMIF($A$61:$A$76,$C80,D$61:D$76)*3</f>
        <v>0</v>
      </c>
      <c r="E80" s="14">
        <f t="shared" si="8"/>
        <v>6</v>
      </c>
      <c r="F80" s="14">
        <f t="shared" si="8"/>
        <v>6</v>
      </c>
      <c r="G80" s="14">
        <f t="shared" si="8"/>
        <v>0</v>
      </c>
      <c r="H80" s="14">
        <f t="shared" si="8"/>
        <v>0</v>
      </c>
      <c r="I80" s="14">
        <f t="shared" si="7"/>
        <v>6</v>
      </c>
      <c r="J80" s="14">
        <f t="shared" si="7"/>
        <v>0</v>
      </c>
      <c r="K80" s="14">
        <f t="shared" si="7"/>
        <v>3</v>
      </c>
      <c r="L80" s="14">
        <f t="shared" si="7"/>
        <v>0</v>
      </c>
      <c r="M80" s="14">
        <f t="shared" si="7"/>
        <v>3</v>
      </c>
      <c r="N80" s="14">
        <f t="shared" si="7"/>
        <v>0</v>
      </c>
      <c r="O80" s="14">
        <f t="shared" si="7"/>
        <v>6</v>
      </c>
      <c r="P80" s="14">
        <f t="shared" si="7"/>
        <v>0</v>
      </c>
      <c r="Q80" s="14">
        <f t="shared" si="7"/>
        <v>6</v>
      </c>
      <c r="R80" s="14">
        <f t="shared" si="7"/>
        <v>0</v>
      </c>
      <c r="S80" s="14">
        <f t="shared" si="7"/>
        <v>3</v>
      </c>
      <c r="T80" s="14">
        <f t="shared" si="7"/>
        <v>6</v>
      </c>
      <c r="U80" s="14">
        <f t="shared" si="7"/>
        <v>0</v>
      </c>
      <c r="V80" s="14"/>
    </row>
    <row r="81" spans="1:22" x14ac:dyDescent="0.2">
      <c r="A81" s="29"/>
      <c r="C81" s="29" t="s">
        <v>21</v>
      </c>
      <c r="D81" s="14">
        <f t="shared" si="8"/>
        <v>6</v>
      </c>
      <c r="E81" s="14">
        <f t="shared" si="8"/>
        <v>0</v>
      </c>
      <c r="F81" s="14">
        <f t="shared" si="8"/>
        <v>0</v>
      </c>
      <c r="G81" s="14">
        <f t="shared" si="8"/>
        <v>6</v>
      </c>
      <c r="H81" s="14">
        <f t="shared" si="8"/>
        <v>0</v>
      </c>
      <c r="I81" s="14">
        <f t="shared" si="7"/>
        <v>0</v>
      </c>
      <c r="J81" s="14">
        <f t="shared" si="7"/>
        <v>0</v>
      </c>
      <c r="K81" s="14">
        <f t="shared" si="7"/>
        <v>6</v>
      </c>
      <c r="L81" s="14">
        <f t="shared" si="7"/>
        <v>3</v>
      </c>
      <c r="M81" s="14">
        <f t="shared" si="7"/>
        <v>6</v>
      </c>
      <c r="N81" s="14">
        <f t="shared" si="7"/>
        <v>6</v>
      </c>
      <c r="O81" s="14">
        <f t="shared" si="7"/>
        <v>0</v>
      </c>
      <c r="P81" s="14">
        <f t="shared" si="7"/>
        <v>6</v>
      </c>
      <c r="Q81" s="14">
        <f t="shared" si="7"/>
        <v>0</v>
      </c>
      <c r="R81" s="14">
        <f t="shared" si="7"/>
        <v>3</v>
      </c>
      <c r="S81" s="14">
        <f t="shared" si="7"/>
        <v>0</v>
      </c>
      <c r="T81" s="14">
        <f t="shared" si="7"/>
        <v>6</v>
      </c>
      <c r="U81" s="14">
        <f t="shared" si="7"/>
        <v>6</v>
      </c>
      <c r="V81" s="14"/>
    </row>
    <row r="82" spans="1:22" x14ac:dyDescent="0.2">
      <c r="C82" s="29" t="s">
        <v>22</v>
      </c>
      <c r="D82" s="14">
        <f t="shared" si="8"/>
        <v>6</v>
      </c>
      <c r="E82" s="14">
        <f t="shared" si="8"/>
        <v>0</v>
      </c>
      <c r="F82" s="14">
        <f t="shared" si="8"/>
        <v>6</v>
      </c>
      <c r="G82" s="14">
        <f t="shared" si="8"/>
        <v>0</v>
      </c>
      <c r="H82" s="14">
        <f t="shared" si="8"/>
        <v>0</v>
      </c>
      <c r="I82" s="14">
        <f t="shared" si="7"/>
        <v>6</v>
      </c>
      <c r="J82" s="14">
        <f t="shared" si="7"/>
        <v>3</v>
      </c>
      <c r="K82" s="14">
        <f t="shared" si="7"/>
        <v>0</v>
      </c>
      <c r="L82" s="14">
        <f t="shared" si="7"/>
        <v>0</v>
      </c>
      <c r="M82" s="14">
        <f t="shared" si="7"/>
        <v>3</v>
      </c>
      <c r="N82" s="14">
        <f t="shared" si="7"/>
        <v>0</v>
      </c>
      <c r="O82" s="14">
        <f t="shared" si="7"/>
        <v>6</v>
      </c>
      <c r="P82" s="14">
        <f t="shared" si="7"/>
        <v>0</v>
      </c>
      <c r="Q82" s="14">
        <f t="shared" si="7"/>
        <v>6</v>
      </c>
      <c r="R82" s="14">
        <f t="shared" si="7"/>
        <v>0</v>
      </c>
      <c r="S82" s="14">
        <f t="shared" si="7"/>
        <v>6</v>
      </c>
      <c r="T82" s="14">
        <f t="shared" si="7"/>
        <v>3</v>
      </c>
      <c r="U82" s="14">
        <f t="shared" si="7"/>
        <v>0</v>
      </c>
      <c r="V82" s="14"/>
    </row>
    <row r="83" spans="1:22" x14ac:dyDescent="0.2">
      <c r="C83" s="29" t="s">
        <v>23</v>
      </c>
      <c r="D83" s="14">
        <f t="shared" si="8"/>
        <v>3</v>
      </c>
      <c r="E83" s="14">
        <f t="shared" si="8"/>
        <v>6</v>
      </c>
      <c r="F83" s="14">
        <f t="shared" si="8"/>
        <v>0</v>
      </c>
      <c r="G83" s="14">
        <f t="shared" si="8"/>
        <v>6</v>
      </c>
      <c r="H83" s="14">
        <f t="shared" si="8"/>
        <v>0</v>
      </c>
      <c r="I83" s="14">
        <f t="shared" si="7"/>
        <v>0</v>
      </c>
      <c r="J83" s="14">
        <f t="shared" si="7"/>
        <v>6</v>
      </c>
      <c r="K83" s="14">
        <f t="shared" si="7"/>
        <v>3</v>
      </c>
      <c r="L83" s="14">
        <f t="shared" si="7"/>
        <v>0</v>
      </c>
      <c r="M83" s="14">
        <f t="shared" si="7"/>
        <v>6</v>
      </c>
      <c r="N83" s="14">
        <f t="shared" si="7"/>
        <v>6</v>
      </c>
      <c r="O83" s="14">
        <f t="shared" si="7"/>
        <v>6</v>
      </c>
      <c r="P83" s="14">
        <f t="shared" si="7"/>
        <v>6</v>
      </c>
      <c r="Q83" s="14">
        <f t="shared" si="7"/>
        <v>0</v>
      </c>
      <c r="R83" s="14">
        <f t="shared" si="7"/>
        <v>6</v>
      </c>
      <c r="S83" s="14">
        <f t="shared" si="7"/>
        <v>6</v>
      </c>
      <c r="T83" s="14">
        <f t="shared" si="7"/>
        <v>0</v>
      </c>
      <c r="U83" s="14">
        <f t="shared" si="7"/>
        <v>6</v>
      </c>
      <c r="V83" s="14"/>
    </row>
    <row r="84" spans="1:22" x14ac:dyDescent="0.2">
      <c r="C84" s="29" t="s">
        <v>24</v>
      </c>
      <c r="D84" s="14">
        <f t="shared" si="8"/>
        <v>0</v>
      </c>
      <c r="E84" s="14">
        <f t="shared" si="8"/>
        <v>6</v>
      </c>
      <c r="F84" s="14">
        <f t="shared" si="8"/>
        <v>0</v>
      </c>
      <c r="G84" s="14">
        <f t="shared" si="8"/>
        <v>6</v>
      </c>
      <c r="H84" s="14">
        <f t="shared" si="8"/>
        <v>6</v>
      </c>
      <c r="I84" s="14">
        <f t="shared" si="7"/>
        <v>6</v>
      </c>
      <c r="J84" s="14">
        <f t="shared" si="7"/>
        <v>0</v>
      </c>
      <c r="K84" s="14">
        <f t="shared" si="7"/>
        <v>0</v>
      </c>
      <c r="L84" s="14">
        <f t="shared" si="7"/>
        <v>6</v>
      </c>
      <c r="M84" s="14">
        <f t="shared" si="7"/>
        <v>0</v>
      </c>
      <c r="N84" s="14">
        <f t="shared" si="7"/>
        <v>6</v>
      </c>
      <c r="O84" s="14">
        <f t="shared" si="7"/>
        <v>0</v>
      </c>
      <c r="P84" s="14">
        <f t="shared" si="7"/>
        <v>0</v>
      </c>
      <c r="Q84" s="14">
        <f t="shared" si="7"/>
        <v>6</v>
      </c>
      <c r="R84" s="14">
        <f t="shared" si="7"/>
        <v>6</v>
      </c>
      <c r="S84" s="14">
        <f t="shared" si="7"/>
        <v>0</v>
      </c>
      <c r="T84" s="14">
        <f t="shared" si="7"/>
        <v>6</v>
      </c>
      <c r="U84" s="14">
        <f t="shared" si="7"/>
        <v>0</v>
      </c>
      <c r="V84" s="14"/>
    </row>
    <row r="85" spans="1:22" x14ac:dyDescent="0.2">
      <c r="C85" s="29" t="s">
        <v>25</v>
      </c>
      <c r="D85" s="14">
        <f t="shared" si="8"/>
        <v>0</v>
      </c>
      <c r="E85" s="14">
        <f t="shared" si="8"/>
        <v>0</v>
      </c>
      <c r="F85" s="14">
        <f t="shared" si="8"/>
        <v>0</v>
      </c>
      <c r="G85" s="14">
        <f t="shared" si="8"/>
        <v>3</v>
      </c>
      <c r="H85" s="14">
        <f t="shared" si="8"/>
        <v>0</v>
      </c>
      <c r="I85" s="14">
        <f t="shared" si="7"/>
        <v>0</v>
      </c>
      <c r="J85" s="14">
        <f t="shared" si="7"/>
        <v>0</v>
      </c>
      <c r="K85" s="14">
        <f t="shared" si="7"/>
        <v>0</v>
      </c>
      <c r="L85" s="14">
        <f t="shared" si="7"/>
        <v>0</v>
      </c>
      <c r="M85" s="14">
        <f t="shared" si="7"/>
        <v>0</v>
      </c>
      <c r="N85" s="14">
        <f t="shared" si="7"/>
        <v>0</v>
      </c>
      <c r="O85" s="14">
        <f t="shared" si="7"/>
        <v>0</v>
      </c>
      <c r="P85" s="14">
        <f t="shared" si="7"/>
        <v>0</v>
      </c>
      <c r="Q85" s="14">
        <f t="shared" si="7"/>
        <v>0</v>
      </c>
      <c r="R85" s="14">
        <f t="shared" si="7"/>
        <v>0</v>
      </c>
      <c r="S85" s="14">
        <f t="shared" si="7"/>
        <v>0</v>
      </c>
      <c r="T85" s="14">
        <f t="shared" si="7"/>
        <v>0</v>
      </c>
      <c r="U85" s="14">
        <f t="shared" si="7"/>
        <v>0</v>
      </c>
      <c r="V85" s="14"/>
    </row>
    <row r="86" spans="1:22" x14ac:dyDescent="0.2">
      <c r="C86" s="29"/>
      <c r="D86" s="26" t="s">
        <v>140</v>
      </c>
      <c r="E86" s="26" t="s">
        <v>140</v>
      </c>
      <c r="F86" s="26" t="s">
        <v>140</v>
      </c>
      <c r="G86" s="26" t="s">
        <v>140</v>
      </c>
      <c r="H86" s="26" t="s">
        <v>140</v>
      </c>
      <c r="I86" s="26" t="s">
        <v>140</v>
      </c>
      <c r="J86" s="26" t="s">
        <v>140</v>
      </c>
      <c r="K86" s="26" t="s">
        <v>140</v>
      </c>
      <c r="L86" s="26" t="s">
        <v>140</v>
      </c>
      <c r="M86" s="26" t="s">
        <v>140</v>
      </c>
      <c r="N86" s="26" t="s">
        <v>140</v>
      </c>
      <c r="O86" s="26" t="s">
        <v>140</v>
      </c>
      <c r="P86" s="26" t="s">
        <v>140</v>
      </c>
      <c r="Q86" s="26" t="s">
        <v>140</v>
      </c>
      <c r="R86" s="26" t="s">
        <v>140</v>
      </c>
      <c r="S86" s="26" t="s">
        <v>140</v>
      </c>
      <c r="T86" s="26" t="s">
        <v>140</v>
      </c>
      <c r="U86" s="26" t="s">
        <v>140</v>
      </c>
    </row>
    <row r="87" spans="1:22" x14ac:dyDescent="0.2">
      <c r="A87" s="90" t="s">
        <v>169</v>
      </c>
      <c r="B87" s="90"/>
      <c r="C87" s="90" t="s">
        <v>233</v>
      </c>
      <c r="D87" s="164" t="s">
        <v>0</v>
      </c>
      <c r="E87" s="164"/>
      <c r="F87" s="164"/>
      <c r="G87" s="164"/>
      <c r="H87" s="164" t="s">
        <v>1</v>
      </c>
      <c r="I87" s="164"/>
      <c r="J87" s="164"/>
      <c r="K87" s="164"/>
      <c r="L87" s="164" t="s">
        <v>2</v>
      </c>
      <c r="M87" s="164"/>
      <c r="N87" s="164"/>
      <c r="O87" s="164"/>
      <c r="P87" s="164"/>
      <c r="Q87" s="164"/>
      <c r="R87" s="164" t="s">
        <v>3</v>
      </c>
      <c r="S87" s="164"/>
      <c r="T87" s="164"/>
      <c r="U87" s="164"/>
      <c r="V87" s="14"/>
    </row>
    <row r="88" spans="1:22" x14ac:dyDescent="0.2">
      <c r="A88" s="91" t="s">
        <v>170</v>
      </c>
      <c r="B88" s="91"/>
      <c r="C88" s="91" t="s">
        <v>236</v>
      </c>
      <c r="D88" s="92" t="s">
        <v>33</v>
      </c>
      <c r="E88" s="92" t="s">
        <v>34</v>
      </c>
      <c r="F88" s="92" t="s">
        <v>161</v>
      </c>
      <c r="G88" s="92" t="s">
        <v>162</v>
      </c>
      <c r="H88" s="92" t="s">
        <v>35</v>
      </c>
      <c r="I88" s="92" t="s">
        <v>36</v>
      </c>
      <c r="J88" s="92" t="s">
        <v>163</v>
      </c>
      <c r="K88" s="92" t="s">
        <v>165</v>
      </c>
      <c r="L88" s="92" t="s">
        <v>37</v>
      </c>
      <c r="M88" s="92" t="s">
        <v>38</v>
      </c>
      <c r="N88" s="92" t="s">
        <v>39</v>
      </c>
      <c r="O88" s="92" t="s">
        <v>40</v>
      </c>
      <c r="P88" s="92" t="s">
        <v>41</v>
      </c>
      <c r="Q88" s="92" t="s">
        <v>42</v>
      </c>
      <c r="R88" s="92" t="s">
        <v>43</v>
      </c>
      <c r="S88" s="92" t="s">
        <v>44</v>
      </c>
      <c r="T88" s="92" t="s">
        <v>164</v>
      </c>
      <c r="U88" s="92" t="s">
        <v>166</v>
      </c>
      <c r="V88" s="14"/>
    </row>
    <row r="89" spans="1:22" x14ac:dyDescent="0.2">
      <c r="A89" s="29" t="s">
        <v>234</v>
      </c>
      <c r="C89" s="3" t="s">
        <v>19</v>
      </c>
      <c r="D89" s="14">
        <f t="shared" ref="D89:M95" si="9">INDEX($D$10:$J$27,MATCH(D$88,$C$10:$C$27,0),MATCH($C89,$D$9:$J$9,0))</f>
        <v>6</v>
      </c>
      <c r="E89" s="14">
        <f t="shared" si="9"/>
        <v>6</v>
      </c>
      <c r="F89" s="14">
        <f t="shared" si="9"/>
        <v>6</v>
      </c>
      <c r="G89" s="14">
        <f t="shared" si="9"/>
        <v>6</v>
      </c>
      <c r="H89" s="14">
        <f t="shared" si="9"/>
        <v>6</v>
      </c>
      <c r="I89" s="14">
        <f t="shared" si="9"/>
        <v>6</v>
      </c>
      <c r="J89" s="14">
        <f t="shared" si="9"/>
        <v>6</v>
      </c>
      <c r="K89" s="14">
        <f t="shared" si="9"/>
        <v>6</v>
      </c>
      <c r="L89" s="14">
        <f t="shared" si="9"/>
        <v>6</v>
      </c>
      <c r="M89" s="14">
        <f t="shared" si="9"/>
        <v>6</v>
      </c>
      <c r="N89" s="14">
        <f t="shared" ref="N89:U95" si="10">INDEX($D$10:$J$27,MATCH(N$88,$C$10:$C$27,0),MATCH($C89,$D$9:$J$9,0))</f>
        <v>6</v>
      </c>
      <c r="O89" s="14">
        <f t="shared" si="10"/>
        <v>6</v>
      </c>
      <c r="P89" s="14">
        <f t="shared" si="10"/>
        <v>6</v>
      </c>
      <c r="Q89" s="14">
        <f t="shared" si="10"/>
        <v>6</v>
      </c>
      <c r="R89" s="14">
        <f t="shared" si="10"/>
        <v>6</v>
      </c>
      <c r="S89" s="14">
        <f t="shared" si="10"/>
        <v>6</v>
      </c>
      <c r="T89" s="14">
        <f t="shared" si="10"/>
        <v>6</v>
      </c>
      <c r="U89" s="14">
        <f t="shared" si="10"/>
        <v>6</v>
      </c>
      <c r="V89" s="14"/>
    </row>
    <row r="90" spans="1:22" x14ac:dyDescent="0.2">
      <c r="A90" s="29" t="s">
        <v>201</v>
      </c>
      <c r="C90" s="3" t="s">
        <v>20</v>
      </c>
      <c r="D90" s="14">
        <f t="shared" si="9"/>
        <v>6</v>
      </c>
      <c r="E90" s="14">
        <f t="shared" si="9"/>
        <v>6</v>
      </c>
      <c r="F90" s="14">
        <f t="shared" si="9"/>
        <v>6</v>
      </c>
      <c r="G90" s="14">
        <f t="shared" si="9"/>
        <v>6</v>
      </c>
      <c r="H90" s="14">
        <f t="shared" si="9"/>
        <v>6</v>
      </c>
      <c r="I90" s="14">
        <f t="shared" si="9"/>
        <v>6</v>
      </c>
      <c r="J90" s="14">
        <f t="shared" si="9"/>
        <v>6</v>
      </c>
      <c r="K90" s="14">
        <f t="shared" si="9"/>
        <v>6</v>
      </c>
      <c r="L90" s="14">
        <f t="shared" si="9"/>
        <v>6</v>
      </c>
      <c r="M90" s="14">
        <f t="shared" si="9"/>
        <v>6</v>
      </c>
      <c r="N90" s="14">
        <f t="shared" si="10"/>
        <v>6</v>
      </c>
      <c r="O90" s="14">
        <f t="shared" si="10"/>
        <v>6</v>
      </c>
      <c r="P90" s="14">
        <f t="shared" si="10"/>
        <v>6</v>
      </c>
      <c r="Q90" s="14">
        <f t="shared" si="10"/>
        <v>6</v>
      </c>
      <c r="R90" s="14">
        <f t="shared" si="10"/>
        <v>6</v>
      </c>
      <c r="S90" s="14">
        <f t="shared" si="10"/>
        <v>6</v>
      </c>
      <c r="T90" s="14">
        <f t="shared" si="10"/>
        <v>6</v>
      </c>
      <c r="U90" s="14">
        <f t="shared" si="10"/>
        <v>6</v>
      </c>
      <c r="V90" s="14"/>
    </row>
    <row r="91" spans="1:22" x14ac:dyDescent="0.2">
      <c r="A91" s="29" t="s">
        <v>235</v>
      </c>
      <c r="C91" s="29" t="s">
        <v>21</v>
      </c>
      <c r="D91" s="14">
        <f t="shared" si="9"/>
        <v>6</v>
      </c>
      <c r="E91" s="14">
        <f t="shared" si="9"/>
        <v>6</v>
      </c>
      <c r="F91" s="14">
        <f t="shared" si="9"/>
        <v>6</v>
      </c>
      <c r="G91" s="14">
        <f t="shared" si="9"/>
        <v>6</v>
      </c>
      <c r="H91" s="14">
        <f t="shared" si="9"/>
        <v>6</v>
      </c>
      <c r="I91" s="14">
        <f t="shared" si="9"/>
        <v>6</v>
      </c>
      <c r="J91" s="14">
        <f t="shared" si="9"/>
        <v>6</v>
      </c>
      <c r="K91" s="14">
        <f t="shared" si="9"/>
        <v>6</v>
      </c>
      <c r="L91" s="14">
        <f t="shared" si="9"/>
        <v>6</v>
      </c>
      <c r="M91" s="14">
        <f t="shared" si="9"/>
        <v>6</v>
      </c>
      <c r="N91" s="14">
        <f t="shared" si="10"/>
        <v>6</v>
      </c>
      <c r="O91" s="14">
        <f t="shared" si="10"/>
        <v>6</v>
      </c>
      <c r="P91" s="14">
        <f t="shared" si="10"/>
        <v>6</v>
      </c>
      <c r="Q91" s="14">
        <f t="shared" si="10"/>
        <v>6</v>
      </c>
      <c r="R91" s="14">
        <f t="shared" si="10"/>
        <v>6</v>
      </c>
      <c r="S91" s="14">
        <f t="shared" si="10"/>
        <v>6</v>
      </c>
      <c r="T91" s="14">
        <f t="shared" si="10"/>
        <v>6</v>
      </c>
      <c r="U91" s="14">
        <f t="shared" si="10"/>
        <v>6</v>
      </c>
      <c r="V91" s="14"/>
    </row>
    <row r="92" spans="1:22" x14ac:dyDescent="0.2">
      <c r="C92" s="29" t="s">
        <v>22</v>
      </c>
      <c r="D92" s="14">
        <f t="shared" si="9"/>
        <v>6</v>
      </c>
      <c r="E92" s="14">
        <f t="shared" si="9"/>
        <v>6</v>
      </c>
      <c r="F92" s="14">
        <f t="shared" si="9"/>
        <v>6</v>
      </c>
      <c r="G92" s="14">
        <f t="shared" si="9"/>
        <v>6</v>
      </c>
      <c r="H92" s="14">
        <f t="shared" si="9"/>
        <v>6</v>
      </c>
      <c r="I92" s="14">
        <f t="shared" si="9"/>
        <v>6</v>
      </c>
      <c r="J92" s="14">
        <f t="shared" si="9"/>
        <v>6</v>
      </c>
      <c r="K92" s="14">
        <f t="shared" si="9"/>
        <v>6</v>
      </c>
      <c r="L92" s="14">
        <f t="shared" si="9"/>
        <v>6</v>
      </c>
      <c r="M92" s="14">
        <f t="shared" si="9"/>
        <v>6</v>
      </c>
      <c r="N92" s="14">
        <f t="shared" si="10"/>
        <v>6</v>
      </c>
      <c r="O92" s="14">
        <f t="shared" si="10"/>
        <v>6</v>
      </c>
      <c r="P92" s="14">
        <f t="shared" si="10"/>
        <v>6</v>
      </c>
      <c r="Q92" s="14">
        <f t="shared" si="10"/>
        <v>6</v>
      </c>
      <c r="R92" s="14">
        <f t="shared" si="10"/>
        <v>6</v>
      </c>
      <c r="S92" s="14">
        <f t="shared" si="10"/>
        <v>6</v>
      </c>
      <c r="T92" s="14">
        <f t="shared" si="10"/>
        <v>6</v>
      </c>
      <c r="U92" s="14">
        <f t="shared" si="10"/>
        <v>6</v>
      </c>
      <c r="V92" s="14"/>
    </row>
    <row r="93" spans="1:22" x14ac:dyDescent="0.2">
      <c r="C93" s="29" t="s">
        <v>23</v>
      </c>
      <c r="D93" s="14">
        <f t="shared" si="9"/>
        <v>6</v>
      </c>
      <c r="E93" s="14">
        <f t="shared" si="9"/>
        <v>6</v>
      </c>
      <c r="F93" s="14">
        <f t="shared" si="9"/>
        <v>6</v>
      </c>
      <c r="G93" s="14">
        <f t="shared" si="9"/>
        <v>6</v>
      </c>
      <c r="H93" s="14">
        <f t="shared" si="9"/>
        <v>6</v>
      </c>
      <c r="I93" s="14">
        <f t="shared" si="9"/>
        <v>6</v>
      </c>
      <c r="J93" s="14">
        <f t="shared" si="9"/>
        <v>6</v>
      </c>
      <c r="K93" s="14">
        <f t="shared" si="9"/>
        <v>6</v>
      </c>
      <c r="L93" s="14">
        <f t="shared" si="9"/>
        <v>6</v>
      </c>
      <c r="M93" s="14">
        <f t="shared" si="9"/>
        <v>6</v>
      </c>
      <c r="N93" s="14">
        <f t="shared" si="10"/>
        <v>6</v>
      </c>
      <c r="O93" s="14">
        <f t="shared" si="10"/>
        <v>6</v>
      </c>
      <c r="P93" s="14">
        <f t="shared" si="10"/>
        <v>6</v>
      </c>
      <c r="Q93" s="14">
        <f t="shared" si="10"/>
        <v>6</v>
      </c>
      <c r="R93" s="14">
        <f t="shared" si="10"/>
        <v>6</v>
      </c>
      <c r="S93" s="14">
        <f t="shared" si="10"/>
        <v>6</v>
      </c>
      <c r="T93" s="14">
        <f t="shared" si="10"/>
        <v>6</v>
      </c>
      <c r="U93" s="14">
        <f t="shared" si="10"/>
        <v>6</v>
      </c>
      <c r="V93" s="14"/>
    </row>
    <row r="94" spans="1:22" x14ac:dyDescent="0.2">
      <c r="C94" s="29" t="s">
        <v>24</v>
      </c>
      <c r="D94" s="14">
        <f t="shared" si="9"/>
        <v>6</v>
      </c>
      <c r="E94" s="14">
        <f t="shared" si="9"/>
        <v>6</v>
      </c>
      <c r="F94" s="14">
        <f t="shared" si="9"/>
        <v>6</v>
      </c>
      <c r="G94" s="14">
        <f t="shared" si="9"/>
        <v>6</v>
      </c>
      <c r="H94" s="14">
        <f t="shared" si="9"/>
        <v>6</v>
      </c>
      <c r="I94" s="14">
        <f t="shared" si="9"/>
        <v>6</v>
      </c>
      <c r="J94" s="14">
        <f t="shared" si="9"/>
        <v>6</v>
      </c>
      <c r="K94" s="14">
        <f t="shared" si="9"/>
        <v>6</v>
      </c>
      <c r="L94" s="14">
        <f t="shared" si="9"/>
        <v>6</v>
      </c>
      <c r="M94" s="14">
        <f t="shared" si="9"/>
        <v>6</v>
      </c>
      <c r="N94" s="14">
        <f t="shared" si="10"/>
        <v>6</v>
      </c>
      <c r="O94" s="14">
        <f t="shared" si="10"/>
        <v>6</v>
      </c>
      <c r="P94" s="14">
        <f t="shared" si="10"/>
        <v>6</v>
      </c>
      <c r="Q94" s="14">
        <f t="shared" si="10"/>
        <v>6</v>
      </c>
      <c r="R94" s="14">
        <f t="shared" si="10"/>
        <v>6</v>
      </c>
      <c r="S94" s="14">
        <f t="shared" si="10"/>
        <v>6</v>
      </c>
      <c r="T94" s="14">
        <f t="shared" si="10"/>
        <v>6</v>
      </c>
      <c r="U94" s="14">
        <f t="shared" si="10"/>
        <v>6</v>
      </c>
      <c r="V94" s="14"/>
    </row>
    <row r="95" spans="1:22" s="37" customFormat="1" ht="16" thickBot="1" x14ac:dyDescent="0.25">
      <c r="C95" s="67" t="s">
        <v>25</v>
      </c>
      <c r="D95" s="20">
        <f t="shared" si="9"/>
        <v>3</v>
      </c>
      <c r="E95" s="20">
        <f t="shared" si="9"/>
        <v>3</v>
      </c>
      <c r="F95" s="20">
        <f t="shared" si="9"/>
        <v>3</v>
      </c>
      <c r="G95" s="20">
        <f t="shared" si="9"/>
        <v>3</v>
      </c>
      <c r="H95" s="20">
        <f t="shared" si="9"/>
        <v>0</v>
      </c>
      <c r="I95" s="20">
        <f t="shared" si="9"/>
        <v>0</v>
      </c>
      <c r="J95" s="20">
        <f t="shared" si="9"/>
        <v>0</v>
      </c>
      <c r="K95" s="20">
        <f t="shared" si="9"/>
        <v>0</v>
      </c>
      <c r="L95" s="20">
        <f t="shared" si="9"/>
        <v>3</v>
      </c>
      <c r="M95" s="20">
        <f t="shared" si="9"/>
        <v>3</v>
      </c>
      <c r="N95" s="20">
        <f t="shared" si="10"/>
        <v>3</v>
      </c>
      <c r="O95" s="20">
        <f t="shared" si="10"/>
        <v>3</v>
      </c>
      <c r="P95" s="20">
        <f t="shared" si="10"/>
        <v>3</v>
      </c>
      <c r="Q95" s="20">
        <f t="shared" si="10"/>
        <v>3</v>
      </c>
      <c r="R95" s="20">
        <f t="shared" si="10"/>
        <v>3</v>
      </c>
      <c r="S95" s="20">
        <f t="shared" si="10"/>
        <v>3</v>
      </c>
      <c r="T95" s="20">
        <f t="shared" si="10"/>
        <v>3</v>
      </c>
      <c r="U95" s="20">
        <f t="shared" si="10"/>
        <v>3</v>
      </c>
      <c r="V95" s="20"/>
    </row>
    <row r="96" spans="1:22" x14ac:dyDescent="0.2">
      <c r="A96" s="57"/>
      <c r="B96" s="57"/>
      <c r="C96" s="87" t="s">
        <v>233</v>
      </c>
      <c r="D96" s="163" t="s">
        <v>0</v>
      </c>
      <c r="E96" s="163"/>
      <c r="F96" s="163"/>
      <c r="G96" s="163"/>
      <c r="H96" s="163" t="s">
        <v>1</v>
      </c>
      <c r="I96" s="163"/>
      <c r="J96" s="163"/>
      <c r="K96" s="163"/>
      <c r="L96" s="163" t="s">
        <v>2</v>
      </c>
      <c r="M96" s="163"/>
      <c r="N96" s="163"/>
      <c r="O96" s="163"/>
      <c r="P96" s="163"/>
      <c r="Q96" s="163"/>
      <c r="R96" s="163" t="s">
        <v>3</v>
      </c>
      <c r="S96" s="163"/>
      <c r="T96" s="163"/>
      <c r="U96" s="163"/>
      <c r="V96" s="14"/>
    </row>
    <row r="97" spans="1:24" x14ac:dyDescent="0.2">
      <c r="A97" s="57"/>
      <c r="B97" s="57"/>
      <c r="C97" s="88" t="s">
        <v>239</v>
      </c>
      <c r="D97" s="89" t="s">
        <v>33</v>
      </c>
      <c r="E97" s="89" t="s">
        <v>34</v>
      </c>
      <c r="F97" s="89" t="s">
        <v>161</v>
      </c>
      <c r="G97" s="89" t="s">
        <v>162</v>
      </c>
      <c r="H97" s="89" t="s">
        <v>35</v>
      </c>
      <c r="I97" s="89" t="s">
        <v>36</v>
      </c>
      <c r="J97" s="89" t="s">
        <v>163</v>
      </c>
      <c r="K97" s="89" t="s">
        <v>165</v>
      </c>
      <c r="L97" s="89" t="s">
        <v>37</v>
      </c>
      <c r="M97" s="89" t="s">
        <v>38</v>
      </c>
      <c r="N97" s="89" t="s">
        <v>39</v>
      </c>
      <c r="O97" s="89" t="s">
        <v>40</v>
      </c>
      <c r="P97" s="89" t="s">
        <v>41</v>
      </c>
      <c r="Q97" s="89" t="s">
        <v>42</v>
      </c>
      <c r="R97" s="89" t="s">
        <v>43</v>
      </c>
      <c r="S97" s="89" t="s">
        <v>44</v>
      </c>
      <c r="T97" s="89" t="s">
        <v>164</v>
      </c>
      <c r="U97" s="89" t="s">
        <v>166</v>
      </c>
      <c r="V97" s="14"/>
    </row>
    <row r="98" spans="1:24" x14ac:dyDescent="0.2">
      <c r="C98" s="3" t="s">
        <v>141</v>
      </c>
      <c r="D98" s="66">
        <f>D63</f>
        <v>1</v>
      </c>
      <c r="E98" s="66">
        <f t="shared" ref="E98:U98" si="11">E63</f>
        <v>0</v>
      </c>
      <c r="F98" s="66">
        <f t="shared" si="11"/>
        <v>0</v>
      </c>
      <c r="G98" s="66">
        <f t="shared" si="11"/>
        <v>0</v>
      </c>
      <c r="H98" s="66">
        <f t="shared" si="11"/>
        <v>0</v>
      </c>
      <c r="I98" s="66">
        <f t="shared" si="11"/>
        <v>0</v>
      </c>
      <c r="J98" s="66">
        <f t="shared" si="11"/>
        <v>0</v>
      </c>
      <c r="K98" s="66">
        <f t="shared" si="11"/>
        <v>0</v>
      </c>
      <c r="L98" s="66">
        <f t="shared" si="11"/>
        <v>0</v>
      </c>
      <c r="M98" s="66">
        <f t="shared" si="11"/>
        <v>1</v>
      </c>
      <c r="N98" s="66">
        <f t="shared" si="11"/>
        <v>1</v>
      </c>
      <c r="O98" s="66">
        <f t="shared" si="11"/>
        <v>0</v>
      </c>
      <c r="P98" s="66">
        <f t="shared" si="11"/>
        <v>1</v>
      </c>
      <c r="Q98" s="66">
        <f t="shared" si="11"/>
        <v>0</v>
      </c>
      <c r="R98" s="66">
        <f t="shared" si="11"/>
        <v>0</v>
      </c>
      <c r="S98" s="66">
        <f t="shared" si="11"/>
        <v>1</v>
      </c>
      <c r="T98" s="66">
        <f t="shared" si="11"/>
        <v>0</v>
      </c>
      <c r="U98" s="66">
        <f t="shared" si="11"/>
        <v>1</v>
      </c>
    </row>
    <row r="99" spans="1:24" x14ac:dyDescent="0.2">
      <c r="C99" s="3" t="s">
        <v>7</v>
      </c>
      <c r="D99" s="66">
        <f>D64</f>
        <v>0</v>
      </c>
      <c r="E99" s="66">
        <f t="shared" ref="E99:U99" si="12">E64</f>
        <v>1</v>
      </c>
      <c r="F99" s="66">
        <f t="shared" si="12"/>
        <v>1</v>
      </c>
      <c r="G99" s="66">
        <f t="shared" si="12"/>
        <v>0</v>
      </c>
      <c r="H99" s="66">
        <f t="shared" si="12"/>
        <v>0</v>
      </c>
      <c r="I99" s="66">
        <f t="shared" si="12"/>
        <v>1</v>
      </c>
      <c r="J99" s="66">
        <f t="shared" si="12"/>
        <v>0</v>
      </c>
      <c r="K99" s="66">
        <f t="shared" si="12"/>
        <v>0</v>
      </c>
      <c r="L99" s="66">
        <f t="shared" si="12"/>
        <v>0</v>
      </c>
      <c r="M99" s="66">
        <f t="shared" si="12"/>
        <v>0</v>
      </c>
      <c r="N99" s="66">
        <f t="shared" si="12"/>
        <v>0</v>
      </c>
      <c r="O99" s="66">
        <f t="shared" si="12"/>
        <v>1</v>
      </c>
      <c r="P99" s="66">
        <f t="shared" si="12"/>
        <v>0</v>
      </c>
      <c r="Q99" s="66">
        <f t="shared" si="12"/>
        <v>1</v>
      </c>
      <c r="R99" s="66">
        <f t="shared" si="12"/>
        <v>0</v>
      </c>
      <c r="S99" s="66">
        <f t="shared" si="12"/>
        <v>0</v>
      </c>
      <c r="T99" s="66">
        <f t="shared" si="12"/>
        <v>1</v>
      </c>
      <c r="U99" s="66">
        <f t="shared" si="12"/>
        <v>0</v>
      </c>
      <c r="V99" s="14"/>
    </row>
    <row r="100" spans="1:24" x14ac:dyDescent="0.2">
      <c r="C100" s="29" t="s">
        <v>142</v>
      </c>
      <c r="D100" s="66">
        <f>D68</f>
        <v>0</v>
      </c>
      <c r="E100" s="66">
        <f t="shared" ref="E100:U100" si="13">E68</f>
        <v>0</v>
      </c>
      <c r="F100" s="66">
        <f t="shared" si="13"/>
        <v>0</v>
      </c>
      <c r="G100" s="66">
        <f t="shared" si="13"/>
        <v>1</v>
      </c>
      <c r="H100" s="66">
        <f t="shared" si="13"/>
        <v>0</v>
      </c>
      <c r="I100" s="66">
        <f t="shared" si="13"/>
        <v>0</v>
      </c>
      <c r="J100" s="66">
        <f t="shared" si="13"/>
        <v>0</v>
      </c>
      <c r="K100" s="66">
        <f t="shared" si="13"/>
        <v>0</v>
      </c>
      <c r="L100" s="66">
        <f t="shared" si="13"/>
        <v>1</v>
      </c>
      <c r="M100" s="66">
        <f t="shared" si="13"/>
        <v>0</v>
      </c>
      <c r="N100" s="66">
        <f t="shared" si="13"/>
        <v>1</v>
      </c>
      <c r="O100" s="66">
        <f t="shared" si="13"/>
        <v>0</v>
      </c>
      <c r="P100" s="66">
        <f t="shared" si="13"/>
        <v>1</v>
      </c>
      <c r="Q100" s="66">
        <f t="shared" si="13"/>
        <v>0</v>
      </c>
      <c r="R100" s="66">
        <f t="shared" si="13"/>
        <v>1</v>
      </c>
      <c r="S100" s="66">
        <f t="shared" si="13"/>
        <v>0</v>
      </c>
      <c r="T100" s="66">
        <f t="shared" si="13"/>
        <v>0</v>
      </c>
      <c r="U100" s="66">
        <f t="shared" si="13"/>
        <v>1</v>
      </c>
      <c r="V100" s="27"/>
    </row>
    <row r="101" spans="1:24" x14ac:dyDescent="0.2">
      <c r="C101" s="29" t="s">
        <v>12</v>
      </c>
      <c r="D101" s="66">
        <f>D69</f>
        <v>1</v>
      </c>
      <c r="E101" s="66">
        <f t="shared" ref="E101:U101" si="14">E69</f>
        <v>0</v>
      </c>
      <c r="F101" s="66">
        <f t="shared" si="14"/>
        <v>1</v>
      </c>
      <c r="G101" s="66">
        <f t="shared" si="14"/>
        <v>0</v>
      </c>
      <c r="H101" s="66">
        <f t="shared" si="14"/>
        <v>0</v>
      </c>
      <c r="I101" s="66">
        <f t="shared" si="14"/>
        <v>1</v>
      </c>
      <c r="J101" s="66">
        <f t="shared" si="14"/>
        <v>0</v>
      </c>
      <c r="K101" s="66">
        <f t="shared" si="14"/>
        <v>0</v>
      </c>
      <c r="L101" s="66">
        <f t="shared" si="14"/>
        <v>0</v>
      </c>
      <c r="M101" s="66">
        <f t="shared" si="14"/>
        <v>0</v>
      </c>
      <c r="N101" s="66">
        <f t="shared" si="14"/>
        <v>0</v>
      </c>
      <c r="O101" s="66">
        <f t="shared" si="14"/>
        <v>1</v>
      </c>
      <c r="P101" s="66">
        <f t="shared" si="14"/>
        <v>0</v>
      </c>
      <c r="Q101" s="66">
        <f t="shared" si="14"/>
        <v>1</v>
      </c>
      <c r="R101" s="66">
        <f t="shared" si="14"/>
        <v>0</v>
      </c>
      <c r="S101" s="66">
        <f t="shared" si="14"/>
        <v>1</v>
      </c>
      <c r="T101" s="66">
        <f t="shared" si="14"/>
        <v>0</v>
      </c>
      <c r="U101" s="66">
        <f t="shared" si="14"/>
        <v>0</v>
      </c>
      <c r="V101" s="65"/>
    </row>
    <row r="102" spans="1:24" x14ac:dyDescent="0.2">
      <c r="C102" s="29" t="s">
        <v>143</v>
      </c>
      <c r="D102" s="66">
        <f>D73</f>
        <v>1</v>
      </c>
      <c r="E102" s="66">
        <f t="shared" ref="E102:U102" si="15">E73</f>
        <v>0</v>
      </c>
      <c r="F102" s="66">
        <f t="shared" si="15"/>
        <v>0</v>
      </c>
      <c r="G102" s="66">
        <f t="shared" si="15"/>
        <v>0</v>
      </c>
      <c r="H102" s="66">
        <f t="shared" si="15"/>
        <v>0</v>
      </c>
      <c r="I102" s="66">
        <f t="shared" si="15"/>
        <v>0</v>
      </c>
      <c r="J102" s="66">
        <f t="shared" si="15"/>
        <v>0</v>
      </c>
      <c r="K102" s="66">
        <f t="shared" si="15"/>
        <v>0</v>
      </c>
      <c r="L102" s="66">
        <f t="shared" si="15"/>
        <v>0</v>
      </c>
      <c r="M102" s="66">
        <f t="shared" si="15"/>
        <v>1</v>
      </c>
      <c r="N102" s="66">
        <f t="shared" si="15"/>
        <v>0</v>
      </c>
      <c r="O102" s="66">
        <f t="shared" si="15"/>
        <v>1</v>
      </c>
      <c r="P102" s="66">
        <f t="shared" si="15"/>
        <v>1</v>
      </c>
      <c r="Q102" s="66">
        <f t="shared" si="15"/>
        <v>0</v>
      </c>
      <c r="R102" s="66">
        <f t="shared" si="15"/>
        <v>0</v>
      </c>
      <c r="S102" s="66">
        <f t="shared" si="15"/>
        <v>1</v>
      </c>
      <c r="T102" s="66">
        <f t="shared" si="15"/>
        <v>0</v>
      </c>
      <c r="U102" s="66">
        <f t="shared" si="15"/>
        <v>1</v>
      </c>
      <c r="V102" s="65"/>
    </row>
    <row r="103" spans="1:24" x14ac:dyDescent="0.2">
      <c r="C103" s="29" t="s">
        <v>16</v>
      </c>
      <c r="D103" s="66">
        <f>D74</f>
        <v>0</v>
      </c>
      <c r="E103" s="66">
        <f t="shared" ref="E103:U103" si="16">E74</f>
        <v>1</v>
      </c>
      <c r="F103" s="66">
        <f t="shared" si="16"/>
        <v>0</v>
      </c>
      <c r="G103" s="66">
        <f t="shared" si="16"/>
        <v>1</v>
      </c>
      <c r="H103" s="66">
        <f t="shared" si="16"/>
        <v>1</v>
      </c>
      <c r="I103" s="66">
        <f t="shared" si="16"/>
        <v>1</v>
      </c>
      <c r="J103" s="66">
        <f t="shared" si="16"/>
        <v>0</v>
      </c>
      <c r="K103" s="66">
        <f t="shared" si="16"/>
        <v>0</v>
      </c>
      <c r="L103" s="66">
        <f t="shared" si="16"/>
        <v>1</v>
      </c>
      <c r="M103" s="66">
        <f t="shared" si="16"/>
        <v>0</v>
      </c>
      <c r="N103" s="66">
        <f t="shared" si="16"/>
        <v>1</v>
      </c>
      <c r="O103" s="66">
        <f t="shared" si="16"/>
        <v>0</v>
      </c>
      <c r="P103" s="66">
        <f t="shared" si="16"/>
        <v>0</v>
      </c>
      <c r="Q103" s="66">
        <f t="shared" si="16"/>
        <v>1</v>
      </c>
      <c r="R103" s="66">
        <f t="shared" si="16"/>
        <v>1</v>
      </c>
      <c r="S103" s="66">
        <f t="shared" si="16"/>
        <v>0</v>
      </c>
      <c r="T103" s="66">
        <f t="shared" si="16"/>
        <v>1</v>
      </c>
      <c r="U103" s="66">
        <f t="shared" si="16"/>
        <v>0</v>
      </c>
      <c r="V103" s="65"/>
    </row>
    <row r="104" spans="1:24" x14ac:dyDescent="0.2">
      <c r="C104" s="29"/>
      <c r="D104" s="66"/>
      <c r="E104" s="66"/>
      <c r="F104" s="66"/>
      <c r="G104" s="66"/>
      <c r="H104" s="66"/>
      <c r="I104" s="66"/>
      <c r="J104" s="66"/>
      <c r="K104" s="66"/>
      <c r="L104" s="66"/>
      <c r="M104" s="66"/>
      <c r="N104" s="66"/>
      <c r="O104" s="66"/>
      <c r="P104" s="66"/>
      <c r="Q104" s="66"/>
      <c r="R104" s="66"/>
      <c r="S104" s="66"/>
      <c r="T104" s="66"/>
      <c r="U104" s="66"/>
      <c r="V104" s="65"/>
    </row>
    <row r="105" spans="1:24" x14ac:dyDescent="0.2">
      <c r="A105" s="90" t="s">
        <v>171</v>
      </c>
      <c r="B105" s="90"/>
      <c r="C105" s="90" t="s">
        <v>233</v>
      </c>
      <c r="D105" s="164" t="s">
        <v>0</v>
      </c>
      <c r="E105" s="164"/>
      <c r="F105" s="164"/>
      <c r="G105" s="164"/>
      <c r="H105" s="164" t="s">
        <v>1</v>
      </c>
      <c r="I105" s="164"/>
      <c r="J105" s="164"/>
      <c r="K105" s="164"/>
      <c r="L105" s="164" t="s">
        <v>2</v>
      </c>
      <c r="M105" s="164"/>
      <c r="N105" s="164"/>
      <c r="O105" s="164"/>
      <c r="P105" s="164"/>
      <c r="Q105" s="164"/>
      <c r="R105" s="164" t="s">
        <v>3</v>
      </c>
      <c r="S105" s="164"/>
      <c r="T105" s="164"/>
      <c r="U105" s="164"/>
    </row>
    <row r="106" spans="1:24" x14ac:dyDescent="0.2">
      <c r="A106" s="91" t="s">
        <v>237</v>
      </c>
      <c r="B106" s="91"/>
      <c r="C106" s="91" t="s">
        <v>137</v>
      </c>
      <c r="D106" s="92" t="s">
        <v>33</v>
      </c>
      <c r="E106" s="92" t="s">
        <v>34</v>
      </c>
      <c r="F106" s="92" t="s">
        <v>161</v>
      </c>
      <c r="G106" s="92" t="s">
        <v>162</v>
      </c>
      <c r="H106" s="92" t="s">
        <v>35</v>
      </c>
      <c r="I106" s="92" t="s">
        <v>36</v>
      </c>
      <c r="J106" s="92" t="s">
        <v>163</v>
      </c>
      <c r="K106" s="92" t="s">
        <v>165</v>
      </c>
      <c r="L106" s="92" t="s">
        <v>37</v>
      </c>
      <c r="M106" s="92" t="s">
        <v>38</v>
      </c>
      <c r="N106" s="92" t="s">
        <v>39</v>
      </c>
      <c r="O106" s="92" t="s">
        <v>40</v>
      </c>
      <c r="P106" s="92" t="s">
        <v>41</v>
      </c>
      <c r="Q106" s="92" t="s">
        <v>42</v>
      </c>
      <c r="R106" s="92" t="s">
        <v>43</v>
      </c>
      <c r="S106" s="92" t="s">
        <v>44</v>
      </c>
      <c r="T106" s="92" t="s">
        <v>164</v>
      </c>
      <c r="U106" s="92" t="s">
        <v>166</v>
      </c>
    </row>
    <row r="107" spans="1:24" s="29" customFormat="1" x14ac:dyDescent="0.2">
      <c r="C107" s="29" t="s">
        <v>146</v>
      </c>
      <c r="D107" s="65">
        <f t="shared" ref="D107:U107" si="17">SUM(D98:D99)</f>
        <v>1</v>
      </c>
      <c r="E107" s="65">
        <f t="shared" si="17"/>
        <v>1</v>
      </c>
      <c r="F107" s="65">
        <f t="shared" si="17"/>
        <v>1</v>
      </c>
      <c r="G107" s="65">
        <f t="shared" si="17"/>
        <v>0</v>
      </c>
      <c r="H107" s="65">
        <f t="shared" si="17"/>
        <v>0</v>
      </c>
      <c r="I107" s="65">
        <f t="shared" si="17"/>
        <v>1</v>
      </c>
      <c r="J107" s="65">
        <f t="shared" si="17"/>
        <v>0</v>
      </c>
      <c r="K107" s="65">
        <f t="shared" si="17"/>
        <v>0</v>
      </c>
      <c r="L107" s="65">
        <f t="shared" si="17"/>
        <v>0</v>
      </c>
      <c r="M107" s="65">
        <f t="shared" si="17"/>
        <v>1</v>
      </c>
      <c r="N107" s="65">
        <f t="shared" si="17"/>
        <v>1</v>
      </c>
      <c r="O107" s="65">
        <f t="shared" si="17"/>
        <v>1</v>
      </c>
      <c r="P107" s="65">
        <f t="shared" si="17"/>
        <v>1</v>
      </c>
      <c r="Q107" s="65">
        <f t="shared" si="17"/>
        <v>1</v>
      </c>
      <c r="R107" s="65">
        <f t="shared" si="17"/>
        <v>0</v>
      </c>
      <c r="S107" s="65">
        <f t="shared" si="17"/>
        <v>1</v>
      </c>
      <c r="T107" s="65">
        <f t="shared" si="17"/>
        <v>1</v>
      </c>
      <c r="U107" s="65">
        <f t="shared" si="17"/>
        <v>1</v>
      </c>
      <c r="V107" s="3"/>
      <c r="W107" s="29" t="s">
        <v>140</v>
      </c>
      <c r="X107" s="29">
        <v>1</v>
      </c>
    </row>
    <row r="108" spans="1:24" s="29" customFormat="1" x14ac:dyDescent="0.2">
      <c r="C108" s="29" t="s">
        <v>147</v>
      </c>
      <c r="D108" s="65">
        <f t="shared" ref="D108:U108" si="18">SUM(D100:D101)</f>
        <v>1</v>
      </c>
      <c r="E108" s="65">
        <f t="shared" si="18"/>
        <v>0</v>
      </c>
      <c r="F108" s="65">
        <f t="shared" si="18"/>
        <v>1</v>
      </c>
      <c r="G108" s="65">
        <f t="shared" si="18"/>
        <v>1</v>
      </c>
      <c r="H108" s="65">
        <f t="shared" si="18"/>
        <v>0</v>
      </c>
      <c r="I108" s="65">
        <f t="shared" si="18"/>
        <v>1</v>
      </c>
      <c r="J108" s="65">
        <f t="shared" si="18"/>
        <v>0</v>
      </c>
      <c r="K108" s="65">
        <f t="shared" si="18"/>
        <v>0</v>
      </c>
      <c r="L108" s="65">
        <f t="shared" si="18"/>
        <v>1</v>
      </c>
      <c r="M108" s="65">
        <f t="shared" si="18"/>
        <v>0</v>
      </c>
      <c r="N108" s="65">
        <f t="shared" si="18"/>
        <v>1</v>
      </c>
      <c r="O108" s="65">
        <f t="shared" si="18"/>
        <v>1</v>
      </c>
      <c r="P108" s="65">
        <f t="shared" si="18"/>
        <v>1</v>
      </c>
      <c r="Q108" s="65">
        <f t="shared" si="18"/>
        <v>1</v>
      </c>
      <c r="R108" s="65">
        <f t="shared" si="18"/>
        <v>1</v>
      </c>
      <c r="S108" s="65">
        <f t="shared" si="18"/>
        <v>1</v>
      </c>
      <c r="T108" s="65">
        <f t="shared" si="18"/>
        <v>0</v>
      </c>
      <c r="U108" s="65">
        <f t="shared" si="18"/>
        <v>1</v>
      </c>
      <c r="V108" s="3"/>
    </row>
    <row r="109" spans="1:24" s="67" customFormat="1" ht="16" thickBot="1" x14ac:dyDescent="0.25">
      <c r="C109" s="67" t="s">
        <v>148</v>
      </c>
      <c r="D109" s="93">
        <f t="shared" ref="D109:U109" si="19">SUM(D102:D103)</f>
        <v>1</v>
      </c>
      <c r="E109" s="93">
        <f t="shared" si="19"/>
        <v>1</v>
      </c>
      <c r="F109" s="93">
        <f t="shared" si="19"/>
        <v>0</v>
      </c>
      <c r="G109" s="93">
        <f t="shared" si="19"/>
        <v>1</v>
      </c>
      <c r="H109" s="93">
        <f t="shared" si="19"/>
        <v>1</v>
      </c>
      <c r="I109" s="93">
        <f t="shared" si="19"/>
        <v>1</v>
      </c>
      <c r="J109" s="93">
        <f t="shared" si="19"/>
        <v>0</v>
      </c>
      <c r="K109" s="93">
        <f t="shared" si="19"/>
        <v>0</v>
      </c>
      <c r="L109" s="93">
        <f t="shared" si="19"/>
        <v>1</v>
      </c>
      <c r="M109" s="93">
        <f t="shared" si="19"/>
        <v>1</v>
      </c>
      <c r="N109" s="93">
        <f t="shared" si="19"/>
        <v>1</v>
      </c>
      <c r="O109" s="93">
        <f t="shared" si="19"/>
        <v>1</v>
      </c>
      <c r="P109" s="93">
        <f t="shared" si="19"/>
        <v>1</v>
      </c>
      <c r="Q109" s="93">
        <f t="shared" si="19"/>
        <v>1</v>
      </c>
      <c r="R109" s="93">
        <f t="shared" si="19"/>
        <v>1</v>
      </c>
      <c r="S109" s="93">
        <f t="shared" si="19"/>
        <v>1</v>
      </c>
      <c r="T109" s="93">
        <f t="shared" si="19"/>
        <v>1</v>
      </c>
      <c r="U109" s="93">
        <f t="shared" si="19"/>
        <v>1</v>
      </c>
      <c r="V109" s="37"/>
      <c r="W109" s="93"/>
    </row>
    <row r="110" spans="1:24" s="29" customFormat="1" x14ac:dyDescent="0.2">
      <c r="A110" s="77" t="s">
        <v>228</v>
      </c>
      <c r="B110" s="77"/>
      <c r="C110" s="80"/>
      <c r="D110" s="162" t="s">
        <v>0</v>
      </c>
      <c r="E110" s="162"/>
      <c r="F110" s="162"/>
      <c r="G110" s="162"/>
      <c r="H110" s="162" t="s">
        <v>1</v>
      </c>
      <c r="I110" s="162"/>
      <c r="J110" s="162"/>
      <c r="K110" s="162"/>
      <c r="L110" s="162" t="s">
        <v>2</v>
      </c>
      <c r="M110" s="162"/>
      <c r="N110" s="162"/>
      <c r="O110" s="162"/>
      <c r="P110" s="162"/>
      <c r="Q110" s="162"/>
      <c r="R110" s="162" t="s">
        <v>3</v>
      </c>
      <c r="S110" s="162"/>
      <c r="T110" s="162"/>
      <c r="U110" s="162"/>
      <c r="V110" s="80"/>
    </row>
    <row r="111" spans="1:24" s="29" customFormat="1" x14ac:dyDescent="0.2">
      <c r="A111" s="77" t="s">
        <v>238</v>
      </c>
      <c r="B111" s="77"/>
      <c r="C111" s="77" t="s">
        <v>239</v>
      </c>
      <c r="D111" s="78" t="s">
        <v>33</v>
      </c>
      <c r="E111" s="78" t="s">
        <v>34</v>
      </c>
      <c r="F111" s="78" t="s">
        <v>161</v>
      </c>
      <c r="G111" s="78" t="s">
        <v>162</v>
      </c>
      <c r="H111" s="79" t="s">
        <v>35</v>
      </c>
      <c r="I111" s="79" t="s">
        <v>36</v>
      </c>
      <c r="J111" s="79" t="s">
        <v>163</v>
      </c>
      <c r="K111" s="79" t="s">
        <v>165</v>
      </c>
      <c r="L111" s="79" t="s">
        <v>37</v>
      </c>
      <c r="M111" s="79" t="s">
        <v>38</v>
      </c>
      <c r="N111" s="79" t="s">
        <v>39</v>
      </c>
      <c r="O111" s="79" t="s">
        <v>40</v>
      </c>
      <c r="P111" s="79" t="s">
        <v>41</v>
      </c>
      <c r="Q111" s="79" t="s">
        <v>42</v>
      </c>
      <c r="R111" s="80" t="s">
        <v>43</v>
      </c>
      <c r="S111" s="80" t="s">
        <v>44</v>
      </c>
      <c r="T111" s="80" t="s">
        <v>164</v>
      </c>
      <c r="U111" s="80" t="s">
        <v>166</v>
      </c>
      <c r="V111" s="80" t="s">
        <v>28</v>
      </c>
    </row>
    <row r="112" spans="1:24" s="29" customFormat="1" x14ac:dyDescent="0.2">
      <c r="C112" s="3" t="s">
        <v>19</v>
      </c>
      <c r="D112" s="65">
        <v>1</v>
      </c>
      <c r="E112" s="65">
        <v>0</v>
      </c>
      <c r="F112" s="65">
        <v>1</v>
      </c>
      <c r="G112" s="65">
        <v>0</v>
      </c>
      <c r="H112" s="65">
        <v>0</v>
      </c>
      <c r="I112" s="65">
        <v>0</v>
      </c>
      <c r="J112" s="65">
        <v>1</v>
      </c>
      <c r="K112" s="65">
        <v>0</v>
      </c>
      <c r="L112" s="65">
        <v>0</v>
      </c>
      <c r="M112" s="65">
        <v>1</v>
      </c>
      <c r="N112" s="65">
        <v>1</v>
      </c>
      <c r="O112" s="65">
        <v>0</v>
      </c>
      <c r="P112" s="29">
        <v>1</v>
      </c>
      <c r="Q112" s="29">
        <v>0</v>
      </c>
      <c r="R112" s="29">
        <v>1</v>
      </c>
      <c r="S112" s="29">
        <v>1</v>
      </c>
      <c r="T112" s="29">
        <v>0</v>
      </c>
      <c r="U112" s="29">
        <v>1</v>
      </c>
      <c r="V112" s="3">
        <f>SUM(D112:U112)</f>
        <v>9</v>
      </c>
    </row>
    <row r="113" spans="1:22" s="29" customFormat="1" x14ac:dyDescent="0.2">
      <c r="C113" s="3" t="s">
        <v>20</v>
      </c>
      <c r="D113" s="65">
        <v>0</v>
      </c>
      <c r="E113" s="65">
        <v>1</v>
      </c>
      <c r="F113" s="65">
        <v>1</v>
      </c>
      <c r="G113" s="65">
        <v>0</v>
      </c>
      <c r="H113" s="65">
        <v>0</v>
      </c>
      <c r="I113" s="65">
        <v>1</v>
      </c>
      <c r="J113" s="65">
        <v>0</v>
      </c>
      <c r="K113" s="65">
        <v>1</v>
      </c>
      <c r="L113" s="65">
        <v>0</v>
      </c>
      <c r="M113" s="65">
        <v>1</v>
      </c>
      <c r="N113" s="65">
        <v>0</v>
      </c>
      <c r="O113" s="65">
        <v>1</v>
      </c>
      <c r="P113" s="29">
        <v>0</v>
      </c>
      <c r="Q113" s="29">
        <v>1</v>
      </c>
      <c r="R113" s="29">
        <v>0</v>
      </c>
      <c r="S113" s="29">
        <v>1</v>
      </c>
      <c r="T113" s="29">
        <v>1</v>
      </c>
      <c r="U113" s="29">
        <v>0</v>
      </c>
      <c r="V113" s="3">
        <f t="shared" ref="V113:V118" si="20">SUM(D113:U113)</f>
        <v>9</v>
      </c>
    </row>
    <row r="114" spans="1:22" s="29" customFormat="1" x14ac:dyDescent="0.2">
      <c r="C114" s="29" t="s">
        <v>21</v>
      </c>
      <c r="D114" s="65">
        <v>1</v>
      </c>
      <c r="E114" s="65">
        <v>0</v>
      </c>
      <c r="F114" s="65">
        <v>0</v>
      </c>
      <c r="G114" s="65">
        <v>1</v>
      </c>
      <c r="H114" s="65">
        <v>0</v>
      </c>
      <c r="I114" s="65">
        <v>0</v>
      </c>
      <c r="J114" s="65">
        <v>0</v>
      </c>
      <c r="K114" s="65">
        <v>1</v>
      </c>
      <c r="L114" s="65">
        <v>1</v>
      </c>
      <c r="M114" s="65">
        <v>1</v>
      </c>
      <c r="N114" s="65">
        <v>1</v>
      </c>
      <c r="O114" s="65">
        <v>0</v>
      </c>
      <c r="P114" s="29">
        <v>1</v>
      </c>
      <c r="Q114" s="29">
        <v>0</v>
      </c>
      <c r="R114" s="29">
        <v>1</v>
      </c>
      <c r="S114" s="29">
        <v>0</v>
      </c>
      <c r="T114" s="29">
        <v>1</v>
      </c>
      <c r="U114" s="29">
        <v>1</v>
      </c>
      <c r="V114" s="3">
        <f t="shared" si="20"/>
        <v>10</v>
      </c>
    </row>
    <row r="115" spans="1:22" s="29" customFormat="1" x14ac:dyDescent="0.2">
      <c r="C115" s="29" t="s">
        <v>22</v>
      </c>
      <c r="D115" s="65">
        <v>1</v>
      </c>
      <c r="E115" s="65">
        <v>0</v>
      </c>
      <c r="F115" s="65">
        <v>1</v>
      </c>
      <c r="G115" s="65">
        <v>0</v>
      </c>
      <c r="H115" s="65">
        <v>0</v>
      </c>
      <c r="I115" s="65">
        <v>1</v>
      </c>
      <c r="J115" s="65">
        <v>1</v>
      </c>
      <c r="K115" s="65">
        <v>0</v>
      </c>
      <c r="L115" s="65">
        <v>0</v>
      </c>
      <c r="M115" s="65">
        <v>1</v>
      </c>
      <c r="N115" s="65">
        <v>0</v>
      </c>
      <c r="O115" s="65">
        <v>1</v>
      </c>
      <c r="P115" s="29">
        <v>0</v>
      </c>
      <c r="Q115" s="29">
        <v>1</v>
      </c>
      <c r="R115" s="29">
        <v>0</v>
      </c>
      <c r="S115" s="29">
        <v>1</v>
      </c>
      <c r="T115" s="29">
        <v>1</v>
      </c>
      <c r="U115" s="29">
        <v>0</v>
      </c>
      <c r="V115" s="3">
        <f t="shared" si="20"/>
        <v>9</v>
      </c>
    </row>
    <row r="116" spans="1:22" s="29" customFormat="1" x14ac:dyDescent="0.2">
      <c r="C116" s="29" t="s">
        <v>23</v>
      </c>
      <c r="D116" s="65">
        <v>1</v>
      </c>
      <c r="E116" s="65">
        <v>1</v>
      </c>
      <c r="F116" s="65">
        <v>0</v>
      </c>
      <c r="G116" s="65">
        <v>1</v>
      </c>
      <c r="H116" s="65">
        <v>0</v>
      </c>
      <c r="I116" s="65">
        <v>0</v>
      </c>
      <c r="J116" s="65">
        <v>1</v>
      </c>
      <c r="K116" s="65">
        <v>1</v>
      </c>
      <c r="L116" s="65">
        <v>0</v>
      </c>
      <c r="M116" s="65">
        <v>1</v>
      </c>
      <c r="N116" s="65">
        <v>1</v>
      </c>
      <c r="O116" s="65">
        <v>1</v>
      </c>
      <c r="P116" s="29">
        <v>1</v>
      </c>
      <c r="Q116" s="29">
        <v>0</v>
      </c>
      <c r="R116" s="29">
        <v>1</v>
      </c>
      <c r="S116" s="29">
        <v>1</v>
      </c>
      <c r="T116" s="29">
        <v>0</v>
      </c>
      <c r="U116" s="29">
        <v>1</v>
      </c>
      <c r="V116" s="3">
        <f t="shared" si="20"/>
        <v>12</v>
      </c>
    </row>
    <row r="117" spans="1:22" s="29" customFormat="1" x14ac:dyDescent="0.2">
      <c r="C117" s="29" t="s">
        <v>24</v>
      </c>
      <c r="D117" s="65">
        <v>0</v>
      </c>
      <c r="E117" s="65">
        <v>1</v>
      </c>
      <c r="F117" s="65">
        <v>0</v>
      </c>
      <c r="G117" s="65">
        <v>1</v>
      </c>
      <c r="H117" s="65">
        <v>1</v>
      </c>
      <c r="I117" s="65">
        <v>1</v>
      </c>
      <c r="J117" s="65">
        <v>0</v>
      </c>
      <c r="K117" s="65">
        <v>0</v>
      </c>
      <c r="L117" s="65">
        <v>1</v>
      </c>
      <c r="M117" s="65">
        <v>0</v>
      </c>
      <c r="N117" s="65">
        <v>1</v>
      </c>
      <c r="O117" s="65">
        <v>0</v>
      </c>
      <c r="P117" s="29">
        <v>0</v>
      </c>
      <c r="Q117" s="29">
        <v>1</v>
      </c>
      <c r="R117" s="29">
        <v>1</v>
      </c>
      <c r="S117" s="29">
        <v>0</v>
      </c>
      <c r="T117" s="29">
        <v>1</v>
      </c>
      <c r="U117" s="29">
        <v>0</v>
      </c>
      <c r="V117" s="3">
        <f t="shared" si="20"/>
        <v>9</v>
      </c>
    </row>
    <row r="118" spans="1:22" s="29" customFormat="1" x14ac:dyDescent="0.2">
      <c r="C118" s="29" t="s">
        <v>25</v>
      </c>
      <c r="D118" s="65">
        <v>0</v>
      </c>
      <c r="E118" s="65">
        <v>0</v>
      </c>
      <c r="F118" s="65">
        <v>0</v>
      </c>
      <c r="G118" s="65">
        <v>1</v>
      </c>
      <c r="H118" s="65">
        <v>0</v>
      </c>
      <c r="I118" s="65">
        <v>0</v>
      </c>
      <c r="J118" s="65">
        <v>0</v>
      </c>
      <c r="K118" s="65">
        <v>0</v>
      </c>
      <c r="L118" s="65">
        <v>0</v>
      </c>
      <c r="M118" s="65">
        <v>0</v>
      </c>
      <c r="N118" s="65">
        <v>0</v>
      </c>
      <c r="O118" s="65">
        <v>0</v>
      </c>
      <c r="P118" s="29">
        <v>0</v>
      </c>
      <c r="Q118" s="29">
        <v>0</v>
      </c>
      <c r="R118" s="29">
        <v>0</v>
      </c>
      <c r="S118" s="29">
        <v>0</v>
      </c>
      <c r="T118" s="29">
        <v>0</v>
      </c>
      <c r="U118" s="29">
        <v>0</v>
      </c>
      <c r="V118" s="3">
        <f t="shared" si="20"/>
        <v>1</v>
      </c>
    </row>
    <row r="119" spans="1:22" s="29" customFormat="1" x14ac:dyDescent="0.2">
      <c r="D119" s="65"/>
      <c r="E119" s="65"/>
      <c r="F119" s="65"/>
      <c r="G119" s="65"/>
      <c r="H119" s="65"/>
      <c r="I119" s="65"/>
      <c r="J119" s="65"/>
      <c r="K119" s="65"/>
      <c r="L119" s="65"/>
      <c r="M119" s="65"/>
      <c r="N119" s="65"/>
      <c r="O119" s="65"/>
      <c r="V119" s="3"/>
    </row>
    <row r="120" spans="1:22" s="29" customFormat="1" x14ac:dyDescent="0.2">
      <c r="V120" s="3"/>
    </row>
    <row r="121" spans="1:22" x14ac:dyDescent="0.2">
      <c r="A121" s="3" t="s">
        <v>172</v>
      </c>
      <c r="C121" s="87" t="s">
        <v>233</v>
      </c>
      <c r="D121" s="57"/>
      <c r="E121" s="57"/>
      <c r="F121" s="57"/>
      <c r="H121" s="91" t="s">
        <v>242</v>
      </c>
      <c r="I121" s="90"/>
      <c r="J121" s="90"/>
    </row>
    <row r="122" spans="1:22" x14ac:dyDescent="0.2">
      <c r="A122" s="3" t="s">
        <v>248</v>
      </c>
      <c r="C122" s="88" t="s">
        <v>138</v>
      </c>
      <c r="D122" s="89" t="s">
        <v>135</v>
      </c>
      <c r="E122" s="89" t="s">
        <v>136</v>
      </c>
      <c r="F122" s="89" t="s">
        <v>241</v>
      </c>
      <c r="G122" s="4"/>
      <c r="H122" s="82" t="s">
        <v>135</v>
      </c>
      <c r="I122" s="82" t="s">
        <v>136</v>
      </c>
      <c r="J122" s="82" t="s">
        <v>241</v>
      </c>
    </row>
    <row r="123" spans="1:22" x14ac:dyDescent="0.2">
      <c r="C123" s="3" t="s">
        <v>19</v>
      </c>
      <c r="D123" s="26">
        <f>$D$49*SUM($R61:$U63)+$D$50*SUM($D61:$G63)+$D$51*SUM($L61:$Q63)+$D$52*SUM($H61:$K63)</f>
        <v>28</v>
      </c>
      <c r="E123" s="26">
        <f>$E$49*SUM($R61:$U63)+$E$50*SUM($D61:$G63)+$E$51*SUM($L61:$Q63)+$E$52*SUM($H61:$K63)</f>
        <v>56</v>
      </c>
      <c r="F123" s="26">
        <f>V112</f>
        <v>9</v>
      </c>
      <c r="G123" s="4"/>
      <c r="H123" s="4">
        <f>D123*$G$49</f>
        <v>28</v>
      </c>
      <c r="I123" s="4">
        <f>E123*$H$49</f>
        <v>112</v>
      </c>
      <c r="J123" s="4">
        <f>F123*$I$49</f>
        <v>180</v>
      </c>
    </row>
    <row r="124" spans="1:22" x14ac:dyDescent="0.2">
      <c r="C124" s="3" t="s">
        <v>20</v>
      </c>
      <c r="D124" s="26">
        <f>$D$49*SUM($R64:$U65)+$D$50*SUM($D64:$G65)+$D$51*SUM($L64:$Q65)+$D$52*SUM($H64:$K65)</f>
        <v>23</v>
      </c>
      <c r="E124" s="26">
        <f>$E$49*SUM($R64:$U65)+$E$50*SUM($D64:$G65)+$E$51*SUM($L64:$Q65)+$E$52*SUM($H64:$K65)</f>
        <v>46</v>
      </c>
      <c r="F124" s="26">
        <f t="shared" ref="F124:F129" si="21">V113</f>
        <v>9</v>
      </c>
      <c r="G124" s="4"/>
      <c r="H124" s="4">
        <f t="shared" ref="H124:H129" si="22">D124*$G$49</f>
        <v>23</v>
      </c>
      <c r="I124" s="4">
        <f t="shared" ref="I124:I129" si="23">E124*$H$49</f>
        <v>92</v>
      </c>
      <c r="J124" s="4">
        <f t="shared" ref="J124:J129" si="24">F124*$I$49</f>
        <v>180</v>
      </c>
    </row>
    <row r="125" spans="1:22" x14ac:dyDescent="0.2">
      <c r="C125" s="29" t="s">
        <v>21</v>
      </c>
      <c r="D125" s="26">
        <f>$D$49*SUM($R66:$U68)+$D$50*SUM($D66:$G68)+$D$51*SUM($L66:$Q68)+$D$52*SUM($H66:$K68)</f>
        <v>30</v>
      </c>
      <c r="E125" s="26">
        <f>$E$49*SUM($R63:$U65)+$E$50*SUM($D63:$G65)+$E$51*SUM($L63:$Q65)+$E$52*SUM($H63:$K65)</f>
        <v>68</v>
      </c>
      <c r="F125" s="26">
        <f t="shared" si="21"/>
        <v>10</v>
      </c>
      <c r="G125" s="4"/>
      <c r="H125" s="4">
        <f t="shared" si="22"/>
        <v>30</v>
      </c>
      <c r="I125" s="4">
        <f t="shared" si="23"/>
        <v>136</v>
      </c>
      <c r="J125" s="4">
        <f t="shared" si="24"/>
        <v>200</v>
      </c>
    </row>
    <row r="126" spans="1:22" x14ac:dyDescent="0.2">
      <c r="C126" s="29" t="s">
        <v>22</v>
      </c>
      <c r="D126" s="26">
        <f>$D$49*SUM($R69:$U70)+$D$50*SUM($D69:$G70)+$D$51*SUM($L69:$Q70)+$D$52*SUM($H69:$K70)</f>
        <v>23</v>
      </c>
      <c r="E126" s="26">
        <f>$E$49*SUM($R69:$U70)+$E$50*SUM($D69:$G70)+$E$51*SUM($L69:$Q70)+$E$52*SUM($H69:$K70)</f>
        <v>46</v>
      </c>
      <c r="F126" s="26">
        <f t="shared" si="21"/>
        <v>9</v>
      </c>
      <c r="G126" s="4"/>
      <c r="H126" s="4">
        <f t="shared" si="22"/>
        <v>23</v>
      </c>
      <c r="I126" s="4">
        <f t="shared" si="23"/>
        <v>92</v>
      </c>
      <c r="J126" s="4">
        <f t="shared" si="24"/>
        <v>180</v>
      </c>
    </row>
    <row r="127" spans="1:22" x14ac:dyDescent="0.2">
      <c r="C127" s="29" t="s">
        <v>23</v>
      </c>
      <c r="D127" s="26">
        <f>$D$49*SUM($R71:$U73)+$D$50*SUM($D71:$G73)+$D$51*SUM($L71:$Q73)+$D$52*SUM($H71:$K73)</f>
        <v>36</v>
      </c>
      <c r="E127" s="26">
        <f>$E$49*SUM($R65:$U67)+$E$50*SUM($D65:$G67)+$E$51*SUM($L65:$Q67)+$E$52*SUM($H65:$K67)</f>
        <v>66</v>
      </c>
      <c r="F127" s="26">
        <f t="shared" si="21"/>
        <v>12</v>
      </c>
      <c r="G127" s="4"/>
      <c r="H127" s="4">
        <f t="shared" si="22"/>
        <v>36</v>
      </c>
      <c r="I127" s="4">
        <f t="shared" si="23"/>
        <v>132</v>
      </c>
      <c r="J127" s="4">
        <f t="shared" si="24"/>
        <v>240</v>
      </c>
      <c r="K127" s="29"/>
      <c r="L127" s="29"/>
      <c r="M127" s="29"/>
      <c r="N127" s="29"/>
    </row>
    <row r="128" spans="1:22" x14ac:dyDescent="0.2">
      <c r="C128" s="29" t="s">
        <v>24</v>
      </c>
      <c r="D128" s="26">
        <f>$D$49*SUM($R74:$U75)+$D$50*SUM($D74:$G75)+$D$51*SUM($L74:$Q75)+$D$52*SUM($H74:$K75)</f>
        <v>28</v>
      </c>
      <c r="E128" s="26">
        <f>$E$49*SUM($R74:$U75)+$E$50*SUM($D74:$G75)+$E$51*SUM($L74:$Q75)+$E$52*SUM($H74:$K75)</f>
        <v>56</v>
      </c>
      <c r="F128" s="26">
        <f t="shared" si="21"/>
        <v>9</v>
      </c>
      <c r="G128" s="4"/>
      <c r="H128" s="4">
        <f t="shared" si="22"/>
        <v>28</v>
      </c>
      <c r="I128" s="4">
        <f t="shared" si="23"/>
        <v>112</v>
      </c>
      <c r="J128" s="4">
        <f t="shared" si="24"/>
        <v>180</v>
      </c>
      <c r="K128" s="29"/>
      <c r="L128" s="29"/>
      <c r="M128" s="29"/>
      <c r="N128" s="29"/>
    </row>
    <row r="129" spans="3:14" ht="13.75" customHeight="1" x14ac:dyDescent="0.2">
      <c r="C129" s="29" t="s">
        <v>240</v>
      </c>
      <c r="D129" s="26">
        <f>$D$49*SUM($R76:$U76)+$D$50*SUM($D76:$G76)+$D$51*SUM($L76:$Q76)+$D$52*SUM($H76:$K76)</f>
        <v>1</v>
      </c>
      <c r="E129" s="26">
        <f>$E$49*SUM($R76:$U76)+$E$50*SUM($D76:$G76)+$E$51*SUM($L76:$Q76)+$E$52*SUM($H76:$K76)</f>
        <v>2</v>
      </c>
      <c r="F129" s="26">
        <f t="shared" si="21"/>
        <v>1</v>
      </c>
      <c r="G129" s="4"/>
      <c r="H129" s="4">
        <f t="shared" si="22"/>
        <v>1</v>
      </c>
      <c r="I129" s="4">
        <f t="shared" si="23"/>
        <v>4</v>
      </c>
      <c r="J129" s="4">
        <f t="shared" si="24"/>
        <v>20</v>
      </c>
      <c r="K129" s="29"/>
      <c r="L129" s="29"/>
      <c r="M129" s="29"/>
      <c r="N129" s="29"/>
    </row>
    <row r="130" spans="3:14" s="37" customFormat="1" ht="16" thickBot="1" x14ac:dyDescent="0.25">
      <c r="C130" s="67" t="s">
        <v>28</v>
      </c>
      <c r="D130" s="84">
        <f>SUM(D123:D129)</f>
        <v>169</v>
      </c>
      <c r="E130" s="84">
        <f>SUM(E123:E129)</f>
        <v>340</v>
      </c>
      <c r="F130" s="84">
        <f>SUM(F123:F129)</f>
        <v>59</v>
      </c>
      <c r="G130" s="52"/>
      <c r="H130" s="84">
        <f>SUM(H123:H129)</f>
        <v>169</v>
      </c>
      <c r="I130" s="84">
        <f t="shared" ref="I130:J130" si="25">SUM(I123:I129)</f>
        <v>680</v>
      </c>
      <c r="J130" s="84">
        <f t="shared" si="25"/>
        <v>1180</v>
      </c>
      <c r="K130" s="67"/>
      <c r="L130" s="67"/>
      <c r="M130" s="67"/>
      <c r="N130" s="67"/>
    </row>
    <row r="131" spans="3:14" x14ac:dyDescent="0.2">
      <c r="C131" s="29"/>
      <c r="H131" s="29"/>
      <c r="I131" s="29"/>
      <c r="J131" s="29"/>
      <c r="K131" s="29"/>
      <c r="L131" s="29"/>
      <c r="M131" s="29"/>
      <c r="N131" s="29"/>
    </row>
    <row r="132" spans="3:14" x14ac:dyDescent="0.2">
      <c r="C132" s="29"/>
    </row>
    <row r="135" spans="3:14" x14ac:dyDescent="0.2">
      <c r="C135" s="60" t="s">
        <v>26</v>
      </c>
      <c r="D135" s="61"/>
      <c r="E135" s="61"/>
      <c r="F135" s="61"/>
      <c r="G135" s="61"/>
    </row>
    <row r="136" spans="3:14" x14ac:dyDescent="0.2">
      <c r="C136" s="62" t="s">
        <v>150</v>
      </c>
      <c r="D136" s="61"/>
      <c r="E136" s="61"/>
      <c r="F136" s="61"/>
      <c r="G136" s="61"/>
    </row>
    <row r="137" spans="3:14" x14ac:dyDescent="0.2">
      <c r="C137" s="61">
        <v>1</v>
      </c>
      <c r="D137" s="61" t="s">
        <v>27</v>
      </c>
      <c r="E137" s="61"/>
      <c r="F137" s="61"/>
      <c r="G137" s="61"/>
    </row>
    <row r="138" spans="3:14" x14ac:dyDescent="0.2">
      <c r="C138" s="61"/>
      <c r="D138" s="61" t="s">
        <v>46</v>
      </c>
      <c r="E138" s="61"/>
      <c r="F138" s="61"/>
      <c r="G138" s="61"/>
    </row>
    <row r="139" spans="3:14" x14ac:dyDescent="0.2">
      <c r="C139" s="61"/>
      <c r="D139" s="61" t="s">
        <v>47</v>
      </c>
      <c r="E139" s="61"/>
      <c r="F139" s="61"/>
      <c r="G139" s="61"/>
    </row>
    <row r="140" spans="3:14" x14ac:dyDescent="0.2">
      <c r="C140" s="61"/>
      <c r="D140" s="61" t="s">
        <v>48</v>
      </c>
      <c r="E140" s="61"/>
      <c r="F140" s="61"/>
      <c r="G140" s="61"/>
    </row>
    <row r="141" spans="3:14" x14ac:dyDescent="0.2">
      <c r="C141" s="61"/>
      <c r="D141" s="61" t="s">
        <v>49</v>
      </c>
      <c r="E141" s="61"/>
      <c r="F141" s="61"/>
      <c r="G141" s="61"/>
    </row>
    <row r="142" spans="3:14" x14ac:dyDescent="0.2">
      <c r="C142" s="61"/>
      <c r="D142" s="61"/>
      <c r="E142" s="61"/>
      <c r="F142" s="61"/>
      <c r="G142" s="61"/>
    </row>
    <row r="143" spans="3:14" x14ac:dyDescent="0.2">
      <c r="C143" s="61">
        <v>2</v>
      </c>
      <c r="D143" s="61" t="s">
        <v>51</v>
      </c>
      <c r="E143" s="61"/>
      <c r="F143" s="61"/>
      <c r="G143" s="61"/>
    </row>
    <row r="144" spans="3:14" x14ac:dyDescent="0.2">
      <c r="D144" s="61" t="s">
        <v>50</v>
      </c>
    </row>
    <row r="146" spans="3:7" x14ac:dyDescent="0.2">
      <c r="C146" s="3">
        <v>3</v>
      </c>
      <c r="D146" s="3" t="s">
        <v>52</v>
      </c>
    </row>
    <row r="147" spans="3:7" x14ac:dyDescent="0.2">
      <c r="D147" s="3" t="s">
        <v>53</v>
      </c>
    </row>
    <row r="149" spans="3:7" x14ac:dyDescent="0.2">
      <c r="C149" s="3">
        <v>4</v>
      </c>
      <c r="D149" s="3" t="s">
        <v>149</v>
      </c>
    </row>
    <row r="150" spans="3:7" x14ac:dyDescent="0.2">
      <c r="D150" s="3" t="s">
        <v>144</v>
      </c>
      <c r="F150" s="3" t="s">
        <v>134</v>
      </c>
      <c r="G150" s="3" t="s">
        <v>145</v>
      </c>
    </row>
    <row r="152" spans="3:7" x14ac:dyDescent="0.2">
      <c r="C152" s="3" t="s">
        <v>152</v>
      </c>
    </row>
    <row r="153" spans="3:7" x14ac:dyDescent="0.2">
      <c r="C153" s="3">
        <v>5</v>
      </c>
      <c r="D153" s="3" t="s">
        <v>151</v>
      </c>
    </row>
    <row r="154" spans="3:7" x14ac:dyDescent="0.2">
      <c r="D154" s="3" t="s">
        <v>139</v>
      </c>
    </row>
    <row r="155" spans="3:7" x14ac:dyDescent="0.2">
      <c r="D155" s="3" t="s">
        <v>157</v>
      </c>
    </row>
    <row r="156" spans="3:7" x14ac:dyDescent="0.2">
      <c r="C156" s="3" t="s">
        <v>153</v>
      </c>
    </row>
    <row r="157" spans="3:7" x14ac:dyDescent="0.2">
      <c r="C157" s="3">
        <v>6</v>
      </c>
      <c r="D157" s="3" t="s">
        <v>154</v>
      </c>
    </row>
  </sheetData>
  <mergeCells count="29">
    <mergeCell ref="E1:F1"/>
    <mergeCell ref="D110:G110"/>
    <mergeCell ref="H110:K110"/>
    <mergeCell ref="L110:Q110"/>
    <mergeCell ref="R110:U110"/>
    <mergeCell ref="D47:E47"/>
    <mergeCell ref="G47:I47"/>
    <mergeCell ref="D96:G96"/>
    <mergeCell ref="H96:K96"/>
    <mergeCell ref="L96:Q96"/>
    <mergeCell ref="R96:U96"/>
    <mergeCell ref="D105:G105"/>
    <mergeCell ref="H105:K105"/>
    <mergeCell ref="L105:Q105"/>
    <mergeCell ref="R105:U105"/>
    <mergeCell ref="D77:G77"/>
    <mergeCell ref="H77:K77"/>
    <mergeCell ref="L77:Q77"/>
    <mergeCell ref="R77:U77"/>
    <mergeCell ref="D87:G87"/>
    <mergeCell ref="H87:K87"/>
    <mergeCell ref="L87:Q87"/>
    <mergeCell ref="R87:U87"/>
    <mergeCell ref="AB59:AE59"/>
    <mergeCell ref="D59:G59"/>
    <mergeCell ref="H59:K59"/>
    <mergeCell ref="L59:Q59"/>
    <mergeCell ref="R59:U59"/>
    <mergeCell ref="W59:Z59"/>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36B9B2-6C1C-B748-AB3B-23188063DA3C}">
  <dimension ref="A2:N39"/>
  <sheetViews>
    <sheetView zoomScale="119" zoomScaleNormal="100" workbookViewId="0">
      <selection activeCell="E32" sqref="E32"/>
    </sheetView>
  </sheetViews>
  <sheetFormatPr baseColWidth="10" defaultColWidth="8.83203125" defaultRowHeight="15" x14ac:dyDescent="0.2"/>
  <cols>
    <col min="1" max="1" width="13" customWidth="1"/>
    <col min="4" max="4" width="12.5" customWidth="1"/>
    <col min="8" max="8" width="16.83203125" customWidth="1"/>
    <col min="10" max="10" width="16.5" customWidth="1"/>
    <col min="11" max="11" width="17.33203125" customWidth="1"/>
  </cols>
  <sheetData>
    <row r="2" spans="1:14" x14ac:dyDescent="0.2">
      <c r="A2" t="s">
        <v>64</v>
      </c>
      <c r="G2" t="s">
        <v>65</v>
      </c>
      <c r="M2" s="21" t="s">
        <v>66</v>
      </c>
      <c r="N2" t="s">
        <v>67</v>
      </c>
    </row>
    <row r="3" spans="1:14" x14ac:dyDescent="0.2">
      <c r="A3" t="s">
        <v>68</v>
      </c>
      <c r="G3" t="s">
        <v>69</v>
      </c>
      <c r="K3" t="s">
        <v>70</v>
      </c>
    </row>
    <row r="4" spans="1:14" x14ac:dyDescent="0.2">
      <c r="B4" t="s">
        <v>19</v>
      </c>
      <c r="C4" t="s">
        <v>20</v>
      </c>
      <c r="D4" t="s">
        <v>21</v>
      </c>
      <c r="E4" t="s">
        <v>22</v>
      </c>
      <c r="F4" t="s">
        <v>23</v>
      </c>
      <c r="G4" t="s">
        <v>24</v>
      </c>
      <c r="H4" t="s">
        <v>25</v>
      </c>
    </row>
    <row r="5" spans="1:14" x14ac:dyDescent="0.2">
      <c r="A5" s="22" t="s">
        <v>71</v>
      </c>
      <c r="B5">
        <v>20</v>
      </c>
      <c r="C5">
        <v>20</v>
      </c>
      <c r="D5">
        <v>20</v>
      </c>
      <c r="E5">
        <v>20</v>
      </c>
      <c r="F5">
        <v>20</v>
      </c>
      <c r="G5">
        <v>25</v>
      </c>
      <c r="H5" t="s">
        <v>72</v>
      </c>
      <c r="I5" t="s">
        <v>73</v>
      </c>
    </row>
    <row r="6" spans="1:14" x14ac:dyDescent="0.2">
      <c r="A6" t="s">
        <v>74</v>
      </c>
      <c r="B6">
        <v>20</v>
      </c>
      <c r="C6">
        <v>20</v>
      </c>
      <c r="D6">
        <v>20</v>
      </c>
      <c r="E6">
        <v>20</v>
      </c>
      <c r="F6">
        <v>20</v>
      </c>
      <c r="G6">
        <v>25</v>
      </c>
      <c r="H6" t="s">
        <v>72</v>
      </c>
      <c r="I6" t="s">
        <v>75</v>
      </c>
    </row>
    <row r="7" spans="1:14" x14ac:dyDescent="0.2">
      <c r="A7" t="s">
        <v>76</v>
      </c>
      <c r="B7">
        <v>20</v>
      </c>
      <c r="C7">
        <v>20</v>
      </c>
      <c r="D7">
        <v>20</v>
      </c>
      <c r="E7">
        <v>20</v>
      </c>
      <c r="F7">
        <v>20</v>
      </c>
      <c r="G7">
        <v>25</v>
      </c>
      <c r="H7" t="s">
        <v>72</v>
      </c>
      <c r="I7" t="s">
        <v>77</v>
      </c>
    </row>
    <row r="8" spans="1:14" x14ac:dyDescent="0.2">
      <c r="A8" t="s">
        <v>78</v>
      </c>
      <c r="B8">
        <v>20</v>
      </c>
      <c r="C8">
        <v>20</v>
      </c>
      <c r="D8">
        <v>20</v>
      </c>
      <c r="E8">
        <v>20</v>
      </c>
      <c r="F8">
        <v>20</v>
      </c>
      <c r="G8">
        <v>25</v>
      </c>
      <c r="H8" t="s">
        <v>72</v>
      </c>
      <c r="I8" t="s">
        <v>79</v>
      </c>
    </row>
    <row r="9" spans="1:14" x14ac:dyDescent="0.2">
      <c r="A9" t="s">
        <v>80</v>
      </c>
      <c r="B9">
        <v>20</v>
      </c>
      <c r="C9">
        <v>20</v>
      </c>
      <c r="D9">
        <v>20</v>
      </c>
      <c r="E9">
        <v>20</v>
      </c>
      <c r="F9">
        <v>20</v>
      </c>
      <c r="G9">
        <v>25</v>
      </c>
      <c r="H9" t="s">
        <v>72</v>
      </c>
    </row>
    <row r="10" spans="1:14" x14ac:dyDescent="0.2">
      <c r="A10" t="s">
        <v>81</v>
      </c>
      <c r="B10">
        <v>20</v>
      </c>
      <c r="C10">
        <v>20</v>
      </c>
      <c r="D10">
        <v>20</v>
      </c>
      <c r="E10">
        <v>20</v>
      </c>
      <c r="F10">
        <v>20</v>
      </c>
      <c r="G10">
        <v>25</v>
      </c>
      <c r="H10" t="s">
        <v>72</v>
      </c>
    </row>
    <row r="11" spans="1:14" x14ac:dyDescent="0.2">
      <c r="A11" t="s">
        <v>82</v>
      </c>
      <c r="B11">
        <v>35</v>
      </c>
      <c r="C11" t="s">
        <v>72</v>
      </c>
      <c r="D11">
        <v>35</v>
      </c>
      <c r="E11" t="s">
        <v>72</v>
      </c>
      <c r="F11">
        <v>35</v>
      </c>
      <c r="G11">
        <v>40</v>
      </c>
      <c r="H11">
        <v>50</v>
      </c>
    </row>
    <row r="12" spans="1:14" x14ac:dyDescent="0.2">
      <c r="A12" t="s">
        <v>83</v>
      </c>
      <c r="B12">
        <v>35</v>
      </c>
      <c r="C12" t="s">
        <v>72</v>
      </c>
      <c r="D12">
        <v>35</v>
      </c>
      <c r="E12" t="s">
        <v>72</v>
      </c>
      <c r="F12">
        <v>35</v>
      </c>
      <c r="G12">
        <v>40</v>
      </c>
      <c r="H12">
        <v>50</v>
      </c>
    </row>
    <row r="13" spans="1:14" x14ac:dyDescent="0.2">
      <c r="A13" t="s">
        <v>84</v>
      </c>
      <c r="B13" t="s">
        <v>72</v>
      </c>
      <c r="C13" t="s">
        <v>72</v>
      </c>
      <c r="D13" t="s">
        <v>72</v>
      </c>
      <c r="E13" t="s">
        <v>72</v>
      </c>
      <c r="F13" t="s">
        <v>72</v>
      </c>
      <c r="G13" t="s">
        <v>72</v>
      </c>
      <c r="H13">
        <v>50</v>
      </c>
    </row>
    <row r="14" spans="1:14" x14ac:dyDescent="0.2">
      <c r="A14" t="s">
        <v>85</v>
      </c>
      <c r="B14" t="s">
        <v>72</v>
      </c>
      <c r="C14" t="s">
        <v>72</v>
      </c>
      <c r="D14" t="s">
        <v>72</v>
      </c>
      <c r="E14" t="s">
        <v>72</v>
      </c>
      <c r="F14" t="s">
        <v>72</v>
      </c>
      <c r="G14" t="s">
        <v>72</v>
      </c>
      <c r="H14">
        <v>50</v>
      </c>
    </row>
    <row r="17" spans="1:13" x14ac:dyDescent="0.2">
      <c r="A17" t="s">
        <v>86</v>
      </c>
    </row>
    <row r="18" spans="1:13" x14ac:dyDescent="0.2">
      <c r="A18" t="s">
        <v>87</v>
      </c>
      <c r="B18" t="s">
        <v>88</v>
      </c>
    </row>
    <row r="19" spans="1:13" x14ac:dyDescent="0.2">
      <c r="A19" t="s">
        <v>89</v>
      </c>
      <c r="B19" t="s">
        <v>90</v>
      </c>
      <c r="K19" t="s">
        <v>91</v>
      </c>
      <c r="L19" t="s">
        <v>92</v>
      </c>
      <c r="M19" t="s">
        <v>93</v>
      </c>
    </row>
    <row r="20" spans="1:13" x14ac:dyDescent="0.2">
      <c r="A20" t="s">
        <v>94</v>
      </c>
      <c r="B20" t="s">
        <v>95</v>
      </c>
      <c r="M20" t="s">
        <v>96</v>
      </c>
    </row>
    <row r="21" spans="1:13" x14ac:dyDescent="0.2">
      <c r="B21" t="s">
        <v>97</v>
      </c>
      <c r="M21" t="s">
        <v>98</v>
      </c>
    </row>
    <row r="22" spans="1:13" x14ac:dyDescent="0.2">
      <c r="A22" t="s">
        <v>99</v>
      </c>
      <c r="B22" t="s">
        <v>100</v>
      </c>
      <c r="M22" t="s">
        <v>101</v>
      </c>
    </row>
    <row r="23" spans="1:13" x14ac:dyDescent="0.2">
      <c r="A23" t="s">
        <v>102</v>
      </c>
      <c r="B23" s="1" t="s">
        <v>103</v>
      </c>
      <c r="M23" t="s">
        <v>104</v>
      </c>
    </row>
    <row r="24" spans="1:13" x14ac:dyDescent="0.2">
      <c r="A24" t="s">
        <v>105</v>
      </c>
      <c r="B24" s="1" t="s">
        <v>106</v>
      </c>
      <c r="M24" s="23" t="s">
        <v>107</v>
      </c>
    </row>
    <row r="25" spans="1:13" x14ac:dyDescent="0.2">
      <c r="A25" t="s">
        <v>108</v>
      </c>
      <c r="B25" s="24" t="s">
        <v>109</v>
      </c>
      <c r="M25" s="24" t="s">
        <v>110</v>
      </c>
    </row>
    <row r="26" spans="1:13" x14ac:dyDescent="0.2">
      <c r="A26" t="s">
        <v>111</v>
      </c>
      <c r="B26" s="24" t="s">
        <v>112</v>
      </c>
    </row>
    <row r="27" spans="1:13" x14ac:dyDescent="0.2">
      <c r="A27" t="s">
        <v>113</v>
      </c>
      <c r="B27" s="23" t="s">
        <v>114</v>
      </c>
    </row>
    <row r="28" spans="1:13" x14ac:dyDescent="0.2">
      <c r="A28" t="s">
        <v>115</v>
      </c>
      <c r="B28" s="23" t="s">
        <v>116</v>
      </c>
    </row>
    <row r="29" spans="1:13" x14ac:dyDescent="0.2">
      <c r="K29" t="s">
        <v>117</v>
      </c>
      <c r="M29" t="s">
        <v>118</v>
      </c>
    </row>
    <row r="30" spans="1:13" x14ac:dyDescent="0.2">
      <c r="M30" s="1" t="s">
        <v>119</v>
      </c>
    </row>
    <row r="31" spans="1:13" x14ac:dyDescent="0.2">
      <c r="A31" t="s">
        <v>120</v>
      </c>
      <c r="F31" s="23" t="s">
        <v>121</v>
      </c>
      <c r="M31" s="1" t="s">
        <v>122</v>
      </c>
    </row>
    <row r="32" spans="1:13" x14ac:dyDescent="0.2">
      <c r="B32" t="s">
        <v>123</v>
      </c>
      <c r="M32" s="1" t="s">
        <v>124</v>
      </c>
    </row>
    <row r="33" spans="2:13" x14ac:dyDescent="0.2">
      <c r="B33" s="1" t="s">
        <v>125</v>
      </c>
      <c r="M33" s="24" t="s">
        <v>126</v>
      </c>
    </row>
    <row r="34" spans="2:13" x14ac:dyDescent="0.2">
      <c r="B34" s="1" t="s">
        <v>127</v>
      </c>
      <c r="M34" s="24" t="s">
        <v>128</v>
      </c>
    </row>
    <row r="35" spans="2:13" x14ac:dyDescent="0.2">
      <c r="B35" s="1" t="s">
        <v>129</v>
      </c>
    </row>
    <row r="36" spans="2:13" x14ac:dyDescent="0.2">
      <c r="B36" s="23" t="s">
        <v>130</v>
      </c>
    </row>
    <row r="37" spans="2:13" x14ac:dyDescent="0.2">
      <c r="B37" s="23" t="s">
        <v>131</v>
      </c>
    </row>
    <row r="38" spans="2:13" x14ac:dyDescent="0.2">
      <c r="B38" s="23" t="s">
        <v>132</v>
      </c>
    </row>
    <row r="39" spans="2:13" x14ac:dyDescent="0.2">
      <c r="B39" s="24" t="s">
        <v>133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Log</vt:lpstr>
      <vt:lpstr>Userguide</vt:lpstr>
      <vt:lpstr>Step1-Customer Estimation</vt:lpstr>
      <vt:lpstr>Step2 - Staff Allocation</vt:lpstr>
      <vt:lpstr>Prototype (discusson)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Lu Yue</cp:lastModifiedBy>
  <dcterms:created xsi:type="dcterms:W3CDTF">2015-06-05T18:17:20Z</dcterms:created>
  <dcterms:modified xsi:type="dcterms:W3CDTF">2021-02-14T04:47:45Z</dcterms:modified>
</cp:coreProperties>
</file>